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AquestLlibreDeTreball"/>
  <mc:AlternateContent xmlns:mc="http://schemas.openxmlformats.org/markup-compatibility/2006">
    <mc:Choice Requires="x15">
      <x15ac:absPath xmlns:x15ac="http://schemas.microsoft.com/office/spreadsheetml/2010/11/ac" url="https://ugirona-my.sharepoint.com/personal/u3000591_udg_edu/Documents/AMBIENTALITZACIÓ/TRANSVERSALS/PROGRAMA ACORDS VOLUNTARIS/DADES 2025/"/>
    </mc:Choice>
  </mc:AlternateContent>
  <xr:revisionPtr revIDLastSave="0" documentId="8_{E64E4050-996E-453D-B958-9A3CC49074EA}" xr6:coauthVersionLast="47" xr6:coauthVersionMax="47" xr10:uidLastSave="{00000000-0000-0000-0000-000000000000}"/>
  <bookViews>
    <workbookView xWindow="-108" yWindow="-108" windowWidth="23256" windowHeight="14016" tabRatio="760" firstSheet="1" activeTab="1" xr2:uid="{00000000-000D-0000-FFFF-FFFF00000000}"/>
  </bookViews>
  <sheets>
    <sheet name="Instruccions i pestanyes" sheetId="86" r:id="rId1"/>
    <sheet name="Resum" sheetId="87" r:id="rId2"/>
    <sheet name="Comunicació AAVV" sheetId="45" r:id="rId3"/>
    <sheet name="Factors emissió OCCC" sheetId="85" r:id="rId4"/>
    <sheet name="DIR_Fonts fixes" sheetId="62" r:id="rId5"/>
    <sheet name="DIR_Fonts mòbils_Carretera" sheetId="63" r:id="rId6"/>
    <sheet name="DIR_Fonts mòbils_Marítim" sheetId="65" r:id="rId7"/>
    <sheet name="DIR_Fonts mòbils_Aeri" sheetId="89" r:id="rId8"/>
    <sheet name="DIR_Fugitives refrigerants " sheetId="66" r:id="rId9"/>
    <sheet name="DIR_Fugitives altres " sheetId="67" r:id="rId10"/>
    <sheet name="DIR_Procés" sheetId="68" r:id="rId11"/>
    <sheet name="DIR_Ús del sòl" sheetId="69" r:id="rId12"/>
    <sheet name="IND_Consum electricitat" sheetId="70" r:id="rId13"/>
    <sheet name="IND_Transport_Ferroviari" sheetId="73" r:id="rId14"/>
    <sheet name="IND_Consum energia" sheetId="71" r:id="rId15"/>
    <sheet name="IND_Teletreball" sheetId="88" r:id="rId16"/>
    <sheet name="IND_Transport_Carretera" sheetId="72" r:id="rId17"/>
    <sheet name="IND_Transport_Marítim" sheetId="74" r:id="rId18"/>
    <sheet name="IND_Transport_Aeri" sheetId="75" r:id="rId19"/>
    <sheet name="IND_Residus" sheetId="76" r:id="rId20"/>
    <sheet name="IND_Aigua" sheetId="77" r:id="rId21"/>
    <sheet name="IND_Altres serveis" sheetId="78" r:id="rId22"/>
    <sheet name="IND_Mat, Mat 1ª, Productes" sheetId="79" r:id="rId23"/>
    <sheet name="IND_Prod energia adquirida" sheetId="80" r:id="rId24"/>
    <sheet name="IND_Béns de capital" sheetId="81" r:id="rId25"/>
    <sheet name="IND_Ús prod generats" sheetId="82" r:id="rId26"/>
    <sheet name="IND_Altres emissions_remocions" sheetId="83" r:id="rId27"/>
    <sheet name="Comentaris usuari" sheetId="84" r:id="rId28"/>
    <sheet name="cbatch02_202001_2" sheetId="57" state="hidden" r:id="rId29"/>
    <sheet name="cbatch02_202002_2" sheetId="61" state="hidden" r:id="rId30"/>
    <sheet name="Origens" sheetId="58" state="hidden" r:id="rId31"/>
    <sheet name="Tecnologia" sheetId="59" state="hidden" r:id="rId32"/>
    <sheet name="Indicadors" sheetId="60" state="hidden" r:id="rId33"/>
  </sheets>
  <externalReferences>
    <externalReference r:id="rId34"/>
  </externalReferences>
  <definedNames>
    <definedName name="_xlnm._FilterDatabase" localSheetId="5" hidden="1">'DIR_Fonts mòbils_Carretera'!$C$321:$C$322</definedName>
    <definedName name="_xlnm._FilterDatabase" localSheetId="9" hidden="1">'DIR_Fugitives altres '!$C$13:$S$23</definedName>
    <definedName name="_xlnm._FilterDatabase" localSheetId="10" hidden="1">DIR_Procés!$C$15:$AC$25</definedName>
    <definedName name="_xlnm._FilterDatabase" localSheetId="11" hidden="1">'DIR_Ús del sòl'!$C$13:$M$38</definedName>
    <definedName name="_xlnm._FilterDatabase" localSheetId="12" hidden="1">'IND_Consum electricitat'!$B$41:$N$43</definedName>
    <definedName name="_xlnm.Print_Area" localSheetId="27">'Comentaris usuari'!$A$2:$D$52</definedName>
    <definedName name="_xlnm.Print_Area" localSheetId="2">'Comunicació AAVV'!$B$1:$R$80</definedName>
    <definedName name="_xlnm.Print_Area" localSheetId="4">'DIR_Fonts fixes'!$A$1:$DL$35</definedName>
    <definedName name="_xlnm.Print_Area" localSheetId="7">'DIR_Fonts mòbils_Aeri'!$A$1:$AA$40</definedName>
    <definedName name="_xlnm.Print_Area" localSheetId="5">'DIR_Fonts mòbils_Carretera'!$A$1:$S$314</definedName>
    <definedName name="_xlnm.Print_Area" localSheetId="6">'DIR_Fonts mòbils_Marítim'!$A$1:$AW$118</definedName>
    <definedName name="_xlnm.Print_Area" localSheetId="9">'DIR_Fugitives altres '!$A$1:$U$35</definedName>
    <definedName name="_xlnm.Print_Area" localSheetId="8">'DIR_Fugitives refrigerants '!$A$1:$I$70</definedName>
    <definedName name="_xlnm.Print_Area" localSheetId="10">DIR_Procés!$A$1:$AE$50</definedName>
    <definedName name="_xlnm.Print_Area" localSheetId="11">'DIR_Ús del sòl'!$A$1:$P$43</definedName>
    <definedName name="_xlnm.Print_Area" localSheetId="3">'Factors emissió OCCC'!$A$1:$AD$69</definedName>
    <definedName name="_xlnm.Print_Area" localSheetId="20">IND_Aigua!$A$1:$H$45</definedName>
    <definedName name="_xlnm.Print_Area" localSheetId="26">'IND_Altres emissions_remocions'!$A$1:$J$25</definedName>
    <definedName name="_xlnm.Print_Area" localSheetId="21">'IND_Altres serveis'!$A$1:$J$45</definedName>
    <definedName name="_xlnm.Print_Area" localSheetId="24">'IND_Béns de capital'!$A$1:$J$25</definedName>
    <definedName name="_xlnm.Print_Area" localSheetId="12">'IND_Consum electricitat'!$A$1:$AB$55</definedName>
    <definedName name="_xlnm.Print_Area" localSheetId="14">'IND_Consum energia'!$A$1:$J$34</definedName>
    <definedName name="_xlnm.Print_Area" localSheetId="22">'IND_Mat, Mat 1ª, Productes'!$A$1:$M$46</definedName>
    <definedName name="_xlnm.Print_Area" localSheetId="23">'IND_Prod energia adquirida'!$A$1:$K$35</definedName>
    <definedName name="_xlnm.Print_Area" localSheetId="19">IND_Residus!$A$1:$DC$47</definedName>
    <definedName name="_xlnm.Print_Area" localSheetId="18">IND_Transport_Aeri!$A$1:$T$642</definedName>
    <definedName name="_xlnm.Print_Area" localSheetId="16">IND_Transport_Carretera!$A$1:$L$685</definedName>
    <definedName name="_xlnm.Print_Area" localSheetId="13">IND_Transport_Ferroviari!$A$1:$Q$190</definedName>
    <definedName name="_xlnm.Print_Area" localSheetId="17">IND_Transport_Marítim!$A$1:$AW$174</definedName>
    <definedName name="_xlnm.Print_Area" localSheetId="25">'IND_Ús prod generats'!$A$1:$J$45</definedName>
    <definedName name="_xlnm.Print_Area" localSheetId="0">'Instruccions i pestanyes'!$A$1:$A$52</definedName>
    <definedName name="_xlnm.Print_Area" localSheetId="1">Resum!$A$1:$G$86</definedName>
    <definedName name="Calculations" localSheetId="2">#REF!</definedName>
    <definedName name="Calculations" localSheetId="7">#REF!</definedName>
    <definedName name="Calculations" localSheetId="9">#REF!</definedName>
    <definedName name="Calculations" localSheetId="10">#REF!</definedName>
    <definedName name="Calculations" localSheetId="11">#REF!</definedName>
    <definedName name="Calculations" localSheetId="26">#REF!</definedName>
    <definedName name="Calculations" localSheetId="21">#REF!</definedName>
    <definedName name="Calculations" localSheetId="24">#REF!</definedName>
    <definedName name="Calculations" localSheetId="22">#REF!</definedName>
    <definedName name="Calculations" localSheetId="23">#REF!</definedName>
    <definedName name="Calculations" localSheetId="25">#REF!</definedName>
    <definedName name="Calculations" localSheetId="0">#REF!</definedName>
    <definedName name="Calculations" localSheetId="1">#REF!</definedName>
    <definedName name="Calculations">#REF!</definedName>
    <definedName name="Distance" localSheetId="2">#REF!</definedName>
    <definedName name="Distance" localSheetId="7">#REF!</definedName>
    <definedName name="Distance" localSheetId="9">#REF!</definedName>
    <definedName name="Distance" localSheetId="10">#REF!</definedName>
    <definedName name="Distance" localSheetId="11">#REF!</definedName>
    <definedName name="Distance" localSheetId="26">#REF!</definedName>
    <definedName name="Distance" localSheetId="21">#REF!</definedName>
    <definedName name="Distance" localSheetId="24">#REF!</definedName>
    <definedName name="Distance" localSheetId="22">#REF!</definedName>
    <definedName name="Distance" localSheetId="23">#REF!</definedName>
    <definedName name="Distance" localSheetId="25">#REF!</definedName>
    <definedName name="Distance" localSheetId="0">#REF!</definedName>
    <definedName name="Distance" localSheetId="1">#REF!</definedName>
    <definedName name="Distance">#REF!</definedName>
    <definedName name="EF_custom" localSheetId="2">#REF!</definedName>
    <definedName name="EF_custom" localSheetId="7">#REF!</definedName>
    <definedName name="EF_custom" localSheetId="5">'DIR_Fonts mòbils_Carretera'!#REF!</definedName>
    <definedName name="EF_custom" localSheetId="9">#REF!</definedName>
    <definedName name="EF_custom" localSheetId="10">#REF!</definedName>
    <definedName name="EF_custom" localSheetId="11">#REF!</definedName>
    <definedName name="EF_custom" localSheetId="26">#REF!</definedName>
    <definedName name="EF_custom" localSheetId="21">#REF!</definedName>
    <definedName name="EF_custom" localSheetId="24">#REF!</definedName>
    <definedName name="EF_custom" localSheetId="22">#REF!</definedName>
    <definedName name="EF_custom" localSheetId="23">#REF!</definedName>
    <definedName name="EF_custom" localSheetId="16">IND_Transport_Carretera!#REF!</definedName>
    <definedName name="EF_custom" localSheetId="13">IND_Transport_Ferroviari!#REF!</definedName>
    <definedName name="EF_custom" localSheetId="25">#REF!</definedName>
    <definedName name="EF_custom" localSheetId="0">#REF!</definedName>
    <definedName name="EF_custom" localSheetId="1">#REF!</definedName>
    <definedName name="EF_custom">#REF!</definedName>
    <definedName name="Ef_for_km" localSheetId="2">#REF!</definedName>
    <definedName name="Ef_for_km" localSheetId="7">#REF!</definedName>
    <definedName name="Ef_for_km" localSheetId="5">'DIR_Fonts mòbils_Carretera'!#REF!</definedName>
    <definedName name="Ef_for_km" localSheetId="9">#REF!</definedName>
    <definedName name="Ef_for_km" localSheetId="10">#REF!</definedName>
    <definedName name="Ef_for_km" localSheetId="11">#REF!</definedName>
    <definedName name="Ef_for_km" localSheetId="26">#REF!</definedName>
    <definedName name="Ef_for_km" localSheetId="21">#REF!</definedName>
    <definedName name="Ef_for_km" localSheetId="24">#REF!</definedName>
    <definedName name="Ef_for_km" localSheetId="22">#REF!</definedName>
    <definedName name="Ef_for_km" localSheetId="23">#REF!</definedName>
    <definedName name="Ef_for_km" localSheetId="16">IND_Transport_Carretera!#REF!</definedName>
    <definedName name="Ef_for_km" localSheetId="13">IND_Transport_Ferroviari!#REF!</definedName>
    <definedName name="Ef_for_km" localSheetId="25">#REF!</definedName>
    <definedName name="Ef_for_km" localSheetId="0">#REF!</definedName>
    <definedName name="Ef_for_km" localSheetId="1">#REF!</definedName>
    <definedName name="Ef_for_km">#REF!</definedName>
    <definedName name="Ef_for_mile" localSheetId="2">#REF!</definedName>
    <definedName name="Ef_for_mile" localSheetId="7">#REF!</definedName>
    <definedName name="Ef_for_mile" localSheetId="5">'DIR_Fonts mòbils_Carretera'!#REF!</definedName>
    <definedName name="Ef_for_mile" localSheetId="9">#REF!</definedName>
    <definedName name="Ef_for_mile" localSheetId="10">#REF!</definedName>
    <definedName name="Ef_for_mile" localSheetId="11">#REF!</definedName>
    <definedName name="Ef_for_mile" localSheetId="26">#REF!</definedName>
    <definedName name="Ef_for_mile" localSheetId="21">#REF!</definedName>
    <definedName name="Ef_for_mile" localSheetId="24">#REF!</definedName>
    <definedName name="Ef_for_mile" localSheetId="22">#REF!</definedName>
    <definedName name="Ef_for_mile" localSheetId="23">#REF!</definedName>
    <definedName name="Ef_for_mile" localSheetId="16">IND_Transport_Carretera!#REF!</definedName>
    <definedName name="Ef_for_mile" localSheetId="13">IND_Transport_Ferroviari!#REF!</definedName>
    <definedName name="Ef_for_mile" localSheetId="25">#REF!</definedName>
    <definedName name="Ef_for_mile" localSheetId="0">#REF!</definedName>
    <definedName name="Ef_for_mile" localSheetId="1">#REF!</definedName>
    <definedName name="Ef_for_mile">#REF!</definedName>
    <definedName name="Flights" localSheetId="2">#REF!</definedName>
    <definedName name="Flights" localSheetId="7">#REF!</definedName>
    <definedName name="Flights" localSheetId="9">#REF!</definedName>
    <definedName name="Flights" localSheetId="10">#REF!</definedName>
    <definedName name="Flights" localSheetId="11">#REF!</definedName>
    <definedName name="Flights" localSheetId="26">#REF!</definedName>
    <definedName name="Flights" localSheetId="21">#REF!</definedName>
    <definedName name="Flights" localSheetId="24">#REF!</definedName>
    <definedName name="Flights" localSheetId="22">#REF!</definedName>
    <definedName name="Flights" localSheetId="23">#REF!</definedName>
    <definedName name="Flights" localSheetId="25">#REF!</definedName>
    <definedName name="Flights" localSheetId="0">#REF!</definedName>
    <definedName name="Flights" localSheetId="1">#REF!</definedName>
    <definedName name="Flights">#REF!</definedName>
    <definedName name="get_gasgperkm">[1]Reference!$E$196:$I$259</definedName>
    <definedName name="units" localSheetId="2">#REF!</definedName>
    <definedName name="units" localSheetId="7">#REF!</definedName>
    <definedName name="units" localSheetId="5">'DIR_Fonts mòbils_Carretera'!#REF!</definedName>
    <definedName name="units" localSheetId="9">#REF!</definedName>
    <definedName name="units" localSheetId="10">#REF!</definedName>
    <definedName name="units" localSheetId="11">#REF!</definedName>
    <definedName name="units" localSheetId="26">#REF!</definedName>
    <definedName name="units" localSheetId="21">#REF!</definedName>
    <definedName name="units" localSheetId="24">#REF!</definedName>
    <definedName name="units" localSheetId="22">#REF!</definedName>
    <definedName name="units" localSheetId="23">#REF!</definedName>
    <definedName name="units" localSheetId="16">IND_Transport_Carretera!#REF!</definedName>
    <definedName name="units" localSheetId="13">IND_Transport_Ferroviari!#REF!</definedName>
    <definedName name="units" localSheetId="25">#REF!</definedName>
    <definedName name="units" localSheetId="0">#REF!</definedName>
    <definedName name="units" localSheetId="1">#REF!</definedName>
    <definedName name="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1" l="1"/>
  <c r="B3" i="57"/>
  <c r="D14" i="80" l="1"/>
  <c r="E14" i="80" l="1"/>
  <c r="E15" i="80"/>
  <c r="E16" i="80"/>
  <c r="E13" i="80"/>
  <c r="E32" i="80" l="1"/>
  <c r="M58" i="76" l="1"/>
  <c r="M59" i="76"/>
  <c r="M60" i="76"/>
  <c r="M61" i="76"/>
  <c r="M62" i="76"/>
  <c r="M63" i="76"/>
  <c r="M64" i="76"/>
  <c r="M65" i="76"/>
  <c r="M66" i="76"/>
  <c r="M67" i="76"/>
  <c r="M68" i="76"/>
  <c r="M69" i="76"/>
  <c r="M70" i="76"/>
  <c r="M71" i="76"/>
  <c r="M72" i="76"/>
  <c r="M73" i="76"/>
  <c r="M74" i="76"/>
  <c r="M75" i="76"/>
  <c r="M76" i="76"/>
  <c r="M77" i="76"/>
  <c r="M78" i="76"/>
  <c r="M79" i="76"/>
  <c r="M80" i="76"/>
  <c r="M81" i="76"/>
  <c r="M82" i="76"/>
  <c r="M83" i="76"/>
  <c r="M84" i="76"/>
  <c r="M85" i="76"/>
  <c r="M86" i="76"/>
  <c r="M57" i="76"/>
  <c r="V44" i="76" l="1"/>
  <c r="O747" i="75" l="1"/>
  <c r="K747" i="75"/>
  <c r="J747" i="75"/>
  <c r="I747" i="75"/>
  <c r="H747" i="75"/>
  <c r="O746" i="75"/>
  <c r="K746" i="75"/>
  <c r="J746" i="75"/>
  <c r="I746" i="75"/>
  <c r="H746" i="75"/>
  <c r="O745" i="75"/>
  <c r="K745" i="75"/>
  <c r="J745" i="75"/>
  <c r="I745" i="75"/>
  <c r="H745" i="75"/>
  <c r="O744" i="75"/>
  <c r="K744" i="75"/>
  <c r="J744" i="75"/>
  <c r="I744" i="75"/>
  <c r="H744" i="75"/>
  <c r="O743" i="75"/>
  <c r="K743" i="75"/>
  <c r="J743" i="75"/>
  <c r="I743" i="75"/>
  <c r="H743" i="75"/>
  <c r="O742" i="75"/>
  <c r="K742" i="75"/>
  <c r="J742" i="75"/>
  <c r="I742" i="75"/>
  <c r="H742" i="75"/>
  <c r="O741" i="75"/>
  <c r="K741" i="75"/>
  <c r="J741" i="75"/>
  <c r="I741" i="75"/>
  <c r="H741" i="75"/>
  <c r="O740" i="75"/>
  <c r="K740" i="75"/>
  <c r="J740" i="75"/>
  <c r="I740" i="75"/>
  <c r="H740" i="75"/>
  <c r="O739" i="75"/>
  <c r="K739" i="75"/>
  <c r="J739" i="75"/>
  <c r="I739" i="75"/>
  <c r="H739" i="75"/>
  <c r="O738" i="75"/>
  <c r="K738" i="75"/>
  <c r="J738" i="75"/>
  <c r="I738" i="75"/>
  <c r="H738" i="75"/>
  <c r="O737" i="75"/>
  <c r="K737" i="75"/>
  <c r="J737" i="75"/>
  <c r="I737" i="75"/>
  <c r="H737" i="75"/>
  <c r="O736" i="75"/>
  <c r="K736" i="75"/>
  <c r="J736" i="75"/>
  <c r="I736" i="75"/>
  <c r="H736" i="75"/>
  <c r="O735" i="75"/>
  <c r="K735" i="75"/>
  <c r="J735" i="75"/>
  <c r="I735" i="75"/>
  <c r="H735" i="75"/>
  <c r="O734" i="75"/>
  <c r="K734" i="75"/>
  <c r="J734" i="75"/>
  <c r="I734" i="75"/>
  <c r="H734" i="75"/>
  <c r="O733" i="75"/>
  <c r="K733" i="75"/>
  <c r="J733" i="75"/>
  <c r="I733" i="75"/>
  <c r="H733" i="75"/>
  <c r="O732" i="75"/>
  <c r="K732" i="75"/>
  <c r="J732" i="75"/>
  <c r="I732" i="75"/>
  <c r="H732" i="75"/>
  <c r="O731" i="75"/>
  <c r="K731" i="75"/>
  <c r="J731" i="75"/>
  <c r="I731" i="75"/>
  <c r="H731" i="75"/>
  <c r="O730" i="75"/>
  <c r="K730" i="75"/>
  <c r="J730" i="75"/>
  <c r="I730" i="75"/>
  <c r="H730" i="75"/>
  <c r="O729" i="75"/>
  <c r="K729" i="75"/>
  <c r="J729" i="75"/>
  <c r="I729" i="75"/>
  <c r="H729" i="75"/>
  <c r="O728" i="75"/>
  <c r="K728" i="75"/>
  <c r="J728" i="75"/>
  <c r="I728" i="75"/>
  <c r="H728" i="75"/>
  <c r="O751" i="75" l="1"/>
  <c r="R15" i="67"/>
  <c r="R16" i="67"/>
  <c r="R17" i="67"/>
  <c r="R18" i="67"/>
  <c r="R19" i="67"/>
  <c r="R20" i="67"/>
  <c r="R21" i="67"/>
  <c r="R22" i="67"/>
  <c r="R23" i="67"/>
  <c r="R14" i="67"/>
  <c r="I547" i="72" l="1"/>
  <c r="I371" i="72"/>
  <c r="I198" i="72"/>
  <c r="I25" i="72"/>
  <c r="I187" i="63" l="1"/>
  <c r="O567" i="72" l="1"/>
  <c r="L567" i="72"/>
  <c r="O391" i="72"/>
  <c r="L391" i="72"/>
  <c r="O218" i="72"/>
  <c r="L218" i="72"/>
  <c r="O45" i="72"/>
  <c r="L45" i="72"/>
  <c r="O207" i="63"/>
  <c r="L207" i="63"/>
  <c r="O41" i="63"/>
  <c r="L41" i="63"/>
  <c r="O198" i="63" l="1"/>
  <c r="O197" i="63"/>
  <c r="O196" i="63"/>
  <c r="O195" i="63"/>
  <c r="L198" i="63"/>
  <c r="L197" i="63"/>
  <c r="L196" i="63"/>
  <c r="L195" i="63"/>
  <c r="O558" i="72"/>
  <c r="O557" i="72"/>
  <c r="O556" i="72"/>
  <c r="O555" i="72"/>
  <c r="L558" i="72"/>
  <c r="L557" i="72"/>
  <c r="L556" i="72"/>
  <c r="L555" i="72"/>
  <c r="O382" i="72"/>
  <c r="O381" i="72"/>
  <c r="O380" i="72"/>
  <c r="O379" i="72"/>
  <c r="L382" i="72"/>
  <c r="L381" i="72"/>
  <c r="L380" i="72"/>
  <c r="L379" i="72"/>
  <c r="O209" i="72"/>
  <c r="O208" i="72"/>
  <c r="O207" i="72"/>
  <c r="O206" i="72"/>
  <c r="L209" i="72"/>
  <c r="L208" i="72"/>
  <c r="L207" i="72"/>
  <c r="L206" i="72"/>
  <c r="O36" i="72"/>
  <c r="O35" i="72"/>
  <c r="O34" i="72"/>
  <c r="O33" i="72"/>
  <c r="L36" i="72" l="1"/>
  <c r="L35" i="72"/>
  <c r="L34" i="72"/>
  <c r="L33" i="72"/>
  <c r="O32" i="63"/>
  <c r="O31" i="63"/>
  <c r="O30" i="63"/>
  <c r="O29" i="63"/>
  <c r="L32" i="63"/>
  <c r="L31" i="63"/>
  <c r="L30" i="63"/>
  <c r="L29" i="63"/>
  <c r="CG14" i="62" l="1"/>
  <c r="CG15" i="62"/>
  <c r="CG16" i="62"/>
  <c r="CG17" i="62"/>
  <c r="CG18" i="62"/>
  <c r="CG19" i="62"/>
  <c r="CG20" i="62"/>
  <c r="CG21" i="62"/>
  <c r="CG22" i="62"/>
  <c r="CG23" i="62"/>
  <c r="CG24" i="62"/>
  <c r="CG25" i="62"/>
  <c r="CG26" i="62"/>
  <c r="CG27" i="62"/>
  <c r="CG28" i="62"/>
  <c r="CG29" i="62"/>
  <c r="CG30" i="62"/>
  <c r="CG31" i="62"/>
  <c r="CG32" i="62"/>
  <c r="CF14" i="62"/>
  <c r="CF15" i="62"/>
  <c r="CF16" i="62"/>
  <c r="CF17" i="62"/>
  <c r="CF18" i="62"/>
  <c r="CF19" i="62"/>
  <c r="CF20" i="62"/>
  <c r="CF21" i="62"/>
  <c r="CF22" i="62"/>
  <c r="CF23" i="62"/>
  <c r="CF24" i="62"/>
  <c r="CF25" i="62"/>
  <c r="CF26" i="62"/>
  <c r="CF27" i="62"/>
  <c r="CF28" i="62"/>
  <c r="CF29" i="62"/>
  <c r="CF30" i="62"/>
  <c r="CF31" i="62"/>
  <c r="CF32" i="62"/>
  <c r="CE14" i="62"/>
  <c r="CE15" i="62"/>
  <c r="CE16" i="62"/>
  <c r="CE17" i="62"/>
  <c r="CE18" i="62"/>
  <c r="CE19" i="62"/>
  <c r="CE20" i="62"/>
  <c r="CE21" i="62"/>
  <c r="CE22" i="62"/>
  <c r="CE23" i="62"/>
  <c r="CE24" i="62"/>
  <c r="CE25" i="62"/>
  <c r="CE26" i="62"/>
  <c r="CE27" i="62"/>
  <c r="CE28" i="62"/>
  <c r="CE29" i="62"/>
  <c r="CE30" i="62"/>
  <c r="CE31" i="62"/>
  <c r="CE32" i="62"/>
  <c r="BX14" i="62"/>
  <c r="BX15" i="62"/>
  <c r="BX16" i="62"/>
  <c r="BX17" i="62"/>
  <c r="BX18" i="62"/>
  <c r="BX19" i="62"/>
  <c r="BX20" i="62"/>
  <c r="BX21" i="62"/>
  <c r="BX22" i="62"/>
  <c r="BX23" i="62"/>
  <c r="BX24" i="62"/>
  <c r="BX25" i="62"/>
  <c r="BX26" i="62"/>
  <c r="BX27" i="62"/>
  <c r="BX28" i="62"/>
  <c r="BX29" i="62"/>
  <c r="BX30" i="62"/>
  <c r="BX31" i="62"/>
  <c r="BX32" i="62"/>
  <c r="BW14" i="62"/>
  <c r="BW15" i="62"/>
  <c r="BW16" i="62"/>
  <c r="BW17" i="62"/>
  <c r="BW18" i="62"/>
  <c r="BW19" i="62"/>
  <c r="BW20" i="62"/>
  <c r="BW21" i="62"/>
  <c r="BW22" i="62"/>
  <c r="BW23" i="62"/>
  <c r="BW24" i="62"/>
  <c r="BW25" i="62"/>
  <c r="BW26" i="62"/>
  <c r="BW27" i="62"/>
  <c r="BW28" i="62"/>
  <c r="BW29" i="62"/>
  <c r="BW30" i="62"/>
  <c r="BW31" i="62"/>
  <c r="BW32" i="62"/>
  <c r="BV14" i="62"/>
  <c r="BV15" i="62"/>
  <c r="BV16" i="62"/>
  <c r="BV17" i="62"/>
  <c r="BV18" i="62"/>
  <c r="BV19" i="62"/>
  <c r="BV20" i="62"/>
  <c r="BV21" i="62"/>
  <c r="BV22" i="62"/>
  <c r="BV23" i="62"/>
  <c r="BV24" i="62"/>
  <c r="BV25" i="62"/>
  <c r="BV26" i="62"/>
  <c r="BV27" i="62"/>
  <c r="BV28" i="62"/>
  <c r="BV29" i="62"/>
  <c r="BV30" i="62"/>
  <c r="BV31" i="62"/>
  <c r="BV32" i="62"/>
  <c r="BN14" i="62" l="1"/>
  <c r="BN15" i="62"/>
  <c r="BN16" i="62"/>
  <c r="BN17" i="62"/>
  <c r="BN18" i="62"/>
  <c r="BN19" i="62"/>
  <c r="BN20" i="62"/>
  <c r="BN21" i="62"/>
  <c r="BN22" i="62"/>
  <c r="BN23" i="62"/>
  <c r="BN24" i="62"/>
  <c r="BN25" i="62"/>
  <c r="BN26" i="62"/>
  <c r="BN27" i="62"/>
  <c r="BN28" i="62"/>
  <c r="BN29" i="62"/>
  <c r="BN30" i="62"/>
  <c r="BN31" i="62"/>
  <c r="BN32" i="62"/>
  <c r="BN13" i="62"/>
  <c r="CF13" i="62"/>
  <c r="BW13" i="62"/>
  <c r="CG13" i="62" l="1"/>
  <c r="CE13" i="62"/>
  <c r="BX13" i="62"/>
  <c r="BV13" i="62"/>
  <c r="BO14" i="62" l="1"/>
  <c r="BO15" i="62"/>
  <c r="BO16" i="62"/>
  <c r="BO17" i="62"/>
  <c r="BO18" i="62"/>
  <c r="BO19" i="62"/>
  <c r="BO20" i="62"/>
  <c r="BO21" i="62"/>
  <c r="BO22" i="62"/>
  <c r="BO23" i="62"/>
  <c r="BO24" i="62"/>
  <c r="BO25" i="62"/>
  <c r="BO26" i="62"/>
  <c r="BO27" i="62"/>
  <c r="BO28" i="62"/>
  <c r="BO29" i="62"/>
  <c r="BO30" i="62"/>
  <c r="BO31" i="62"/>
  <c r="BO32" i="62"/>
  <c r="BM14" i="62"/>
  <c r="BM15" i="62"/>
  <c r="BM16" i="62"/>
  <c r="BM17" i="62"/>
  <c r="BM18" i="62"/>
  <c r="BM19" i="62"/>
  <c r="BM20" i="62"/>
  <c r="BM21" i="62"/>
  <c r="BM22" i="62"/>
  <c r="BM23" i="62"/>
  <c r="BM24" i="62"/>
  <c r="BM25" i="62"/>
  <c r="BM26" i="62"/>
  <c r="BM27" i="62"/>
  <c r="BM28" i="62"/>
  <c r="BM29" i="62"/>
  <c r="BM30" i="62"/>
  <c r="BM31" i="62"/>
  <c r="BM32" i="62"/>
  <c r="BO13" i="62" l="1"/>
  <c r="BM13" i="62"/>
  <c r="R18" i="89" l="1"/>
  <c r="S18" i="89"/>
  <c r="T18" i="89"/>
  <c r="R19" i="89"/>
  <c r="S19" i="89"/>
  <c r="T19" i="89"/>
  <c r="R20" i="89"/>
  <c r="S20" i="89"/>
  <c r="T20" i="89"/>
  <c r="R21" i="89"/>
  <c r="S21" i="89"/>
  <c r="T21" i="89"/>
  <c r="R22" i="89"/>
  <c r="S22" i="89"/>
  <c r="T22" i="89"/>
  <c r="R23" i="89"/>
  <c r="S23" i="89"/>
  <c r="T23" i="89"/>
  <c r="R24" i="89"/>
  <c r="S24" i="89"/>
  <c r="T24" i="89"/>
  <c r="R25" i="89"/>
  <c r="S25" i="89"/>
  <c r="T25" i="89"/>
  <c r="R26" i="89"/>
  <c r="S26" i="89"/>
  <c r="T26" i="89"/>
  <c r="R27" i="89"/>
  <c r="S27" i="89"/>
  <c r="T27" i="89"/>
  <c r="R28" i="89"/>
  <c r="S28" i="89"/>
  <c r="T28" i="89"/>
  <c r="R29" i="89"/>
  <c r="S29" i="89"/>
  <c r="T29" i="89"/>
  <c r="R30" i="89"/>
  <c r="S30" i="89"/>
  <c r="T30" i="89"/>
  <c r="R31" i="89"/>
  <c r="S31" i="89"/>
  <c r="T31" i="89"/>
  <c r="R32" i="89"/>
  <c r="S32" i="89"/>
  <c r="T32" i="89"/>
  <c r="R33" i="89"/>
  <c r="S33" i="89"/>
  <c r="T33" i="89"/>
  <c r="R34" i="89"/>
  <c r="S34" i="89"/>
  <c r="T34" i="89"/>
  <c r="R35" i="89"/>
  <c r="S35" i="89"/>
  <c r="T35" i="89"/>
  <c r="O18" i="89" l="1"/>
  <c r="P18" i="89"/>
  <c r="Q18" i="89"/>
  <c r="O19" i="89"/>
  <c r="P19" i="89"/>
  <c r="Q19" i="89"/>
  <c r="O20" i="89"/>
  <c r="P20" i="89"/>
  <c r="Q20" i="89"/>
  <c r="O21" i="89"/>
  <c r="P21" i="89"/>
  <c r="Q21" i="89"/>
  <c r="O22" i="89"/>
  <c r="P22" i="89"/>
  <c r="Q22" i="89"/>
  <c r="O23" i="89"/>
  <c r="P23" i="89"/>
  <c r="Q23" i="89"/>
  <c r="O24" i="89"/>
  <c r="P24" i="89"/>
  <c r="Q24" i="89"/>
  <c r="O25" i="89"/>
  <c r="P25" i="89"/>
  <c r="Q25" i="89"/>
  <c r="O26" i="89"/>
  <c r="P26" i="89"/>
  <c r="Q26" i="89"/>
  <c r="O27" i="89"/>
  <c r="P27" i="89"/>
  <c r="Q27" i="89"/>
  <c r="O28" i="89"/>
  <c r="P28" i="89"/>
  <c r="Q28" i="89"/>
  <c r="O29" i="89"/>
  <c r="P29" i="89"/>
  <c r="Q29" i="89"/>
  <c r="O30" i="89"/>
  <c r="P30" i="89"/>
  <c r="Q30" i="89"/>
  <c r="O31" i="89"/>
  <c r="P31" i="89"/>
  <c r="Q31" i="89"/>
  <c r="O32" i="89"/>
  <c r="P32" i="89"/>
  <c r="Q32" i="89"/>
  <c r="O33" i="89"/>
  <c r="P33" i="89"/>
  <c r="Q33" i="89"/>
  <c r="O34" i="89"/>
  <c r="P34" i="89"/>
  <c r="Q34" i="89"/>
  <c r="O35" i="89"/>
  <c r="P35" i="89"/>
  <c r="Q35" i="89"/>
  <c r="O36" i="89"/>
  <c r="R36" i="89" s="1"/>
  <c r="P36" i="89"/>
  <c r="S36" i="89" s="1"/>
  <c r="Q36" i="89"/>
  <c r="T36" i="89" s="1"/>
  <c r="F18" i="89"/>
  <c r="G18" i="89"/>
  <c r="H18" i="89"/>
  <c r="F19" i="89"/>
  <c r="G19" i="89"/>
  <c r="H19" i="89"/>
  <c r="F20" i="89"/>
  <c r="G20" i="89"/>
  <c r="H20" i="89"/>
  <c r="F21" i="89"/>
  <c r="G21" i="89"/>
  <c r="H21" i="89"/>
  <c r="F22" i="89"/>
  <c r="G22" i="89"/>
  <c r="H22" i="89"/>
  <c r="F23" i="89"/>
  <c r="G23" i="89"/>
  <c r="H23" i="89"/>
  <c r="F24" i="89"/>
  <c r="G24" i="89"/>
  <c r="H24" i="89"/>
  <c r="F25" i="89"/>
  <c r="G25" i="89"/>
  <c r="H25" i="89"/>
  <c r="F26" i="89"/>
  <c r="G26" i="89"/>
  <c r="H26" i="89"/>
  <c r="F27" i="89"/>
  <c r="G27" i="89"/>
  <c r="H27" i="89"/>
  <c r="F28" i="89"/>
  <c r="G28" i="89"/>
  <c r="H28" i="89"/>
  <c r="F29" i="89"/>
  <c r="G29" i="89"/>
  <c r="H29" i="89"/>
  <c r="F30" i="89"/>
  <c r="G30" i="89"/>
  <c r="H30" i="89"/>
  <c r="F31" i="89"/>
  <c r="G31" i="89"/>
  <c r="H31" i="89"/>
  <c r="F32" i="89"/>
  <c r="G32" i="89"/>
  <c r="H32" i="89"/>
  <c r="F33" i="89"/>
  <c r="G33" i="89"/>
  <c r="H33" i="89"/>
  <c r="F34" i="89"/>
  <c r="G34" i="89"/>
  <c r="H34" i="89"/>
  <c r="F35" i="89"/>
  <c r="G35" i="89"/>
  <c r="H35" i="89"/>
  <c r="F36" i="89"/>
  <c r="G36" i="89"/>
  <c r="H36" i="89"/>
  <c r="P17" i="89"/>
  <c r="S17" i="89" s="1"/>
  <c r="Q17" i="89"/>
  <c r="T17" i="89" s="1"/>
  <c r="H17" i="89"/>
  <c r="G17" i="89"/>
  <c r="O17" i="89"/>
  <c r="R17" i="89" s="1"/>
  <c r="F17" i="89"/>
  <c r="I568" i="72" l="1"/>
  <c r="I392" i="72"/>
  <c r="I219" i="72"/>
  <c r="I46" i="72"/>
  <c r="I208" i="63"/>
  <c r="I42" i="63"/>
  <c r="I19" i="89" l="1"/>
  <c r="J19" i="89"/>
  <c r="K19" i="89"/>
  <c r="I20" i="89"/>
  <c r="J20" i="89"/>
  <c r="K20" i="89"/>
  <c r="I21" i="89"/>
  <c r="J21" i="89"/>
  <c r="K21" i="89"/>
  <c r="I22" i="89"/>
  <c r="J22" i="89"/>
  <c r="K22" i="89"/>
  <c r="I23" i="89"/>
  <c r="J23" i="89"/>
  <c r="K23" i="89"/>
  <c r="I24" i="89"/>
  <c r="J24" i="89"/>
  <c r="K24" i="89"/>
  <c r="I25" i="89"/>
  <c r="J25" i="89"/>
  <c r="K25" i="89"/>
  <c r="I26" i="89"/>
  <c r="J26" i="89"/>
  <c r="K26" i="89"/>
  <c r="I27" i="89"/>
  <c r="J27" i="89"/>
  <c r="K27" i="89"/>
  <c r="I28" i="89"/>
  <c r="J28" i="89"/>
  <c r="K28" i="89"/>
  <c r="I29" i="89"/>
  <c r="J29" i="89"/>
  <c r="K29" i="89"/>
  <c r="I30" i="89"/>
  <c r="J30" i="89"/>
  <c r="K30" i="89"/>
  <c r="I31" i="89"/>
  <c r="J31" i="89"/>
  <c r="K31" i="89"/>
  <c r="I32" i="89"/>
  <c r="J32" i="89"/>
  <c r="K32" i="89"/>
  <c r="I33" i="89"/>
  <c r="J33" i="89"/>
  <c r="K33" i="89"/>
  <c r="I34" i="89"/>
  <c r="J34" i="89"/>
  <c r="K34" i="89"/>
  <c r="I35" i="89"/>
  <c r="J35" i="89"/>
  <c r="K35" i="89"/>
  <c r="I36" i="89"/>
  <c r="J36" i="89"/>
  <c r="K36" i="89"/>
  <c r="I17" i="89"/>
  <c r="I18" i="89" l="1"/>
  <c r="J18" i="89"/>
  <c r="K18" i="89"/>
  <c r="K17" i="89"/>
  <c r="J17" i="89"/>
  <c r="V17" i="89"/>
  <c r="V22" i="89"/>
  <c r="V19" i="89"/>
  <c r="W19" i="89"/>
  <c r="V28" i="89"/>
  <c r="W28" i="89"/>
  <c r="X30" i="89"/>
  <c r="V31" i="89"/>
  <c r="W33" i="89"/>
  <c r="V36" i="89"/>
  <c r="W36" i="89"/>
  <c r="W25" i="89"/>
  <c r="U4" i="89"/>
  <c r="X21" i="89" l="1"/>
  <c r="W21" i="89"/>
  <c r="W22" i="89"/>
  <c r="W35" i="89"/>
  <c r="W27" i="89"/>
  <c r="W30" i="89"/>
  <c r="V30" i="89"/>
  <c r="V32" i="89"/>
  <c r="W29" i="89"/>
  <c r="V24" i="89"/>
  <c r="X32" i="89"/>
  <c r="X24" i="89"/>
  <c r="X34" i="89"/>
  <c r="X26" i="89"/>
  <c r="W32" i="89"/>
  <c r="W18" i="89"/>
  <c r="V27" i="89"/>
  <c r="W34" i="89"/>
  <c r="X23" i="89"/>
  <c r="V21" i="89"/>
  <c r="X29" i="89"/>
  <c r="V35" i="89"/>
  <c r="W24" i="89"/>
  <c r="X18" i="89"/>
  <c r="X19" i="89"/>
  <c r="W20" i="89"/>
  <c r="V20" i="89"/>
  <c r="X17" i="89"/>
  <c r="V26" i="89"/>
  <c r="V23" i="89"/>
  <c r="W23" i="89"/>
  <c r="X20" i="89"/>
  <c r="X35" i="89"/>
  <c r="V33" i="89"/>
  <c r="X27" i="89"/>
  <c r="V25" i="89"/>
  <c r="W17" i="89"/>
  <c r="X31" i="89"/>
  <c r="V29" i="89"/>
  <c r="W26" i="89"/>
  <c r="X36" i="89"/>
  <c r="V34" i="89"/>
  <c r="W31" i="89"/>
  <c r="X28" i="89"/>
  <c r="V18" i="89"/>
  <c r="X33" i="89"/>
  <c r="X22" i="89"/>
  <c r="X25" i="89"/>
  <c r="V39" i="89" l="1"/>
  <c r="W39" i="89"/>
  <c r="X39" i="89"/>
  <c r="I21" i="63"/>
  <c r="I643" i="72" l="1"/>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42"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466"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293"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20" i="72"/>
  <c r="M16" i="70"/>
  <c r="M17" i="70"/>
  <c r="M18" i="70"/>
  <c r="M19" i="70"/>
  <c r="M20" i="70"/>
  <c r="M21" i="70"/>
  <c r="M22" i="70"/>
  <c r="M23" i="70"/>
  <c r="M24" i="70"/>
  <c r="M25" i="70"/>
  <c r="M26" i="70"/>
  <c r="M27" i="70"/>
  <c r="M28" i="70"/>
  <c r="M29" i="70"/>
  <c r="M30" i="70"/>
  <c r="M31" i="70"/>
  <c r="M32" i="70"/>
  <c r="M33" i="70"/>
  <c r="M34" i="70"/>
  <c r="M15" i="70"/>
  <c r="DG14" i="62" l="1"/>
  <c r="DG15" i="62"/>
  <c r="DG16" i="62"/>
  <c r="DG17" i="62"/>
  <c r="DG18" i="62"/>
  <c r="DG19" i="62"/>
  <c r="DG20" i="62"/>
  <c r="DG21" i="62"/>
  <c r="DG22" i="62"/>
  <c r="DG23" i="62"/>
  <c r="DG24" i="62"/>
  <c r="DG25" i="62"/>
  <c r="DG26" i="62"/>
  <c r="DG27" i="62"/>
  <c r="DG28" i="62"/>
  <c r="DG29" i="62"/>
  <c r="DG30" i="62"/>
  <c r="DG31" i="62"/>
  <c r="DG32" i="62"/>
  <c r="N5" i="62" l="1"/>
  <c r="E14" i="88" l="1"/>
  <c r="E15" i="88"/>
  <c r="E16" i="88"/>
  <c r="E17" i="88"/>
  <c r="E18" i="88"/>
  <c r="E19" i="88"/>
  <c r="E20" i="88"/>
  <c r="E21" i="88"/>
  <c r="E22" i="88"/>
  <c r="E13" i="88"/>
  <c r="G14" i="80" l="1"/>
  <c r="F14" i="80"/>
  <c r="D15" i="80"/>
  <c r="F15" i="80"/>
  <c r="D16" i="80"/>
  <c r="F16" i="80"/>
  <c r="D17" i="80"/>
  <c r="G17" i="80" s="1"/>
  <c r="E17" i="80"/>
  <c r="F17" i="80"/>
  <c r="D18" i="80"/>
  <c r="E18" i="80"/>
  <c r="F18" i="80"/>
  <c r="D19" i="80"/>
  <c r="E19" i="80"/>
  <c r="F19" i="80"/>
  <c r="D20" i="80"/>
  <c r="E20" i="80"/>
  <c r="F20" i="80"/>
  <c r="D21" i="80"/>
  <c r="E21" i="80"/>
  <c r="F21" i="80"/>
  <c r="D22" i="80"/>
  <c r="E22" i="80"/>
  <c r="F22" i="80"/>
  <c r="D23" i="80"/>
  <c r="E23" i="80"/>
  <c r="F23" i="80"/>
  <c r="D24" i="80"/>
  <c r="E24" i="80"/>
  <c r="F24" i="80"/>
  <c r="D25" i="80"/>
  <c r="E25" i="80"/>
  <c r="F25" i="80"/>
  <c r="D26" i="80"/>
  <c r="E26" i="80"/>
  <c r="F26" i="80"/>
  <c r="D27" i="80"/>
  <c r="E27" i="80"/>
  <c r="F27" i="80"/>
  <c r="D28" i="80"/>
  <c r="E28" i="80"/>
  <c r="F28" i="80"/>
  <c r="D29" i="80"/>
  <c r="E29" i="80"/>
  <c r="F29" i="80"/>
  <c r="D30" i="80"/>
  <c r="G30" i="80" s="1"/>
  <c r="E30" i="80"/>
  <c r="F30" i="80"/>
  <c r="D31" i="80"/>
  <c r="E31" i="80"/>
  <c r="F31" i="80"/>
  <c r="D32" i="80"/>
  <c r="G32" i="80" s="1"/>
  <c r="F32" i="80"/>
  <c r="D13" i="80"/>
  <c r="F13" i="80"/>
  <c r="G29" i="80" l="1"/>
  <c r="I29" i="80" s="1"/>
  <c r="G28" i="80"/>
  <c r="I28" i="80" s="1"/>
  <c r="G27" i="80"/>
  <c r="I27" i="80" s="1"/>
  <c r="G26" i="80"/>
  <c r="I26" i="80" s="1"/>
  <c r="G25" i="80"/>
  <c r="I25" i="80" s="1"/>
  <c r="G24" i="80"/>
  <c r="I24" i="80" s="1"/>
  <c r="G23" i="80"/>
  <c r="I23" i="80" s="1"/>
  <c r="G22" i="80"/>
  <c r="I22" i="80" s="1"/>
  <c r="G21" i="80"/>
  <c r="I21" i="80" s="1"/>
  <c r="G20" i="80"/>
  <c r="I20" i="80" s="1"/>
  <c r="G19" i="80"/>
  <c r="I19" i="80" s="1"/>
  <c r="G18" i="80"/>
  <c r="I18" i="80" s="1"/>
  <c r="I17" i="80"/>
  <c r="G31" i="80"/>
  <c r="I31" i="80" s="1"/>
  <c r="I30" i="80"/>
  <c r="I32" i="80"/>
  <c r="G15" i="80"/>
  <c r="I15" i="80" s="1"/>
  <c r="I14" i="80"/>
  <c r="G13" i="80"/>
  <c r="G16" i="80"/>
  <c r="I16" i="80" s="1"/>
  <c r="F13" i="88"/>
  <c r="H13" i="81" l="1"/>
  <c r="H45" i="78"/>
  <c r="U5" i="63"/>
  <c r="U4" i="65"/>
  <c r="K5" i="73"/>
  <c r="V5" i="74"/>
  <c r="F14" i="88" l="1"/>
  <c r="F15" i="88"/>
  <c r="F16" i="88"/>
  <c r="F17" i="88"/>
  <c r="F18" i="88"/>
  <c r="F19" i="88"/>
  <c r="F20" i="88"/>
  <c r="F21" i="88"/>
  <c r="F22" i="88"/>
  <c r="H13" i="71"/>
  <c r="I24" i="69"/>
  <c r="F25" i="88" l="1"/>
  <c r="G12" i="66"/>
  <c r="L599" i="72" l="1"/>
  <c r="R681" i="72"/>
  <c r="O681" i="72"/>
  <c r="L681" i="72"/>
  <c r="J681" i="72"/>
  <c r="R680" i="72"/>
  <c r="O680" i="72"/>
  <c r="L680" i="72"/>
  <c r="J680" i="72"/>
  <c r="R679" i="72"/>
  <c r="O679" i="72"/>
  <c r="L679" i="72"/>
  <c r="J679" i="72"/>
  <c r="R678" i="72"/>
  <c r="O678" i="72"/>
  <c r="L678" i="72"/>
  <c r="J678" i="72"/>
  <c r="R677" i="72"/>
  <c r="O677" i="72"/>
  <c r="L677" i="72"/>
  <c r="J677" i="72"/>
  <c r="R676" i="72"/>
  <c r="O676" i="72"/>
  <c r="L676" i="72"/>
  <c r="J676" i="72"/>
  <c r="R675" i="72"/>
  <c r="O675" i="72"/>
  <c r="L675" i="72"/>
  <c r="J675" i="72"/>
  <c r="R674" i="72"/>
  <c r="O674" i="72"/>
  <c r="L674" i="72"/>
  <c r="J674" i="72"/>
  <c r="R673" i="72"/>
  <c r="O673" i="72"/>
  <c r="L673" i="72"/>
  <c r="J673" i="72"/>
  <c r="R672" i="72"/>
  <c r="O672" i="72"/>
  <c r="L672" i="72"/>
  <c r="J672" i="72"/>
  <c r="R671" i="72"/>
  <c r="O671" i="72"/>
  <c r="L671" i="72"/>
  <c r="J671" i="72"/>
  <c r="R670" i="72"/>
  <c r="O670" i="72"/>
  <c r="L670" i="72"/>
  <c r="J670" i="72"/>
  <c r="R669" i="72"/>
  <c r="O669" i="72"/>
  <c r="L669" i="72"/>
  <c r="J669" i="72"/>
  <c r="R668" i="72"/>
  <c r="O668" i="72"/>
  <c r="L668" i="72"/>
  <c r="J668" i="72"/>
  <c r="R667" i="72"/>
  <c r="O667" i="72"/>
  <c r="L667" i="72"/>
  <c r="J667" i="72"/>
  <c r="R666" i="72"/>
  <c r="O666" i="72"/>
  <c r="L666" i="72"/>
  <c r="J666" i="72"/>
  <c r="R665" i="72"/>
  <c r="O665" i="72"/>
  <c r="L665" i="72"/>
  <c r="J665" i="72"/>
  <c r="R664" i="72"/>
  <c r="O664" i="72"/>
  <c r="L664" i="72"/>
  <c r="J664" i="72"/>
  <c r="R663" i="72"/>
  <c r="O663" i="72"/>
  <c r="L663" i="72"/>
  <c r="J663" i="72"/>
  <c r="R662" i="72"/>
  <c r="O662" i="72"/>
  <c r="L662" i="72"/>
  <c r="J662" i="72"/>
  <c r="R661" i="72"/>
  <c r="O661" i="72"/>
  <c r="L661" i="72"/>
  <c r="J661" i="72"/>
  <c r="R660" i="72"/>
  <c r="O660" i="72"/>
  <c r="L660" i="72"/>
  <c r="J660" i="72"/>
  <c r="R659" i="72"/>
  <c r="O659" i="72"/>
  <c r="L659" i="72"/>
  <c r="J659" i="72"/>
  <c r="R658" i="72"/>
  <c r="O658" i="72"/>
  <c r="L658" i="72"/>
  <c r="J658" i="72"/>
  <c r="R657" i="72"/>
  <c r="O657" i="72"/>
  <c r="L657" i="72"/>
  <c r="J657" i="72"/>
  <c r="R656" i="72"/>
  <c r="O656" i="72"/>
  <c r="L656" i="72"/>
  <c r="J656" i="72"/>
  <c r="R655" i="72"/>
  <c r="O655" i="72"/>
  <c r="L655" i="72"/>
  <c r="J655" i="72"/>
  <c r="R654" i="72"/>
  <c r="O654" i="72"/>
  <c r="L654" i="72"/>
  <c r="J654" i="72"/>
  <c r="R653" i="72"/>
  <c r="O653" i="72"/>
  <c r="L653" i="72"/>
  <c r="J653" i="72"/>
  <c r="R652" i="72"/>
  <c r="O652" i="72"/>
  <c r="L652" i="72"/>
  <c r="J652" i="72"/>
  <c r="R651" i="72"/>
  <c r="O651" i="72"/>
  <c r="L651" i="72"/>
  <c r="J651" i="72"/>
  <c r="R650" i="72"/>
  <c r="O650" i="72"/>
  <c r="L650" i="72"/>
  <c r="J650" i="72"/>
  <c r="R649" i="72"/>
  <c r="O649" i="72"/>
  <c r="L649" i="72"/>
  <c r="J649" i="72"/>
  <c r="R648" i="72"/>
  <c r="O648" i="72"/>
  <c r="L648" i="72"/>
  <c r="J648" i="72"/>
  <c r="R647" i="72"/>
  <c r="O647" i="72"/>
  <c r="L647" i="72"/>
  <c r="J647" i="72"/>
  <c r="R646" i="72"/>
  <c r="O646" i="72"/>
  <c r="L646" i="72"/>
  <c r="J646" i="72"/>
  <c r="R645" i="72"/>
  <c r="O645" i="72"/>
  <c r="L645" i="72"/>
  <c r="J645" i="72"/>
  <c r="R644" i="72"/>
  <c r="O644" i="72"/>
  <c r="L644" i="72"/>
  <c r="J644" i="72"/>
  <c r="R643" i="72"/>
  <c r="O643" i="72"/>
  <c r="L643" i="72"/>
  <c r="J643" i="72"/>
  <c r="R642" i="72"/>
  <c r="O642" i="72"/>
  <c r="L642" i="72"/>
  <c r="J642" i="72"/>
  <c r="R638" i="72"/>
  <c r="O638" i="72"/>
  <c r="L638" i="72"/>
  <c r="J638" i="72"/>
  <c r="R637" i="72"/>
  <c r="O637" i="72"/>
  <c r="L637" i="72"/>
  <c r="J637" i="72"/>
  <c r="R636" i="72"/>
  <c r="O636" i="72"/>
  <c r="L636" i="72"/>
  <c r="J636" i="72"/>
  <c r="R635" i="72"/>
  <c r="O635" i="72"/>
  <c r="L635" i="72"/>
  <c r="J635" i="72"/>
  <c r="R634" i="72"/>
  <c r="O634" i="72"/>
  <c r="L634" i="72"/>
  <c r="J634" i="72"/>
  <c r="R633" i="72"/>
  <c r="O633" i="72"/>
  <c r="L633" i="72"/>
  <c r="J633" i="72"/>
  <c r="R632" i="72"/>
  <c r="O632" i="72"/>
  <c r="L632" i="72"/>
  <c r="J632" i="72"/>
  <c r="R631" i="72"/>
  <c r="O631" i="72"/>
  <c r="L631" i="72"/>
  <c r="J631" i="72"/>
  <c r="R630" i="72"/>
  <c r="O630" i="72"/>
  <c r="L630" i="72"/>
  <c r="J630" i="72"/>
  <c r="R629" i="72"/>
  <c r="O629" i="72"/>
  <c r="L629" i="72"/>
  <c r="J629" i="72"/>
  <c r="R628" i="72"/>
  <c r="O628" i="72"/>
  <c r="L628" i="72"/>
  <c r="J628" i="72"/>
  <c r="R627" i="72"/>
  <c r="O627" i="72"/>
  <c r="L627" i="72"/>
  <c r="J627" i="72"/>
  <c r="R626" i="72"/>
  <c r="O626" i="72"/>
  <c r="L626" i="72"/>
  <c r="J626" i="72"/>
  <c r="R625" i="72"/>
  <c r="O625" i="72"/>
  <c r="L625" i="72"/>
  <c r="J625" i="72"/>
  <c r="R624" i="72"/>
  <c r="O624" i="72"/>
  <c r="L624" i="72"/>
  <c r="J624" i="72"/>
  <c r="R623" i="72"/>
  <c r="O623" i="72"/>
  <c r="L623" i="72"/>
  <c r="J623" i="72"/>
  <c r="R622" i="72"/>
  <c r="O622" i="72"/>
  <c r="L622" i="72"/>
  <c r="J622" i="72"/>
  <c r="R621" i="72"/>
  <c r="O621" i="72"/>
  <c r="L621" i="72"/>
  <c r="J621" i="72"/>
  <c r="R620" i="72"/>
  <c r="O620" i="72"/>
  <c r="L620" i="72"/>
  <c r="J620" i="72"/>
  <c r="R619" i="72"/>
  <c r="O619" i="72"/>
  <c r="L619" i="72"/>
  <c r="J619" i="72"/>
  <c r="R618" i="72"/>
  <c r="O618" i="72"/>
  <c r="L618" i="72"/>
  <c r="J618" i="72"/>
  <c r="R617" i="72"/>
  <c r="O617" i="72"/>
  <c r="L617" i="72"/>
  <c r="J617" i="72"/>
  <c r="R616" i="72"/>
  <c r="O616" i="72"/>
  <c r="L616" i="72"/>
  <c r="J616" i="72"/>
  <c r="R615" i="72"/>
  <c r="O615" i="72"/>
  <c r="L615" i="72"/>
  <c r="J615" i="72"/>
  <c r="R614" i="72"/>
  <c r="O614" i="72"/>
  <c r="L614" i="72"/>
  <c r="J614" i="72"/>
  <c r="R613" i="72"/>
  <c r="O613" i="72"/>
  <c r="L613" i="72"/>
  <c r="J613" i="72"/>
  <c r="R612" i="72"/>
  <c r="O612" i="72"/>
  <c r="L612" i="72"/>
  <c r="J612" i="72"/>
  <c r="R611" i="72"/>
  <c r="O611" i="72"/>
  <c r="L611" i="72"/>
  <c r="J611" i="72"/>
  <c r="R610" i="72"/>
  <c r="O610" i="72"/>
  <c r="L610" i="72"/>
  <c r="J610" i="72"/>
  <c r="R609" i="72"/>
  <c r="O609" i="72"/>
  <c r="L609" i="72"/>
  <c r="J609" i="72"/>
  <c r="R608" i="72"/>
  <c r="O608" i="72"/>
  <c r="L608" i="72"/>
  <c r="J608" i="72"/>
  <c r="R607" i="72"/>
  <c r="O607" i="72"/>
  <c r="L607" i="72"/>
  <c r="J607" i="72"/>
  <c r="R606" i="72"/>
  <c r="O606" i="72"/>
  <c r="L606" i="72"/>
  <c r="J606" i="72"/>
  <c r="R605" i="72"/>
  <c r="O605" i="72"/>
  <c r="L605" i="72"/>
  <c r="J605" i="72"/>
  <c r="R604" i="72"/>
  <c r="O604" i="72"/>
  <c r="L604" i="72"/>
  <c r="J604" i="72"/>
  <c r="R603" i="72"/>
  <c r="O603" i="72"/>
  <c r="L603" i="72"/>
  <c r="J603" i="72"/>
  <c r="R602" i="72"/>
  <c r="O602" i="72"/>
  <c r="L602" i="72"/>
  <c r="J602" i="72"/>
  <c r="R601" i="72"/>
  <c r="O601" i="72"/>
  <c r="L601" i="72"/>
  <c r="J601" i="72"/>
  <c r="R600" i="72"/>
  <c r="O600" i="72"/>
  <c r="L600" i="72"/>
  <c r="J600" i="72"/>
  <c r="R599" i="72"/>
  <c r="O599" i="72"/>
  <c r="J599" i="72"/>
  <c r="L467" i="72"/>
  <c r="L468" i="72"/>
  <c r="L469" i="72"/>
  <c r="L470" i="72"/>
  <c r="L471" i="72"/>
  <c r="L472" i="72"/>
  <c r="L473" i="72"/>
  <c r="L474" i="72"/>
  <c r="L475" i="72"/>
  <c r="L476" i="72"/>
  <c r="L477" i="72"/>
  <c r="L478" i="72"/>
  <c r="L479" i="72"/>
  <c r="L480" i="72"/>
  <c r="L481" i="72"/>
  <c r="L482" i="72"/>
  <c r="L483" i="72"/>
  <c r="L484" i="72"/>
  <c r="L485" i="72"/>
  <c r="L486" i="72"/>
  <c r="L487" i="72"/>
  <c r="L488" i="72"/>
  <c r="L489" i="72"/>
  <c r="L490" i="72"/>
  <c r="L491" i="72"/>
  <c r="L492" i="72"/>
  <c r="L493" i="72"/>
  <c r="L494" i="72"/>
  <c r="L495" i="72"/>
  <c r="L496" i="72"/>
  <c r="L497" i="72"/>
  <c r="L498" i="72"/>
  <c r="L499" i="72"/>
  <c r="L500" i="72"/>
  <c r="L501" i="72"/>
  <c r="L502" i="72"/>
  <c r="L503" i="72"/>
  <c r="L504" i="72"/>
  <c r="L505" i="72"/>
  <c r="L424" i="72"/>
  <c r="L425" i="72"/>
  <c r="L426" i="72"/>
  <c r="L427" i="72"/>
  <c r="L428" i="72"/>
  <c r="L429" i="72"/>
  <c r="L430" i="72"/>
  <c r="L431" i="72"/>
  <c r="L432" i="72"/>
  <c r="L433" i="72"/>
  <c r="L434" i="72"/>
  <c r="L435" i="72"/>
  <c r="L436" i="72"/>
  <c r="L437" i="72"/>
  <c r="L438" i="72"/>
  <c r="L439" i="72"/>
  <c r="L440" i="72"/>
  <c r="L441" i="72"/>
  <c r="L442" i="72"/>
  <c r="L443" i="72"/>
  <c r="L444" i="72"/>
  <c r="L445" i="72"/>
  <c r="L446" i="72"/>
  <c r="L447" i="72"/>
  <c r="L448" i="72"/>
  <c r="L449" i="72"/>
  <c r="L450" i="72"/>
  <c r="L451" i="72"/>
  <c r="L452" i="72"/>
  <c r="L453" i="72"/>
  <c r="L454" i="72"/>
  <c r="L455" i="72"/>
  <c r="L456" i="72"/>
  <c r="L457" i="72"/>
  <c r="L458" i="72"/>
  <c r="L459" i="72"/>
  <c r="L460" i="72"/>
  <c r="L461" i="72"/>
  <c r="L462" i="72"/>
  <c r="L423" i="72"/>
  <c r="L294" i="72"/>
  <c r="L295" i="72"/>
  <c r="L296" i="72"/>
  <c r="L297" i="72"/>
  <c r="L298" i="72"/>
  <c r="L300" i="72"/>
  <c r="L301" i="72"/>
  <c r="L302" i="72"/>
  <c r="L303" i="72"/>
  <c r="L304" i="72"/>
  <c r="L305" i="72"/>
  <c r="L306" i="72"/>
  <c r="L307" i="72"/>
  <c r="L308" i="72"/>
  <c r="L309" i="72"/>
  <c r="L310" i="72"/>
  <c r="L311" i="72"/>
  <c r="L312" i="72"/>
  <c r="L313" i="72"/>
  <c r="L314" i="72"/>
  <c r="L315" i="72"/>
  <c r="L316" i="72"/>
  <c r="L317" i="72"/>
  <c r="L318" i="72"/>
  <c r="L319" i="72"/>
  <c r="L320" i="72"/>
  <c r="L321" i="72"/>
  <c r="L322" i="72"/>
  <c r="L323" i="72"/>
  <c r="L324" i="72"/>
  <c r="L325" i="72"/>
  <c r="L326" i="72"/>
  <c r="L327" i="72"/>
  <c r="L328" i="72"/>
  <c r="L329" i="72"/>
  <c r="L330" i="72"/>
  <c r="L331" i="72"/>
  <c r="L332" i="72"/>
  <c r="L293" i="72"/>
  <c r="O250" i="72"/>
  <c r="L251" i="72"/>
  <c r="L252" i="72"/>
  <c r="L253" i="72"/>
  <c r="L254" i="72"/>
  <c r="L255" i="72"/>
  <c r="L256" i="72"/>
  <c r="L257" i="72"/>
  <c r="L258" i="72"/>
  <c r="L259" i="72"/>
  <c r="L260" i="72"/>
  <c r="L261" i="72"/>
  <c r="L262" i="72"/>
  <c r="L263" i="72"/>
  <c r="L264" i="72"/>
  <c r="L265" i="72"/>
  <c r="L266" i="72"/>
  <c r="L267" i="72"/>
  <c r="L268" i="72"/>
  <c r="L269" i="72"/>
  <c r="L270" i="72"/>
  <c r="L271" i="72"/>
  <c r="L272" i="72"/>
  <c r="L273" i="72"/>
  <c r="L274" i="72"/>
  <c r="L275" i="72"/>
  <c r="L276" i="72"/>
  <c r="L277" i="72"/>
  <c r="L278" i="72"/>
  <c r="L279" i="72"/>
  <c r="L280" i="72"/>
  <c r="L281" i="72"/>
  <c r="L282" i="72"/>
  <c r="L283" i="72"/>
  <c r="L284" i="72"/>
  <c r="L285" i="72"/>
  <c r="L286" i="72"/>
  <c r="L287" i="72"/>
  <c r="L288" i="72"/>
  <c r="L289" i="72"/>
  <c r="L250" i="72"/>
  <c r="L121" i="72"/>
  <c r="L122" i="72"/>
  <c r="L123" i="72"/>
  <c r="L124" i="72"/>
  <c r="L125" i="72"/>
  <c r="L126" i="72"/>
  <c r="L127" i="72"/>
  <c r="L128" i="72"/>
  <c r="L129" i="72"/>
  <c r="L130" i="72"/>
  <c r="L131" i="72"/>
  <c r="L132" i="72"/>
  <c r="L133" i="72"/>
  <c r="L134" i="72"/>
  <c r="L135" i="72"/>
  <c r="L136" i="72"/>
  <c r="L137" i="72"/>
  <c r="L138" i="72"/>
  <c r="L139" i="72"/>
  <c r="L140" i="72"/>
  <c r="L141" i="72"/>
  <c r="L142" i="72"/>
  <c r="L143" i="72"/>
  <c r="L144" i="72"/>
  <c r="L145" i="72"/>
  <c r="L146" i="72"/>
  <c r="L147" i="72"/>
  <c r="L148" i="72"/>
  <c r="L149" i="72"/>
  <c r="L150" i="72"/>
  <c r="L151" i="72"/>
  <c r="L152" i="72"/>
  <c r="L153" i="72"/>
  <c r="L154" i="72"/>
  <c r="L155" i="72"/>
  <c r="L156" i="72"/>
  <c r="L157" i="72"/>
  <c r="L158" i="72"/>
  <c r="L159" i="72"/>
  <c r="L120" i="72"/>
  <c r="O77" i="72"/>
  <c r="L78" i="72"/>
  <c r="L79" i="72"/>
  <c r="L80" i="72"/>
  <c r="L81" i="72"/>
  <c r="L82" i="72"/>
  <c r="L83" i="72"/>
  <c r="L84" i="72"/>
  <c r="L85" i="72"/>
  <c r="L86" i="72"/>
  <c r="L87" i="72"/>
  <c r="L88" i="72"/>
  <c r="L89" i="72"/>
  <c r="L90" i="72"/>
  <c r="L91" i="72"/>
  <c r="L92" i="72"/>
  <c r="L93" i="72"/>
  <c r="L94" i="72"/>
  <c r="L95" i="72"/>
  <c r="L96" i="72"/>
  <c r="L97" i="72"/>
  <c r="L98" i="72"/>
  <c r="L99" i="72"/>
  <c r="L100" i="72"/>
  <c r="L101" i="72"/>
  <c r="L102" i="72"/>
  <c r="L103" i="72"/>
  <c r="L104" i="72"/>
  <c r="L105" i="72"/>
  <c r="L106" i="72"/>
  <c r="L107" i="72"/>
  <c r="L108" i="72"/>
  <c r="L109" i="72"/>
  <c r="L110" i="72"/>
  <c r="L111" i="72"/>
  <c r="L112" i="72"/>
  <c r="L113" i="72"/>
  <c r="L114" i="72"/>
  <c r="L115" i="72"/>
  <c r="L116" i="72"/>
  <c r="R505" i="72" l="1"/>
  <c r="O505" i="72"/>
  <c r="J505" i="72"/>
  <c r="R504" i="72"/>
  <c r="O504" i="72"/>
  <c r="J504" i="72"/>
  <c r="R503" i="72"/>
  <c r="O503" i="72"/>
  <c r="J503" i="72"/>
  <c r="R502" i="72"/>
  <c r="O502" i="72"/>
  <c r="J502" i="72"/>
  <c r="R501" i="72"/>
  <c r="O501" i="72"/>
  <c r="J501" i="72"/>
  <c r="R500" i="72"/>
  <c r="O500" i="72"/>
  <c r="J500" i="72"/>
  <c r="R499" i="72"/>
  <c r="O499" i="72"/>
  <c r="J499" i="72"/>
  <c r="R498" i="72"/>
  <c r="O498" i="72"/>
  <c r="J498" i="72"/>
  <c r="R497" i="72"/>
  <c r="O497" i="72"/>
  <c r="J497" i="72"/>
  <c r="R496" i="72"/>
  <c r="O496" i="72"/>
  <c r="J496" i="72"/>
  <c r="R495" i="72"/>
  <c r="O495" i="72"/>
  <c r="J495" i="72"/>
  <c r="R494" i="72"/>
  <c r="O494" i="72"/>
  <c r="J494" i="72"/>
  <c r="R493" i="72"/>
  <c r="O493" i="72"/>
  <c r="J493" i="72"/>
  <c r="R492" i="72"/>
  <c r="O492" i="72"/>
  <c r="J492" i="72"/>
  <c r="R491" i="72"/>
  <c r="O491" i="72"/>
  <c r="J491" i="72"/>
  <c r="R490" i="72"/>
  <c r="O490" i="72"/>
  <c r="J490" i="72"/>
  <c r="R489" i="72"/>
  <c r="O489" i="72"/>
  <c r="J489" i="72"/>
  <c r="R488" i="72"/>
  <c r="O488" i="72"/>
  <c r="J488" i="72"/>
  <c r="R487" i="72"/>
  <c r="O487" i="72"/>
  <c r="J487" i="72"/>
  <c r="R486" i="72"/>
  <c r="O486" i="72"/>
  <c r="J486" i="72"/>
  <c r="R485" i="72"/>
  <c r="O485" i="72"/>
  <c r="J485" i="72"/>
  <c r="R484" i="72"/>
  <c r="O484" i="72"/>
  <c r="J484" i="72"/>
  <c r="R483" i="72"/>
  <c r="O483" i="72"/>
  <c r="J483" i="72"/>
  <c r="R482" i="72"/>
  <c r="O482" i="72"/>
  <c r="J482" i="72"/>
  <c r="R481" i="72"/>
  <c r="O481" i="72"/>
  <c r="J481" i="72"/>
  <c r="R480" i="72"/>
  <c r="O480" i="72"/>
  <c r="J480" i="72"/>
  <c r="R479" i="72"/>
  <c r="O479" i="72"/>
  <c r="J479" i="72"/>
  <c r="R478" i="72"/>
  <c r="O478" i="72"/>
  <c r="J478" i="72"/>
  <c r="R477" i="72"/>
  <c r="O477" i="72"/>
  <c r="J477" i="72"/>
  <c r="R476" i="72"/>
  <c r="O476" i="72"/>
  <c r="J476" i="72"/>
  <c r="R475" i="72"/>
  <c r="O475" i="72"/>
  <c r="J475" i="72"/>
  <c r="R474" i="72"/>
  <c r="O474" i="72"/>
  <c r="J474" i="72"/>
  <c r="R473" i="72"/>
  <c r="O473" i="72"/>
  <c r="J473" i="72"/>
  <c r="R472" i="72"/>
  <c r="O472" i="72"/>
  <c r="J472" i="72"/>
  <c r="R471" i="72"/>
  <c r="O471" i="72"/>
  <c r="J471" i="72"/>
  <c r="R470" i="72"/>
  <c r="O470" i="72"/>
  <c r="J470" i="72"/>
  <c r="R469" i="72"/>
  <c r="O469" i="72"/>
  <c r="J469" i="72"/>
  <c r="R468" i="72"/>
  <c r="O468" i="72"/>
  <c r="J468" i="72"/>
  <c r="R467" i="72"/>
  <c r="O467" i="72"/>
  <c r="J467" i="72"/>
  <c r="R466" i="72"/>
  <c r="O466" i="72"/>
  <c r="J466" i="72"/>
  <c r="L466" i="72" s="1"/>
  <c r="R462" i="72"/>
  <c r="O462" i="72"/>
  <c r="J462" i="72"/>
  <c r="R461" i="72"/>
  <c r="O461" i="72"/>
  <c r="J461" i="72"/>
  <c r="R460" i="72"/>
  <c r="O460" i="72"/>
  <c r="J460" i="72"/>
  <c r="R459" i="72"/>
  <c r="O459" i="72"/>
  <c r="J459" i="72"/>
  <c r="R458" i="72"/>
  <c r="O458" i="72"/>
  <c r="J458" i="72"/>
  <c r="R457" i="72"/>
  <c r="O457" i="72"/>
  <c r="J457" i="72"/>
  <c r="R456" i="72"/>
  <c r="O456" i="72"/>
  <c r="J456" i="72"/>
  <c r="R455" i="72"/>
  <c r="O455" i="72"/>
  <c r="J455" i="72"/>
  <c r="R454" i="72"/>
  <c r="O454" i="72"/>
  <c r="J454" i="72"/>
  <c r="R453" i="72"/>
  <c r="O453" i="72"/>
  <c r="J453" i="72"/>
  <c r="R452" i="72"/>
  <c r="O452" i="72"/>
  <c r="J452" i="72"/>
  <c r="R451" i="72"/>
  <c r="O451" i="72"/>
  <c r="J451" i="72"/>
  <c r="R450" i="72"/>
  <c r="O450" i="72"/>
  <c r="J450" i="72"/>
  <c r="R449" i="72"/>
  <c r="O449" i="72"/>
  <c r="J449" i="72"/>
  <c r="R448" i="72"/>
  <c r="O448" i="72"/>
  <c r="J448" i="72"/>
  <c r="R447" i="72"/>
  <c r="O447" i="72"/>
  <c r="J447" i="72"/>
  <c r="R446" i="72"/>
  <c r="O446" i="72"/>
  <c r="J446" i="72"/>
  <c r="R445" i="72"/>
  <c r="O445" i="72"/>
  <c r="J445" i="72"/>
  <c r="R444" i="72"/>
  <c r="O444" i="72"/>
  <c r="J444" i="72"/>
  <c r="R443" i="72"/>
  <c r="O443" i="72"/>
  <c r="J443" i="72"/>
  <c r="R442" i="72"/>
  <c r="O442" i="72"/>
  <c r="J442" i="72"/>
  <c r="R441" i="72"/>
  <c r="O441" i="72"/>
  <c r="J441" i="72"/>
  <c r="R440" i="72"/>
  <c r="O440" i="72"/>
  <c r="J440" i="72"/>
  <c r="R439" i="72"/>
  <c r="O439" i="72"/>
  <c r="J439" i="72"/>
  <c r="R438" i="72"/>
  <c r="O438" i="72"/>
  <c r="J438" i="72"/>
  <c r="R437" i="72"/>
  <c r="O437" i="72"/>
  <c r="J437" i="72"/>
  <c r="R436" i="72"/>
  <c r="O436" i="72"/>
  <c r="J436" i="72"/>
  <c r="R435" i="72"/>
  <c r="O435" i="72"/>
  <c r="J435" i="72"/>
  <c r="R434" i="72"/>
  <c r="O434" i="72"/>
  <c r="J434" i="72"/>
  <c r="R433" i="72"/>
  <c r="O433" i="72"/>
  <c r="J433" i="72"/>
  <c r="R432" i="72"/>
  <c r="O432" i="72"/>
  <c r="J432" i="72"/>
  <c r="R431" i="72"/>
  <c r="O431" i="72"/>
  <c r="J431" i="72"/>
  <c r="R430" i="72"/>
  <c r="O430" i="72"/>
  <c r="J430" i="72"/>
  <c r="R429" i="72"/>
  <c r="O429" i="72"/>
  <c r="J429" i="72"/>
  <c r="R428" i="72"/>
  <c r="O428" i="72"/>
  <c r="J428" i="72"/>
  <c r="R427" i="72"/>
  <c r="O427" i="72"/>
  <c r="J427" i="72"/>
  <c r="R426" i="72"/>
  <c r="O426" i="72"/>
  <c r="J426" i="72"/>
  <c r="R425" i="72"/>
  <c r="O425" i="72"/>
  <c r="J425" i="72"/>
  <c r="R424" i="72"/>
  <c r="O424" i="72"/>
  <c r="J424" i="72"/>
  <c r="R423" i="72"/>
  <c r="O423" i="72"/>
  <c r="J423" i="72"/>
  <c r="R332" i="72"/>
  <c r="O332" i="72"/>
  <c r="J332" i="72"/>
  <c r="R331" i="72"/>
  <c r="O331" i="72"/>
  <c r="J331" i="72"/>
  <c r="R330" i="72"/>
  <c r="O330" i="72"/>
  <c r="J330" i="72"/>
  <c r="R329" i="72"/>
  <c r="O329" i="72"/>
  <c r="J329" i="72"/>
  <c r="R328" i="72"/>
  <c r="O328" i="72"/>
  <c r="J328" i="72"/>
  <c r="R327" i="72"/>
  <c r="O327" i="72"/>
  <c r="J327" i="72"/>
  <c r="R326" i="72"/>
  <c r="O326" i="72"/>
  <c r="J326" i="72"/>
  <c r="R325" i="72"/>
  <c r="O325" i="72"/>
  <c r="J325" i="72"/>
  <c r="R324" i="72"/>
  <c r="O324" i="72"/>
  <c r="J324" i="72"/>
  <c r="R323" i="72"/>
  <c r="O323" i="72"/>
  <c r="J323" i="72"/>
  <c r="R322" i="72"/>
  <c r="O322" i="72"/>
  <c r="J322" i="72"/>
  <c r="R321" i="72"/>
  <c r="O321" i="72"/>
  <c r="J321" i="72"/>
  <c r="R320" i="72"/>
  <c r="O320" i="72"/>
  <c r="J320" i="72"/>
  <c r="R319" i="72"/>
  <c r="O319" i="72"/>
  <c r="J319" i="72"/>
  <c r="R318" i="72"/>
  <c r="O318" i="72"/>
  <c r="J318" i="72"/>
  <c r="R317" i="72"/>
  <c r="O317" i="72"/>
  <c r="J317" i="72"/>
  <c r="R316" i="72"/>
  <c r="O316" i="72"/>
  <c r="J316" i="72"/>
  <c r="R315" i="72"/>
  <c r="O315" i="72"/>
  <c r="J315" i="72"/>
  <c r="R314" i="72"/>
  <c r="O314" i="72"/>
  <c r="J314" i="72"/>
  <c r="R313" i="72"/>
  <c r="O313" i="72"/>
  <c r="J313" i="72"/>
  <c r="R312" i="72"/>
  <c r="O312" i="72"/>
  <c r="J312" i="72"/>
  <c r="R311" i="72"/>
  <c r="O311" i="72"/>
  <c r="J311" i="72"/>
  <c r="R310" i="72"/>
  <c r="O310" i="72"/>
  <c r="J310" i="72"/>
  <c r="R309" i="72"/>
  <c r="O309" i="72"/>
  <c r="J309" i="72"/>
  <c r="R308" i="72"/>
  <c r="O308" i="72"/>
  <c r="J308" i="72"/>
  <c r="R307" i="72"/>
  <c r="O307" i="72"/>
  <c r="J307" i="72"/>
  <c r="R306" i="72"/>
  <c r="O306" i="72"/>
  <c r="J306" i="72"/>
  <c r="R305" i="72"/>
  <c r="O305" i="72"/>
  <c r="J305" i="72"/>
  <c r="R304" i="72"/>
  <c r="O304" i="72"/>
  <c r="J304" i="72"/>
  <c r="R303" i="72"/>
  <c r="O303" i="72"/>
  <c r="J303" i="72"/>
  <c r="R302" i="72"/>
  <c r="O302" i="72"/>
  <c r="J302" i="72"/>
  <c r="R301" i="72"/>
  <c r="O301" i="72"/>
  <c r="J301" i="72"/>
  <c r="R300" i="72"/>
  <c r="O300" i="72"/>
  <c r="J300" i="72"/>
  <c r="R299" i="72"/>
  <c r="O299" i="72"/>
  <c r="J299" i="72"/>
  <c r="L299" i="72" s="1"/>
  <c r="R298" i="72"/>
  <c r="O298" i="72"/>
  <c r="J298" i="72"/>
  <c r="R297" i="72"/>
  <c r="O297" i="72"/>
  <c r="J297" i="72"/>
  <c r="R296" i="72"/>
  <c r="O296" i="72"/>
  <c r="J296" i="72"/>
  <c r="R295" i="72"/>
  <c r="O295" i="72"/>
  <c r="J295" i="72"/>
  <c r="R294" i="72"/>
  <c r="O294" i="72"/>
  <c r="J294" i="72"/>
  <c r="R293" i="72"/>
  <c r="O293" i="72"/>
  <c r="J293" i="72"/>
  <c r="R289" i="72"/>
  <c r="O289" i="72"/>
  <c r="J289" i="72"/>
  <c r="R288" i="72"/>
  <c r="O288" i="72"/>
  <c r="J288" i="72"/>
  <c r="R287" i="72"/>
  <c r="O287" i="72"/>
  <c r="J287" i="72"/>
  <c r="R286" i="72"/>
  <c r="O286" i="72"/>
  <c r="J286" i="72"/>
  <c r="R285" i="72"/>
  <c r="O285" i="72"/>
  <c r="J285" i="72"/>
  <c r="R284" i="72"/>
  <c r="O284" i="72"/>
  <c r="J284" i="72"/>
  <c r="R283" i="72"/>
  <c r="O283" i="72"/>
  <c r="J283" i="72"/>
  <c r="R282" i="72"/>
  <c r="O282" i="72"/>
  <c r="J282" i="72"/>
  <c r="R281" i="72"/>
  <c r="O281" i="72"/>
  <c r="J281" i="72"/>
  <c r="R280" i="72"/>
  <c r="O280" i="72"/>
  <c r="J280" i="72"/>
  <c r="R279" i="72"/>
  <c r="O279" i="72"/>
  <c r="J279" i="72"/>
  <c r="R278" i="72"/>
  <c r="O278" i="72"/>
  <c r="J278" i="72"/>
  <c r="R277" i="72"/>
  <c r="O277" i="72"/>
  <c r="J277" i="72"/>
  <c r="R276" i="72"/>
  <c r="O276" i="72"/>
  <c r="J276" i="72"/>
  <c r="R275" i="72"/>
  <c r="O275" i="72"/>
  <c r="J275" i="72"/>
  <c r="R274" i="72"/>
  <c r="O274" i="72"/>
  <c r="J274" i="72"/>
  <c r="R273" i="72"/>
  <c r="O273" i="72"/>
  <c r="J273" i="72"/>
  <c r="R272" i="72"/>
  <c r="O272" i="72"/>
  <c r="J272" i="72"/>
  <c r="R271" i="72"/>
  <c r="O271" i="72"/>
  <c r="J271" i="72"/>
  <c r="R270" i="72"/>
  <c r="O270" i="72"/>
  <c r="J270" i="72"/>
  <c r="R269" i="72"/>
  <c r="O269" i="72"/>
  <c r="J269" i="72"/>
  <c r="R268" i="72"/>
  <c r="O268" i="72"/>
  <c r="J268" i="72"/>
  <c r="R267" i="72"/>
  <c r="O267" i="72"/>
  <c r="J267" i="72"/>
  <c r="R266" i="72"/>
  <c r="O266" i="72"/>
  <c r="J266" i="72"/>
  <c r="R265" i="72"/>
  <c r="O265" i="72"/>
  <c r="J265" i="72"/>
  <c r="R264" i="72"/>
  <c r="O264" i="72"/>
  <c r="J264" i="72"/>
  <c r="R263" i="72"/>
  <c r="O263" i="72"/>
  <c r="J263" i="72"/>
  <c r="R262" i="72"/>
  <c r="O262" i="72"/>
  <c r="J262" i="72"/>
  <c r="R261" i="72"/>
  <c r="O261" i="72"/>
  <c r="J261" i="72"/>
  <c r="R260" i="72"/>
  <c r="O260" i="72"/>
  <c r="J260" i="72"/>
  <c r="R259" i="72"/>
  <c r="O259" i="72"/>
  <c r="J259" i="72"/>
  <c r="R258" i="72"/>
  <c r="O258" i="72"/>
  <c r="J258" i="72"/>
  <c r="R257" i="72"/>
  <c r="O257" i="72"/>
  <c r="J257" i="72"/>
  <c r="R256" i="72"/>
  <c r="O256" i="72"/>
  <c r="J256" i="72"/>
  <c r="R255" i="72"/>
  <c r="O255" i="72"/>
  <c r="J255" i="72"/>
  <c r="R254" i="72"/>
  <c r="O254" i="72"/>
  <c r="J254" i="72"/>
  <c r="R253" i="72"/>
  <c r="O253" i="72"/>
  <c r="J253" i="72"/>
  <c r="R252" i="72"/>
  <c r="O252" i="72"/>
  <c r="J252" i="72"/>
  <c r="R251" i="72"/>
  <c r="O251" i="72"/>
  <c r="J251" i="72"/>
  <c r="R250" i="72"/>
  <c r="J250" i="72"/>
  <c r="I13" i="80" l="1"/>
  <c r="C14" i="80"/>
  <c r="C15" i="80"/>
  <c r="C16" i="80"/>
  <c r="C17" i="80"/>
  <c r="C18" i="80"/>
  <c r="C19" i="80"/>
  <c r="C20" i="80"/>
  <c r="C21" i="80"/>
  <c r="C22" i="80"/>
  <c r="C23" i="80"/>
  <c r="C24" i="80"/>
  <c r="C25" i="80"/>
  <c r="C26" i="80"/>
  <c r="C27" i="80"/>
  <c r="C28" i="80"/>
  <c r="C29" i="80"/>
  <c r="C30" i="80"/>
  <c r="C31" i="80"/>
  <c r="C32" i="80"/>
  <c r="C13" i="80"/>
  <c r="I34" i="80" l="1"/>
  <c r="E62" i="87" s="1"/>
  <c r="K48" i="45" l="1"/>
  <c r="L48" i="45" s="1"/>
  <c r="E18" i="70"/>
  <c r="R121" i="72" l="1"/>
  <c r="R122" i="72"/>
  <c r="R123" i="72"/>
  <c r="R124" i="72"/>
  <c r="R125" i="72"/>
  <c r="R127" i="72"/>
  <c r="R128" i="72"/>
  <c r="R129" i="72"/>
  <c r="R130" i="72"/>
  <c r="R131" i="72"/>
  <c r="R132" i="72"/>
  <c r="R133" i="72"/>
  <c r="R134" i="72"/>
  <c r="R135" i="72"/>
  <c r="R136" i="72"/>
  <c r="R137" i="72"/>
  <c r="R138" i="72"/>
  <c r="R139" i="72"/>
  <c r="R140" i="72"/>
  <c r="R141" i="72"/>
  <c r="R142" i="72"/>
  <c r="R143" i="72"/>
  <c r="R144" i="72"/>
  <c r="R145" i="72"/>
  <c r="R146" i="72"/>
  <c r="R147" i="72"/>
  <c r="R148" i="72"/>
  <c r="R149" i="72"/>
  <c r="R150" i="72"/>
  <c r="R151" i="72"/>
  <c r="R152" i="72"/>
  <c r="R153" i="72"/>
  <c r="R154" i="72"/>
  <c r="R155" i="72"/>
  <c r="R156" i="72"/>
  <c r="R157" i="72"/>
  <c r="R158" i="72"/>
  <c r="R159" i="72"/>
  <c r="O121" i="72"/>
  <c r="O122" i="72"/>
  <c r="O123" i="72"/>
  <c r="O124" i="72"/>
  <c r="O125" i="72"/>
  <c r="O127" i="72"/>
  <c r="O128" i="72"/>
  <c r="O129" i="72"/>
  <c r="O130" i="72"/>
  <c r="O131" i="72"/>
  <c r="O132" i="72"/>
  <c r="O133" i="72"/>
  <c r="O134" i="72"/>
  <c r="O135" i="72"/>
  <c r="O136" i="72"/>
  <c r="O137" i="72"/>
  <c r="O138" i="72"/>
  <c r="O139" i="72"/>
  <c r="O140" i="72"/>
  <c r="O141" i="72"/>
  <c r="O142" i="72"/>
  <c r="O143" i="72"/>
  <c r="O144" i="72"/>
  <c r="O145" i="72"/>
  <c r="O146" i="72"/>
  <c r="O147" i="72"/>
  <c r="O148" i="72"/>
  <c r="O149" i="72"/>
  <c r="O150" i="72"/>
  <c r="O151" i="72"/>
  <c r="O152" i="72"/>
  <c r="O153" i="72"/>
  <c r="O154" i="72"/>
  <c r="O155" i="72"/>
  <c r="O156" i="72"/>
  <c r="O157" i="72"/>
  <c r="O158" i="72"/>
  <c r="O159" i="72"/>
  <c r="R78" i="72"/>
  <c r="R79" i="72"/>
  <c r="R80" i="72"/>
  <c r="R81" i="72"/>
  <c r="R82" i="72"/>
  <c r="R83" i="72"/>
  <c r="R84" i="72"/>
  <c r="R85" i="72"/>
  <c r="R86" i="72"/>
  <c r="R87" i="72"/>
  <c r="R88" i="72"/>
  <c r="R89" i="72"/>
  <c r="R90" i="72"/>
  <c r="R91" i="72"/>
  <c r="R92" i="72"/>
  <c r="R93" i="72"/>
  <c r="R94" i="72"/>
  <c r="R95" i="72"/>
  <c r="R96" i="72"/>
  <c r="R97" i="72"/>
  <c r="R98" i="72"/>
  <c r="R99" i="72"/>
  <c r="R100" i="72"/>
  <c r="R101" i="72"/>
  <c r="R102" i="72"/>
  <c r="R103" i="72"/>
  <c r="R104" i="72"/>
  <c r="R105" i="72"/>
  <c r="R106" i="72"/>
  <c r="R107" i="72"/>
  <c r="R108" i="72"/>
  <c r="R109" i="72"/>
  <c r="R110" i="72"/>
  <c r="R111" i="72"/>
  <c r="R112" i="72"/>
  <c r="R113" i="72"/>
  <c r="R114" i="72"/>
  <c r="R115" i="72"/>
  <c r="R116" i="72"/>
  <c r="R77" i="72"/>
  <c r="O78" i="72"/>
  <c r="O79" i="72"/>
  <c r="O80" i="72"/>
  <c r="O81" i="72"/>
  <c r="O82" i="72"/>
  <c r="O83" i="72"/>
  <c r="O84" i="72"/>
  <c r="O85" i="72"/>
  <c r="O86" i="72"/>
  <c r="O87" i="72"/>
  <c r="O88" i="72"/>
  <c r="O89" i="72"/>
  <c r="O90" i="72"/>
  <c r="O91" i="72"/>
  <c r="O92" i="72"/>
  <c r="O93" i="72"/>
  <c r="O94" i="72"/>
  <c r="O95" i="72"/>
  <c r="O96" i="72"/>
  <c r="O97" i="72"/>
  <c r="O98" i="72"/>
  <c r="O99" i="72"/>
  <c r="O100" i="72"/>
  <c r="O101" i="72"/>
  <c r="O102" i="72"/>
  <c r="O103" i="72"/>
  <c r="O104" i="72"/>
  <c r="O105" i="72"/>
  <c r="O106" i="72"/>
  <c r="O107" i="72"/>
  <c r="O108" i="72"/>
  <c r="O109" i="72"/>
  <c r="O110" i="72"/>
  <c r="O111" i="72"/>
  <c r="O112" i="72"/>
  <c r="O113" i="72"/>
  <c r="O114" i="72"/>
  <c r="O115" i="72"/>
  <c r="O116" i="72"/>
  <c r="J121" i="72" l="1"/>
  <c r="J122" i="72"/>
  <c r="J123" i="72"/>
  <c r="J124" i="72"/>
  <c r="J125" i="72"/>
  <c r="J126" i="72"/>
  <c r="J127" i="72"/>
  <c r="J128" i="72"/>
  <c r="J129" i="72"/>
  <c r="J130" i="72"/>
  <c r="J131" i="72"/>
  <c r="J132" i="72"/>
  <c r="J133" i="72"/>
  <c r="J134" i="72"/>
  <c r="J135" i="72"/>
  <c r="J136" i="72"/>
  <c r="J137" i="72"/>
  <c r="J138" i="72"/>
  <c r="J139" i="72"/>
  <c r="J140" i="72"/>
  <c r="J141" i="72"/>
  <c r="J142" i="72"/>
  <c r="J143" i="72"/>
  <c r="J144" i="72"/>
  <c r="J145" i="72"/>
  <c r="J146" i="72"/>
  <c r="J147" i="72"/>
  <c r="J148" i="72"/>
  <c r="J149" i="72"/>
  <c r="J150" i="72"/>
  <c r="J151" i="72"/>
  <c r="J152" i="72"/>
  <c r="J153" i="72"/>
  <c r="J154" i="72"/>
  <c r="J155" i="72"/>
  <c r="J156" i="72"/>
  <c r="J157" i="72"/>
  <c r="J158" i="72"/>
  <c r="J159" i="72"/>
  <c r="R126" i="72" l="1"/>
  <c r="O126" i="72"/>
  <c r="J120" i="72"/>
  <c r="O120" i="72"/>
  <c r="R120" i="72"/>
  <c r="J77" i="72" l="1"/>
  <c r="L77" i="72" s="1"/>
  <c r="J107" i="72" l="1"/>
  <c r="J108" i="72"/>
  <c r="J109" i="72"/>
  <c r="J110" i="72"/>
  <c r="J111" i="72"/>
  <c r="J112" i="72"/>
  <c r="J113" i="72"/>
  <c r="J114" i="72"/>
  <c r="J115" i="72"/>
  <c r="J116" i="72"/>
  <c r="J106" i="72"/>
  <c r="J78" i="72"/>
  <c r="J79" i="72"/>
  <c r="J80" i="72"/>
  <c r="J81" i="72"/>
  <c r="J82" i="72"/>
  <c r="J83" i="72"/>
  <c r="J84" i="72"/>
  <c r="J85" i="72"/>
  <c r="J86" i="72"/>
  <c r="J87" i="72"/>
  <c r="J88" i="72"/>
  <c r="J89" i="72"/>
  <c r="J90" i="72"/>
  <c r="J91" i="72"/>
  <c r="J92" i="72"/>
  <c r="J93" i="72"/>
  <c r="J94" i="72"/>
  <c r="J95" i="72"/>
  <c r="J96" i="72"/>
  <c r="J97" i="72"/>
  <c r="J98" i="72"/>
  <c r="J99" i="72"/>
  <c r="J100" i="72"/>
  <c r="J101" i="72"/>
  <c r="J102" i="72"/>
  <c r="J103" i="72"/>
  <c r="J104" i="72"/>
  <c r="J105" i="72"/>
  <c r="H14" i="79" l="1"/>
  <c r="P53" i="45" l="1"/>
  <c r="P52" i="45"/>
  <c r="P51" i="45"/>
  <c r="P50" i="45"/>
  <c r="P49" i="45"/>
  <c r="P48" i="45"/>
  <c r="P47" i="45"/>
  <c r="P46" i="45"/>
  <c r="P45" i="45"/>
  <c r="P44" i="45"/>
  <c r="P43" i="45"/>
  <c r="P42" i="45"/>
  <c r="P41" i="45"/>
  <c r="P38" i="45"/>
  <c r="P37" i="45"/>
  <c r="P33" i="45"/>
  <c r="P31" i="45"/>
  <c r="P30" i="45"/>
  <c r="P29" i="45"/>
  <c r="P26" i="45"/>
  <c r="P25" i="45"/>
  <c r="P24" i="45"/>
  <c r="P23" i="45"/>
  <c r="P22" i="45"/>
  <c r="P21" i="45"/>
  <c r="P20" i="45"/>
  <c r="P19" i="45"/>
  <c r="DA15" i="62" l="1"/>
  <c r="DA16" i="62"/>
  <c r="DA17" i="62"/>
  <c r="DA18" i="62"/>
  <c r="DA19" i="62"/>
  <c r="DA20" i="62"/>
  <c r="DA21" i="62"/>
  <c r="DA22" i="62"/>
  <c r="DA23" i="62"/>
  <c r="DA24" i="62"/>
  <c r="DA25" i="62"/>
  <c r="DA26" i="62"/>
  <c r="DA27" i="62"/>
  <c r="DA28" i="62"/>
  <c r="DA29" i="62"/>
  <c r="DA30" i="62"/>
  <c r="DA31" i="62"/>
  <c r="CY14" i="62"/>
  <c r="CZ14" i="62"/>
  <c r="DA14" i="62" s="1"/>
  <c r="CY15" i="62"/>
  <c r="CZ15" i="62"/>
  <c r="CY16" i="62"/>
  <c r="CZ16" i="62"/>
  <c r="CY17" i="62"/>
  <c r="CZ17" i="62"/>
  <c r="CY18" i="62"/>
  <c r="CZ18" i="62"/>
  <c r="CY19" i="62"/>
  <c r="CZ19" i="62"/>
  <c r="CY20" i="62"/>
  <c r="CZ20" i="62"/>
  <c r="CY21" i="62"/>
  <c r="CZ21" i="62"/>
  <c r="CY22" i="62"/>
  <c r="CZ22" i="62"/>
  <c r="CY23" i="62"/>
  <c r="CZ23" i="62"/>
  <c r="CY24" i="62"/>
  <c r="CZ24" i="62"/>
  <c r="CY25" i="62"/>
  <c r="CZ25" i="62"/>
  <c r="CY26" i="62"/>
  <c r="CZ26" i="62"/>
  <c r="CY27" i="62"/>
  <c r="CZ27" i="62"/>
  <c r="CY28" i="62"/>
  <c r="CZ28" i="62"/>
  <c r="CY29" i="62"/>
  <c r="CZ29" i="62"/>
  <c r="CY30" i="62"/>
  <c r="CZ30" i="62"/>
  <c r="CY31" i="62"/>
  <c r="CZ31" i="62"/>
  <c r="CY32" i="62"/>
  <c r="CZ32" i="62"/>
  <c r="DA32" i="62" s="1"/>
  <c r="CZ13" i="62"/>
  <c r="CY13" i="62"/>
  <c r="DA13" i="62" s="1"/>
  <c r="DE14" i="62"/>
  <c r="DF14" i="62"/>
  <c r="DE15" i="62"/>
  <c r="DF15" i="62"/>
  <c r="DE16" i="62"/>
  <c r="DF16" i="62"/>
  <c r="DE17" i="62"/>
  <c r="DF17" i="62"/>
  <c r="DE18" i="62"/>
  <c r="DF18" i="62"/>
  <c r="DE19" i="62"/>
  <c r="DF19" i="62"/>
  <c r="DE20" i="62"/>
  <c r="DF20" i="62"/>
  <c r="DE21" i="62"/>
  <c r="DF21" i="62"/>
  <c r="DE22" i="62"/>
  <c r="DF22" i="62"/>
  <c r="DE23" i="62"/>
  <c r="DF23" i="62"/>
  <c r="DE24" i="62"/>
  <c r="DF24" i="62"/>
  <c r="DE25" i="62"/>
  <c r="DF25" i="62"/>
  <c r="DE26" i="62"/>
  <c r="DF26" i="62"/>
  <c r="DE27" i="62"/>
  <c r="DF27" i="62"/>
  <c r="DE28" i="62"/>
  <c r="DF28" i="62"/>
  <c r="DE29" i="62"/>
  <c r="DF29" i="62"/>
  <c r="DE30" i="62"/>
  <c r="DF30" i="62"/>
  <c r="DE31" i="62"/>
  <c r="DF31" i="62"/>
  <c r="DE32" i="62"/>
  <c r="DF32" i="62"/>
  <c r="DF13" i="62"/>
  <c r="DE13" i="62"/>
  <c r="CT14" i="62"/>
  <c r="CT15" i="62"/>
  <c r="CU15" i="62" s="1"/>
  <c r="CT16" i="62"/>
  <c r="CU16" i="62" s="1"/>
  <c r="CT17" i="62"/>
  <c r="CU17" i="62" s="1"/>
  <c r="CT18" i="62"/>
  <c r="CU18" i="62" s="1"/>
  <c r="CT19" i="62"/>
  <c r="CU19" i="62" s="1"/>
  <c r="CT20" i="62"/>
  <c r="CU20" i="62" s="1"/>
  <c r="CT21" i="62"/>
  <c r="CU21" i="62" s="1"/>
  <c r="CT22" i="62"/>
  <c r="CU22" i="62" s="1"/>
  <c r="CT23" i="62"/>
  <c r="CU23" i="62" s="1"/>
  <c r="CT24" i="62"/>
  <c r="CU24" i="62" s="1"/>
  <c r="CT25" i="62"/>
  <c r="CU25" i="62" s="1"/>
  <c r="CT26" i="62"/>
  <c r="CU26" i="62" s="1"/>
  <c r="CT27" i="62"/>
  <c r="CU27" i="62" s="1"/>
  <c r="CT28" i="62"/>
  <c r="CU28" i="62" s="1"/>
  <c r="CT29" i="62"/>
  <c r="CU29" i="62" s="1"/>
  <c r="CT30" i="62"/>
  <c r="CU30" i="62" s="1"/>
  <c r="CT31" i="62"/>
  <c r="CU31" i="62" s="1"/>
  <c r="CT32" i="62"/>
  <c r="CU32" i="62" s="1"/>
  <c r="CT13" i="62"/>
  <c r="CU13" i="62" s="1"/>
  <c r="DG13" i="62" l="1"/>
  <c r="CV14" i="62" l="1"/>
  <c r="BE14" i="62" l="1"/>
  <c r="BE15" i="62"/>
  <c r="BE16" i="62"/>
  <c r="BE17" i="62"/>
  <c r="BE18" i="62"/>
  <c r="BE19" i="62"/>
  <c r="BE20" i="62"/>
  <c r="BE21" i="62"/>
  <c r="BE22" i="62"/>
  <c r="BE23" i="62"/>
  <c r="BE24" i="62"/>
  <c r="BE25" i="62"/>
  <c r="BE26" i="62"/>
  <c r="BE27" i="62"/>
  <c r="BE28" i="62"/>
  <c r="BE29" i="62"/>
  <c r="BE30" i="62"/>
  <c r="BE31" i="62"/>
  <c r="BE32" i="62"/>
  <c r="BE13" i="62"/>
  <c r="AV14" i="62"/>
  <c r="AV15" i="62"/>
  <c r="AV16" i="62"/>
  <c r="AV17" i="62"/>
  <c r="AV18" i="62"/>
  <c r="AV19" i="62"/>
  <c r="AV20" i="62"/>
  <c r="AV21" i="62"/>
  <c r="AV22" i="62"/>
  <c r="AV23" i="62"/>
  <c r="AV24" i="62"/>
  <c r="AV25" i="62"/>
  <c r="AV26" i="62"/>
  <c r="AV27" i="62"/>
  <c r="AV28" i="62"/>
  <c r="AV29" i="62"/>
  <c r="AV30" i="62"/>
  <c r="AV31" i="62"/>
  <c r="AV32" i="62"/>
  <c r="AV13" i="62"/>
  <c r="AM14" i="62"/>
  <c r="AM15" i="62"/>
  <c r="AM16" i="62"/>
  <c r="AM17" i="62"/>
  <c r="AM18" i="62"/>
  <c r="AM19" i="62"/>
  <c r="AM20" i="62"/>
  <c r="AM21" i="62"/>
  <c r="AM22" i="62"/>
  <c r="AM23" i="62"/>
  <c r="AM24" i="62"/>
  <c r="AM25" i="62"/>
  <c r="AM26" i="62"/>
  <c r="AM27" i="62"/>
  <c r="AM28" i="62"/>
  <c r="AM29" i="62"/>
  <c r="AM30" i="62"/>
  <c r="AM31" i="62"/>
  <c r="AM32" i="62"/>
  <c r="AM13" i="62"/>
  <c r="H14" i="62"/>
  <c r="H15" i="62"/>
  <c r="H16" i="62"/>
  <c r="H17" i="62"/>
  <c r="H18" i="62"/>
  <c r="H19" i="62"/>
  <c r="H20" i="62"/>
  <c r="H21" i="62"/>
  <c r="H22" i="62"/>
  <c r="H23" i="62"/>
  <c r="H24" i="62"/>
  <c r="H25" i="62"/>
  <c r="H26" i="62"/>
  <c r="H27" i="62"/>
  <c r="H28" i="62"/>
  <c r="H29" i="62"/>
  <c r="H30" i="62"/>
  <c r="H31" i="62"/>
  <c r="H32" i="62"/>
  <c r="H13" i="62"/>
  <c r="R171" i="74" l="1"/>
  <c r="R170" i="74"/>
  <c r="R169" i="74"/>
  <c r="R168" i="74"/>
  <c r="R167" i="74"/>
  <c r="R166" i="74"/>
  <c r="R165" i="74"/>
  <c r="R164" i="74"/>
  <c r="R163" i="74"/>
  <c r="R162" i="74"/>
  <c r="U162" i="74" s="1"/>
  <c r="R161" i="74"/>
  <c r="U161" i="74" s="1"/>
  <c r="R160" i="74"/>
  <c r="R159" i="74"/>
  <c r="R158" i="74"/>
  <c r="R157" i="74"/>
  <c r="R156" i="74"/>
  <c r="R155" i="74"/>
  <c r="R154" i="74"/>
  <c r="R153" i="74"/>
  <c r="R152" i="74"/>
  <c r="O562" i="72" l="1"/>
  <c r="O561" i="72"/>
  <c r="O560" i="72"/>
  <c r="O554" i="72"/>
  <c r="O553" i="72"/>
  <c r="O552" i="72"/>
  <c r="O551" i="72"/>
  <c r="O550" i="72"/>
  <c r="O549" i="72"/>
  <c r="O386" i="72"/>
  <c r="O385" i="72"/>
  <c r="O384" i="72"/>
  <c r="O378" i="72"/>
  <c r="O377" i="72"/>
  <c r="O376" i="72"/>
  <c r="O375" i="72"/>
  <c r="O374" i="72"/>
  <c r="O373" i="72"/>
  <c r="O213" i="72"/>
  <c r="O212" i="72"/>
  <c r="O211" i="72"/>
  <c r="O205" i="72"/>
  <c r="O204" i="72"/>
  <c r="O203" i="72"/>
  <c r="O202" i="72"/>
  <c r="O201" i="72"/>
  <c r="O200" i="72"/>
  <c r="O40" i="72"/>
  <c r="O39" i="72"/>
  <c r="O38" i="72"/>
  <c r="O32" i="72"/>
  <c r="O31" i="72"/>
  <c r="O30" i="72"/>
  <c r="O29" i="72"/>
  <c r="O28" i="72"/>
  <c r="O27" i="72"/>
  <c r="O201" i="63"/>
  <c r="O200" i="63"/>
  <c r="O194" i="63"/>
  <c r="O193" i="63"/>
  <c r="O192" i="63"/>
  <c r="O191" i="63"/>
  <c r="O190" i="63"/>
  <c r="O189" i="63"/>
  <c r="O202" i="63"/>
  <c r="O37" i="63"/>
  <c r="O36" i="63"/>
  <c r="O35" i="63"/>
  <c r="O34" i="63"/>
  <c r="O33" i="63"/>
  <c r="O28" i="63"/>
  <c r="O27" i="63"/>
  <c r="O26" i="63"/>
  <c r="O25" i="63"/>
  <c r="O24" i="63"/>
  <c r="O23" i="63"/>
  <c r="O22" i="63"/>
  <c r="O21" i="63"/>
  <c r="O20" i="63"/>
  <c r="O19" i="63"/>
  <c r="O18" i="63"/>
  <c r="O17" i="63"/>
  <c r="G186" i="73" l="1"/>
  <c r="G187" i="73"/>
  <c r="G185" i="73"/>
  <c r="G183" i="73"/>
  <c r="G184" i="73"/>
  <c r="G182" i="73"/>
  <c r="G180" i="73"/>
  <c r="G181" i="73"/>
  <c r="G179" i="73"/>
  <c r="G168" i="73"/>
  <c r="G167" i="73"/>
  <c r="G166" i="73"/>
  <c r="G165" i="73"/>
  <c r="G164" i="73"/>
  <c r="G163" i="73"/>
  <c r="G162" i="73"/>
  <c r="G161" i="73"/>
  <c r="G160" i="73"/>
  <c r="G159" i="73"/>
  <c r="G158" i="73"/>
  <c r="G157" i="73"/>
  <c r="G156" i="73"/>
  <c r="G155" i="73"/>
  <c r="G154" i="73"/>
  <c r="G153" i="73"/>
  <c r="G152" i="73"/>
  <c r="G151" i="73"/>
  <c r="G150" i="73"/>
  <c r="G149" i="73"/>
  <c r="G148" i="73"/>
  <c r="G147" i="73"/>
  <c r="G146" i="73"/>
  <c r="G145" i="73"/>
  <c r="G134" i="73"/>
  <c r="G135" i="73"/>
  <c r="G133" i="73"/>
  <c r="G131" i="73"/>
  <c r="G132" i="73"/>
  <c r="G130" i="73"/>
  <c r="G128" i="73"/>
  <c r="G129" i="73"/>
  <c r="G127" i="73"/>
  <c r="G125" i="73"/>
  <c r="G126" i="73"/>
  <c r="G124" i="73"/>
  <c r="G122" i="73"/>
  <c r="G123" i="73"/>
  <c r="G121" i="73"/>
  <c r="G119" i="73"/>
  <c r="G120" i="73"/>
  <c r="G118" i="73"/>
  <c r="G116" i="73"/>
  <c r="G117" i="73"/>
  <c r="G115" i="73"/>
  <c r="G113" i="73"/>
  <c r="G114" i="73"/>
  <c r="G112" i="73"/>
  <c r="G101" i="73"/>
  <c r="G102" i="73"/>
  <c r="G100" i="73"/>
  <c r="G98" i="73"/>
  <c r="G99" i="73"/>
  <c r="G97" i="73"/>
  <c r="G95" i="73"/>
  <c r="G96" i="73"/>
  <c r="G94" i="73"/>
  <c r="G92" i="73"/>
  <c r="G93" i="73"/>
  <c r="G91" i="73"/>
  <c r="G87" i="73"/>
  <c r="G88" i="73"/>
  <c r="G89" i="73"/>
  <c r="G90" i="73"/>
  <c r="G86" i="73"/>
  <c r="G82" i="73"/>
  <c r="G83" i="73"/>
  <c r="G84" i="73"/>
  <c r="G85" i="73"/>
  <c r="G81" i="73"/>
  <c r="G62" i="73"/>
  <c r="G63" i="73"/>
  <c r="G64" i="73"/>
  <c r="G65" i="73"/>
  <c r="G66" i="73"/>
  <c r="G67" i="73"/>
  <c r="G68" i="73"/>
  <c r="G69" i="73"/>
  <c r="G70" i="73"/>
  <c r="G71" i="73"/>
  <c r="G72" i="73"/>
  <c r="G73" i="73"/>
  <c r="G74" i="73"/>
  <c r="G75" i="73"/>
  <c r="G76" i="73"/>
  <c r="G77" i="73"/>
  <c r="G78" i="73"/>
  <c r="G79" i="73"/>
  <c r="G80" i="73"/>
  <c r="G61" i="73"/>
  <c r="G17" i="73"/>
  <c r="G18" i="73"/>
  <c r="G19" i="73"/>
  <c r="G20" i="73"/>
  <c r="G21" i="73"/>
  <c r="G22" i="73"/>
  <c r="G23" i="73"/>
  <c r="G24" i="73"/>
  <c r="G25" i="73"/>
  <c r="G26" i="73"/>
  <c r="G27" i="73"/>
  <c r="G28" i="73"/>
  <c r="G29" i="73"/>
  <c r="G30" i="73"/>
  <c r="G31" i="73"/>
  <c r="G32" i="73"/>
  <c r="G33" i="73"/>
  <c r="G34" i="73"/>
  <c r="G35" i="73"/>
  <c r="G36" i="73"/>
  <c r="G37" i="73"/>
  <c r="G38" i="73"/>
  <c r="G39" i="73"/>
  <c r="G40" i="73"/>
  <c r="G41" i="73"/>
  <c r="G42" i="73"/>
  <c r="G43" i="73"/>
  <c r="G44" i="73"/>
  <c r="G45" i="73"/>
  <c r="G46" i="73"/>
  <c r="G47" i="73"/>
  <c r="G48" i="73"/>
  <c r="G49" i="73"/>
  <c r="G50" i="73"/>
  <c r="G51" i="73"/>
  <c r="G52" i="73"/>
  <c r="G53" i="73"/>
  <c r="G54" i="73"/>
  <c r="G55" i="73"/>
  <c r="G56" i="73"/>
  <c r="G57" i="73"/>
  <c r="G58" i="73"/>
  <c r="G59" i="73"/>
  <c r="G60" i="73"/>
  <c r="G16" i="73"/>
  <c r="E16" i="70" l="1"/>
  <c r="E17" i="70"/>
  <c r="E19" i="70"/>
  <c r="E20" i="70"/>
  <c r="E21" i="70"/>
  <c r="E22" i="70"/>
  <c r="E23" i="70"/>
  <c r="E24" i="70"/>
  <c r="E25" i="70"/>
  <c r="E26" i="70"/>
  <c r="E27" i="70"/>
  <c r="E28" i="70"/>
  <c r="E29" i="70"/>
  <c r="E30" i="70"/>
  <c r="E31" i="70"/>
  <c r="E32" i="70"/>
  <c r="E33" i="70"/>
  <c r="E34" i="70"/>
  <c r="E15" i="70"/>
  <c r="DE3" i="61" l="1"/>
  <c r="DD3" i="61"/>
  <c r="DJ3" i="57"/>
  <c r="DI3" i="57"/>
  <c r="M180" i="73"/>
  <c r="N180" i="73"/>
  <c r="M181" i="73"/>
  <c r="N181" i="73" s="1"/>
  <c r="M179" i="73"/>
  <c r="N179" i="73" s="1"/>
  <c r="J179" i="73"/>
  <c r="K179" i="73" s="1"/>
  <c r="J180" i="73"/>
  <c r="J181" i="73"/>
  <c r="K181" i="73" s="1"/>
  <c r="K180" i="73"/>
  <c r="H179" i="73"/>
  <c r="N190" i="73" l="1"/>
  <c r="K190" i="73"/>
  <c r="N19" i="79"/>
  <c r="J595" i="72" l="1"/>
  <c r="I595" i="72"/>
  <c r="H595" i="72"/>
  <c r="G595" i="72"/>
  <c r="J594" i="72"/>
  <c r="I594" i="72"/>
  <c r="H594" i="72"/>
  <c r="G594" i="72"/>
  <c r="J593" i="72"/>
  <c r="I593" i="72"/>
  <c r="H593" i="72"/>
  <c r="G593" i="72"/>
  <c r="J592" i="72"/>
  <c r="I592" i="72"/>
  <c r="H592" i="72"/>
  <c r="G592" i="72"/>
  <c r="L592" i="72" s="1"/>
  <c r="M592" i="72" s="1"/>
  <c r="J591" i="72"/>
  <c r="I591" i="72"/>
  <c r="H591" i="72"/>
  <c r="G591" i="72"/>
  <c r="J590" i="72"/>
  <c r="I590" i="72"/>
  <c r="H590" i="72"/>
  <c r="G590" i="72"/>
  <c r="J589" i="72"/>
  <c r="I589" i="72"/>
  <c r="H589" i="72"/>
  <c r="G589" i="72"/>
  <c r="O589" i="72" s="1"/>
  <c r="J588" i="72"/>
  <c r="I588" i="72"/>
  <c r="H588" i="72"/>
  <c r="G588" i="72"/>
  <c r="J587" i="72"/>
  <c r="I587" i="72"/>
  <c r="H587" i="72"/>
  <c r="G587" i="72"/>
  <c r="L587" i="72" s="1"/>
  <c r="M587" i="72" s="1"/>
  <c r="J586" i="72"/>
  <c r="I586" i="72"/>
  <c r="H586" i="72"/>
  <c r="G586" i="72"/>
  <c r="O586" i="72" s="1"/>
  <c r="P586" i="72" s="1"/>
  <c r="J585" i="72"/>
  <c r="I585" i="72"/>
  <c r="H585" i="72"/>
  <c r="G585" i="72"/>
  <c r="L585" i="72" s="1"/>
  <c r="M585" i="72" s="1"/>
  <c r="J584" i="72"/>
  <c r="I584" i="72"/>
  <c r="H584" i="72"/>
  <c r="G584" i="72"/>
  <c r="L584" i="72" s="1"/>
  <c r="M584" i="72" s="1"/>
  <c r="J583" i="72"/>
  <c r="I583" i="72"/>
  <c r="H583" i="72"/>
  <c r="G583" i="72"/>
  <c r="O583" i="72" s="1"/>
  <c r="P583" i="72" s="1"/>
  <c r="J582" i="72"/>
  <c r="I582" i="72"/>
  <c r="H582" i="72"/>
  <c r="G582" i="72"/>
  <c r="O582" i="72" s="1"/>
  <c r="P582" i="72" s="1"/>
  <c r="J581" i="72"/>
  <c r="I581" i="72"/>
  <c r="H581" i="72"/>
  <c r="G581" i="72"/>
  <c r="O581" i="72" s="1"/>
  <c r="P581" i="72" s="1"/>
  <c r="J580" i="72"/>
  <c r="I580" i="72"/>
  <c r="H580" i="72"/>
  <c r="G580" i="72"/>
  <c r="P576" i="72"/>
  <c r="O576" i="72"/>
  <c r="M576" i="72"/>
  <c r="L576" i="72"/>
  <c r="J576" i="72"/>
  <c r="I576" i="72"/>
  <c r="P575" i="72"/>
  <c r="O575" i="72"/>
  <c r="M575" i="72"/>
  <c r="L575" i="72"/>
  <c r="J575" i="72"/>
  <c r="I575" i="72"/>
  <c r="P574" i="72"/>
  <c r="O574" i="72"/>
  <c r="M574" i="72"/>
  <c r="L574" i="72"/>
  <c r="J574" i="72"/>
  <c r="I574" i="72"/>
  <c r="P573" i="72"/>
  <c r="O573" i="72"/>
  <c r="M573" i="72"/>
  <c r="L573" i="72"/>
  <c r="J573" i="72"/>
  <c r="I573" i="72"/>
  <c r="P572" i="72"/>
  <c r="M572" i="72"/>
  <c r="J572" i="72"/>
  <c r="I572" i="72"/>
  <c r="P571" i="72"/>
  <c r="M571" i="72"/>
  <c r="J571" i="72"/>
  <c r="I571" i="72"/>
  <c r="P570" i="72"/>
  <c r="M570" i="72"/>
  <c r="J570" i="72"/>
  <c r="I570" i="72"/>
  <c r="P569" i="72"/>
  <c r="M569" i="72"/>
  <c r="J569" i="72"/>
  <c r="I569" i="72"/>
  <c r="P568" i="72"/>
  <c r="M568" i="72"/>
  <c r="J568" i="72"/>
  <c r="P567" i="72"/>
  <c r="M567" i="72"/>
  <c r="J567" i="72"/>
  <c r="I567" i="72"/>
  <c r="P566" i="72"/>
  <c r="M566" i="72"/>
  <c r="J566" i="72"/>
  <c r="I566" i="72"/>
  <c r="P565" i="72"/>
  <c r="M565" i="72"/>
  <c r="J565" i="72"/>
  <c r="I565" i="72"/>
  <c r="P564" i="72"/>
  <c r="M564" i="72"/>
  <c r="J564" i="72"/>
  <c r="I564" i="72"/>
  <c r="P563" i="72"/>
  <c r="O563" i="72"/>
  <c r="M563" i="72"/>
  <c r="L563" i="72"/>
  <c r="J563" i="72"/>
  <c r="I563" i="72"/>
  <c r="P562" i="72"/>
  <c r="L562" i="72"/>
  <c r="M562" i="72" s="1"/>
  <c r="I562" i="72"/>
  <c r="J562" i="72" s="1"/>
  <c r="P561" i="72"/>
  <c r="M561" i="72"/>
  <c r="L561" i="72"/>
  <c r="I561" i="72"/>
  <c r="J561" i="72" s="1"/>
  <c r="P560" i="72"/>
  <c r="L560" i="72"/>
  <c r="M560" i="72" s="1"/>
  <c r="I560" i="72"/>
  <c r="J560" i="72" s="1"/>
  <c r="O559" i="72"/>
  <c r="P559" i="72" s="1"/>
  <c r="L559" i="72"/>
  <c r="M559" i="72" s="1"/>
  <c r="I559" i="72"/>
  <c r="J559" i="72" s="1"/>
  <c r="P558" i="72"/>
  <c r="M558" i="72"/>
  <c r="I558" i="72"/>
  <c r="J558" i="72" s="1"/>
  <c r="P557" i="72"/>
  <c r="M557" i="72"/>
  <c r="I557" i="72"/>
  <c r="J557" i="72" s="1"/>
  <c r="P556" i="72"/>
  <c r="M556" i="72"/>
  <c r="I556" i="72"/>
  <c r="J556" i="72" s="1"/>
  <c r="P555" i="72"/>
  <c r="M555" i="72"/>
  <c r="I555" i="72"/>
  <c r="J555" i="72" s="1"/>
  <c r="P554" i="72"/>
  <c r="M554" i="72"/>
  <c r="L554" i="72"/>
  <c r="J554" i="72"/>
  <c r="I554" i="72"/>
  <c r="P553" i="72"/>
  <c r="M553" i="72"/>
  <c r="L553" i="72"/>
  <c r="J553" i="72"/>
  <c r="I553" i="72"/>
  <c r="P552" i="72"/>
  <c r="M552" i="72"/>
  <c r="L552" i="72"/>
  <c r="J552" i="72"/>
  <c r="I552" i="72"/>
  <c r="P551" i="72"/>
  <c r="M551" i="72"/>
  <c r="L551" i="72"/>
  <c r="J551" i="72"/>
  <c r="I551" i="72"/>
  <c r="P550" i="72"/>
  <c r="M550" i="72"/>
  <c r="L550" i="72"/>
  <c r="J550" i="72"/>
  <c r="I550" i="72"/>
  <c r="P549" i="72"/>
  <c r="M549" i="72"/>
  <c r="L549" i="72"/>
  <c r="J549" i="72"/>
  <c r="I549" i="72"/>
  <c r="P548" i="72"/>
  <c r="O548" i="72"/>
  <c r="M548" i="72"/>
  <c r="L548" i="72"/>
  <c r="J548" i="72"/>
  <c r="I548" i="72"/>
  <c r="P547" i="72"/>
  <c r="O547" i="72"/>
  <c r="L547" i="72"/>
  <c r="M547" i="72" s="1"/>
  <c r="J547" i="72"/>
  <c r="P546" i="72"/>
  <c r="O546" i="72"/>
  <c r="M546" i="72"/>
  <c r="L546" i="72"/>
  <c r="J546" i="72"/>
  <c r="I546" i="72"/>
  <c r="P545" i="72"/>
  <c r="O545" i="72"/>
  <c r="M545" i="72"/>
  <c r="L545" i="72"/>
  <c r="J545" i="72"/>
  <c r="I545" i="72"/>
  <c r="P544" i="72"/>
  <c r="O544" i="72"/>
  <c r="M544" i="72"/>
  <c r="L544" i="72"/>
  <c r="J544" i="72"/>
  <c r="I544" i="72"/>
  <c r="P543" i="72"/>
  <c r="O543" i="72"/>
  <c r="M543" i="72"/>
  <c r="L543" i="72"/>
  <c r="J543" i="72"/>
  <c r="I543" i="72"/>
  <c r="P530" i="72"/>
  <c r="M530" i="72"/>
  <c r="J530" i="72"/>
  <c r="I530" i="72"/>
  <c r="P529" i="72"/>
  <c r="M529" i="72"/>
  <c r="J529" i="72"/>
  <c r="I529" i="72"/>
  <c r="P528" i="72"/>
  <c r="M528" i="72"/>
  <c r="J528" i="72"/>
  <c r="I528" i="72"/>
  <c r="P527" i="72"/>
  <c r="M527" i="72"/>
  <c r="J527" i="72"/>
  <c r="I527" i="72"/>
  <c r="P526" i="72"/>
  <c r="M526" i="72"/>
  <c r="J526" i="72"/>
  <c r="I526" i="72"/>
  <c r="P525" i="72"/>
  <c r="M525" i="72"/>
  <c r="J525" i="72"/>
  <c r="I525" i="72"/>
  <c r="P524" i="72"/>
  <c r="M524" i="72"/>
  <c r="J524" i="72"/>
  <c r="I524" i="72"/>
  <c r="P523" i="72"/>
  <c r="M523" i="72"/>
  <c r="J523" i="72"/>
  <c r="I523" i="72"/>
  <c r="P522" i="72"/>
  <c r="M522" i="72"/>
  <c r="J522" i="72"/>
  <c r="I522" i="72"/>
  <c r="P521" i="72"/>
  <c r="M521" i="72"/>
  <c r="J521" i="72"/>
  <c r="I521" i="72"/>
  <c r="P520" i="72"/>
  <c r="M520" i="72"/>
  <c r="J520" i="72"/>
  <c r="I520" i="72"/>
  <c r="P519" i="72"/>
  <c r="M519" i="72"/>
  <c r="J519" i="72"/>
  <c r="I519" i="72"/>
  <c r="P518" i="72"/>
  <c r="M518" i="72"/>
  <c r="J518" i="72"/>
  <c r="I518" i="72"/>
  <c r="P517" i="72"/>
  <c r="M517" i="72"/>
  <c r="J517" i="72"/>
  <c r="I517" i="72"/>
  <c r="P516" i="72"/>
  <c r="M516" i="72"/>
  <c r="J516" i="72"/>
  <c r="I516" i="72"/>
  <c r="P515" i="72"/>
  <c r="M515" i="72"/>
  <c r="J515" i="72"/>
  <c r="I515" i="72"/>
  <c r="P514" i="72"/>
  <c r="M514" i="72"/>
  <c r="J514" i="72"/>
  <c r="I514" i="72"/>
  <c r="P513" i="72"/>
  <c r="M513" i="72"/>
  <c r="J513" i="72"/>
  <c r="I513" i="72"/>
  <c r="P512" i="72"/>
  <c r="M512" i="72"/>
  <c r="J512" i="72"/>
  <c r="I512" i="72"/>
  <c r="P511" i="72"/>
  <c r="M511" i="72"/>
  <c r="J511" i="72"/>
  <c r="I511" i="72"/>
  <c r="J419" i="72"/>
  <c r="I419" i="72"/>
  <c r="H419" i="72"/>
  <c r="G419" i="72"/>
  <c r="O419" i="72" s="1"/>
  <c r="J418" i="72"/>
  <c r="I418" i="72"/>
  <c r="H418" i="72"/>
  <c r="G418" i="72"/>
  <c r="O418" i="72" s="1"/>
  <c r="J417" i="72"/>
  <c r="I417" i="72"/>
  <c r="H417" i="72"/>
  <c r="G417" i="72"/>
  <c r="O417" i="72" s="1"/>
  <c r="J416" i="72"/>
  <c r="I416" i="72"/>
  <c r="H416" i="72"/>
  <c r="G416" i="72"/>
  <c r="O416" i="72" s="1"/>
  <c r="J415" i="72"/>
  <c r="I415" i="72"/>
  <c r="H415" i="72"/>
  <c r="G415" i="72"/>
  <c r="O415" i="72" s="1"/>
  <c r="J414" i="72"/>
  <c r="I414" i="72"/>
  <c r="H414" i="72"/>
  <c r="G414" i="72"/>
  <c r="O414" i="72" s="1"/>
  <c r="J413" i="72"/>
  <c r="I413" i="72"/>
  <c r="H413" i="72"/>
  <c r="G413" i="72"/>
  <c r="O413" i="72" s="1"/>
  <c r="J412" i="72"/>
  <c r="I412" i="72"/>
  <c r="H412" i="72"/>
  <c r="G412" i="72"/>
  <c r="O412" i="72" s="1"/>
  <c r="J411" i="72"/>
  <c r="I411" i="72"/>
  <c r="H411" i="72"/>
  <c r="G411" i="72"/>
  <c r="O411" i="72" s="1"/>
  <c r="J410" i="72"/>
  <c r="I410" i="72"/>
  <c r="H410" i="72"/>
  <c r="G410" i="72"/>
  <c r="O410" i="72" s="1"/>
  <c r="J409" i="72"/>
  <c r="I409" i="72"/>
  <c r="H409" i="72"/>
  <c r="G409" i="72"/>
  <c r="O409" i="72" s="1"/>
  <c r="J408" i="72"/>
  <c r="I408" i="72"/>
  <c r="H408" i="72"/>
  <c r="G408" i="72"/>
  <c r="O408" i="72" s="1"/>
  <c r="J407" i="72"/>
  <c r="I407" i="72"/>
  <c r="H407" i="72"/>
  <c r="G407" i="72"/>
  <c r="O407" i="72" s="1"/>
  <c r="J406" i="72"/>
  <c r="I406" i="72"/>
  <c r="H406" i="72"/>
  <c r="G406" i="72"/>
  <c r="O406" i="72" s="1"/>
  <c r="J405" i="72"/>
  <c r="I405" i="72"/>
  <c r="H405" i="72"/>
  <c r="G405" i="72"/>
  <c r="O405" i="72" s="1"/>
  <c r="J404" i="72"/>
  <c r="I404" i="72"/>
  <c r="H404" i="72"/>
  <c r="G404" i="72"/>
  <c r="O404" i="72" s="1"/>
  <c r="P400" i="72"/>
  <c r="O400" i="72"/>
  <c r="M400" i="72"/>
  <c r="L400" i="72"/>
  <c r="J400" i="72"/>
  <c r="I400" i="72"/>
  <c r="P399" i="72"/>
  <c r="O399" i="72"/>
  <c r="M399" i="72"/>
  <c r="L399" i="72"/>
  <c r="J399" i="72"/>
  <c r="I399" i="72"/>
  <c r="P398" i="72"/>
  <c r="O398" i="72"/>
  <c r="M398" i="72"/>
  <c r="L398" i="72"/>
  <c r="J398" i="72"/>
  <c r="I398" i="72"/>
  <c r="P397" i="72"/>
  <c r="O397" i="72"/>
  <c r="M397" i="72"/>
  <c r="L397" i="72"/>
  <c r="J397" i="72"/>
  <c r="I397" i="72"/>
  <c r="P396" i="72"/>
  <c r="M396" i="72"/>
  <c r="J396" i="72"/>
  <c r="I396" i="72"/>
  <c r="P395" i="72"/>
  <c r="M395" i="72"/>
  <c r="J395" i="72"/>
  <c r="I395" i="72"/>
  <c r="P394" i="72"/>
  <c r="M394" i="72"/>
  <c r="J394" i="72"/>
  <c r="I394" i="72"/>
  <c r="P393" i="72"/>
  <c r="M393" i="72"/>
  <c r="J393" i="72"/>
  <c r="I393" i="72"/>
  <c r="P392" i="72"/>
  <c r="M392" i="72"/>
  <c r="J392" i="72"/>
  <c r="P391" i="72"/>
  <c r="M391" i="72"/>
  <c r="J391" i="72"/>
  <c r="I391" i="72"/>
  <c r="P390" i="72"/>
  <c r="M390" i="72"/>
  <c r="J390" i="72"/>
  <c r="I390" i="72"/>
  <c r="P389" i="72"/>
  <c r="M389" i="72"/>
  <c r="J389" i="72"/>
  <c r="I389" i="72"/>
  <c r="P388" i="72"/>
  <c r="M388" i="72"/>
  <c r="J388" i="72"/>
  <c r="I388" i="72"/>
  <c r="P387" i="72"/>
  <c r="O387" i="72"/>
  <c r="M387" i="72"/>
  <c r="L387" i="72"/>
  <c r="J387" i="72"/>
  <c r="I387" i="72"/>
  <c r="P386" i="72"/>
  <c r="L386" i="72"/>
  <c r="M386" i="72" s="1"/>
  <c r="I386" i="72"/>
  <c r="J386" i="72" s="1"/>
  <c r="P385" i="72"/>
  <c r="M385" i="72"/>
  <c r="L385" i="72"/>
  <c r="I385" i="72"/>
  <c r="J385" i="72" s="1"/>
  <c r="P384" i="72"/>
  <c r="L384" i="72"/>
  <c r="M384" i="72" s="1"/>
  <c r="J384" i="72"/>
  <c r="I384" i="72"/>
  <c r="O383" i="72"/>
  <c r="P383" i="72" s="1"/>
  <c r="L383" i="72"/>
  <c r="M383" i="72" s="1"/>
  <c r="I383" i="72"/>
  <c r="J383" i="72" s="1"/>
  <c r="P382" i="72"/>
  <c r="M382" i="72"/>
  <c r="I382" i="72"/>
  <c r="J382" i="72" s="1"/>
  <c r="P381" i="72"/>
  <c r="M381" i="72"/>
  <c r="I381" i="72"/>
  <c r="J381" i="72" s="1"/>
  <c r="P380" i="72"/>
  <c r="M380" i="72"/>
  <c r="I380" i="72"/>
  <c r="J380" i="72" s="1"/>
  <c r="P379" i="72"/>
  <c r="M379" i="72"/>
  <c r="I379" i="72"/>
  <c r="J379" i="72" s="1"/>
  <c r="P378" i="72"/>
  <c r="M378" i="72"/>
  <c r="L378" i="72"/>
  <c r="J378" i="72"/>
  <c r="I378" i="72"/>
  <c r="P377" i="72"/>
  <c r="M377" i="72"/>
  <c r="L377" i="72"/>
  <c r="J377" i="72"/>
  <c r="I377" i="72"/>
  <c r="P376" i="72"/>
  <c r="M376" i="72"/>
  <c r="L376" i="72"/>
  <c r="J376" i="72"/>
  <c r="I376" i="72"/>
  <c r="P375" i="72"/>
  <c r="M375" i="72"/>
  <c r="L375" i="72"/>
  <c r="J375" i="72"/>
  <c r="I375" i="72"/>
  <c r="P374" i="72"/>
  <c r="M374" i="72"/>
  <c r="L374" i="72"/>
  <c r="J374" i="72"/>
  <c r="I374" i="72"/>
  <c r="P373" i="72"/>
  <c r="M373" i="72"/>
  <c r="L373" i="72"/>
  <c r="J373" i="72"/>
  <c r="I373" i="72"/>
  <c r="P372" i="72"/>
  <c r="O372" i="72"/>
  <c r="M372" i="72"/>
  <c r="L372" i="72"/>
  <c r="J372" i="72"/>
  <c r="I372" i="72"/>
  <c r="O371" i="72"/>
  <c r="P371" i="72" s="1"/>
  <c r="L371" i="72"/>
  <c r="M371" i="72" s="1"/>
  <c r="J371" i="72"/>
  <c r="P370" i="72"/>
  <c r="O370" i="72"/>
  <c r="M370" i="72"/>
  <c r="L370" i="72"/>
  <c r="J370" i="72"/>
  <c r="I370" i="72"/>
  <c r="P369" i="72"/>
  <c r="O369" i="72"/>
  <c r="M369" i="72"/>
  <c r="L369" i="72"/>
  <c r="J369" i="72"/>
  <c r="I369" i="72"/>
  <c r="P368" i="72"/>
  <c r="O368" i="72"/>
  <c r="M368" i="72"/>
  <c r="L368" i="72"/>
  <c r="J368" i="72"/>
  <c r="I368" i="72"/>
  <c r="P367" i="72"/>
  <c r="O367" i="72"/>
  <c r="M367" i="72"/>
  <c r="L367" i="72"/>
  <c r="J367" i="72"/>
  <c r="I367" i="72"/>
  <c r="P357" i="72"/>
  <c r="M357" i="72"/>
  <c r="J357" i="72"/>
  <c r="I357" i="72"/>
  <c r="P356" i="72"/>
  <c r="M356" i="72"/>
  <c r="J356" i="72"/>
  <c r="I356" i="72"/>
  <c r="P355" i="72"/>
  <c r="M355" i="72"/>
  <c r="J355" i="72"/>
  <c r="I355" i="72"/>
  <c r="P354" i="72"/>
  <c r="M354" i="72"/>
  <c r="J354" i="72"/>
  <c r="I354" i="72"/>
  <c r="P353" i="72"/>
  <c r="M353" i="72"/>
  <c r="J353" i="72"/>
  <c r="I353" i="72"/>
  <c r="P352" i="72"/>
  <c r="M352" i="72"/>
  <c r="J352" i="72"/>
  <c r="I352" i="72"/>
  <c r="P351" i="72"/>
  <c r="M351" i="72"/>
  <c r="J351" i="72"/>
  <c r="I351" i="72"/>
  <c r="P350" i="72"/>
  <c r="M350" i="72"/>
  <c r="J350" i="72"/>
  <c r="I350" i="72"/>
  <c r="P349" i="72"/>
  <c r="M349" i="72"/>
  <c r="J349" i="72"/>
  <c r="I349" i="72"/>
  <c r="P348" i="72"/>
  <c r="M348" i="72"/>
  <c r="J348" i="72"/>
  <c r="I348" i="72"/>
  <c r="P347" i="72"/>
  <c r="M347" i="72"/>
  <c r="J347" i="72"/>
  <c r="I347" i="72"/>
  <c r="P346" i="72"/>
  <c r="M346" i="72"/>
  <c r="J346" i="72"/>
  <c r="I346" i="72"/>
  <c r="P345" i="72"/>
  <c r="M345" i="72"/>
  <c r="J345" i="72"/>
  <c r="I345" i="72"/>
  <c r="P344" i="72"/>
  <c r="M344" i="72"/>
  <c r="J344" i="72"/>
  <c r="I344" i="72"/>
  <c r="P343" i="72"/>
  <c r="M343" i="72"/>
  <c r="J343" i="72"/>
  <c r="I343" i="72"/>
  <c r="P342" i="72"/>
  <c r="M342" i="72"/>
  <c r="J342" i="72"/>
  <c r="I342" i="72"/>
  <c r="P341" i="72"/>
  <c r="M341" i="72"/>
  <c r="J341" i="72"/>
  <c r="I341" i="72"/>
  <c r="P340" i="72"/>
  <c r="M340" i="72"/>
  <c r="J340" i="72"/>
  <c r="I340" i="72"/>
  <c r="P339" i="72"/>
  <c r="M339" i="72"/>
  <c r="J339" i="72"/>
  <c r="I339" i="72"/>
  <c r="P338" i="72"/>
  <c r="M338" i="72"/>
  <c r="J338" i="72"/>
  <c r="I338" i="72"/>
  <c r="J246" i="72"/>
  <c r="I246" i="72"/>
  <c r="H246" i="72"/>
  <c r="G246" i="72"/>
  <c r="O246" i="72" s="1"/>
  <c r="J245" i="72"/>
  <c r="I245" i="72"/>
  <c r="H245" i="72"/>
  <c r="G245" i="72"/>
  <c r="O245" i="72" s="1"/>
  <c r="J244" i="72"/>
  <c r="I244" i="72"/>
  <c r="H244" i="72"/>
  <c r="G244" i="72"/>
  <c r="O244" i="72" s="1"/>
  <c r="J243" i="72"/>
  <c r="I243" i="72"/>
  <c r="H243" i="72"/>
  <c r="G243" i="72"/>
  <c r="J242" i="72"/>
  <c r="I242" i="72"/>
  <c r="H242" i="72"/>
  <c r="G242" i="72"/>
  <c r="O242" i="72" s="1"/>
  <c r="J241" i="72"/>
  <c r="I241" i="72"/>
  <c r="H241" i="72"/>
  <c r="G241" i="72"/>
  <c r="O241" i="72" s="1"/>
  <c r="J240" i="72"/>
  <c r="I240" i="72"/>
  <c r="H240" i="72"/>
  <c r="G240" i="72"/>
  <c r="O240" i="72" s="1"/>
  <c r="J239" i="72"/>
  <c r="I239" i="72"/>
  <c r="H239" i="72"/>
  <c r="G239" i="72"/>
  <c r="J238" i="72"/>
  <c r="I238" i="72"/>
  <c r="H238" i="72"/>
  <c r="G238" i="72"/>
  <c r="J237" i="72"/>
  <c r="I237" i="72"/>
  <c r="H237" i="72"/>
  <c r="G237" i="72"/>
  <c r="J236" i="72"/>
  <c r="I236" i="72"/>
  <c r="H236" i="72"/>
  <c r="G236" i="72"/>
  <c r="J235" i="72"/>
  <c r="I235" i="72"/>
  <c r="H235" i="72"/>
  <c r="G235" i="72"/>
  <c r="J234" i="72"/>
  <c r="I234" i="72"/>
  <c r="H234" i="72"/>
  <c r="G234" i="72"/>
  <c r="J233" i="72"/>
  <c r="I233" i="72"/>
  <c r="H233" i="72"/>
  <c r="G233" i="72"/>
  <c r="J232" i="72"/>
  <c r="I232" i="72"/>
  <c r="H232" i="72"/>
  <c r="G232" i="72"/>
  <c r="J231" i="72"/>
  <c r="I231" i="72"/>
  <c r="H231" i="72"/>
  <c r="G231" i="72"/>
  <c r="P227" i="72"/>
  <c r="O227" i="72"/>
  <c r="M227" i="72"/>
  <c r="L227" i="72"/>
  <c r="J227" i="72"/>
  <c r="I227" i="72"/>
  <c r="P226" i="72"/>
  <c r="O226" i="72"/>
  <c r="M226" i="72"/>
  <c r="L226" i="72"/>
  <c r="J226" i="72"/>
  <c r="I226" i="72"/>
  <c r="P225" i="72"/>
  <c r="O225" i="72"/>
  <c r="M225" i="72"/>
  <c r="L225" i="72"/>
  <c r="J225" i="72"/>
  <c r="I225" i="72"/>
  <c r="P224" i="72"/>
  <c r="O224" i="72"/>
  <c r="M224" i="72"/>
  <c r="L224" i="72"/>
  <c r="J224" i="72"/>
  <c r="I224" i="72"/>
  <c r="P223" i="72"/>
  <c r="M223" i="72"/>
  <c r="J223" i="72"/>
  <c r="I223" i="72"/>
  <c r="P222" i="72"/>
  <c r="M222" i="72"/>
  <c r="J222" i="72"/>
  <c r="I222" i="72"/>
  <c r="P221" i="72"/>
  <c r="M221" i="72"/>
  <c r="J221" i="72"/>
  <c r="I221" i="72"/>
  <c r="P220" i="72"/>
  <c r="M220" i="72"/>
  <c r="J220" i="72"/>
  <c r="I220" i="72"/>
  <c r="P219" i="72"/>
  <c r="M219" i="72"/>
  <c r="J219" i="72"/>
  <c r="P218" i="72"/>
  <c r="M218" i="72"/>
  <c r="J218" i="72"/>
  <c r="I218" i="72"/>
  <c r="P217" i="72"/>
  <c r="M217" i="72"/>
  <c r="I217" i="72"/>
  <c r="J217" i="72" s="1"/>
  <c r="P216" i="72"/>
  <c r="M216" i="72"/>
  <c r="I216" i="72"/>
  <c r="J216" i="72" s="1"/>
  <c r="P215" i="72"/>
  <c r="M215" i="72"/>
  <c r="I215" i="72"/>
  <c r="J215" i="72" s="1"/>
  <c r="O214" i="72"/>
  <c r="P214" i="72" s="1"/>
  <c r="L214" i="72"/>
  <c r="M214" i="72" s="1"/>
  <c r="I214" i="72"/>
  <c r="J214" i="72" s="1"/>
  <c r="P213" i="72"/>
  <c r="L213" i="72"/>
  <c r="M213" i="72" s="1"/>
  <c r="I213" i="72"/>
  <c r="J213" i="72" s="1"/>
  <c r="P212" i="72"/>
  <c r="M212" i="72"/>
  <c r="L212" i="72"/>
  <c r="I212" i="72"/>
  <c r="J212" i="72" s="1"/>
  <c r="P211" i="72"/>
  <c r="L211" i="72"/>
  <c r="M211" i="72" s="1"/>
  <c r="I211" i="72"/>
  <c r="J211" i="72" s="1"/>
  <c r="O210" i="72"/>
  <c r="P210" i="72" s="1"/>
  <c r="L210" i="72"/>
  <c r="M210" i="72" s="1"/>
  <c r="I210" i="72"/>
  <c r="J210" i="72" s="1"/>
  <c r="P209" i="72"/>
  <c r="M209" i="72"/>
  <c r="I209" i="72"/>
  <c r="J209" i="72" s="1"/>
  <c r="P208" i="72"/>
  <c r="M208" i="72"/>
  <c r="I208" i="72"/>
  <c r="J208" i="72" s="1"/>
  <c r="P207" i="72"/>
  <c r="M207" i="72"/>
  <c r="I207" i="72"/>
  <c r="J207" i="72" s="1"/>
  <c r="P206" i="72"/>
  <c r="M206" i="72"/>
  <c r="I206" i="72"/>
  <c r="J206" i="72" s="1"/>
  <c r="P205" i="72"/>
  <c r="M205" i="72"/>
  <c r="L205" i="72"/>
  <c r="J205" i="72"/>
  <c r="I205" i="72"/>
  <c r="P204" i="72"/>
  <c r="M204" i="72"/>
  <c r="L204" i="72"/>
  <c r="J204" i="72"/>
  <c r="I204" i="72"/>
  <c r="P203" i="72"/>
  <c r="M203" i="72"/>
  <c r="L203" i="72"/>
  <c r="J203" i="72"/>
  <c r="I203" i="72"/>
  <c r="P202" i="72"/>
  <c r="M202" i="72"/>
  <c r="L202" i="72"/>
  <c r="J202" i="72"/>
  <c r="I202" i="72"/>
  <c r="P201" i="72"/>
  <c r="M201" i="72"/>
  <c r="L201" i="72"/>
  <c r="J201" i="72"/>
  <c r="I201" i="72"/>
  <c r="P200" i="72"/>
  <c r="M200" i="72"/>
  <c r="L200" i="72"/>
  <c r="J200" i="72"/>
  <c r="I200" i="72"/>
  <c r="P199" i="72"/>
  <c r="O199" i="72"/>
  <c r="M199" i="72"/>
  <c r="L199" i="72"/>
  <c r="J199" i="72"/>
  <c r="I199" i="72"/>
  <c r="O198" i="72"/>
  <c r="P198" i="72" s="1"/>
  <c r="L198" i="72"/>
  <c r="M198" i="72" s="1"/>
  <c r="J198" i="72"/>
  <c r="P197" i="72"/>
  <c r="O197" i="72"/>
  <c r="M197" i="72"/>
  <c r="L197" i="72"/>
  <c r="J197" i="72"/>
  <c r="I197" i="72"/>
  <c r="P196" i="72"/>
  <c r="O196" i="72"/>
  <c r="M196" i="72"/>
  <c r="L196" i="72"/>
  <c r="J196" i="72"/>
  <c r="I196" i="72"/>
  <c r="P195" i="72"/>
  <c r="O195" i="72"/>
  <c r="M195" i="72"/>
  <c r="L195" i="72"/>
  <c r="J195" i="72"/>
  <c r="I195" i="72"/>
  <c r="P194" i="72"/>
  <c r="O194" i="72"/>
  <c r="M194" i="72"/>
  <c r="L194" i="72"/>
  <c r="J194" i="72"/>
  <c r="I194" i="72"/>
  <c r="J684" i="72" l="1"/>
  <c r="J360" i="72"/>
  <c r="J533" i="72"/>
  <c r="P589" i="72"/>
  <c r="O594" i="72"/>
  <c r="P594" i="72" s="1"/>
  <c r="O590" i="72"/>
  <c r="P590" i="72" s="1"/>
  <c r="O591" i="72"/>
  <c r="P591" i="72" s="1"/>
  <c r="O592" i="72"/>
  <c r="P592" i="72" s="1"/>
  <c r="L593" i="72"/>
  <c r="M593" i="72" s="1"/>
  <c r="O593" i="72"/>
  <c r="P593" i="72" s="1"/>
  <c r="L595" i="72"/>
  <c r="M595" i="72" s="1"/>
  <c r="O595" i="72"/>
  <c r="P595" i="72" s="1"/>
  <c r="O585" i="72"/>
  <c r="P585" i="72" s="1"/>
  <c r="O584" i="72"/>
  <c r="P584" i="72" s="1"/>
  <c r="L591" i="72"/>
  <c r="M591" i="72" s="1"/>
  <c r="L594" i="72"/>
  <c r="M594" i="72" s="1"/>
  <c r="L583" i="72"/>
  <c r="M583" i="72" s="1"/>
  <c r="L586" i="72"/>
  <c r="M586" i="72" s="1"/>
  <c r="O580" i="72"/>
  <c r="P580" i="72" s="1"/>
  <c r="O588" i="72"/>
  <c r="P588" i="72" s="1"/>
  <c r="O587" i="72"/>
  <c r="P587" i="72" s="1"/>
  <c r="L582" i="72"/>
  <c r="M582" i="72" s="1"/>
  <c r="L590" i="72"/>
  <c r="M590" i="72" s="1"/>
  <c r="L581" i="72"/>
  <c r="M581" i="72" s="1"/>
  <c r="L589" i="72"/>
  <c r="M589" i="72" s="1"/>
  <c r="L580" i="72"/>
  <c r="M580" i="72" s="1"/>
  <c r="L588" i="72"/>
  <c r="M588" i="72" s="1"/>
  <c r="P404" i="72"/>
  <c r="P405" i="72"/>
  <c r="P406" i="72"/>
  <c r="P407" i="72"/>
  <c r="P408" i="72"/>
  <c r="P409" i="72"/>
  <c r="P410" i="72"/>
  <c r="P411" i="72"/>
  <c r="P412" i="72"/>
  <c r="P413" i="72"/>
  <c r="P414" i="72"/>
  <c r="P415" i="72"/>
  <c r="P416" i="72"/>
  <c r="P417" i="72"/>
  <c r="P418" i="72"/>
  <c r="P419" i="72"/>
  <c r="L404" i="72"/>
  <c r="M404" i="72" s="1"/>
  <c r="L405" i="72"/>
  <c r="M405" i="72" s="1"/>
  <c r="L406" i="72"/>
  <c r="M406" i="72" s="1"/>
  <c r="L407" i="72"/>
  <c r="M407" i="72" s="1"/>
  <c r="L408" i="72"/>
  <c r="M408" i="72" s="1"/>
  <c r="L409" i="72"/>
  <c r="M409" i="72" s="1"/>
  <c r="L410" i="72"/>
  <c r="M410" i="72" s="1"/>
  <c r="L411" i="72"/>
  <c r="M411" i="72" s="1"/>
  <c r="L412" i="72"/>
  <c r="M412" i="72" s="1"/>
  <c r="L413" i="72"/>
  <c r="M413" i="72" s="1"/>
  <c r="L414" i="72"/>
  <c r="M414" i="72" s="1"/>
  <c r="L415" i="72"/>
  <c r="M415" i="72" s="1"/>
  <c r="L416" i="72"/>
  <c r="M416" i="72" s="1"/>
  <c r="L417" i="72"/>
  <c r="M417" i="72" s="1"/>
  <c r="L418" i="72"/>
  <c r="M418" i="72" s="1"/>
  <c r="L419" i="72"/>
  <c r="M419" i="72" s="1"/>
  <c r="O231" i="72"/>
  <c r="P231" i="72" s="1"/>
  <c r="O232" i="72"/>
  <c r="P232" i="72" s="1"/>
  <c r="O233" i="72"/>
  <c r="P233" i="72" s="1"/>
  <c r="O234" i="72"/>
  <c r="P234" i="72" s="1"/>
  <c r="O235" i="72"/>
  <c r="P235" i="72" s="1"/>
  <c r="O236" i="72"/>
  <c r="P236" i="72" s="1"/>
  <c r="O237" i="72"/>
  <c r="P237" i="72" s="1"/>
  <c r="O238" i="72"/>
  <c r="P238" i="72" s="1"/>
  <c r="O239" i="72"/>
  <c r="P239" i="72" s="1"/>
  <c r="P240" i="72"/>
  <c r="P241" i="72"/>
  <c r="P242" i="72"/>
  <c r="O243" i="72"/>
  <c r="P243" i="72" s="1"/>
  <c r="P244" i="72"/>
  <c r="P245" i="72"/>
  <c r="P246" i="72"/>
  <c r="L231" i="72"/>
  <c r="M231" i="72" s="1"/>
  <c r="L232" i="72"/>
  <c r="M232" i="72" s="1"/>
  <c r="L233" i="72"/>
  <c r="M233" i="72" s="1"/>
  <c r="L234" i="72"/>
  <c r="M234" i="72" s="1"/>
  <c r="L235" i="72"/>
  <c r="M235" i="72" s="1"/>
  <c r="L236" i="72"/>
  <c r="M236" i="72" s="1"/>
  <c r="L237" i="72"/>
  <c r="M237" i="72" s="1"/>
  <c r="L238" i="72"/>
  <c r="M238" i="72" s="1"/>
  <c r="L239" i="72"/>
  <c r="M239" i="72" s="1"/>
  <c r="L240" i="72"/>
  <c r="M240" i="72" s="1"/>
  <c r="L241" i="72"/>
  <c r="M241" i="72" s="1"/>
  <c r="L242" i="72"/>
  <c r="M242" i="72" s="1"/>
  <c r="L243" i="72"/>
  <c r="M243" i="72" s="1"/>
  <c r="L244" i="72"/>
  <c r="M244" i="72" s="1"/>
  <c r="L245" i="72"/>
  <c r="M245" i="72" s="1"/>
  <c r="L246" i="72"/>
  <c r="M246" i="72" s="1"/>
  <c r="M533" i="72" l="1"/>
  <c r="P684" i="72"/>
  <c r="M684" i="72"/>
  <c r="M360" i="72"/>
  <c r="P360" i="72"/>
  <c r="P533" i="72"/>
  <c r="P184" i="72"/>
  <c r="M184" i="72"/>
  <c r="J184" i="72"/>
  <c r="I184" i="72"/>
  <c r="P183" i="72"/>
  <c r="M183" i="72"/>
  <c r="J183" i="72"/>
  <c r="I183" i="72"/>
  <c r="P182" i="72"/>
  <c r="M182" i="72"/>
  <c r="J182" i="72"/>
  <c r="I182" i="72"/>
  <c r="P181" i="72"/>
  <c r="M181" i="72"/>
  <c r="J181" i="72"/>
  <c r="I181" i="72"/>
  <c r="P180" i="72"/>
  <c r="M180" i="72"/>
  <c r="J180" i="72"/>
  <c r="I180" i="72"/>
  <c r="P179" i="72"/>
  <c r="M179" i="72"/>
  <c r="J179" i="72"/>
  <c r="I179" i="72"/>
  <c r="P178" i="72"/>
  <c r="M178" i="72"/>
  <c r="J178" i="72"/>
  <c r="I178" i="72"/>
  <c r="P177" i="72"/>
  <c r="M177" i="72"/>
  <c r="J177" i="72"/>
  <c r="I177" i="72"/>
  <c r="P176" i="72"/>
  <c r="M176" i="72"/>
  <c r="J176" i="72"/>
  <c r="I176" i="72"/>
  <c r="P175" i="72"/>
  <c r="M175" i="72"/>
  <c r="J175" i="72"/>
  <c r="I175" i="72"/>
  <c r="P174" i="72"/>
  <c r="M174" i="72"/>
  <c r="J174" i="72"/>
  <c r="I174" i="72"/>
  <c r="P173" i="72"/>
  <c r="M173" i="72"/>
  <c r="J173" i="72"/>
  <c r="I173" i="72"/>
  <c r="P172" i="72"/>
  <c r="M172" i="72"/>
  <c r="J172" i="72"/>
  <c r="I172" i="72"/>
  <c r="P171" i="72"/>
  <c r="M171" i="72"/>
  <c r="J171" i="72"/>
  <c r="I171" i="72"/>
  <c r="P170" i="72"/>
  <c r="M170" i="72"/>
  <c r="J170" i="72"/>
  <c r="I170" i="72"/>
  <c r="P169" i="72"/>
  <c r="M169" i="72"/>
  <c r="J169" i="72"/>
  <c r="I169" i="72"/>
  <c r="P168" i="72"/>
  <c r="M168" i="72"/>
  <c r="J168" i="72"/>
  <c r="I168" i="72"/>
  <c r="P167" i="72"/>
  <c r="M167" i="72"/>
  <c r="J167" i="72"/>
  <c r="I167" i="72"/>
  <c r="P166" i="72"/>
  <c r="M166" i="72"/>
  <c r="J166" i="72"/>
  <c r="I166" i="72"/>
  <c r="P165" i="72"/>
  <c r="M165" i="72"/>
  <c r="I165" i="72"/>
  <c r="J165" i="72" s="1"/>
  <c r="J73" i="72"/>
  <c r="I73" i="72"/>
  <c r="H73" i="72"/>
  <c r="G73" i="72"/>
  <c r="O73" i="72" s="1"/>
  <c r="J72" i="72"/>
  <c r="I72" i="72"/>
  <c r="H72" i="72"/>
  <c r="G72" i="72"/>
  <c r="O72" i="72" s="1"/>
  <c r="J71" i="72"/>
  <c r="I71" i="72"/>
  <c r="H71" i="72"/>
  <c r="G71" i="72"/>
  <c r="O71" i="72" s="1"/>
  <c r="J70" i="72"/>
  <c r="I70" i="72"/>
  <c r="H70" i="72"/>
  <c r="G70" i="72"/>
  <c r="J69" i="72"/>
  <c r="I69" i="72"/>
  <c r="H69" i="72"/>
  <c r="G69" i="72"/>
  <c r="O69" i="72" s="1"/>
  <c r="J68" i="72"/>
  <c r="I68" i="72"/>
  <c r="H68" i="72"/>
  <c r="G68" i="72"/>
  <c r="O68" i="72" s="1"/>
  <c r="J67" i="72"/>
  <c r="I67" i="72"/>
  <c r="H67" i="72"/>
  <c r="G67" i="72"/>
  <c r="O67" i="72" s="1"/>
  <c r="J66" i="72"/>
  <c r="I66" i="72"/>
  <c r="H66" i="72"/>
  <c r="G66" i="72"/>
  <c r="J65" i="72"/>
  <c r="I65" i="72"/>
  <c r="H65" i="72"/>
  <c r="G65" i="72"/>
  <c r="O65" i="72" s="1"/>
  <c r="J64" i="72"/>
  <c r="I64" i="72"/>
  <c r="H64" i="72"/>
  <c r="G64" i="72"/>
  <c r="O64" i="72" s="1"/>
  <c r="J63" i="72"/>
  <c r="I63" i="72"/>
  <c r="H63" i="72"/>
  <c r="G63" i="72"/>
  <c r="J62" i="72"/>
  <c r="I62" i="72"/>
  <c r="H62" i="72"/>
  <c r="G62" i="72"/>
  <c r="L62" i="72" s="1"/>
  <c r="J61" i="72"/>
  <c r="I61" i="72"/>
  <c r="H61" i="72"/>
  <c r="G61" i="72"/>
  <c r="O61" i="72" s="1"/>
  <c r="J60" i="72"/>
  <c r="I60" i="72"/>
  <c r="H60" i="72"/>
  <c r="G60" i="72"/>
  <c r="J59" i="72"/>
  <c r="I59" i="72"/>
  <c r="H59" i="72"/>
  <c r="G59" i="72"/>
  <c r="J58" i="72"/>
  <c r="I58" i="72"/>
  <c r="H58" i="72"/>
  <c r="G58" i="72"/>
  <c r="L58" i="72" s="1"/>
  <c r="P54" i="72"/>
  <c r="O54" i="72"/>
  <c r="M54" i="72"/>
  <c r="L54" i="72"/>
  <c r="J54" i="72"/>
  <c r="I54" i="72"/>
  <c r="P53" i="72"/>
  <c r="O53" i="72"/>
  <c r="M53" i="72"/>
  <c r="L53" i="72"/>
  <c r="J53" i="72"/>
  <c r="I53" i="72"/>
  <c r="P52" i="72"/>
  <c r="O52" i="72"/>
  <c r="M52" i="72"/>
  <c r="L52" i="72"/>
  <c r="J52" i="72"/>
  <c r="I52" i="72"/>
  <c r="P51" i="72"/>
  <c r="O51" i="72"/>
  <c r="M51" i="72"/>
  <c r="L51" i="72"/>
  <c r="J51" i="72"/>
  <c r="I51" i="72"/>
  <c r="P50" i="72"/>
  <c r="M50" i="72"/>
  <c r="J50" i="72"/>
  <c r="I50" i="72"/>
  <c r="P49" i="72"/>
  <c r="M49" i="72"/>
  <c r="J49" i="72"/>
  <c r="I49" i="72"/>
  <c r="P48" i="72"/>
  <c r="M48" i="72"/>
  <c r="J48" i="72"/>
  <c r="I48" i="72"/>
  <c r="P47" i="72"/>
  <c r="M47" i="72"/>
  <c r="J47" i="72"/>
  <c r="I47" i="72"/>
  <c r="P46" i="72"/>
  <c r="M46" i="72"/>
  <c r="J46" i="72"/>
  <c r="P45" i="72"/>
  <c r="M45" i="72"/>
  <c r="I45" i="72"/>
  <c r="J45" i="72" s="1"/>
  <c r="P44" i="72"/>
  <c r="M44" i="72"/>
  <c r="I44" i="72"/>
  <c r="J44" i="72" s="1"/>
  <c r="P43" i="72"/>
  <c r="M43" i="72"/>
  <c r="I43" i="72"/>
  <c r="J43" i="72" s="1"/>
  <c r="P42" i="72"/>
  <c r="M42" i="72"/>
  <c r="I42" i="72"/>
  <c r="J42" i="72" s="1"/>
  <c r="O41" i="72"/>
  <c r="P41" i="72" s="1"/>
  <c r="L41" i="72"/>
  <c r="M41" i="72" s="1"/>
  <c r="I41" i="72"/>
  <c r="J41" i="72" s="1"/>
  <c r="P40" i="72"/>
  <c r="M40" i="72"/>
  <c r="L40" i="72"/>
  <c r="I40" i="72"/>
  <c r="J40" i="72" s="1"/>
  <c r="P39" i="72"/>
  <c r="L39" i="72"/>
  <c r="M39" i="72" s="1"/>
  <c r="I39" i="72"/>
  <c r="J39" i="72" s="1"/>
  <c r="P38" i="72"/>
  <c r="L38" i="72"/>
  <c r="M38" i="72" s="1"/>
  <c r="I38" i="72"/>
  <c r="J38" i="72" s="1"/>
  <c r="O37" i="72"/>
  <c r="P37" i="72" s="1"/>
  <c r="M37" i="72"/>
  <c r="L37" i="72"/>
  <c r="I37" i="72"/>
  <c r="J37" i="72" s="1"/>
  <c r="P36" i="72"/>
  <c r="M36" i="72"/>
  <c r="I36" i="72"/>
  <c r="J36" i="72" s="1"/>
  <c r="P35" i="72"/>
  <c r="M35" i="72"/>
  <c r="I35" i="72"/>
  <c r="J35" i="72" s="1"/>
  <c r="P34" i="72"/>
  <c r="M34" i="72"/>
  <c r="I34" i="72"/>
  <c r="J34" i="72" s="1"/>
  <c r="P33" i="72"/>
  <c r="M33" i="72"/>
  <c r="I33" i="72"/>
  <c r="J33" i="72" s="1"/>
  <c r="P32" i="72"/>
  <c r="M32" i="72"/>
  <c r="L32" i="72"/>
  <c r="J32" i="72"/>
  <c r="I32" i="72"/>
  <c r="P31" i="72"/>
  <c r="M31" i="72"/>
  <c r="L31" i="72"/>
  <c r="J31" i="72"/>
  <c r="I31" i="72"/>
  <c r="P30" i="72"/>
  <c r="M30" i="72"/>
  <c r="L30" i="72"/>
  <c r="J30" i="72"/>
  <c r="I30" i="72"/>
  <c r="P29" i="72"/>
  <c r="M29" i="72"/>
  <c r="L29" i="72"/>
  <c r="J29" i="72"/>
  <c r="I29" i="72"/>
  <c r="P28" i="72"/>
  <c r="M28" i="72"/>
  <c r="L28" i="72"/>
  <c r="J28" i="72"/>
  <c r="I28" i="72"/>
  <c r="P27" i="72"/>
  <c r="M27" i="72"/>
  <c r="L27" i="72"/>
  <c r="J27" i="72"/>
  <c r="I27" i="72"/>
  <c r="P26" i="72"/>
  <c r="O26" i="72"/>
  <c r="M26" i="72"/>
  <c r="L26" i="72"/>
  <c r="J26" i="72"/>
  <c r="I26" i="72"/>
  <c r="O25" i="72"/>
  <c r="P25" i="72" s="1"/>
  <c r="M25" i="72"/>
  <c r="L25" i="72"/>
  <c r="J25" i="72"/>
  <c r="P24" i="72"/>
  <c r="O24" i="72"/>
  <c r="M24" i="72"/>
  <c r="L24" i="72"/>
  <c r="J24" i="72"/>
  <c r="I24" i="72"/>
  <c r="P23" i="72"/>
  <c r="O23" i="72"/>
  <c r="M23" i="72"/>
  <c r="L23" i="72"/>
  <c r="J23" i="72"/>
  <c r="I23" i="72"/>
  <c r="P22" i="72"/>
  <c r="O22" i="72"/>
  <c r="M22" i="72"/>
  <c r="L22" i="72"/>
  <c r="J22" i="72"/>
  <c r="I22" i="72"/>
  <c r="O21" i="72"/>
  <c r="P21" i="72" s="1"/>
  <c r="L21" i="72"/>
  <c r="M21" i="72" s="1"/>
  <c r="I21" i="72"/>
  <c r="J21" i="72" s="1"/>
  <c r="J187" i="72" l="1"/>
  <c r="L61" i="72"/>
  <c r="M61" i="72" s="1"/>
  <c r="L65" i="72"/>
  <c r="M65" i="72" s="1"/>
  <c r="L69" i="72"/>
  <c r="M69" i="72" s="1"/>
  <c r="L73" i="72"/>
  <c r="M73" i="72" s="1"/>
  <c r="M58" i="72"/>
  <c r="M62" i="72"/>
  <c r="L64" i="72"/>
  <c r="M64" i="72" s="1"/>
  <c r="L68" i="72"/>
  <c r="M68" i="72" s="1"/>
  <c r="L72" i="72"/>
  <c r="M72" i="72" s="1"/>
  <c r="O60" i="72"/>
  <c r="P60" i="72" s="1"/>
  <c r="L60" i="72"/>
  <c r="M60" i="72" s="1"/>
  <c r="L59" i="72"/>
  <c r="M59" i="72" s="1"/>
  <c r="L63" i="72"/>
  <c r="M63" i="72" s="1"/>
  <c r="L67" i="72"/>
  <c r="M67" i="72" s="1"/>
  <c r="L71" i="72"/>
  <c r="M71" i="72" s="1"/>
  <c r="O59" i="72"/>
  <c r="P59" i="72" s="1"/>
  <c r="O63" i="72"/>
  <c r="P63" i="72" s="1"/>
  <c r="P67" i="72"/>
  <c r="P71" i="72"/>
  <c r="L66" i="72"/>
  <c r="M66" i="72" s="1"/>
  <c r="L70" i="72"/>
  <c r="M70" i="72" s="1"/>
  <c r="O58" i="72"/>
  <c r="P58" i="72" s="1"/>
  <c r="O62" i="72"/>
  <c r="P62" i="72" s="1"/>
  <c r="O66" i="72"/>
  <c r="P66" i="72" s="1"/>
  <c r="O70" i="72"/>
  <c r="P70" i="72" s="1"/>
  <c r="P61" i="72"/>
  <c r="P64" i="72"/>
  <c r="P65" i="72"/>
  <c r="P68" i="72"/>
  <c r="P69" i="72"/>
  <c r="P72" i="72"/>
  <c r="P73" i="72"/>
  <c r="P311" i="63"/>
  <c r="M311" i="63"/>
  <c r="J311" i="63"/>
  <c r="P310" i="63"/>
  <c r="M310" i="63"/>
  <c r="J310" i="63"/>
  <c r="P309" i="63"/>
  <c r="M309" i="63"/>
  <c r="J309" i="63"/>
  <c r="P308" i="63"/>
  <c r="M308" i="63"/>
  <c r="J308" i="63"/>
  <c r="P307" i="63"/>
  <c r="M307" i="63"/>
  <c r="J307" i="63"/>
  <c r="P306" i="63"/>
  <c r="M306" i="63"/>
  <c r="J306" i="63"/>
  <c r="P305" i="63"/>
  <c r="M305" i="63"/>
  <c r="J305" i="63"/>
  <c r="P304" i="63"/>
  <c r="M304" i="63"/>
  <c r="J304" i="63"/>
  <c r="P303" i="63"/>
  <c r="M303" i="63"/>
  <c r="J303" i="63"/>
  <c r="P302" i="63"/>
  <c r="M302" i="63"/>
  <c r="J302" i="63"/>
  <c r="P301" i="63"/>
  <c r="M301" i="63"/>
  <c r="J301" i="63"/>
  <c r="P300" i="63"/>
  <c r="M300" i="63"/>
  <c r="J300" i="63"/>
  <c r="P299" i="63"/>
  <c r="M299" i="63"/>
  <c r="J299" i="63"/>
  <c r="P298" i="63"/>
  <c r="M298" i="63"/>
  <c r="J298" i="63"/>
  <c r="P297" i="63"/>
  <c r="M297" i="63"/>
  <c r="J297" i="63"/>
  <c r="P296" i="63"/>
  <c r="M296" i="63"/>
  <c r="J296" i="63"/>
  <c r="P295" i="63"/>
  <c r="M295" i="63"/>
  <c r="J295" i="63"/>
  <c r="P294" i="63"/>
  <c r="M294" i="63"/>
  <c r="J294" i="63"/>
  <c r="P293" i="63"/>
  <c r="M293" i="63"/>
  <c r="J293" i="63"/>
  <c r="P292" i="63"/>
  <c r="M292" i="63"/>
  <c r="J292" i="63"/>
  <c r="P291" i="63"/>
  <c r="M291" i="63"/>
  <c r="J291" i="63"/>
  <c r="P290" i="63"/>
  <c r="M290" i="63"/>
  <c r="J290" i="63"/>
  <c r="P289" i="63"/>
  <c r="M289" i="63"/>
  <c r="J289" i="63"/>
  <c r="P288" i="63"/>
  <c r="M288" i="63"/>
  <c r="J288" i="63"/>
  <c r="P287" i="63"/>
  <c r="M287" i="63"/>
  <c r="J287" i="63"/>
  <c r="P286" i="63"/>
  <c r="M286" i="63"/>
  <c r="J286" i="63"/>
  <c r="P285" i="63"/>
  <c r="M285" i="63"/>
  <c r="J285" i="63"/>
  <c r="P284" i="63"/>
  <c r="M284" i="63"/>
  <c r="J284" i="63"/>
  <c r="P283" i="63"/>
  <c r="M283" i="63"/>
  <c r="J283" i="63"/>
  <c r="P282" i="63"/>
  <c r="M282" i="63"/>
  <c r="J282" i="63"/>
  <c r="P281" i="63"/>
  <c r="M281" i="63"/>
  <c r="J281" i="63"/>
  <c r="P280" i="63"/>
  <c r="M280" i="63"/>
  <c r="J280" i="63"/>
  <c r="P279" i="63"/>
  <c r="M279" i="63"/>
  <c r="J279" i="63"/>
  <c r="P278" i="63"/>
  <c r="M278" i="63"/>
  <c r="J278" i="63"/>
  <c r="P277" i="63"/>
  <c r="M277" i="63"/>
  <c r="J277" i="63"/>
  <c r="P276" i="63"/>
  <c r="M276" i="63"/>
  <c r="J276" i="63"/>
  <c r="P275" i="63"/>
  <c r="M275" i="63"/>
  <c r="J275" i="63"/>
  <c r="P274" i="63"/>
  <c r="M274" i="63"/>
  <c r="J274" i="63"/>
  <c r="P273" i="63"/>
  <c r="M273" i="63"/>
  <c r="J273" i="63"/>
  <c r="P272" i="63"/>
  <c r="M272" i="63"/>
  <c r="J272"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5" i="63"/>
  <c r="I235" i="63"/>
  <c r="H235" i="63"/>
  <c r="G235" i="63"/>
  <c r="J234" i="63"/>
  <c r="I234" i="63"/>
  <c r="H234" i="63"/>
  <c r="G234" i="63"/>
  <c r="J233" i="63"/>
  <c r="I233" i="63"/>
  <c r="H233" i="63"/>
  <c r="G233" i="63"/>
  <c r="J232" i="63"/>
  <c r="I232" i="63"/>
  <c r="H232" i="63"/>
  <c r="G232" i="63"/>
  <c r="L232" i="63" s="1"/>
  <c r="M232" i="63" s="1"/>
  <c r="J231" i="63"/>
  <c r="I231" i="63"/>
  <c r="H231" i="63"/>
  <c r="G231" i="63"/>
  <c r="J230" i="63"/>
  <c r="I230" i="63"/>
  <c r="H230" i="63"/>
  <c r="G230" i="63"/>
  <c r="J229" i="63"/>
  <c r="I229" i="63"/>
  <c r="H229" i="63"/>
  <c r="G229" i="63"/>
  <c r="J228" i="63"/>
  <c r="I228" i="63"/>
  <c r="H228" i="63"/>
  <c r="G228" i="63"/>
  <c r="L228" i="63" s="1"/>
  <c r="M228" i="63" s="1"/>
  <c r="J227" i="63"/>
  <c r="I227" i="63"/>
  <c r="H227" i="63"/>
  <c r="G227" i="63"/>
  <c r="L227" i="63" s="1"/>
  <c r="M227" i="63" s="1"/>
  <c r="J226" i="63"/>
  <c r="I226" i="63"/>
  <c r="H226" i="63"/>
  <c r="G226" i="63"/>
  <c r="L226" i="63" s="1"/>
  <c r="M226" i="63" s="1"/>
  <c r="J225" i="63"/>
  <c r="I225" i="63"/>
  <c r="H225" i="63"/>
  <c r="G225" i="63"/>
  <c r="L225" i="63" s="1"/>
  <c r="M225" i="63" s="1"/>
  <c r="J224" i="63"/>
  <c r="I224" i="63"/>
  <c r="H224" i="63"/>
  <c r="G224" i="63"/>
  <c r="L224" i="63" s="1"/>
  <c r="M224" i="63" s="1"/>
  <c r="J223" i="63"/>
  <c r="I223" i="63"/>
  <c r="H223" i="63"/>
  <c r="G223" i="63"/>
  <c r="L223" i="63" s="1"/>
  <c r="M223" i="63" s="1"/>
  <c r="J222" i="63"/>
  <c r="I222" i="63"/>
  <c r="H222" i="63"/>
  <c r="G222" i="63"/>
  <c r="L222" i="63" s="1"/>
  <c r="M222" i="63" s="1"/>
  <c r="J221" i="63"/>
  <c r="I221" i="63"/>
  <c r="H221" i="63"/>
  <c r="G221" i="63"/>
  <c r="L221" i="63" s="1"/>
  <c r="M221" i="63" s="1"/>
  <c r="J220" i="63"/>
  <c r="I220" i="63"/>
  <c r="H220" i="63"/>
  <c r="G220" i="63"/>
  <c r="L220" i="63" s="1"/>
  <c r="M220" i="63" s="1"/>
  <c r="P216" i="63"/>
  <c r="O216" i="63"/>
  <c r="L216" i="63"/>
  <c r="M216" i="63" s="1"/>
  <c r="I216" i="63"/>
  <c r="J216" i="63" s="1"/>
  <c r="P215" i="63"/>
  <c r="O215" i="63"/>
  <c r="M215" i="63"/>
  <c r="L215" i="63"/>
  <c r="I215" i="63"/>
  <c r="J215" i="63" s="1"/>
  <c r="O214" i="63"/>
  <c r="P214" i="63" s="1"/>
  <c r="M214" i="63"/>
  <c r="L214" i="63"/>
  <c r="J214" i="63"/>
  <c r="I214" i="63"/>
  <c r="O213" i="63"/>
  <c r="P213" i="63" s="1"/>
  <c r="L213" i="63"/>
  <c r="M213" i="63" s="1"/>
  <c r="J213" i="63"/>
  <c r="I213" i="63"/>
  <c r="P212" i="63"/>
  <c r="M212" i="63"/>
  <c r="I212" i="63"/>
  <c r="J212" i="63" s="1"/>
  <c r="P211" i="63"/>
  <c r="M211" i="63"/>
  <c r="J211" i="63"/>
  <c r="I211" i="63"/>
  <c r="P210" i="63"/>
  <c r="M210" i="63"/>
  <c r="I210" i="63"/>
  <c r="J210" i="63" s="1"/>
  <c r="P209" i="63"/>
  <c r="M209" i="63"/>
  <c r="J209" i="63"/>
  <c r="I209" i="63"/>
  <c r="P208" i="63"/>
  <c r="M208" i="63"/>
  <c r="J208" i="63"/>
  <c r="P207" i="63"/>
  <c r="M207" i="63"/>
  <c r="I207" i="63"/>
  <c r="J207" i="63" s="1"/>
  <c r="P206" i="63"/>
  <c r="M206" i="63"/>
  <c r="I206" i="63"/>
  <c r="J206" i="63" s="1"/>
  <c r="P205" i="63"/>
  <c r="M205" i="63"/>
  <c r="I205" i="63"/>
  <c r="J205" i="63" s="1"/>
  <c r="P204" i="63"/>
  <c r="M204" i="63"/>
  <c r="I204" i="63"/>
  <c r="J204" i="63" s="1"/>
  <c r="O203" i="63"/>
  <c r="P203" i="63" s="1"/>
  <c r="L203" i="63"/>
  <c r="M203" i="63" s="1"/>
  <c r="I203" i="63"/>
  <c r="J203" i="63" s="1"/>
  <c r="P202" i="63"/>
  <c r="L202" i="63"/>
  <c r="M202" i="63" s="1"/>
  <c r="I202" i="63"/>
  <c r="J202" i="63" s="1"/>
  <c r="P201" i="63"/>
  <c r="L201" i="63"/>
  <c r="M201" i="63" s="1"/>
  <c r="I201" i="63"/>
  <c r="J201" i="63" s="1"/>
  <c r="P200" i="63"/>
  <c r="L200" i="63"/>
  <c r="M200" i="63" s="1"/>
  <c r="I200" i="63"/>
  <c r="J200" i="63" s="1"/>
  <c r="O199" i="63"/>
  <c r="P199" i="63" s="1"/>
  <c r="L199" i="63"/>
  <c r="M199" i="63" s="1"/>
  <c r="I199" i="63"/>
  <c r="J199" i="63" s="1"/>
  <c r="P198" i="63"/>
  <c r="M198" i="63"/>
  <c r="I198" i="63"/>
  <c r="J198" i="63" s="1"/>
  <c r="P197" i="63"/>
  <c r="M197" i="63"/>
  <c r="I197" i="63"/>
  <c r="J197" i="63" s="1"/>
  <c r="P196" i="63"/>
  <c r="M196" i="63"/>
  <c r="I196" i="63"/>
  <c r="J196" i="63" s="1"/>
  <c r="P195" i="63"/>
  <c r="M195" i="63"/>
  <c r="I195" i="63"/>
  <c r="J195" i="63" s="1"/>
  <c r="P194" i="63"/>
  <c r="L194" i="63"/>
  <c r="M194" i="63" s="1"/>
  <c r="I194" i="63"/>
  <c r="J194" i="63" s="1"/>
  <c r="P193" i="63"/>
  <c r="L193" i="63"/>
  <c r="M193" i="63" s="1"/>
  <c r="I193" i="63"/>
  <c r="J193" i="63" s="1"/>
  <c r="P192" i="63"/>
  <c r="M192" i="63"/>
  <c r="L192" i="63"/>
  <c r="I192" i="63"/>
  <c r="J192" i="63" s="1"/>
  <c r="P191" i="63"/>
  <c r="L191" i="63"/>
  <c r="M191" i="63" s="1"/>
  <c r="J191" i="63"/>
  <c r="I191" i="63"/>
  <c r="P190" i="63"/>
  <c r="L190" i="63"/>
  <c r="M190" i="63" s="1"/>
  <c r="I190" i="63"/>
  <c r="J190" i="63" s="1"/>
  <c r="P189" i="63"/>
  <c r="L189" i="63"/>
  <c r="M189" i="63" s="1"/>
  <c r="I189" i="63"/>
  <c r="J189" i="63" s="1"/>
  <c r="O188" i="63"/>
  <c r="P188" i="63" s="1"/>
  <c r="M188" i="63"/>
  <c r="L188" i="63"/>
  <c r="I188" i="63"/>
  <c r="J188" i="63" s="1"/>
  <c r="O187" i="63"/>
  <c r="P187" i="63" s="1"/>
  <c r="L187" i="63"/>
  <c r="M187" i="63" s="1"/>
  <c r="J187" i="63"/>
  <c r="O186" i="63"/>
  <c r="P186" i="63" s="1"/>
  <c r="L186" i="63"/>
  <c r="M186" i="63" s="1"/>
  <c r="I186" i="63"/>
  <c r="J186" i="63" s="1"/>
  <c r="P185" i="63"/>
  <c r="O185" i="63"/>
  <c r="L185" i="63"/>
  <c r="M185" i="63" s="1"/>
  <c r="I185" i="63"/>
  <c r="J185" i="63" s="1"/>
  <c r="O184" i="63"/>
  <c r="P184" i="63" s="1"/>
  <c r="M184" i="63"/>
  <c r="L184" i="63"/>
  <c r="I184" i="63"/>
  <c r="J184" i="63" s="1"/>
  <c r="P183" i="63"/>
  <c r="O183" i="63"/>
  <c r="M183" i="63"/>
  <c r="L183" i="63"/>
  <c r="J183" i="63"/>
  <c r="I183" i="63"/>
  <c r="M152" i="63"/>
  <c r="P152" i="63"/>
  <c r="M153" i="63"/>
  <c r="P153" i="63"/>
  <c r="M154" i="63"/>
  <c r="P154" i="63"/>
  <c r="M155" i="63"/>
  <c r="P155" i="63"/>
  <c r="M156" i="63"/>
  <c r="P156" i="63"/>
  <c r="M157" i="63"/>
  <c r="P157" i="63"/>
  <c r="M158" i="63"/>
  <c r="P158" i="63"/>
  <c r="M159" i="63"/>
  <c r="P159" i="63"/>
  <c r="M160" i="63"/>
  <c r="P160" i="63"/>
  <c r="M161" i="63"/>
  <c r="P161" i="63"/>
  <c r="M162" i="63"/>
  <c r="P162" i="63"/>
  <c r="M163" i="63"/>
  <c r="P163" i="63"/>
  <c r="M164" i="63"/>
  <c r="P164" i="63"/>
  <c r="M165" i="63"/>
  <c r="P165" i="63"/>
  <c r="M166" i="63"/>
  <c r="P166" i="63"/>
  <c r="M167" i="63"/>
  <c r="P167" i="63"/>
  <c r="M168" i="63"/>
  <c r="P168" i="63"/>
  <c r="M169" i="63"/>
  <c r="P169" i="63"/>
  <c r="M170" i="63"/>
  <c r="P170" i="63"/>
  <c r="P151" i="63"/>
  <c r="M151" i="63"/>
  <c r="G56" i="63"/>
  <c r="O56" i="63" s="1"/>
  <c r="G57" i="63"/>
  <c r="G59" i="63"/>
  <c r="G60" i="63"/>
  <c r="G61" i="63"/>
  <c r="O61" i="63" s="1"/>
  <c r="G63" i="63"/>
  <c r="G64" i="63"/>
  <c r="G65" i="63"/>
  <c r="G67" i="63"/>
  <c r="G68" i="63"/>
  <c r="G69" i="63"/>
  <c r="P106" i="63"/>
  <c r="M107" i="63"/>
  <c r="P107" i="63"/>
  <c r="M108" i="63"/>
  <c r="P108" i="63"/>
  <c r="M109" i="63"/>
  <c r="P109" i="63"/>
  <c r="M110" i="63"/>
  <c r="P110" i="63"/>
  <c r="M111" i="63"/>
  <c r="P111" i="63"/>
  <c r="M112" i="63"/>
  <c r="P112" i="63"/>
  <c r="M113" i="63"/>
  <c r="P113" i="63"/>
  <c r="M114" i="63"/>
  <c r="P114" i="63"/>
  <c r="M115" i="63"/>
  <c r="P115" i="63"/>
  <c r="M116" i="63"/>
  <c r="P116" i="63"/>
  <c r="M117" i="63"/>
  <c r="P117" i="63"/>
  <c r="M118" i="63"/>
  <c r="P118" i="63"/>
  <c r="M119" i="63"/>
  <c r="P119" i="63"/>
  <c r="M120" i="63"/>
  <c r="P120" i="63"/>
  <c r="M121" i="63"/>
  <c r="P121" i="63"/>
  <c r="M122" i="63"/>
  <c r="P122" i="63"/>
  <c r="M123" i="63"/>
  <c r="P123" i="63"/>
  <c r="M124" i="63"/>
  <c r="P124" i="63"/>
  <c r="M125" i="63"/>
  <c r="P125" i="63"/>
  <c r="M126" i="63"/>
  <c r="P126" i="63"/>
  <c r="M127" i="63"/>
  <c r="P127" i="63"/>
  <c r="M128" i="63"/>
  <c r="P128" i="63"/>
  <c r="M129" i="63"/>
  <c r="P129" i="63"/>
  <c r="M130" i="63"/>
  <c r="P130" i="63"/>
  <c r="M131" i="63"/>
  <c r="P131" i="63"/>
  <c r="M132" i="63"/>
  <c r="P132" i="63"/>
  <c r="M133" i="63"/>
  <c r="P133" i="63"/>
  <c r="M134" i="63"/>
  <c r="P134" i="63"/>
  <c r="M135" i="63"/>
  <c r="P135" i="63"/>
  <c r="M136" i="63"/>
  <c r="P136" i="63"/>
  <c r="M137" i="63"/>
  <c r="P137" i="63"/>
  <c r="M138" i="63"/>
  <c r="P138" i="63"/>
  <c r="M139" i="63"/>
  <c r="P139" i="63"/>
  <c r="M140" i="63"/>
  <c r="P140" i="63"/>
  <c r="M141" i="63"/>
  <c r="P141" i="63"/>
  <c r="M142" i="63"/>
  <c r="P142" i="63"/>
  <c r="M143" i="63"/>
  <c r="P143" i="63"/>
  <c r="M144" i="63"/>
  <c r="P144" i="63"/>
  <c r="M145" i="63"/>
  <c r="P145" i="63"/>
  <c r="M106" i="63"/>
  <c r="J106" i="63"/>
  <c r="P43" i="63"/>
  <c r="P44" i="63"/>
  <c r="P45" i="63"/>
  <c r="P46" i="63"/>
  <c r="P49" i="63"/>
  <c r="O50" i="63"/>
  <c r="P50" i="63" s="1"/>
  <c r="O49" i="63"/>
  <c r="O48" i="63"/>
  <c r="P48" i="63" s="1"/>
  <c r="O47" i="63"/>
  <c r="P47" i="63" s="1"/>
  <c r="M49" i="63"/>
  <c r="L50" i="63"/>
  <c r="M50" i="63" s="1"/>
  <c r="L49" i="63"/>
  <c r="L48" i="63"/>
  <c r="M48" i="63" s="1"/>
  <c r="L47" i="63"/>
  <c r="M47" i="63" s="1"/>
  <c r="L17" i="63"/>
  <c r="M17" i="63" s="1"/>
  <c r="M43" i="63"/>
  <c r="M44" i="63"/>
  <c r="M45" i="63"/>
  <c r="M46" i="63"/>
  <c r="P37" i="63"/>
  <c r="P38" i="63"/>
  <c r="P39" i="63"/>
  <c r="P40" i="63"/>
  <c r="P41" i="63"/>
  <c r="P42" i="63"/>
  <c r="M38" i="63"/>
  <c r="M39" i="63"/>
  <c r="M40" i="63"/>
  <c r="M41" i="63"/>
  <c r="M42" i="63"/>
  <c r="L37" i="63"/>
  <c r="M37" i="63" s="1"/>
  <c r="P29" i="63"/>
  <c r="P30" i="63"/>
  <c r="P31" i="63"/>
  <c r="P32" i="63"/>
  <c r="P33" i="63"/>
  <c r="P34" i="63"/>
  <c r="P35" i="63"/>
  <c r="P36" i="63"/>
  <c r="M30" i="63"/>
  <c r="L36" i="63"/>
  <c r="M36" i="63" s="1"/>
  <c r="L35" i="63"/>
  <c r="M35" i="63" s="1"/>
  <c r="L34" i="63"/>
  <c r="M34" i="63" s="1"/>
  <c r="L33" i="63"/>
  <c r="M33" i="63" s="1"/>
  <c r="M29" i="63"/>
  <c r="M32" i="63"/>
  <c r="M31" i="63"/>
  <c r="P22" i="63"/>
  <c r="P23" i="63"/>
  <c r="P24" i="63"/>
  <c r="P25" i="63"/>
  <c r="P26" i="63"/>
  <c r="P27" i="63"/>
  <c r="P28" i="63"/>
  <c r="L28" i="63"/>
  <c r="L27" i="63"/>
  <c r="M27" i="63" s="1"/>
  <c r="L26" i="63"/>
  <c r="L25" i="63"/>
  <c r="M25" i="63" s="1"/>
  <c r="L24" i="63"/>
  <c r="L23" i="63"/>
  <c r="M23" i="63" s="1"/>
  <c r="L22" i="63"/>
  <c r="M22" i="63" s="1"/>
  <c r="M24" i="63"/>
  <c r="M26" i="63"/>
  <c r="M28" i="63"/>
  <c r="J27" i="63"/>
  <c r="J28" i="63"/>
  <c r="I28" i="63"/>
  <c r="I27" i="63"/>
  <c r="P18" i="63"/>
  <c r="P19" i="63"/>
  <c r="P20" i="63"/>
  <c r="P21" i="63"/>
  <c r="L21" i="63"/>
  <c r="M21" i="63" s="1"/>
  <c r="L20" i="63"/>
  <c r="M20" i="63" s="1"/>
  <c r="L19" i="63"/>
  <c r="L18" i="63"/>
  <c r="P17" i="63"/>
  <c r="M18" i="63"/>
  <c r="M19" i="63"/>
  <c r="P187" i="72" l="1"/>
  <c r="M187" i="72"/>
  <c r="J314" i="63"/>
  <c r="O68" i="63"/>
  <c r="P68" i="63" s="1"/>
  <c r="L60" i="63"/>
  <c r="M60" i="63" s="1"/>
  <c r="O60" i="63"/>
  <c r="P60" i="63" s="1"/>
  <c r="O67" i="63"/>
  <c r="P67" i="63" s="1"/>
  <c r="O59" i="63"/>
  <c r="P59" i="63" s="1"/>
  <c r="L229" i="63"/>
  <c r="M229" i="63" s="1"/>
  <c r="O229" i="63"/>
  <c r="P229" i="63" s="1"/>
  <c r="L231" i="63"/>
  <c r="M231" i="63" s="1"/>
  <c r="O231" i="63"/>
  <c r="P231" i="63" s="1"/>
  <c r="L233" i="63"/>
  <c r="M233" i="63" s="1"/>
  <c r="O233" i="63"/>
  <c r="P233" i="63" s="1"/>
  <c r="L235" i="63"/>
  <c r="M235" i="63" s="1"/>
  <c r="O235" i="63"/>
  <c r="L69" i="63"/>
  <c r="M69" i="63" s="1"/>
  <c r="O69" i="63"/>
  <c r="P69" i="63" s="1"/>
  <c r="O65" i="63"/>
  <c r="P65" i="63" s="1"/>
  <c r="O57" i="63"/>
  <c r="P57" i="63" s="1"/>
  <c r="L64" i="63"/>
  <c r="M64" i="63" s="1"/>
  <c r="O64" i="63"/>
  <c r="P64" i="63" s="1"/>
  <c r="L63" i="63"/>
  <c r="M63" i="63" s="1"/>
  <c r="O63" i="63"/>
  <c r="P63" i="63" s="1"/>
  <c r="L230" i="63"/>
  <c r="M230" i="63" s="1"/>
  <c r="O230" i="63"/>
  <c r="P230" i="63" s="1"/>
  <c r="L234" i="63"/>
  <c r="M234" i="63" s="1"/>
  <c r="O234" i="63"/>
  <c r="P234" i="63" s="1"/>
  <c r="L57" i="63"/>
  <c r="M57" i="63" s="1"/>
  <c r="L67" i="63"/>
  <c r="M67" i="63" s="1"/>
  <c r="L61" i="63"/>
  <c r="M61" i="63" s="1"/>
  <c r="P61" i="63"/>
  <c r="L68" i="63"/>
  <c r="M68" i="63" s="1"/>
  <c r="O220" i="63"/>
  <c r="P220" i="63" s="1"/>
  <c r="O221" i="63"/>
  <c r="P221" i="63" s="1"/>
  <c r="O222" i="63"/>
  <c r="P222" i="63" s="1"/>
  <c r="O223" i="63"/>
  <c r="P223" i="63" s="1"/>
  <c r="O224" i="63"/>
  <c r="P224" i="63" s="1"/>
  <c r="O225" i="63"/>
  <c r="P225" i="63" s="1"/>
  <c r="O226" i="63"/>
  <c r="P226" i="63" s="1"/>
  <c r="O227" i="63"/>
  <c r="P227" i="63" s="1"/>
  <c r="O228" i="63"/>
  <c r="P228" i="63" s="1"/>
  <c r="O232" i="63"/>
  <c r="P232" i="63" s="1"/>
  <c r="P235" i="63"/>
  <c r="L59" i="63"/>
  <c r="M59" i="63" s="1"/>
  <c r="L65" i="63"/>
  <c r="M65" i="63" s="1"/>
  <c r="L56" i="63"/>
  <c r="M56" i="63" s="1"/>
  <c r="P56" i="63"/>
  <c r="M314" i="63" l="1"/>
  <c r="P314" i="63"/>
  <c r="H31" i="83"/>
  <c r="H14" i="83"/>
  <c r="H15" i="83"/>
  <c r="H16" i="83"/>
  <c r="H17" i="83"/>
  <c r="H18" i="83"/>
  <c r="H19" i="83"/>
  <c r="H20" i="83"/>
  <c r="H21" i="83"/>
  <c r="H22" i="83"/>
  <c r="H13" i="83"/>
  <c r="H25" i="83" s="1"/>
  <c r="K52" i="45" s="1"/>
  <c r="H13" i="82"/>
  <c r="CZ3" i="61" l="1"/>
  <c r="L52" i="45"/>
  <c r="H42" i="82"/>
  <c r="H14" i="82" l="1"/>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14" i="81"/>
  <c r="H15" i="81"/>
  <c r="H16" i="81"/>
  <c r="H17" i="81"/>
  <c r="H18" i="81"/>
  <c r="H19" i="81"/>
  <c r="H20" i="81"/>
  <c r="H21" i="81"/>
  <c r="H22" i="81"/>
  <c r="H15" i="79"/>
  <c r="H43" i="79"/>
  <c r="H25" i="81" l="1"/>
  <c r="K49" i="45" s="1"/>
  <c r="L49" i="45" s="1"/>
  <c r="N26" i="79"/>
  <c r="N20" i="79"/>
  <c r="N21" i="79"/>
  <c r="N22" i="79"/>
  <c r="N23" i="79"/>
  <c r="N24" i="79"/>
  <c r="N25" i="79"/>
  <c r="E63" i="87" l="1"/>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14"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F51" i="77"/>
  <c r="E58" i="87"/>
  <c r="E13" i="77"/>
  <c r="F13" i="77" s="1"/>
  <c r="F52" i="77"/>
  <c r="F53" i="77"/>
  <c r="F54" i="77"/>
  <c r="F55" i="77"/>
  <c r="F56" i="77"/>
  <c r="F57" i="77"/>
  <c r="F58" i="77"/>
  <c r="F59" i="77"/>
  <c r="F60" i="77"/>
  <c r="F61" i="77"/>
  <c r="F62" i="77"/>
  <c r="F63" i="77"/>
  <c r="F64" i="77"/>
  <c r="F65" i="77"/>
  <c r="F66" i="77"/>
  <c r="F67" i="77"/>
  <c r="F68" i="77"/>
  <c r="F69" i="77"/>
  <c r="F70" i="77"/>
  <c r="F71" i="77"/>
  <c r="F72" i="77"/>
  <c r="F73" i="77"/>
  <c r="F74" i="77"/>
  <c r="F75" i="77"/>
  <c r="F76" i="77"/>
  <c r="F77" i="77"/>
  <c r="F78" i="77"/>
  <c r="F79" i="77"/>
  <c r="F80"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F42" i="77" s="1"/>
  <c r="CH13" i="62"/>
  <c r="S13" i="62"/>
  <c r="H46" i="79" l="1"/>
  <c r="E60" i="87" s="1"/>
  <c r="E59" i="87" s="1"/>
  <c r="K47" i="79"/>
  <c r="E61" i="87" s="1"/>
  <c r="F83" i="77"/>
  <c r="E57" i="87" s="1"/>
  <c r="M89" i="76"/>
  <c r="F45" i="77"/>
  <c r="E56" i="87" s="1"/>
  <c r="K40" i="45" l="1"/>
  <c r="L40" i="45" s="1"/>
  <c r="P40" i="45" s="1"/>
  <c r="E54" i="87"/>
  <c r="E55" i="87"/>
  <c r="W17" i="76"/>
  <c r="W18" i="76"/>
  <c r="W19" i="76"/>
  <c r="W20" i="76"/>
  <c r="W21" i="76"/>
  <c r="W22" i="76"/>
  <c r="W23" i="76"/>
  <c r="W24" i="76"/>
  <c r="W25" i="76"/>
  <c r="W26" i="76"/>
  <c r="W27" i="76"/>
  <c r="W28" i="76"/>
  <c r="W29" i="76"/>
  <c r="W30" i="76"/>
  <c r="W31" i="76"/>
  <c r="W32" i="76"/>
  <c r="W33" i="76"/>
  <c r="W34" i="76"/>
  <c r="W35" i="76"/>
  <c r="W36" i="76"/>
  <c r="W37" i="76"/>
  <c r="W38" i="76"/>
  <c r="W39" i="76"/>
  <c r="W40" i="76"/>
  <c r="W41" i="76"/>
  <c r="S17" i="76"/>
  <c r="S18" i="76"/>
  <c r="S19" i="76"/>
  <c r="S20" i="76"/>
  <c r="S21" i="76"/>
  <c r="S22" i="76"/>
  <c r="S23" i="76"/>
  <c r="S24" i="76"/>
  <c r="S25" i="76"/>
  <c r="S26" i="76"/>
  <c r="S27" i="76"/>
  <c r="S28" i="76"/>
  <c r="S29" i="76"/>
  <c r="S30" i="76"/>
  <c r="S31" i="76"/>
  <c r="S32" i="76"/>
  <c r="S33" i="76"/>
  <c r="S34" i="76"/>
  <c r="S35" i="76"/>
  <c r="S36" i="76"/>
  <c r="S37" i="76"/>
  <c r="S38" i="76"/>
  <c r="S39" i="76"/>
  <c r="S40" i="76"/>
  <c r="S41" i="76"/>
  <c r="S42" i="76"/>
  <c r="S43"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K17" i="76"/>
  <c r="K18" i="76"/>
  <c r="K19" i="76"/>
  <c r="K20" i="76"/>
  <c r="K21" i="76"/>
  <c r="K22" i="76"/>
  <c r="K23" i="76"/>
  <c r="K24" i="76"/>
  <c r="K25" i="76"/>
  <c r="K26" i="76"/>
  <c r="K27" i="76"/>
  <c r="K28" i="76"/>
  <c r="K29" i="76"/>
  <c r="K30" i="76"/>
  <c r="K31" i="76"/>
  <c r="K32" i="76"/>
  <c r="K33" i="76"/>
  <c r="K34" i="76"/>
  <c r="K35" i="76"/>
  <c r="K36" i="76"/>
  <c r="K37" i="76"/>
  <c r="K38" i="76"/>
  <c r="K39" i="76"/>
  <c r="K40" i="76"/>
  <c r="K41" i="76"/>
  <c r="K42" i="76"/>
  <c r="K43"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V16" i="76"/>
  <c r="W16" i="76" s="1"/>
  <c r="V17" i="76"/>
  <c r="V18" i="76"/>
  <c r="V19" i="76"/>
  <c r="V20" i="76"/>
  <c r="V21" i="76"/>
  <c r="V22" i="76"/>
  <c r="V23" i="76"/>
  <c r="V24" i="76"/>
  <c r="V25" i="76"/>
  <c r="V26" i="76"/>
  <c r="V27" i="76"/>
  <c r="V28" i="76"/>
  <c r="V29" i="76"/>
  <c r="V30" i="76"/>
  <c r="V31" i="76"/>
  <c r="V32" i="76"/>
  <c r="V33" i="76"/>
  <c r="V34" i="76"/>
  <c r="V35" i="76"/>
  <c r="V36" i="76"/>
  <c r="V37" i="76"/>
  <c r="V38" i="76"/>
  <c r="V39" i="76"/>
  <c r="V40" i="76"/>
  <c r="V41" i="76"/>
  <c r="V42" i="76"/>
  <c r="W42" i="76" s="1"/>
  <c r="V43" i="76"/>
  <c r="W43" i="76" s="1"/>
  <c r="R16" i="76"/>
  <c r="S16" i="76" s="1"/>
  <c r="R17" i="76"/>
  <c r="R18" i="76"/>
  <c r="R19" i="76"/>
  <c r="R20" i="76"/>
  <c r="R21" i="76"/>
  <c r="R22" i="76"/>
  <c r="R23" i="76"/>
  <c r="R24" i="76"/>
  <c r="R25" i="76"/>
  <c r="R26" i="76"/>
  <c r="R27" i="76"/>
  <c r="R28" i="76"/>
  <c r="R29" i="76"/>
  <c r="R30" i="76"/>
  <c r="R31" i="76"/>
  <c r="R32" i="76"/>
  <c r="R33" i="76"/>
  <c r="R34" i="76"/>
  <c r="R35" i="76"/>
  <c r="R36" i="76"/>
  <c r="R37" i="76"/>
  <c r="R38" i="76"/>
  <c r="R39" i="76"/>
  <c r="R40" i="76"/>
  <c r="R41" i="76"/>
  <c r="R42" i="76"/>
  <c r="R43" i="76"/>
  <c r="R44" i="76"/>
  <c r="S44" i="76" s="1"/>
  <c r="N16" i="76"/>
  <c r="O16" i="76" s="1"/>
  <c r="N17" i="76"/>
  <c r="N18" i="76"/>
  <c r="N19" i="76"/>
  <c r="N20" i="76"/>
  <c r="N21" i="76"/>
  <c r="N22" i="76"/>
  <c r="N23" i="76"/>
  <c r="N24" i="76"/>
  <c r="N25" i="76"/>
  <c r="N26" i="76"/>
  <c r="N27" i="76"/>
  <c r="N28" i="76"/>
  <c r="N29" i="76"/>
  <c r="N30" i="76"/>
  <c r="N31" i="76"/>
  <c r="N32" i="76"/>
  <c r="N33" i="76"/>
  <c r="N34" i="76"/>
  <c r="N35" i="76"/>
  <c r="N36" i="76"/>
  <c r="N37" i="76"/>
  <c r="N38" i="76"/>
  <c r="N39" i="76"/>
  <c r="N40" i="76"/>
  <c r="N41" i="76"/>
  <c r="N42" i="76"/>
  <c r="N43" i="76"/>
  <c r="N44" i="76"/>
  <c r="O44" i="76" s="1"/>
  <c r="J16" i="76"/>
  <c r="K16" i="76" s="1"/>
  <c r="J17" i="76"/>
  <c r="J18" i="76"/>
  <c r="J19" i="76"/>
  <c r="J20" i="76"/>
  <c r="J21" i="76"/>
  <c r="J22" i="76"/>
  <c r="J23" i="76"/>
  <c r="J24" i="76"/>
  <c r="J25" i="76"/>
  <c r="J26" i="76"/>
  <c r="J27" i="76"/>
  <c r="J28" i="76"/>
  <c r="J29" i="76"/>
  <c r="J30" i="76"/>
  <c r="J31" i="76"/>
  <c r="J32" i="76"/>
  <c r="J33" i="76"/>
  <c r="J34" i="76"/>
  <c r="J35" i="76"/>
  <c r="J36" i="76"/>
  <c r="J37" i="76"/>
  <c r="J38" i="76"/>
  <c r="J39" i="76"/>
  <c r="J40" i="76"/>
  <c r="J41" i="76"/>
  <c r="J42" i="76"/>
  <c r="J43" i="76"/>
  <c r="J44" i="76"/>
  <c r="K44" i="76" s="1"/>
  <c r="F16" i="76"/>
  <c r="G16" i="76" s="1"/>
  <c r="F17" i="76"/>
  <c r="F18" i="76"/>
  <c r="F19" i="76"/>
  <c r="F20" i="76"/>
  <c r="F21" i="76"/>
  <c r="F22" i="76"/>
  <c r="F23" i="76"/>
  <c r="F24" i="76"/>
  <c r="F25" i="76"/>
  <c r="F26" i="76"/>
  <c r="F27" i="76"/>
  <c r="F28" i="76"/>
  <c r="F29" i="76"/>
  <c r="F30" i="76"/>
  <c r="F31" i="76"/>
  <c r="F32" i="76"/>
  <c r="F33" i="76"/>
  <c r="F34" i="76"/>
  <c r="F35" i="76"/>
  <c r="F36" i="76"/>
  <c r="F37" i="76"/>
  <c r="F38" i="76"/>
  <c r="F39" i="76"/>
  <c r="F40" i="76"/>
  <c r="F41" i="76"/>
  <c r="F42" i="76"/>
  <c r="F43" i="76"/>
  <c r="F44" i="76"/>
  <c r="G44" i="76" s="1"/>
  <c r="V15" i="76"/>
  <c r="W15" i="76" s="1"/>
  <c r="R15" i="76"/>
  <c r="S15" i="76" s="1"/>
  <c r="N15" i="76"/>
  <c r="O15" i="76" s="1"/>
  <c r="J15" i="76"/>
  <c r="K15" i="76" s="1"/>
  <c r="F15" i="76"/>
  <c r="G15" i="76" s="1"/>
  <c r="X15" i="76" l="1"/>
  <c r="N644" i="75"/>
  <c r="N645" i="75"/>
  <c r="N646" i="75"/>
  <c r="N647" i="75"/>
  <c r="N648" i="75"/>
  <c r="N649" i="75"/>
  <c r="N650" i="75"/>
  <c r="N651" i="75"/>
  <c r="N652" i="75"/>
  <c r="N653" i="75"/>
  <c r="N654" i="75"/>
  <c r="N655" i="75"/>
  <c r="N656" i="75"/>
  <c r="N657" i="75"/>
  <c r="N658" i="75"/>
  <c r="N659" i="75"/>
  <c r="N660" i="75"/>
  <c r="N661" i="75"/>
  <c r="N662" i="75"/>
  <c r="N663" i="75"/>
  <c r="N664" i="75"/>
  <c r="N665" i="75"/>
  <c r="N666" i="75"/>
  <c r="N667" i="75"/>
  <c r="N668" i="75"/>
  <c r="N669" i="75"/>
  <c r="N670" i="75"/>
  <c r="N671" i="75"/>
  <c r="N672" i="75"/>
  <c r="N673" i="75"/>
  <c r="N674" i="75"/>
  <c r="N675" i="75"/>
  <c r="N676" i="75"/>
  <c r="N677" i="75"/>
  <c r="N678" i="75"/>
  <c r="N679" i="75"/>
  <c r="N680" i="75"/>
  <c r="N681" i="75"/>
  <c r="N682" i="75"/>
  <c r="N683" i="75"/>
  <c r="N684" i="75"/>
  <c r="N685" i="75"/>
  <c r="N686" i="75"/>
  <c r="N687" i="75"/>
  <c r="N688" i="75"/>
  <c r="N689" i="75"/>
  <c r="N690" i="75"/>
  <c r="N691" i="75"/>
  <c r="N692" i="75"/>
  <c r="N693" i="75"/>
  <c r="N694" i="75"/>
  <c r="N695" i="75"/>
  <c r="N696" i="75"/>
  <c r="N697" i="75"/>
  <c r="N698" i="75"/>
  <c r="N699" i="75"/>
  <c r="N700" i="75"/>
  <c r="N701" i="75"/>
  <c r="N702" i="75"/>
  <c r="N643" i="75"/>
  <c r="U171" i="74" l="1"/>
  <c r="U170" i="74"/>
  <c r="U169" i="74"/>
  <c r="U168" i="74"/>
  <c r="U167" i="74"/>
  <c r="U166" i="74"/>
  <c r="U165" i="74"/>
  <c r="U164" i="74"/>
  <c r="U163" i="74"/>
  <c r="U160" i="74"/>
  <c r="U159" i="74"/>
  <c r="U158" i="74"/>
  <c r="U157" i="74"/>
  <c r="U156" i="74"/>
  <c r="U155" i="74"/>
  <c r="U154" i="74"/>
  <c r="U153" i="74"/>
  <c r="U152" i="74"/>
  <c r="AU147" i="74"/>
  <c r="AN147" i="74"/>
  <c r="AM147" i="74"/>
  <c r="AI147" i="74"/>
  <c r="AL147" i="74" s="1"/>
  <c r="AC147" i="74"/>
  <c r="AB147" i="74"/>
  <c r="X147" i="74"/>
  <c r="AA147" i="74" s="1"/>
  <c r="Q147" i="74"/>
  <c r="T147" i="74" s="1"/>
  <c r="P147" i="74"/>
  <c r="S147" i="74" s="1"/>
  <c r="O147" i="74"/>
  <c r="R147" i="74" s="1"/>
  <c r="H147" i="74"/>
  <c r="K147" i="74" s="1"/>
  <c r="G147" i="74"/>
  <c r="J147" i="74" s="1"/>
  <c r="F147" i="74"/>
  <c r="I147" i="74" s="1"/>
  <c r="AU146" i="74"/>
  <c r="AN146" i="74"/>
  <c r="AM146" i="74"/>
  <c r="AL146" i="74"/>
  <c r="AI146" i="74"/>
  <c r="AC146" i="74"/>
  <c r="AB146" i="74"/>
  <c r="AA146" i="74"/>
  <c r="X146" i="74"/>
  <c r="T146" i="74"/>
  <c r="S146" i="74"/>
  <c r="R146" i="74"/>
  <c r="Q146" i="74"/>
  <c r="P146" i="74"/>
  <c r="O146" i="74"/>
  <c r="K146" i="74"/>
  <c r="J146" i="74"/>
  <c r="I146" i="74"/>
  <c r="H146" i="74"/>
  <c r="G146" i="74"/>
  <c r="F146" i="74"/>
  <c r="AU145" i="74"/>
  <c r="AN145" i="74"/>
  <c r="AM145" i="74"/>
  <c r="AL145" i="74"/>
  <c r="AI145" i="74"/>
  <c r="AC145" i="74"/>
  <c r="AB145" i="74"/>
  <c r="AA145" i="74"/>
  <c r="X145" i="74"/>
  <c r="T145" i="74"/>
  <c r="S145" i="74"/>
  <c r="R145" i="74"/>
  <c r="Q145" i="74"/>
  <c r="P145" i="74"/>
  <c r="O145" i="74"/>
  <c r="K145" i="74"/>
  <c r="J145" i="74"/>
  <c r="I145" i="74"/>
  <c r="H145" i="74"/>
  <c r="G145" i="74"/>
  <c r="F145" i="74"/>
  <c r="AU144" i="74"/>
  <c r="AN144" i="74"/>
  <c r="AM144" i="74"/>
  <c r="AL144" i="74"/>
  <c r="AI144" i="74"/>
  <c r="AC144" i="74"/>
  <c r="AB144" i="74"/>
  <c r="AA144" i="74"/>
  <c r="X144" i="74"/>
  <c r="T144" i="74"/>
  <c r="S144" i="74"/>
  <c r="R144" i="74"/>
  <c r="Q144" i="74"/>
  <c r="P144" i="74"/>
  <c r="O144" i="74"/>
  <c r="K144" i="74"/>
  <c r="J144" i="74"/>
  <c r="I144" i="74"/>
  <c r="H144" i="74"/>
  <c r="G144" i="74"/>
  <c r="F144" i="74"/>
  <c r="AU143" i="74"/>
  <c r="AN143" i="74"/>
  <c r="AM143" i="74"/>
  <c r="AL143" i="74"/>
  <c r="AI143" i="74"/>
  <c r="AC143" i="74"/>
  <c r="AB143" i="74"/>
  <c r="AA143" i="74"/>
  <c r="X143" i="74"/>
  <c r="T143" i="74"/>
  <c r="S143" i="74"/>
  <c r="R143" i="74"/>
  <c r="Q143" i="74"/>
  <c r="P143" i="74"/>
  <c r="O143" i="74"/>
  <c r="K143" i="74"/>
  <c r="J143" i="74"/>
  <c r="I143" i="74"/>
  <c r="H143" i="74"/>
  <c r="G143" i="74"/>
  <c r="F143" i="74"/>
  <c r="AU142" i="74"/>
  <c r="AN142" i="74"/>
  <c r="AM142" i="74"/>
  <c r="AL142" i="74"/>
  <c r="AI142" i="74"/>
  <c r="AC142" i="74"/>
  <c r="AB142" i="74"/>
  <c r="AA142" i="74"/>
  <c r="X142" i="74"/>
  <c r="T142" i="74"/>
  <c r="S142" i="74"/>
  <c r="R142" i="74"/>
  <c r="Q142" i="74"/>
  <c r="P142" i="74"/>
  <c r="O142" i="74"/>
  <c r="K142" i="74"/>
  <c r="J142" i="74"/>
  <c r="I142" i="74"/>
  <c r="H142" i="74"/>
  <c r="G142" i="74"/>
  <c r="F142" i="74"/>
  <c r="AU141" i="74"/>
  <c r="AN141" i="74"/>
  <c r="AM141" i="74"/>
  <c r="AL141" i="74"/>
  <c r="AI141" i="74"/>
  <c r="AC141" i="74"/>
  <c r="AB141" i="74"/>
  <c r="AA141" i="74"/>
  <c r="X141" i="74"/>
  <c r="T141" i="74"/>
  <c r="S141" i="74"/>
  <c r="R141" i="74"/>
  <c r="Q141" i="74"/>
  <c r="P141" i="74"/>
  <c r="O141" i="74"/>
  <c r="K141" i="74"/>
  <c r="J141" i="74"/>
  <c r="I141" i="74"/>
  <c r="H141" i="74"/>
  <c r="G141" i="74"/>
  <c r="F141" i="74"/>
  <c r="AU140" i="74"/>
  <c r="AN140" i="74"/>
  <c r="AM140" i="74"/>
  <c r="AL140" i="74"/>
  <c r="AI140" i="74"/>
  <c r="AC140" i="74"/>
  <c r="AB140" i="74"/>
  <c r="AA140" i="74"/>
  <c r="X140" i="74"/>
  <c r="T140" i="74"/>
  <c r="S140" i="74"/>
  <c r="R140" i="74"/>
  <c r="Q140" i="74"/>
  <c r="P140" i="74"/>
  <c r="O140" i="74"/>
  <c r="K140" i="74"/>
  <c r="J140" i="74"/>
  <c r="I140" i="74"/>
  <c r="H140" i="74"/>
  <c r="G140" i="74"/>
  <c r="F140" i="74"/>
  <c r="AU139" i="74"/>
  <c r="AN139" i="74"/>
  <c r="AM139" i="74"/>
  <c r="AL139" i="74"/>
  <c r="AI139" i="74"/>
  <c r="AC139" i="74"/>
  <c r="AB139" i="74"/>
  <c r="AA139" i="74"/>
  <c r="X139" i="74"/>
  <c r="T139" i="74"/>
  <c r="S139" i="74"/>
  <c r="R139" i="74"/>
  <c r="Q139" i="74"/>
  <c r="P139" i="74"/>
  <c r="O139" i="74"/>
  <c r="K139" i="74"/>
  <c r="J139" i="74"/>
  <c r="I139" i="74"/>
  <c r="H139" i="74"/>
  <c r="G139" i="74"/>
  <c r="F139" i="74"/>
  <c r="AU138" i="74"/>
  <c r="AN138" i="74"/>
  <c r="AM138" i="74"/>
  <c r="AL138" i="74"/>
  <c r="AI138" i="74"/>
  <c r="AC138" i="74"/>
  <c r="AB138" i="74"/>
  <c r="AA138" i="74"/>
  <c r="X138" i="74"/>
  <c r="T138" i="74"/>
  <c r="S138" i="74"/>
  <c r="R138" i="74"/>
  <c r="Q138" i="74"/>
  <c r="P138" i="74"/>
  <c r="O138" i="74"/>
  <c r="K138" i="74"/>
  <c r="J138" i="74"/>
  <c r="I138" i="74"/>
  <c r="H138" i="74"/>
  <c r="G138" i="74"/>
  <c r="F138" i="74"/>
  <c r="AU137" i="74"/>
  <c r="AN137" i="74"/>
  <c r="AM137" i="74"/>
  <c r="AL137" i="74"/>
  <c r="AI137" i="74"/>
  <c r="AC137" i="74"/>
  <c r="AB137" i="74"/>
  <c r="AA137" i="74"/>
  <c r="X137" i="74"/>
  <c r="T137" i="74"/>
  <c r="S137" i="74"/>
  <c r="R137" i="74"/>
  <c r="Q137" i="74"/>
  <c r="P137" i="74"/>
  <c r="O137" i="74"/>
  <c r="K137" i="74"/>
  <c r="J137" i="74"/>
  <c r="I137" i="74"/>
  <c r="H137" i="74"/>
  <c r="G137" i="74"/>
  <c r="F137" i="74"/>
  <c r="AU136" i="74"/>
  <c r="AN136" i="74"/>
  <c r="AM136" i="74"/>
  <c r="AL136" i="74"/>
  <c r="AI136" i="74"/>
  <c r="AC136" i="74"/>
  <c r="AB136" i="74"/>
  <c r="AA136" i="74"/>
  <c r="X136" i="74"/>
  <c r="T136" i="74"/>
  <c r="S136" i="74"/>
  <c r="R136" i="74"/>
  <c r="Q136" i="74"/>
  <c r="P136" i="74"/>
  <c r="O136" i="74"/>
  <c r="K136" i="74"/>
  <c r="J136" i="74"/>
  <c r="I136" i="74"/>
  <c r="H136" i="74"/>
  <c r="G136" i="74"/>
  <c r="F136" i="74"/>
  <c r="AU135" i="74"/>
  <c r="AN135" i="74"/>
  <c r="AM135" i="74"/>
  <c r="AL135" i="74"/>
  <c r="AI135" i="74"/>
  <c r="AC135" i="74"/>
  <c r="AB135" i="74"/>
  <c r="AA135" i="74"/>
  <c r="X135" i="74"/>
  <c r="T135" i="74"/>
  <c r="S135" i="74"/>
  <c r="R135" i="74"/>
  <c r="Q135" i="74"/>
  <c r="P135" i="74"/>
  <c r="O135" i="74"/>
  <c r="K135" i="74"/>
  <c r="J135" i="74"/>
  <c r="I135" i="74"/>
  <c r="H135" i="74"/>
  <c r="G135" i="74"/>
  <c r="F135" i="74"/>
  <c r="AU134" i="74"/>
  <c r="AN134" i="74"/>
  <c r="AM134" i="74"/>
  <c r="AL134" i="74"/>
  <c r="AI134" i="74"/>
  <c r="AC134" i="74"/>
  <c r="AB134" i="74"/>
  <c r="AA134" i="74"/>
  <c r="X134" i="74"/>
  <c r="T134" i="74"/>
  <c r="S134" i="74"/>
  <c r="R134" i="74"/>
  <c r="Q134" i="74"/>
  <c r="P134" i="74"/>
  <c r="O134" i="74"/>
  <c r="K134" i="74"/>
  <c r="J134" i="74"/>
  <c r="I134" i="74"/>
  <c r="H134" i="74"/>
  <c r="G134" i="74"/>
  <c r="F134" i="74"/>
  <c r="AU133" i="74"/>
  <c r="AN133" i="74"/>
  <c r="AM133" i="74"/>
  <c r="AL133" i="74"/>
  <c r="AI133" i="74"/>
  <c r="AC133" i="74"/>
  <c r="AB133" i="74"/>
  <c r="AA133" i="74"/>
  <c r="X133" i="74"/>
  <c r="T133" i="74"/>
  <c r="S133" i="74"/>
  <c r="R133" i="74"/>
  <c r="Q133" i="74"/>
  <c r="P133" i="74"/>
  <c r="O133" i="74"/>
  <c r="K133" i="74"/>
  <c r="J133" i="74"/>
  <c r="I133" i="74"/>
  <c r="H133" i="74"/>
  <c r="G133" i="74"/>
  <c r="F133" i="74"/>
  <c r="AU132" i="74"/>
  <c r="AN132" i="74"/>
  <c r="AM132" i="74"/>
  <c r="AL132" i="74"/>
  <c r="AI132" i="74"/>
  <c r="AC132" i="74"/>
  <c r="AB132" i="74"/>
  <c r="AA132" i="74"/>
  <c r="X132" i="74"/>
  <c r="T132" i="74"/>
  <c r="S132" i="74"/>
  <c r="R132" i="74"/>
  <c r="Q132" i="74"/>
  <c r="P132" i="74"/>
  <c r="O132" i="74"/>
  <c r="K132" i="74"/>
  <c r="J132" i="74"/>
  <c r="I132" i="74"/>
  <c r="H132" i="74"/>
  <c r="G132" i="74"/>
  <c r="F132" i="74"/>
  <c r="AU131" i="74"/>
  <c r="AN131" i="74"/>
  <c r="AM131" i="74"/>
  <c r="AL131" i="74"/>
  <c r="AI131" i="74"/>
  <c r="AC131" i="74"/>
  <c r="AB131" i="74"/>
  <c r="AA131" i="74"/>
  <c r="X131" i="74"/>
  <c r="T131" i="74"/>
  <c r="S131" i="74"/>
  <c r="R131" i="74"/>
  <c r="Q131" i="74"/>
  <c r="P131" i="74"/>
  <c r="O131" i="74"/>
  <c r="K131" i="74"/>
  <c r="J131" i="74"/>
  <c r="I131" i="74"/>
  <c r="H131" i="74"/>
  <c r="G131" i="74"/>
  <c r="F131" i="74"/>
  <c r="AU130" i="74"/>
  <c r="AN130" i="74"/>
  <c r="AM130" i="74"/>
  <c r="AL130" i="74"/>
  <c r="AI130" i="74"/>
  <c r="AC130" i="74"/>
  <c r="AB130" i="74"/>
  <c r="AA130" i="74"/>
  <c r="X130" i="74"/>
  <c r="T130" i="74"/>
  <c r="S130" i="74"/>
  <c r="R130" i="74"/>
  <c r="Q130" i="74"/>
  <c r="P130" i="74"/>
  <c r="O130" i="74"/>
  <c r="K130" i="74"/>
  <c r="J130" i="74"/>
  <c r="I130" i="74"/>
  <c r="H130" i="74"/>
  <c r="G130" i="74"/>
  <c r="F130" i="74"/>
  <c r="AU129" i="74"/>
  <c r="AN129" i="74"/>
  <c r="AM129" i="74"/>
  <c r="AL129" i="74"/>
  <c r="AI129" i="74"/>
  <c r="AC129" i="74"/>
  <c r="AB129" i="74"/>
  <c r="AA129" i="74"/>
  <c r="X129" i="74"/>
  <c r="T129" i="74"/>
  <c r="S129" i="74"/>
  <c r="R129" i="74"/>
  <c r="Q129" i="74"/>
  <c r="P129" i="74"/>
  <c r="O129" i="74"/>
  <c r="K129" i="74"/>
  <c r="J129" i="74"/>
  <c r="I129" i="74"/>
  <c r="H129" i="74"/>
  <c r="G129" i="74"/>
  <c r="F129" i="74"/>
  <c r="AU128" i="74"/>
  <c r="AN128" i="74"/>
  <c r="AM128" i="74"/>
  <c r="AI128" i="74"/>
  <c r="AL128" i="74" s="1"/>
  <c r="AC128" i="74"/>
  <c r="AB128" i="74"/>
  <c r="X128" i="74"/>
  <c r="AA128" i="74" s="1"/>
  <c r="Q128" i="74"/>
  <c r="T128" i="74" s="1"/>
  <c r="P128" i="74"/>
  <c r="S128" i="74" s="1"/>
  <c r="O128" i="74"/>
  <c r="R128" i="74" s="1"/>
  <c r="H128" i="74"/>
  <c r="K128" i="74" s="1"/>
  <c r="G128" i="74"/>
  <c r="J128" i="74" s="1"/>
  <c r="F128" i="74"/>
  <c r="I128" i="74" s="1"/>
  <c r="R97" i="65"/>
  <c r="R98" i="65"/>
  <c r="R99" i="65"/>
  <c r="R100" i="65"/>
  <c r="R101" i="65"/>
  <c r="R102" i="65"/>
  <c r="R103" i="65"/>
  <c r="R104" i="65"/>
  <c r="R105" i="65"/>
  <c r="R106" i="65"/>
  <c r="R107" i="65"/>
  <c r="R108" i="65"/>
  <c r="R109" i="65"/>
  <c r="R110" i="65"/>
  <c r="R111" i="65"/>
  <c r="R112" i="65"/>
  <c r="R113" i="65"/>
  <c r="R114" i="65"/>
  <c r="R115" i="65"/>
  <c r="R96" i="65"/>
  <c r="AT128" i="74" l="1"/>
  <c r="AT136" i="74"/>
  <c r="AS141" i="74"/>
  <c r="AT144" i="74"/>
  <c r="AS134" i="74"/>
  <c r="AS130" i="74"/>
  <c r="AS138" i="74"/>
  <c r="AR130" i="74"/>
  <c r="AS135" i="74"/>
  <c r="AR138" i="74"/>
  <c r="AT135" i="74"/>
  <c r="AR137" i="74"/>
  <c r="AS140" i="74"/>
  <c r="AT143" i="74"/>
  <c r="AS131" i="74"/>
  <c r="AR129" i="74"/>
  <c r="AR145" i="74"/>
  <c r="AT132" i="74"/>
  <c r="AR134" i="74"/>
  <c r="AT140" i="74"/>
  <c r="AR142" i="74"/>
  <c r="AS145" i="74"/>
  <c r="AS136" i="74"/>
  <c r="AT145" i="74"/>
  <c r="AT129" i="74"/>
  <c r="AR131" i="74"/>
  <c r="AT137" i="74"/>
  <c r="AR139" i="74"/>
  <c r="AS142" i="74"/>
  <c r="AR147" i="74"/>
  <c r="AS128" i="74"/>
  <c r="AR128" i="74"/>
  <c r="AS133" i="74"/>
  <c r="AT134" i="74"/>
  <c r="AR136" i="74"/>
  <c r="AS139" i="74"/>
  <c r="AT142" i="74"/>
  <c r="AR144" i="74"/>
  <c r="AS147" i="74"/>
  <c r="AT131" i="74"/>
  <c r="AR133" i="74"/>
  <c r="AT139" i="74"/>
  <c r="AR141" i="74"/>
  <c r="AS144" i="74"/>
  <c r="AT147" i="74"/>
  <c r="AR146" i="74"/>
  <c r="AS132" i="74"/>
  <c r="AT133" i="74"/>
  <c r="AR135" i="74"/>
  <c r="AT141" i="74"/>
  <c r="AR143" i="74"/>
  <c r="AS146" i="74"/>
  <c r="AS129" i="74"/>
  <c r="AT130" i="74"/>
  <c r="AR132" i="74"/>
  <c r="AS137" i="74"/>
  <c r="AT138" i="74"/>
  <c r="AR140" i="74"/>
  <c r="AS143" i="74"/>
  <c r="AT146" i="74"/>
  <c r="U96" i="65"/>
  <c r="AR174" i="74" l="1"/>
  <c r="AS174" i="74"/>
  <c r="AT174" i="74"/>
  <c r="R115" i="74"/>
  <c r="U115" i="74" s="1"/>
  <c r="U114" i="74"/>
  <c r="R114" i="74"/>
  <c r="U113" i="74"/>
  <c r="R113" i="74"/>
  <c r="U112" i="74"/>
  <c r="R112" i="74"/>
  <c r="U111" i="74"/>
  <c r="R111" i="74"/>
  <c r="U110" i="74"/>
  <c r="R110" i="74"/>
  <c r="U109" i="74"/>
  <c r="R109" i="74"/>
  <c r="U108" i="74"/>
  <c r="R108" i="74"/>
  <c r="U107" i="74"/>
  <c r="R107" i="74"/>
  <c r="U106" i="74"/>
  <c r="R106" i="74"/>
  <c r="U105" i="74"/>
  <c r="R105" i="74"/>
  <c r="U104" i="74"/>
  <c r="R104" i="74"/>
  <c r="U103" i="74"/>
  <c r="R103" i="74"/>
  <c r="U102" i="74"/>
  <c r="R102" i="74"/>
  <c r="U101" i="74"/>
  <c r="R101" i="74"/>
  <c r="U100" i="74"/>
  <c r="R100" i="74"/>
  <c r="U99" i="74"/>
  <c r="R99" i="74"/>
  <c r="U98" i="74"/>
  <c r="R98" i="74"/>
  <c r="U97" i="74"/>
  <c r="R97" i="74"/>
  <c r="R96" i="74"/>
  <c r="U96" i="74" s="1"/>
  <c r="AU91" i="74"/>
  <c r="AN91" i="74"/>
  <c r="AM91" i="74"/>
  <c r="AI91" i="74"/>
  <c r="AL91" i="74" s="1"/>
  <c r="AC91" i="74"/>
  <c r="AB91" i="74"/>
  <c r="X91" i="74"/>
  <c r="AA91" i="74" s="1"/>
  <c r="S91" i="74"/>
  <c r="R91" i="74"/>
  <c r="Q91" i="74"/>
  <c r="T91" i="74" s="1"/>
  <c r="P91" i="74"/>
  <c r="O91" i="74"/>
  <c r="H91" i="74"/>
  <c r="K91" i="74" s="1"/>
  <c r="G91" i="74"/>
  <c r="J91" i="74" s="1"/>
  <c r="F91" i="74"/>
  <c r="I91" i="74" s="1"/>
  <c r="AU90" i="74"/>
  <c r="AN90" i="74"/>
  <c r="AM90" i="74"/>
  <c r="AL90" i="74"/>
  <c r="AI90" i="74"/>
  <c r="AC90" i="74"/>
  <c r="AB90" i="74"/>
  <c r="AA90" i="74"/>
  <c r="X90" i="74"/>
  <c r="T90" i="74"/>
  <c r="S90" i="74"/>
  <c r="R90" i="74"/>
  <c r="Q90" i="74"/>
  <c r="P90" i="74"/>
  <c r="O90" i="74"/>
  <c r="K90" i="74"/>
  <c r="J90" i="74"/>
  <c r="I90" i="74"/>
  <c r="H90" i="74"/>
  <c r="G90" i="74"/>
  <c r="F90" i="74"/>
  <c r="AU89" i="74"/>
  <c r="AN89" i="74"/>
  <c r="AM89" i="74"/>
  <c r="AL89" i="74"/>
  <c r="AI89" i="74"/>
  <c r="AC89" i="74"/>
  <c r="AB89" i="74"/>
  <c r="AA89" i="74"/>
  <c r="X89" i="74"/>
  <c r="T89" i="74"/>
  <c r="S89" i="74"/>
  <c r="R89" i="74"/>
  <c r="Q89" i="74"/>
  <c r="P89" i="74"/>
  <c r="O89" i="74"/>
  <c r="K89" i="74"/>
  <c r="J89" i="74"/>
  <c r="I89" i="74"/>
  <c r="H89" i="74"/>
  <c r="G89" i="74"/>
  <c r="F89" i="74"/>
  <c r="AU88" i="74"/>
  <c r="AN88" i="74"/>
  <c r="AM88" i="74"/>
  <c r="AL88" i="74"/>
  <c r="AI88" i="74"/>
  <c r="AC88" i="74"/>
  <c r="AB88" i="74"/>
  <c r="AA88" i="74"/>
  <c r="X88" i="74"/>
  <c r="T88" i="74"/>
  <c r="S88" i="74"/>
  <c r="R88" i="74"/>
  <c r="Q88" i="74"/>
  <c r="P88" i="74"/>
  <c r="O88" i="74"/>
  <c r="K88" i="74"/>
  <c r="J88" i="74"/>
  <c r="I88" i="74"/>
  <c r="H88" i="74"/>
  <c r="G88" i="74"/>
  <c r="F88" i="74"/>
  <c r="AU87" i="74"/>
  <c r="AN87" i="74"/>
  <c r="AM87" i="74"/>
  <c r="AL87" i="74"/>
  <c r="AI87" i="74"/>
  <c r="AC87" i="74"/>
  <c r="AB87" i="74"/>
  <c r="AA87" i="74"/>
  <c r="X87" i="74"/>
  <c r="T87" i="74"/>
  <c r="S87" i="74"/>
  <c r="R87" i="74"/>
  <c r="Q87" i="74"/>
  <c r="P87" i="74"/>
  <c r="O87" i="74"/>
  <c r="K87" i="74"/>
  <c r="J87" i="74"/>
  <c r="I87" i="74"/>
  <c r="H87" i="74"/>
  <c r="G87" i="74"/>
  <c r="F87" i="74"/>
  <c r="AU86" i="74"/>
  <c r="AN86" i="74"/>
  <c r="AM86" i="74"/>
  <c r="AL86" i="74"/>
  <c r="AI86" i="74"/>
  <c r="AC86" i="74"/>
  <c r="AB86" i="74"/>
  <c r="AA86" i="74"/>
  <c r="X86" i="74"/>
  <c r="T86" i="74"/>
  <c r="S86" i="74"/>
  <c r="R86" i="74"/>
  <c r="Q86" i="74"/>
  <c r="P86" i="74"/>
  <c r="O86" i="74"/>
  <c r="K86" i="74"/>
  <c r="J86" i="74"/>
  <c r="I86" i="74"/>
  <c r="H86" i="74"/>
  <c r="G86" i="74"/>
  <c r="F86" i="74"/>
  <c r="AU85" i="74"/>
  <c r="AN85" i="74"/>
  <c r="AM85" i="74"/>
  <c r="AL85" i="74"/>
  <c r="AI85" i="74"/>
  <c r="AC85" i="74"/>
  <c r="AB85" i="74"/>
  <c r="AA85" i="74"/>
  <c r="X85" i="74"/>
  <c r="T85" i="74"/>
  <c r="S85" i="74"/>
  <c r="R85" i="74"/>
  <c r="Q85" i="74"/>
  <c r="P85" i="74"/>
  <c r="O85" i="74"/>
  <c r="K85" i="74"/>
  <c r="J85" i="74"/>
  <c r="I85" i="74"/>
  <c r="H85" i="74"/>
  <c r="G85" i="74"/>
  <c r="F85" i="74"/>
  <c r="AU84" i="74"/>
  <c r="AN84" i="74"/>
  <c r="AM84" i="74"/>
  <c r="AL84" i="74"/>
  <c r="AI84" i="74"/>
  <c r="AC84" i="74"/>
  <c r="AB84" i="74"/>
  <c r="AA84" i="74"/>
  <c r="X84" i="74"/>
  <c r="T84" i="74"/>
  <c r="S84" i="74"/>
  <c r="R84" i="74"/>
  <c r="Q84" i="74"/>
  <c r="P84" i="74"/>
  <c r="O84" i="74"/>
  <c r="K84" i="74"/>
  <c r="J84" i="74"/>
  <c r="I84" i="74"/>
  <c r="H84" i="74"/>
  <c r="G84" i="74"/>
  <c r="F84" i="74"/>
  <c r="AU83" i="74"/>
  <c r="AN83" i="74"/>
  <c r="AM83" i="74"/>
  <c r="AL83" i="74"/>
  <c r="AI83" i="74"/>
  <c r="AC83" i="74"/>
  <c r="AB83" i="74"/>
  <c r="AA83" i="74"/>
  <c r="X83" i="74"/>
  <c r="T83" i="74"/>
  <c r="S83" i="74"/>
  <c r="R83" i="74"/>
  <c r="Q83" i="74"/>
  <c r="P83" i="74"/>
  <c r="O83" i="74"/>
  <c r="K83" i="74"/>
  <c r="J83" i="74"/>
  <c r="I83" i="74"/>
  <c r="H83" i="74"/>
  <c r="G83" i="74"/>
  <c r="F83" i="74"/>
  <c r="AU82" i="74"/>
  <c r="AN82" i="74"/>
  <c r="AM82" i="74"/>
  <c r="AL82" i="74"/>
  <c r="AI82" i="74"/>
  <c r="AC82" i="74"/>
  <c r="AB82" i="74"/>
  <c r="AA82" i="74"/>
  <c r="X82" i="74"/>
  <c r="T82" i="74"/>
  <c r="S82" i="74"/>
  <c r="R82" i="74"/>
  <c r="Q82" i="74"/>
  <c r="P82" i="74"/>
  <c r="O82" i="74"/>
  <c r="K82" i="74"/>
  <c r="J82" i="74"/>
  <c r="I82" i="74"/>
  <c r="H82" i="74"/>
  <c r="G82" i="74"/>
  <c r="F82" i="74"/>
  <c r="AU81" i="74"/>
  <c r="AN81" i="74"/>
  <c r="AM81" i="74"/>
  <c r="AL81" i="74"/>
  <c r="AI81" i="74"/>
  <c r="AC81" i="74"/>
  <c r="AB81" i="74"/>
  <c r="AA81" i="74"/>
  <c r="X81" i="74"/>
  <c r="T81" i="74"/>
  <c r="S81" i="74"/>
  <c r="R81" i="74"/>
  <c r="Q81" i="74"/>
  <c r="P81" i="74"/>
  <c r="O81" i="74"/>
  <c r="K81" i="74"/>
  <c r="J81" i="74"/>
  <c r="I81" i="74"/>
  <c r="H81" i="74"/>
  <c r="G81" i="74"/>
  <c r="F81" i="74"/>
  <c r="AU80" i="74"/>
  <c r="AN80" i="74"/>
  <c r="AM80" i="74"/>
  <c r="AL80" i="74"/>
  <c r="AI80" i="74"/>
  <c r="AC80" i="74"/>
  <c r="AB80" i="74"/>
  <c r="AA80" i="74"/>
  <c r="X80" i="74"/>
  <c r="T80" i="74"/>
  <c r="S80" i="74"/>
  <c r="R80" i="74"/>
  <c r="Q80" i="74"/>
  <c r="P80" i="74"/>
  <c r="O80" i="74"/>
  <c r="K80" i="74"/>
  <c r="J80" i="74"/>
  <c r="I80" i="74"/>
  <c r="H80" i="74"/>
  <c r="G80" i="74"/>
  <c r="F80" i="74"/>
  <c r="AU79" i="74"/>
  <c r="AN79" i="74"/>
  <c r="AM79" i="74"/>
  <c r="AL79" i="74"/>
  <c r="AI79" i="74"/>
  <c r="AC79" i="74"/>
  <c r="AB79" i="74"/>
  <c r="AA79" i="74"/>
  <c r="X79" i="74"/>
  <c r="T79" i="74"/>
  <c r="S79" i="74"/>
  <c r="R79" i="74"/>
  <c r="Q79" i="74"/>
  <c r="P79" i="74"/>
  <c r="O79" i="74"/>
  <c r="K79" i="74"/>
  <c r="J79" i="74"/>
  <c r="I79" i="74"/>
  <c r="H79" i="74"/>
  <c r="G79" i="74"/>
  <c r="F79" i="74"/>
  <c r="AU78" i="74"/>
  <c r="AN78" i="74"/>
  <c r="AM78" i="74"/>
  <c r="AL78" i="74"/>
  <c r="AI78" i="74"/>
  <c r="AC78" i="74"/>
  <c r="AB78" i="74"/>
  <c r="AA78" i="74"/>
  <c r="X78" i="74"/>
  <c r="T78" i="74"/>
  <c r="S78" i="74"/>
  <c r="R78" i="74"/>
  <c r="Q78" i="74"/>
  <c r="P78" i="74"/>
  <c r="O78" i="74"/>
  <c r="K78" i="74"/>
  <c r="J78" i="74"/>
  <c r="I78" i="74"/>
  <c r="H78" i="74"/>
  <c r="G78" i="74"/>
  <c r="F78" i="74"/>
  <c r="AU77" i="74"/>
  <c r="AN77" i="74"/>
  <c r="AM77" i="74"/>
  <c r="AL77" i="74"/>
  <c r="AI77" i="74"/>
  <c r="AC77" i="74"/>
  <c r="AB77" i="74"/>
  <c r="AA77" i="74"/>
  <c r="X77" i="74"/>
  <c r="T77" i="74"/>
  <c r="S77" i="74"/>
  <c r="R77" i="74"/>
  <c r="Q77" i="74"/>
  <c r="P77" i="74"/>
  <c r="O77" i="74"/>
  <c r="K77" i="74"/>
  <c r="J77" i="74"/>
  <c r="I77" i="74"/>
  <c r="H77" i="74"/>
  <c r="G77" i="74"/>
  <c r="F77" i="74"/>
  <c r="AU76" i="74"/>
  <c r="AN76" i="74"/>
  <c r="AM76" i="74"/>
  <c r="AL76" i="74"/>
  <c r="AI76" i="74"/>
  <c r="AC76" i="74"/>
  <c r="AB76" i="74"/>
  <c r="AA76" i="74"/>
  <c r="X76" i="74"/>
  <c r="T76" i="74"/>
  <c r="S76" i="74"/>
  <c r="R76" i="74"/>
  <c r="Q76" i="74"/>
  <c r="P76" i="74"/>
  <c r="O76" i="74"/>
  <c r="K76" i="74"/>
  <c r="J76" i="74"/>
  <c r="I76" i="74"/>
  <c r="H76" i="74"/>
  <c r="G76" i="74"/>
  <c r="F76" i="74"/>
  <c r="AU75" i="74"/>
  <c r="AN75" i="74"/>
  <c r="AM75" i="74"/>
  <c r="AL75" i="74"/>
  <c r="AI75" i="74"/>
  <c r="AC75" i="74"/>
  <c r="AB75" i="74"/>
  <c r="AA75" i="74"/>
  <c r="X75" i="74"/>
  <c r="T75" i="74"/>
  <c r="S75" i="74"/>
  <c r="R75" i="74"/>
  <c r="Q75" i="74"/>
  <c r="P75" i="74"/>
  <c r="O75" i="74"/>
  <c r="K75" i="74"/>
  <c r="J75" i="74"/>
  <c r="I75" i="74"/>
  <c r="H75" i="74"/>
  <c r="G75" i="74"/>
  <c r="F75" i="74"/>
  <c r="AU74" i="74"/>
  <c r="AN74" i="74"/>
  <c r="AM74" i="74"/>
  <c r="AL74" i="74"/>
  <c r="AI74" i="74"/>
  <c r="AC74" i="74"/>
  <c r="AB74" i="74"/>
  <c r="AA74" i="74"/>
  <c r="X74" i="74"/>
  <c r="T74" i="74"/>
  <c r="S74" i="74"/>
  <c r="R74" i="74"/>
  <c r="Q74" i="74"/>
  <c r="P74" i="74"/>
  <c r="O74" i="74"/>
  <c r="K74" i="74"/>
  <c r="J74" i="74"/>
  <c r="I74" i="74"/>
  <c r="H74" i="74"/>
  <c r="G74" i="74"/>
  <c r="F74" i="74"/>
  <c r="AU73" i="74"/>
  <c r="AN73" i="74"/>
  <c r="AM73" i="74"/>
  <c r="AL73" i="74"/>
  <c r="AI73" i="74"/>
  <c r="AC73" i="74"/>
  <c r="AB73" i="74"/>
  <c r="AA73" i="74"/>
  <c r="X73" i="74"/>
  <c r="T73" i="74"/>
  <c r="S73" i="74"/>
  <c r="R73" i="74"/>
  <c r="Q73" i="74"/>
  <c r="P73" i="74"/>
  <c r="O73" i="74"/>
  <c r="K73" i="74"/>
  <c r="J73" i="74"/>
  <c r="I73" i="74"/>
  <c r="H73" i="74"/>
  <c r="G73" i="74"/>
  <c r="F73" i="74"/>
  <c r="AU72" i="74"/>
  <c r="AN72" i="74"/>
  <c r="AM72" i="74"/>
  <c r="AI72" i="74"/>
  <c r="AL72" i="74" s="1"/>
  <c r="AC72" i="74"/>
  <c r="AB72" i="74"/>
  <c r="X72" i="74"/>
  <c r="AA72" i="74" s="1"/>
  <c r="Q72" i="74"/>
  <c r="T72" i="74" s="1"/>
  <c r="P72" i="74"/>
  <c r="S72" i="74" s="1"/>
  <c r="O72" i="74"/>
  <c r="R72" i="74" s="1"/>
  <c r="H72" i="74"/>
  <c r="K72" i="74" s="1"/>
  <c r="G72" i="74"/>
  <c r="J72" i="74" s="1"/>
  <c r="F72" i="74"/>
  <c r="I72" i="74" s="1"/>
  <c r="U43" i="74"/>
  <c r="U44" i="74"/>
  <c r="U45" i="74"/>
  <c r="U46" i="74"/>
  <c r="U47" i="74"/>
  <c r="U48" i="74"/>
  <c r="U49" i="74"/>
  <c r="U50" i="74"/>
  <c r="U51" i="74"/>
  <c r="U52" i="74"/>
  <c r="U53" i="74"/>
  <c r="U54" i="74"/>
  <c r="U55" i="74"/>
  <c r="U56" i="74"/>
  <c r="U57" i="74"/>
  <c r="U58" i="74"/>
  <c r="U59" i="74"/>
  <c r="U60" i="74"/>
  <c r="R43" i="74"/>
  <c r="R44" i="74"/>
  <c r="R45" i="74"/>
  <c r="R46" i="74"/>
  <c r="R47" i="74"/>
  <c r="R48" i="74"/>
  <c r="R49" i="74"/>
  <c r="R50" i="74"/>
  <c r="R51" i="74"/>
  <c r="R52" i="74"/>
  <c r="R53" i="74"/>
  <c r="R54" i="74"/>
  <c r="R55" i="74"/>
  <c r="R56" i="74"/>
  <c r="R57" i="74"/>
  <c r="R58" i="74"/>
  <c r="R59" i="74"/>
  <c r="R60" i="74"/>
  <c r="R61" i="74"/>
  <c r="U61" i="74" s="1"/>
  <c r="R42" i="74"/>
  <c r="U42" i="74" s="1"/>
  <c r="F19" i="74"/>
  <c r="G19" i="74"/>
  <c r="H19" i="74"/>
  <c r="I19" i="74"/>
  <c r="J19" i="74"/>
  <c r="K19" i="74"/>
  <c r="O19" i="74"/>
  <c r="P19" i="74"/>
  <c r="Q19" i="74"/>
  <c r="R19" i="74"/>
  <c r="S19" i="74"/>
  <c r="T19" i="74"/>
  <c r="X19" i="74"/>
  <c r="AA19" i="74"/>
  <c r="AB19" i="74"/>
  <c r="AC19" i="74"/>
  <c r="AI19" i="74"/>
  <c r="AL19" i="74"/>
  <c r="AM19" i="74"/>
  <c r="AN19" i="74"/>
  <c r="AU19" i="74"/>
  <c r="F20" i="74"/>
  <c r="G20" i="74"/>
  <c r="H20" i="74"/>
  <c r="I20" i="74"/>
  <c r="J20" i="74"/>
  <c r="K20" i="74"/>
  <c r="O20" i="74"/>
  <c r="P20" i="74"/>
  <c r="Q20" i="74"/>
  <c r="R20" i="74"/>
  <c r="S20" i="74"/>
  <c r="T20" i="74"/>
  <c r="X20" i="74"/>
  <c r="AA20" i="74"/>
  <c r="AB20" i="74"/>
  <c r="AC20" i="74"/>
  <c r="AI20" i="74"/>
  <c r="AL20" i="74"/>
  <c r="AM20" i="74"/>
  <c r="AN20" i="74"/>
  <c r="AU20" i="74"/>
  <c r="F21" i="74"/>
  <c r="G21" i="74"/>
  <c r="H21" i="74"/>
  <c r="I21" i="74"/>
  <c r="J21" i="74"/>
  <c r="K21" i="74"/>
  <c r="O21" i="74"/>
  <c r="P21" i="74"/>
  <c r="Q21" i="74"/>
  <c r="R21" i="74"/>
  <c r="S21" i="74"/>
  <c r="T21" i="74"/>
  <c r="X21" i="74"/>
  <c r="AA21" i="74"/>
  <c r="AB21" i="74"/>
  <c r="AC21" i="74"/>
  <c r="AI21" i="74"/>
  <c r="AL21" i="74"/>
  <c r="AM21" i="74"/>
  <c r="AN21" i="74"/>
  <c r="AU21" i="74"/>
  <c r="F22" i="74"/>
  <c r="G22" i="74"/>
  <c r="H22" i="74"/>
  <c r="I22" i="74"/>
  <c r="J22" i="74"/>
  <c r="K22" i="74"/>
  <c r="O22" i="74"/>
  <c r="P22" i="74"/>
  <c r="Q22" i="74"/>
  <c r="R22" i="74"/>
  <c r="S22" i="74"/>
  <c r="T22" i="74"/>
  <c r="X22" i="74"/>
  <c r="AA22" i="74"/>
  <c r="AB22" i="74"/>
  <c r="AC22" i="74"/>
  <c r="AI22" i="74"/>
  <c r="AL22" i="74"/>
  <c r="AM22" i="74"/>
  <c r="AN22" i="74"/>
  <c r="AU22" i="74"/>
  <c r="F23" i="74"/>
  <c r="G23" i="74"/>
  <c r="H23" i="74"/>
  <c r="I23" i="74"/>
  <c r="J23" i="74"/>
  <c r="K23" i="74"/>
  <c r="O23" i="74"/>
  <c r="P23" i="74"/>
  <c r="Q23" i="74"/>
  <c r="R23" i="74"/>
  <c r="S23" i="74"/>
  <c r="T23" i="74"/>
  <c r="X23" i="74"/>
  <c r="AA23" i="74"/>
  <c r="AB23" i="74"/>
  <c r="AC23" i="74"/>
  <c r="AI23" i="74"/>
  <c r="AL23" i="74"/>
  <c r="AM23" i="74"/>
  <c r="AN23" i="74"/>
  <c r="AU23" i="74"/>
  <c r="F24" i="74"/>
  <c r="G24" i="74"/>
  <c r="H24" i="74"/>
  <c r="I24" i="74"/>
  <c r="J24" i="74"/>
  <c r="K24" i="74"/>
  <c r="O24" i="74"/>
  <c r="P24" i="74"/>
  <c r="Q24" i="74"/>
  <c r="R24" i="74"/>
  <c r="S24" i="74"/>
  <c r="T24" i="74"/>
  <c r="X24" i="74"/>
  <c r="AA24" i="74"/>
  <c r="AB24" i="74"/>
  <c r="AC24" i="74"/>
  <c r="AI24" i="74"/>
  <c r="AL24" i="74"/>
  <c r="AM24" i="74"/>
  <c r="AN24" i="74"/>
  <c r="AU24" i="74"/>
  <c r="F25" i="74"/>
  <c r="G25" i="74"/>
  <c r="H25" i="74"/>
  <c r="I25" i="74"/>
  <c r="J25" i="74"/>
  <c r="K25" i="74"/>
  <c r="O25" i="74"/>
  <c r="P25" i="74"/>
  <c r="Q25" i="74"/>
  <c r="R25" i="74"/>
  <c r="S25" i="74"/>
  <c r="T25" i="74"/>
  <c r="X25" i="74"/>
  <c r="AA25" i="74"/>
  <c r="AB25" i="74"/>
  <c r="AC25" i="74"/>
  <c r="AI25" i="74"/>
  <c r="AL25" i="74"/>
  <c r="AM25" i="74"/>
  <c r="AN25" i="74"/>
  <c r="AU25" i="74"/>
  <c r="F26" i="74"/>
  <c r="G26" i="74"/>
  <c r="H26" i="74"/>
  <c r="I26" i="74"/>
  <c r="J26" i="74"/>
  <c r="K26" i="74"/>
  <c r="O26" i="74"/>
  <c r="P26" i="74"/>
  <c r="Q26" i="74"/>
  <c r="R26" i="74"/>
  <c r="S26" i="74"/>
  <c r="T26" i="74"/>
  <c r="X26" i="74"/>
  <c r="AA26" i="74"/>
  <c r="AB26" i="74"/>
  <c r="AC26" i="74"/>
  <c r="AI26" i="74"/>
  <c r="AL26" i="74"/>
  <c r="AM26" i="74"/>
  <c r="AN26" i="74"/>
  <c r="AU26" i="74"/>
  <c r="F27" i="74"/>
  <c r="G27" i="74"/>
  <c r="H27" i="74"/>
  <c r="I27" i="74"/>
  <c r="J27" i="74"/>
  <c r="K27" i="74"/>
  <c r="O27" i="74"/>
  <c r="P27" i="74"/>
  <c r="Q27" i="74"/>
  <c r="R27" i="74"/>
  <c r="S27" i="74"/>
  <c r="T27" i="74"/>
  <c r="X27" i="74"/>
  <c r="AA27" i="74"/>
  <c r="AB27" i="74"/>
  <c r="AC27" i="74"/>
  <c r="AI27" i="74"/>
  <c r="AL27" i="74"/>
  <c r="AM27" i="74"/>
  <c r="AN27" i="74"/>
  <c r="AU27" i="74"/>
  <c r="F28" i="74"/>
  <c r="G28" i="74"/>
  <c r="H28" i="74"/>
  <c r="I28" i="74"/>
  <c r="J28" i="74"/>
  <c r="K28" i="74"/>
  <c r="O28" i="74"/>
  <c r="P28" i="74"/>
  <c r="Q28" i="74"/>
  <c r="R28" i="74"/>
  <c r="S28" i="74"/>
  <c r="T28" i="74"/>
  <c r="X28" i="74"/>
  <c r="AA28" i="74"/>
  <c r="AB28" i="74"/>
  <c r="AC28" i="74"/>
  <c r="AI28" i="74"/>
  <c r="AL28" i="74"/>
  <c r="AM28" i="74"/>
  <c r="AN28" i="74"/>
  <c r="AU28" i="74"/>
  <c r="F29" i="74"/>
  <c r="G29" i="74"/>
  <c r="H29" i="74"/>
  <c r="I29" i="74"/>
  <c r="J29" i="74"/>
  <c r="K29" i="74"/>
  <c r="O29" i="74"/>
  <c r="P29" i="74"/>
  <c r="Q29" i="74"/>
  <c r="R29" i="74"/>
  <c r="S29" i="74"/>
  <c r="T29" i="74"/>
  <c r="X29" i="74"/>
  <c r="AA29" i="74"/>
  <c r="AB29" i="74"/>
  <c r="AC29" i="74"/>
  <c r="AI29" i="74"/>
  <c r="AL29" i="74"/>
  <c r="AM29" i="74"/>
  <c r="AN29" i="74"/>
  <c r="AU29" i="74"/>
  <c r="F30" i="74"/>
  <c r="G30" i="74"/>
  <c r="H30" i="74"/>
  <c r="I30" i="74"/>
  <c r="J30" i="74"/>
  <c r="K30" i="74"/>
  <c r="O30" i="74"/>
  <c r="P30" i="74"/>
  <c r="Q30" i="74"/>
  <c r="R30" i="74"/>
  <c r="S30" i="74"/>
  <c r="T30" i="74"/>
  <c r="X30" i="74"/>
  <c r="AA30" i="74"/>
  <c r="AB30" i="74"/>
  <c r="AC30" i="74"/>
  <c r="AI30" i="74"/>
  <c r="AL30" i="74"/>
  <c r="AM30" i="74"/>
  <c r="AN30" i="74"/>
  <c r="AU30" i="74"/>
  <c r="F31" i="74"/>
  <c r="G31" i="74"/>
  <c r="H31" i="74"/>
  <c r="I31" i="74"/>
  <c r="J31" i="74"/>
  <c r="K31" i="74"/>
  <c r="O31" i="74"/>
  <c r="P31" i="74"/>
  <c r="Q31" i="74"/>
  <c r="R31" i="74"/>
  <c r="S31" i="74"/>
  <c r="T31" i="74"/>
  <c r="X31" i="74"/>
  <c r="AA31" i="74"/>
  <c r="AB31" i="74"/>
  <c r="AC31" i="74"/>
  <c r="AI31" i="74"/>
  <c r="AL31" i="74"/>
  <c r="AM31" i="74"/>
  <c r="AN31" i="74"/>
  <c r="AU31" i="74"/>
  <c r="F32" i="74"/>
  <c r="G32" i="74"/>
  <c r="H32" i="74"/>
  <c r="I32" i="74"/>
  <c r="J32" i="74"/>
  <c r="K32" i="74"/>
  <c r="O32" i="74"/>
  <c r="P32" i="74"/>
  <c r="Q32" i="74"/>
  <c r="R32" i="74"/>
  <c r="S32" i="74"/>
  <c r="T32" i="74"/>
  <c r="X32" i="74"/>
  <c r="AA32" i="74"/>
  <c r="AB32" i="74"/>
  <c r="AC32" i="74"/>
  <c r="AI32" i="74"/>
  <c r="AL32" i="74"/>
  <c r="AM32" i="74"/>
  <c r="AN32" i="74"/>
  <c r="AU32" i="74"/>
  <c r="F33" i="74"/>
  <c r="G33" i="74"/>
  <c r="H33" i="74"/>
  <c r="I33" i="74"/>
  <c r="J33" i="74"/>
  <c r="K33" i="74"/>
  <c r="O33" i="74"/>
  <c r="P33" i="74"/>
  <c r="Q33" i="74"/>
  <c r="R33" i="74"/>
  <c r="S33" i="74"/>
  <c r="T33" i="74"/>
  <c r="X33" i="74"/>
  <c r="AA33" i="74"/>
  <c r="AB33" i="74"/>
  <c r="AC33" i="74"/>
  <c r="AI33" i="74"/>
  <c r="AL33" i="74"/>
  <c r="AM33" i="74"/>
  <c r="AN33" i="74"/>
  <c r="AU33" i="74"/>
  <c r="F34" i="74"/>
  <c r="G34" i="74"/>
  <c r="H34" i="74"/>
  <c r="I34" i="74"/>
  <c r="J34" i="74"/>
  <c r="K34" i="74"/>
  <c r="O34" i="74"/>
  <c r="P34" i="74"/>
  <c r="Q34" i="74"/>
  <c r="R34" i="74"/>
  <c r="S34" i="74"/>
  <c r="T34" i="74"/>
  <c r="X34" i="74"/>
  <c r="AA34" i="74"/>
  <c r="AB34" i="74"/>
  <c r="AC34" i="74"/>
  <c r="AI34" i="74"/>
  <c r="AL34" i="74"/>
  <c r="AM34" i="74"/>
  <c r="AN34" i="74"/>
  <c r="AU34" i="74"/>
  <c r="F35" i="74"/>
  <c r="G35" i="74"/>
  <c r="H35" i="74"/>
  <c r="I35" i="74"/>
  <c r="J35" i="74"/>
  <c r="K35" i="74"/>
  <c r="O35" i="74"/>
  <c r="P35" i="74"/>
  <c r="Q35" i="74"/>
  <c r="R35" i="74"/>
  <c r="S35" i="74"/>
  <c r="T35" i="74"/>
  <c r="X35" i="74"/>
  <c r="AA35" i="74"/>
  <c r="AB35" i="74"/>
  <c r="AC35" i="74"/>
  <c r="AI35" i="74"/>
  <c r="AL35" i="74"/>
  <c r="AM35" i="74"/>
  <c r="AN35" i="74"/>
  <c r="AU35" i="74"/>
  <c r="F36" i="74"/>
  <c r="G36" i="74"/>
  <c r="H36" i="74"/>
  <c r="I36" i="74"/>
  <c r="J36" i="74"/>
  <c r="K36" i="74"/>
  <c r="O36" i="74"/>
  <c r="P36" i="74"/>
  <c r="Q36" i="74"/>
  <c r="R36" i="74"/>
  <c r="S36" i="74"/>
  <c r="T36" i="74"/>
  <c r="X36" i="74"/>
  <c r="AA36" i="74"/>
  <c r="AB36" i="74"/>
  <c r="AC36" i="74"/>
  <c r="AI36" i="74"/>
  <c r="AL36" i="74"/>
  <c r="AM36" i="74"/>
  <c r="AN36" i="74"/>
  <c r="AU36" i="74"/>
  <c r="F37" i="74"/>
  <c r="I37" i="74" s="1"/>
  <c r="G37" i="74"/>
  <c r="H37" i="74"/>
  <c r="J37" i="74"/>
  <c r="K37" i="74"/>
  <c r="O37" i="74"/>
  <c r="R37" i="74" s="1"/>
  <c r="P37" i="74"/>
  <c r="S37" i="74" s="1"/>
  <c r="Q37" i="74"/>
  <c r="T37" i="74" s="1"/>
  <c r="X37" i="74"/>
  <c r="AA37" i="74" s="1"/>
  <c r="AB37" i="74"/>
  <c r="AC37" i="74"/>
  <c r="AI37" i="74"/>
  <c r="AL37" i="74" s="1"/>
  <c r="AM37" i="74"/>
  <c r="AN37" i="74"/>
  <c r="AU37" i="74"/>
  <c r="AU18" i="74"/>
  <c r="AN18" i="74"/>
  <c r="AM18" i="74"/>
  <c r="AI18" i="74"/>
  <c r="AL18" i="74" s="1"/>
  <c r="AC18" i="74"/>
  <c r="AB18" i="74"/>
  <c r="X18" i="74"/>
  <c r="AA18" i="74" s="1"/>
  <c r="Q18" i="74"/>
  <c r="T18" i="74" s="1"/>
  <c r="P18" i="74"/>
  <c r="S18" i="74" s="1"/>
  <c r="O18" i="74"/>
  <c r="R18" i="74" s="1"/>
  <c r="H18" i="74"/>
  <c r="K18" i="74" s="1"/>
  <c r="G18" i="74"/>
  <c r="J18" i="74" s="1"/>
  <c r="F18" i="74"/>
  <c r="I18" i="74" s="1"/>
  <c r="AT79" i="74" l="1"/>
  <c r="AT87" i="74"/>
  <c r="AT88" i="74"/>
  <c r="AS90" i="74"/>
  <c r="AT73" i="74"/>
  <c r="AT75" i="74"/>
  <c r="AT83" i="74"/>
  <c r="AT86" i="74"/>
  <c r="AS37" i="74"/>
  <c r="AR32" i="74"/>
  <c r="AT30" i="74"/>
  <c r="AS29" i="74"/>
  <c r="AT22" i="74"/>
  <c r="AS21" i="74"/>
  <c r="AT81" i="74"/>
  <c r="AR81" i="74"/>
  <c r="AT91" i="74"/>
  <c r="AT82" i="74"/>
  <c r="AT77" i="74"/>
  <c r="AT36" i="74"/>
  <c r="AT28" i="74"/>
  <c r="AT20" i="74"/>
  <c r="AR33" i="74"/>
  <c r="AT31" i="74"/>
  <c r="AS30" i="74"/>
  <c r="AT23" i="74"/>
  <c r="AS22" i="74"/>
  <c r="AT74" i="74"/>
  <c r="AS78" i="74"/>
  <c r="AT80" i="74"/>
  <c r="AT89" i="74"/>
  <c r="AR89" i="74"/>
  <c r="AR77" i="74"/>
  <c r="AS86" i="74"/>
  <c r="AS74" i="74"/>
  <c r="AT76" i="74"/>
  <c r="AR37" i="74"/>
  <c r="AT35" i="74"/>
  <c r="AS34" i="74"/>
  <c r="AR29" i="74"/>
  <c r="AT27" i="74"/>
  <c r="AS26" i="74"/>
  <c r="AT19" i="74"/>
  <c r="AR73" i="74"/>
  <c r="AT85" i="74"/>
  <c r="AR85" i="74"/>
  <c r="AT90" i="74"/>
  <c r="AT72" i="74"/>
  <c r="AT78" i="74"/>
  <c r="AS82" i="74"/>
  <c r="AT84" i="74"/>
  <c r="AR23" i="74"/>
  <c r="AT33" i="74"/>
  <c r="AS32" i="74"/>
  <c r="AR27" i="74"/>
  <c r="AT25" i="74"/>
  <c r="AS24" i="74"/>
  <c r="AR21" i="74"/>
  <c r="AS73" i="74"/>
  <c r="AS77" i="74"/>
  <c r="AS81" i="74"/>
  <c r="AS85" i="74"/>
  <c r="AS89" i="74"/>
  <c r="AS35" i="74"/>
  <c r="AR30" i="74"/>
  <c r="AS27" i="74"/>
  <c r="AR24" i="74"/>
  <c r="AS19" i="74"/>
  <c r="AR72" i="74"/>
  <c r="AR76" i="74"/>
  <c r="AR80" i="74"/>
  <c r="AR84" i="74"/>
  <c r="AR88" i="74"/>
  <c r="AR19" i="74"/>
  <c r="AS72" i="74"/>
  <c r="AS76" i="74"/>
  <c r="AS80" i="74"/>
  <c r="AS84" i="74"/>
  <c r="AS88" i="74"/>
  <c r="AR36" i="74"/>
  <c r="AT34" i="74"/>
  <c r="AS33" i="74"/>
  <c r="AR28" i="74"/>
  <c r="AT26" i="74"/>
  <c r="AS25" i="74"/>
  <c r="AR22" i="74"/>
  <c r="AR75" i="74"/>
  <c r="AR79" i="74"/>
  <c r="AR83" i="74"/>
  <c r="AR87" i="74"/>
  <c r="AR91" i="74"/>
  <c r="AT37" i="74"/>
  <c r="AS36" i="74"/>
  <c r="AR31" i="74"/>
  <c r="AT29" i="74"/>
  <c r="AS28" i="74"/>
  <c r="AR25" i="74"/>
  <c r="AT21" i="74"/>
  <c r="AS20" i="74"/>
  <c r="AS75" i="74"/>
  <c r="AS79" i="74"/>
  <c r="AS83" i="74"/>
  <c r="AS87" i="74"/>
  <c r="AS91" i="74"/>
  <c r="AR35" i="74"/>
  <c r="AR34" i="74"/>
  <c r="AT32" i="74"/>
  <c r="AS31" i="74"/>
  <c r="AR26" i="74"/>
  <c r="AT24" i="74"/>
  <c r="AS23" i="74"/>
  <c r="AR20" i="74"/>
  <c r="AR74" i="74"/>
  <c r="AR78" i="74"/>
  <c r="AR82" i="74"/>
  <c r="AR86" i="74"/>
  <c r="AR90" i="74"/>
  <c r="AT18" i="74"/>
  <c r="AS18" i="74"/>
  <c r="AR18" i="74"/>
  <c r="H180" i="73"/>
  <c r="H181" i="73"/>
  <c r="H182" i="73"/>
  <c r="H183" i="73"/>
  <c r="H184" i="73"/>
  <c r="H185" i="73"/>
  <c r="H186" i="73"/>
  <c r="H187" i="73"/>
  <c r="AR64" i="74" l="1"/>
  <c r="AS64" i="74"/>
  <c r="AT64" i="74"/>
  <c r="AT118" i="74"/>
  <c r="AR118" i="74"/>
  <c r="AS118" i="74"/>
  <c r="H190" i="73"/>
  <c r="H146" i="73"/>
  <c r="H147" i="73"/>
  <c r="H148" i="73"/>
  <c r="H149" i="73"/>
  <c r="H150" i="73"/>
  <c r="H151" i="73"/>
  <c r="H152" i="73"/>
  <c r="H153" i="73"/>
  <c r="H154" i="73"/>
  <c r="H155" i="73"/>
  <c r="H156" i="73"/>
  <c r="H157" i="73"/>
  <c r="H158" i="73"/>
  <c r="H159" i="73"/>
  <c r="H160" i="73"/>
  <c r="H161" i="73"/>
  <c r="H162" i="73"/>
  <c r="H163" i="73"/>
  <c r="H164" i="73"/>
  <c r="H165" i="73"/>
  <c r="H166" i="73"/>
  <c r="H167" i="73"/>
  <c r="H168" i="73"/>
  <c r="H145" i="73"/>
  <c r="H113" i="73"/>
  <c r="H114" i="73"/>
  <c r="H115" i="73"/>
  <c r="H116" i="73"/>
  <c r="H117" i="73"/>
  <c r="H118" i="73"/>
  <c r="H119" i="73"/>
  <c r="H120" i="73"/>
  <c r="H121" i="73"/>
  <c r="H122" i="73"/>
  <c r="H123" i="73"/>
  <c r="H124" i="73"/>
  <c r="H125" i="73"/>
  <c r="H126" i="73"/>
  <c r="H127" i="73"/>
  <c r="H128" i="73"/>
  <c r="H129" i="73"/>
  <c r="H130" i="73"/>
  <c r="H131" i="73"/>
  <c r="H132" i="73"/>
  <c r="H133" i="73"/>
  <c r="H134" i="73"/>
  <c r="H135" i="73"/>
  <c r="H112" i="73"/>
  <c r="H17" i="73"/>
  <c r="H18" i="73"/>
  <c r="H19" i="73"/>
  <c r="H20" i="73"/>
  <c r="H21"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H69" i="73"/>
  <c r="H70" i="73"/>
  <c r="H71" i="73"/>
  <c r="H72" i="73"/>
  <c r="H73" i="73"/>
  <c r="H74" i="73"/>
  <c r="H75" i="73"/>
  <c r="H76" i="73"/>
  <c r="H77" i="73"/>
  <c r="H78" i="73"/>
  <c r="H79" i="73"/>
  <c r="H80" i="73"/>
  <c r="H81" i="73"/>
  <c r="H82" i="73"/>
  <c r="H83" i="73"/>
  <c r="H84" i="73"/>
  <c r="H85" i="73"/>
  <c r="H86" i="73"/>
  <c r="H87" i="73"/>
  <c r="H88" i="73"/>
  <c r="H89" i="73"/>
  <c r="H90" i="73"/>
  <c r="H91" i="73"/>
  <c r="H92" i="73"/>
  <c r="H93" i="73"/>
  <c r="H94" i="73"/>
  <c r="H95" i="73"/>
  <c r="H96" i="73"/>
  <c r="H97" i="73"/>
  <c r="H98" i="73"/>
  <c r="H99" i="73"/>
  <c r="H100" i="73"/>
  <c r="H101" i="73"/>
  <c r="H102" i="73"/>
  <c r="H139" i="73" l="1"/>
  <c r="H172" i="73"/>
  <c r="I15" i="69"/>
  <c r="I16" i="69"/>
  <c r="I17" i="69"/>
  <c r="I18" i="69"/>
  <c r="I19" i="69"/>
  <c r="I20" i="69"/>
  <c r="I21" i="69"/>
  <c r="I22" i="69"/>
  <c r="I23" i="69"/>
  <c r="I25" i="69"/>
  <c r="I26" i="69"/>
  <c r="I27" i="69"/>
  <c r="I28" i="69"/>
  <c r="I29" i="69"/>
  <c r="I30" i="69"/>
  <c r="I31" i="69"/>
  <c r="I32" i="69"/>
  <c r="I33" i="69"/>
  <c r="I34" i="69"/>
  <c r="I35" i="69"/>
  <c r="I36" i="69"/>
  <c r="I37" i="69"/>
  <c r="I38" i="69"/>
  <c r="I14" i="69"/>
  <c r="AB45" i="68"/>
  <c r="Y45" i="68"/>
  <c r="V45" i="68"/>
  <c r="Q45" i="68"/>
  <c r="L45" i="68"/>
  <c r="I45" i="68"/>
  <c r="F45" i="68"/>
  <c r="AB44" i="68"/>
  <c r="Y44" i="68"/>
  <c r="V44" i="68"/>
  <c r="Q44" i="68"/>
  <c r="L44" i="68"/>
  <c r="I44" i="68"/>
  <c r="F44" i="68"/>
  <c r="AB43" i="68"/>
  <c r="Y43" i="68"/>
  <c r="V43" i="68"/>
  <c r="Q43" i="68"/>
  <c r="L43" i="68"/>
  <c r="I43" i="68"/>
  <c r="F43" i="68"/>
  <c r="AB42" i="68"/>
  <c r="Y42" i="68"/>
  <c r="V42" i="68"/>
  <c r="Q42" i="68"/>
  <c r="L42" i="68"/>
  <c r="I42" i="68"/>
  <c r="F42" i="68"/>
  <c r="AB41" i="68"/>
  <c r="Y41" i="68"/>
  <c r="V41" i="68"/>
  <c r="Q41" i="68"/>
  <c r="L41" i="68"/>
  <c r="I41" i="68"/>
  <c r="F41" i="68"/>
  <c r="AB40" i="68"/>
  <c r="Y40" i="68"/>
  <c r="V40" i="68"/>
  <c r="Q40" i="68"/>
  <c r="L40" i="68"/>
  <c r="I40" i="68"/>
  <c r="F40" i="68"/>
  <c r="AB39" i="68"/>
  <c r="Y39" i="68"/>
  <c r="V39" i="68"/>
  <c r="Q39" i="68"/>
  <c r="L39" i="68"/>
  <c r="I39" i="68"/>
  <c r="F39" i="68"/>
  <c r="AB38" i="68"/>
  <c r="Y38" i="68"/>
  <c r="V38" i="68"/>
  <c r="Q38" i="68"/>
  <c r="L38" i="68"/>
  <c r="I38" i="68"/>
  <c r="F38" i="68"/>
  <c r="AB37" i="68"/>
  <c r="Y37" i="68"/>
  <c r="V37" i="68"/>
  <c r="Q37" i="68"/>
  <c r="L37" i="68"/>
  <c r="I37" i="68"/>
  <c r="F37" i="68"/>
  <c r="AB36" i="68"/>
  <c r="Y36" i="68"/>
  <c r="V36" i="68"/>
  <c r="Q36" i="68"/>
  <c r="L36" i="68"/>
  <c r="I36" i="68"/>
  <c r="F36" i="68"/>
  <c r="AB17" i="68"/>
  <c r="AB18" i="68"/>
  <c r="AB19" i="68"/>
  <c r="AB20" i="68"/>
  <c r="AB21" i="68"/>
  <c r="AB22" i="68"/>
  <c r="AB23" i="68"/>
  <c r="AB24" i="68"/>
  <c r="AB25" i="68"/>
  <c r="AB16" i="68"/>
  <c r="Y17" i="68"/>
  <c r="Y18" i="68"/>
  <c r="Y19" i="68"/>
  <c r="Y20" i="68"/>
  <c r="Y21" i="68"/>
  <c r="Y22" i="68"/>
  <c r="Y23" i="68"/>
  <c r="Y24" i="68"/>
  <c r="Y25" i="68"/>
  <c r="Y16" i="68"/>
  <c r="V17" i="68"/>
  <c r="V18" i="68"/>
  <c r="V19" i="68"/>
  <c r="V20" i="68"/>
  <c r="V21" i="68"/>
  <c r="V22" i="68"/>
  <c r="V23" i="68"/>
  <c r="V24" i="68"/>
  <c r="V25" i="68"/>
  <c r="V16" i="68"/>
  <c r="Q17" i="68"/>
  <c r="Q18" i="68"/>
  <c r="Q19" i="68"/>
  <c r="Q20" i="68"/>
  <c r="Q21" i="68"/>
  <c r="Q22" i="68"/>
  <c r="Q23" i="68"/>
  <c r="Q24" i="68"/>
  <c r="Q25" i="68"/>
  <c r="Q16" i="68"/>
  <c r="L17" i="68"/>
  <c r="L18" i="68"/>
  <c r="L19" i="68"/>
  <c r="L20" i="68"/>
  <c r="L21" i="68"/>
  <c r="L22" i="68"/>
  <c r="L23" i="68"/>
  <c r="L24" i="68"/>
  <c r="L25" i="68"/>
  <c r="I17" i="68"/>
  <c r="I18" i="68"/>
  <c r="I19" i="68"/>
  <c r="I20" i="68"/>
  <c r="I21" i="68"/>
  <c r="I22" i="68"/>
  <c r="I23" i="68"/>
  <c r="I24" i="68"/>
  <c r="I25" i="68"/>
  <c r="I16" i="68"/>
  <c r="F17" i="68"/>
  <c r="F18" i="68"/>
  <c r="F19" i="68"/>
  <c r="F20" i="68"/>
  <c r="F21" i="68"/>
  <c r="F22" i="68"/>
  <c r="F23" i="68"/>
  <c r="F24" i="68"/>
  <c r="F25" i="68"/>
  <c r="L16" i="68"/>
  <c r="I14" i="67"/>
  <c r="O15" i="67"/>
  <c r="O16" i="67"/>
  <c r="O17" i="67"/>
  <c r="O18" i="67"/>
  <c r="O19" i="67"/>
  <c r="O20" i="67"/>
  <c r="O21" i="67"/>
  <c r="O22" i="67"/>
  <c r="O23" i="67"/>
  <c r="O14" i="67"/>
  <c r="L15" i="67"/>
  <c r="L16" i="67"/>
  <c r="L17" i="67"/>
  <c r="L18" i="67"/>
  <c r="L19" i="67"/>
  <c r="L20" i="67"/>
  <c r="L21" i="67"/>
  <c r="L22" i="67"/>
  <c r="L23" i="67"/>
  <c r="L14" i="67"/>
  <c r="I15" i="67"/>
  <c r="I16" i="67"/>
  <c r="I17" i="67"/>
  <c r="I18" i="67"/>
  <c r="I19" i="67"/>
  <c r="I20" i="67"/>
  <c r="I21" i="67"/>
  <c r="I22" i="67"/>
  <c r="I23" i="67"/>
  <c r="F15" i="67"/>
  <c r="F16" i="67"/>
  <c r="F17" i="67"/>
  <c r="F18" i="67"/>
  <c r="F19" i="67"/>
  <c r="F20" i="67"/>
  <c r="F21" i="67"/>
  <c r="F22" i="67"/>
  <c r="F23" i="67"/>
  <c r="G52" i="66"/>
  <c r="G53" i="66"/>
  <c r="G51" i="66"/>
  <c r="G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I39" i="69" l="1"/>
  <c r="H36" i="87" s="1"/>
  <c r="H35" i="87" s="1"/>
  <c r="E48" i="87"/>
  <c r="K34" i="45"/>
  <c r="L34" i="45" s="1"/>
  <c r="P34" i="45" s="1"/>
  <c r="Q46" i="68"/>
  <c r="H22" i="45" s="1"/>
  <c r="Q26" i="68"/>
  <c r="I33" i="87" s="1"/>
  <c r="I32" i="87" s="1"/>
  <c r="F46" i="68"/>
  <c r="V46" i="68"/>
  <c r="AC38" i="68"/>
  <c r="AC37" i="68"/>
  <c r="AC45" i="68"/>
  <c r="AC44" i="68"/>
  <c r="L24" i="67"/>
  <c r="O24" i="67"/>
  <c r="K31" i="87" s="1"/>
  <c r="R24" i="67"/>
  <c r="L31" i="87" s="1"/>
  <c r="L29" i="87" s="1"/>
  <c r="L46" i="68"/>
  <c r="AC43" i="68"/>
  <c r="AC42" i="68"/>
  <c r="AC41" i="68"/>
  <c r="Y46" i="68"/>
  <c r="AC40" i="68"/>
  <c r="I24" i="67"/>
  <c r="AB46" i="68"/>
  <c r="AC39" i="68"/>
  <c r="I46" i="68"/>
  <c r="AC36" i="68"/>
  <c r="AC25" i="68"/>
  <c r="Y26" i="68"/>
  <c r="K33" i="87" s="1"/>
  <c r="K32" i="87" s="1"/>
  <c r="AC49" i="68" l="1"/>
  <c r="J22" i="45"/>
  <c r="K34" i="87"/>
  <c r="F20" i="45"/>
  <c r="H31" i="87"/>
  <c r="H29" i="87" s="1"/>
  <c r="G20" i="45"/>
  <c r="G31" i="87"/>
  <c r="G29" i="87" s="1"/>
  <c r="I34" i="87"/>
  <c r="K22" i="45"/>
  <c r="L34" i="87"/>
  <c r="I22" i="45"/>
  <c r="J34" i="87"/>
  <c r="E22" i="45"/>
  <c r="F34" i="87"/>
  <c r="G22" i="45"/>
  <c r="G34" i="87"/>
  <c r="F22" i="45"/>
  <c r="H34" i="87"/>
  <c r="AC46" i="68"/>
  <c r="O18" i="65"/>
  <c r="P18" i="65"/>
  <c r="Q18" i="65"/>
  <c r="O19" i="65"/>
  <c r="P19" i="65"/>
  <c r="Q19" i="65"/>
  <c r="O20" i="65"/>
  <c r="P20" i="65"/>
  <c r="Q20" i="65"/>
  <c r="O21" i="65"/>
  <c r="P21" i="65"/>
  <c r="Q21" i="65"/>
  <c r="O22" i="65"/>
  <c r="P22" i="65"/>
  <c r="Q22" i="65"/>
  <c r="O23" i="65"/>
  <c r="P23" i="65"/>
  <c r="Q23" i="65"/>
  <c r="O24" i="65"/>
  <c r="P24" i="65"/>
  <c r="Q24" i="65"/>
  <c r="O25" i="65"/>
  <c r="P25" i="65"/>
  <c r="Q25" i="65"/>
  <c r="O26" i="65"/>
  <c r="P26" i="65"/>
  <c r="Q26" i="65"/>
  <c r="O27" i="65"/>
  <c r="P27" i="65"/>
  <c r="Q27" i="65"/>
  <c r="O28" i="65"/>
  <c r="P28" i="65"/>
  <c r="Q28" i="65"/>
  <c r="O29" i="65"/>
  <c r="P29" i="65"/>
  <c r="Q29" i="65"/>
  <c r="O30" i="65"/>
  <c r="P30" i="65"/>
  <c r="Q30" i="65"/>
  <c r="O31" i="65"/>
  <c r="P31" i="65"/>
  <c r="Q31" i="65"/>
  <c r="O32" i="65"/>
  <c r="P32" i="65"/>
  <c r="Q32" i="65"/>
  <c r="O33" i="65"/>
  <c r="P33" i="65"/>
  <c r="Q33" i="65"/>
  <c r="O34" i="65"/>
  <c r="P34" i="65"/>
  <c r="Q34" i="65"/>
  <c r="O35" i="65"/>
  <c r="P35" i="65"/>
  <c r="Q35" i="65"/>
  <c r="O36" i="65"/>
  <c r="P36" i="65"/>
  <c r="Q36" i="65"/>
  <c r="F18" i="65"/>
  <c r="G18" i="65"/>
  <c r="H18" i="65"/>
  <c r="F19" i="65"/>
  <c r="G19" i="65"/>
  <c r="H19" i="65"/>
  <c r="F20" i="65"/>
  <c r="G20" i="65"/>
  <c r="H20" i="65"/>
  <c r="F21" i="65"/>
  <c r="G21" i="65"/>
  <c r="H21" i="65"/>
  <c r="F22" i="65"/>
  <c r="G22" i="65"/>
  <c r="H22" i="65"/>
  <c r="F23" i="65"/>
  <c r="G23" i="65"/>
  <c r="H23" i="65"/>
  <c r="F24" i="65"/>
  <c r="G24" i="65"/>
  <c r="H24" i="65"/>
  <c r="F25" i="65"/>
  <c r="G25" i="65"/>
  <c r="H25" i="65"/>
  <c r="F26" i="65"/>
  <c r="G26" i="65"/>
  <c r="H26" i="65"/>
  <c r="F27" i="65"/>
  <c r="G27" i="65"/>
  <c r="H27" i="65"/>
  <c r="F28" i="65"/>
  <c r="G28" i="65"/>
  <c r="H28" i="65"/>
  <c r="F29" i="65"/>
  <c r="G29" i="65"/>
  <c r="H29" i="65"/>
  <c r="F30" i="65"/>
  <c r="G30" i="65"/>
  <c r="H30" i="65"/>
  <c r="F31" i="65"/>
  <c r="G31" i="65"/>
  <c r="H31" i="65"/>
  <c r="F32" i="65"/>
  <c r="G32" i="65"/>
  <c r="H32" i="65"/>
  <c r="F33" i="65"/>
  <c r="G33" i="65"/>
  <c r="H33" i="65"/>
  <c r="F34" i="65"/>
  <c r="G34" i="65"/>
  <c r="H34" i="65"/>
  <c r="F35" i="65"/>
  <c r="G35" i="65"/>
  <c r="H35" i="65"/>
  <c r="F36" i="65"/>
  <c r="G36" i="65"/>
  <c r="H36" i="65"/>
  <c r="H17" i="65"/>
  <c r="G17" i="65"/>
  <c r="F17" i="65"/>
  <c r="Q17" i="65"/>
  <c r="P17" i="65"/>
  <c r="O17" i="65"/>
  <c r="U115" i="65"/>
  <c r="U114" i="65"/>
  <c r="U113" i="65"/>
  <c r="U112" i="65"/>
  <c r="U111" i="65"/>
  <c r="U110" i="65"/>
  <c r="U109" i="65"/>
  <c r="U108" i="65"/>
  <c r="U107" i="65"/>
  <c r="U106" i="65"/>
  <c r="U105" i="65"/>
  <c r="U104" i="65"/>
  <c r="U103" i="65"/>
  <c r="U102" i="65"/>
  <c r="U101" i="65"/>
  <c r="U100" i="65"/>
  <c r="U99" i="65"/>
  <c r="U98" i="65"/>
  <c r="U97" i="65"/>
  <c r="AU91" i="65"/>
  <c r="AN91" i="65"/>
  <c r="AM91" i="65"/>
  <c r="AI91" i="65"/>
  <c r="AL91" i="65" s="1"/>
  <c r="AC91" i="65"/>
  <c r="AB91" i="65"/>
  <c r="X91" i="65"/>
  <c r="AA91" i="65" s="1"/>
  <c r="Q91" i="65"/>
  <c r="T91" i="65" s="1"/>
  <c r="P91" i="65"/>
  <c r="S91" i="65" s="1"/>
  <c r="O91" i="65"/>
  <c r="R91" i="65" s="1"/>
  <c r="H91" i="65"/>
  <c r="K91" i="65" s="1"/>
  <c r="G91" i="65"/>
  <c r="J91" i="65" s="1"/>
  <c r="F91" i="65"/>
  <c r="I91" i="65" s="1"/>
  <c r="AU90" i="65"/>
  <c r="AN90" i="65"/>
  <c r="AM90" i="65"/>
  <c r="AL90" i="65"/>
  <c r="AI90" i="65"/>
  <c r="AC90" i="65"/>
  <c r="AB90" i="65"/>
  <c r="AA90" i="65"/>
  <c r="X90" i="65"/>
  <c r="T90" i="65"/>
  <c r="S90" i="65"/>
  <c r="R90" i="65"/>
  <c r="Q90" i="65"/>
  <c r="P90" i="65"/>
  <c r="O90" i="65"/>
  <c r="K90" i="65"/>
  <c r="J90" i="65"/>
  <c r="I90" i="65"/>
  <c r="H90" i="65"/>
  <c r="G90" i="65"/>
  <c r="F90" i="65"/>
  <c r="AU89" i="65"/>
  <c r="AN89" i="65"/>
  <c r="AM89" i="65"/>
  <c r="AL89" i="65"/>
  <c r="AI89" i="65"/>
  <c r="AC89" i="65"/>
  <c r="AB89" i="65"/>
  <c r="AA89" i="65"/>
  <c r="X89" i="65"/>
  <c r="T89" i="65"/>
  <c r="S89" i="65"/>
  <c r="R89" i="65"/>
  <c r="Q89" i="65"/>
  <c r="P89" i="65"/>
  <c r="O89" i="65"/>
  <c r="K89" i="65"/>
  <c r="J89" i="65"/>
  <c r="I89" i="65"/>
  <c r="H89" i="65"/>
  <c r="G89" i="65"/>
  <c r="F89" i="65"/>
  <c r="AU88" i="65"/>
  <c r="AN88" i="65"/>
  <c r="AM88" i="65"/>
  <c r="AL88" i="65"/>
  <c r="AI88" i="65"/>
  <c r="AC88" i="65"/>
  <c r="AB88" i="65"/>
  <c r="AA88" i="65"/>
  <c r="X88" i="65"/>
  <c r="T88" i="65"/>
  <c r="S88" i="65"/>
  <c r="R88" i="65"/>
  <c r="Q88" i="65"/>
  <c r="P88" i="65"/>
  <c r="O88" i="65"/>
  <c r="K88" i="65"/>
  <c r="J88" i="65"/>
  <c r="I88" i="65"/>
  <c r="H88" i="65"/>
  <c r="G88" i="65"/>
  <c r="F88" i="65"/>
  <c r="AU87" i="65"/>
  <c r="AN87" i="65"/>
  <c r="AM87" i="65"/>
  <c r="AL87" i="65"/>
  <c r="AI87" i="65"/>
  <c r="AC87" i="65"/>
  <c r="AB87" i="65"/>
  <c r="AA87" i="65"/>
  <c r="X87" i="65"/>
  <c r="T87" i="65"/>
  <c r="S87" i="65"/>
  <c r="R87" i="65"/>
  <c r="Q87" i="65"/>
  <c r="P87" i="65"/>
  <c r="O87" i="65"/>
  <c r="K87" i="65"/>
  <c r="J87" i="65"/>
  <c r="I87" i="65"/>
  <c r="H87" i="65"/>
  <c r="G87" i="65"/>
  <c r="F87" i="65"/>
  <c r="AU86" i="65"/>
  <c r="AN86" i="65"/>
  <c r="AM86" i="65"/>
  <c r="AL86" i="65"/>
  <c r="AI86" i="65"/>
  <c r="AC86" i="65"/>
  <c r="AB86" i="65"/>
  <c r="AA86" i="65"/>
  <c r="X86" i="65"/>
  <c r="T86" i="65"/>
  <c r="S86" i="65"/>
  <c r="R86" i="65"/>
  <c r="Q86" i="65"/>
  <c r="P86" i="65"/>
  <c r="O86" i="65"/>
  <c r="K86" i="65"/>
  <c r="J86" i="65"/>
  <c r="I86" i="65"/>
  <c r="H86" i="65"/>
  <c r="G86" i="65"/>
  <c r="F86" i="65"/>
  <c r="AU85" i="65"/>
  <c r="AN85" i="65"/>
  <c r="AM85" i="65"/>
  <c r="AL85" i="65"/>
  <c r="AI85" i="65"/>
  <c r="AC85" i="65"/>
  <c r="AB85" i="65"/>
  <c r="AA85" i="65"/>
  <c r="X85" i="65"/>
  <c r="T85" i="65"/>
  <c r="S85" i="65"/>
  <c r="R85" i="65"/>
  <c r="Q85" i="65"/>
  <c r="P85" i="65"/>
  <c r="O85" i="65"/>
  <c r="K85" i="65"/>
  <c r="J85" i="65"/>
  <c r="I85" i="65"/>
  <c r="H85" i="65"/>
  <c r="G85" i="65"/>
  <c r="F85" i="65"/>
  <c r="AU84" i="65"/>
  <c r="AN84" i="65"/>
  <c r="AM84" i="65"/>
  <c r="AL84" i="65"/>
  <c r="AI84" i="65"/>
  <c r="AC84" i="65"/>
  <c r="AB84" i="65"/>
  <c r="AA84" i="65"/>
  <c r="X84" i="65"/>
  <c r="T84" i="65"/>
  <c r="S84" i="65"/>
  <c r="R84" i="65"/>
  <c r="Q84" i="65"/>
  <c r="P84" i="65"/>
  <c r="O84" i="65"/>
  <c r="K84" i="65"/>
  <c r="J84" i="65"/>
  <c r="I84" i="65"/>
  <c r="H84" i="65"/>
  <c r="G84" i="65"/>
  <c r="F84" i="65"/>
  <c r="AU83" i="65"/>
  <c r="AN83" i="65"/>
  <c r="AM83" i="65"/>
  <c r="AL83" i="65"/>
  <c r="AI83" i="65"/>
  <c r="AC83" i="65"/>
  <c r="AB83" i="65"/>
  <c r="AA83" i="65"/>
  <c r="X83" i="65"/>
  <c r="T83" i="65"/>
  <c r="S83" i="65"/>
  <c r="R83" i="65"/>
  <c r="Q83" i="65"/>
  <c r="P83" i="65"/>
  <c r="O83" i="65"/>
  <c r="K83" i="65"/>
  <c r="J83" i="65"/>
  <c r="I83" i="65"/>
  <c r="H83" i="65"/>
  <c r="G83" i="65"/>
  <c r="F83" i="65"/>
  <c r="AU82" i="65"/>
  <c r="AN82" i="65"/>
  <c r="AM82" i="65"/>
  <c r="AL82" i="65"/>
  <c r="AI82" i="65"/>
  <c r="AC82" i="65"/>
  <c r="AB82" i="65"/>
  <c r="AA82" i="65"/>
  <c r="X82" i="65"/>
  <c r="T82" i="65"/>
  <c r="S82" i="65"/>
  <c r="R82" i="65"/>
  <c r="Q82" i="65"/>
  <c r="P82" i="65"/>
  <c r="O82" i="65"/>
  <c r="K82" i="65"/>
  <c r="J82" i="65"/>
  <c r="I82" i="65"/>
  <c r="H82" i="65"/>
  <c r="G82" i="65"/>
  <c r="F82" i="65"/>
  <c r="AU81" i="65"/>
  <c r="AN81" i="65"/>
  <c r="AM81" i="65"/>
  <c r="AL81" i="65"/>
  <c r="AI81" i="65"/>
  <c r="AC81" i="65"/>
  <c r="AB81" i="65"/>
  <c r="AA81" i="65"/>
  <c r="X81" i="65"/>
  <c r="T81" i="65"/>
  <c r="S81" i="65"/>
  <c r="R81" i="65"/>
  <c r="Q81" i="65"/>
  <c r="P81" i="65"/>
  <c r="O81" i="65"/>
  <c r="K81" i="65"/>
  <c r="J81" i="65"/>
  <c r="I81" i="65"/>
  <c r="H81" i="65"/>
  <c r="G81" i="65"/>
  <c r="F81" i="65"/>
  <c r="AU80" i="65"/>
  <c r="AN80" i="65"/>
  <c r="AM80" i="65"/>
  <c r="AL80" i="65"/>
  <c r="AI80" i="65"/>
  <c r="AC80" i="65"/>
  <c r="AB80" i="65"/>
  <c r="AA80" i="65"/>
  <c r="X80" i="65"/>
  <c r="T80" i="65"/>
  <c r="S80" i="65"/>
  <c r="R80" i="65"/>
  <c r="Q80" i="65"/>
  <c r="P80" i="65"/>
  <c r="O80" i="65"/>
  <c r="K80" i="65"/>
  <c r="J80" i="65"/>
  <c r="I80" i="65"/>
  <c r="H80" i="65"/>
  <c r="G80" i="65"/>
  <c r="F80" i="65"/>
  <c r="AU79" i="65"/>
  <c r="AN79" i="65"/>
  <c r="AM79" i="65"/>
  <c r="AL79" i="65"/>
  <c r="AI79" i="65"/>
  <c r="AC79" i="65"/>
  <c r="AB79" i="65"/>
  <c r="AA79" i="65"/>
  <c r="X79" i="65"/>
  <c r="T79" i="65"/>
  <c r="S79" i="65"/>
  <c r="R79" i="65"/>
  <c r="Q79" i="65"/>
  <c r="P79" i="65"/>
  <c r="O79" i="65"/>
  <c r="K79" i="65"/>
  <c r="J79" i="65"/>
  <c r="I79" i="65"/>
  <c r="H79" i="65"/>
  <c r="G79" i="65"/>
  <c r="F79" i="65"/>
  <c r="AU78" i="65"/>
  <c r="AN78" i="65"/>
  <c r="AM78" i="65"/>
  <c r="AL78" i="65"/>
  <c r="AI78" i="65"/>
  <c r="AC78" i="65"/>
  <c r="AB78" i="65"/>
  <c r="AA78" i="65"/>
  <c r="X78" i="65"/>
  <c r="T78" i="65"/>
  <c r="S78" i="65"/>
  <c r="R78" i="65"/>
  <c r="Q78" i="65"/>
  <c r="P78" i="65"/>
  <c r="O78" i="65"/>
  <c r="K78" i="65"/>
  <c r="J78" i="65"/>
  <c r="I78" i="65"/>
  <c r="H78" i="65"/>
  <c r="G78" i="65"/>
  <c r="F78" i="65"/>
  <c r="AU77" i="65"/>
  <c r="AN77" i="65"/>
  <c r="AM77" i="65"/>
  <c r="AL77" i="65"/>
  <c r="AI77" i="65"/>
  <c r="AC77" i="65"/>
  <c r="AB77" i="65"/>
  <c r="AA77" i="65"/>
  <c r="X77" i="65"/>
  <c r="T77" i="65"/>
  <c r="S77" i="65"/>
  <c r="R77" i="65"/>
  <c r="Q77" i="65"/>
  <c r="P77" i="65"/>
  <c r="O77" i="65"/>
  <c r="K77" i="65"/>
  <c r="J77" i="65"/>
  <c r="I77" i="65"/>
  <c r="H77" i="65"/>
  <c r="G77" i="65"/>
  <c r="F77" i="65"/>
  <c r="AU76" i="65"/>
  <c r="AN76" i="65"/>
  <c r="AM76" i="65"/>
  <c r="AL76" i="65"/>
  <c r="AI76" i="65"/>
  <c r="AC76" i="65"/>
  <c r="AB76" i="65"/>
  <c r="AA76" i="65"/>
  <c r="X76" i="65"/>
  <c r="T76" i="65"/>
  <c r="S76" i="65"/>
  <c r="R76" i="65"/>
  <c r="Q76" i="65"/>
  <c r="P76" i="65"/>
  <c r="O76" i="65"/>
  <c r="K76" i="65"/>
  <c r="J76" i="65"/>
  <c r="I76" i="65"/>
  <c r="H76" i="65"/>
  <c r="G76" i="65"/>
  <c r="F76" i="65"/>
  <c r="AU75" i="65"/>
  <c r="AN75" i="65"/>
  <c r="AM75" i="65"/>
  <c r="AL75" i="65"/>
  <c r="AI75" i="65"/>
  <c r="AC75" i="65"/>
  <c r="AB75" i="65"/>
  <c r="AA75" i="65"/>
  <c r="X75" i="65"/>
  <c r="T75" i="65"/>
  <c r="S75" i="65"/>
  <c r="R75" i="65"/>
  <c r="Q75" i="65"/>
  <c r="P75" i="65"/>
  <c r="O75" i="65"/>
  <c r="K75" i="65"/>
  <c r="J75" i="65"/>
  <c r="I75" i="65"/>
  <c r="H75" i="65"/>
  <c r="G75" i="65"/>
  <c r="F75" i="65"/>
  <c r="AU74" i="65"/>
  <c r="AN74" i="65"/>
  <c r="AM74" i="65"/>
  <c r="AL74" i="65"/>
  <c r="AI74" i="65"/>
  <c r="AC74" i="65"/>
  <c r="AB74" i="65"/>
  <c r="AA74" i="65"/>
  <c r="X74" i="65"/>
  <c r="T74" i="65"/>
  <c r="S74" i="65"/>
  <c r="R74" i="65"/>
  <c r="Q74" i="65"/>
  <c r="P74" i="65"/>
  <c r="O74" i="65"/>
  <c r="K74" i="65"/>
  <c r="J74" i="65"/>
  <c r="I74" i="65"/>
  <c r="H74" i="65"/>
  <c r="G74" i="65"/>
  <c r="F74" i="65"/>
  <c r="AU73" i="65"/>
  <c r="AN73" i="65"/>
  <c r="AM73" i="65"/>
  <c r="AL73" i="65"/>
  <c r="AI73" i="65"/>
  <c r="AC73" i="65"/>
  <c r="AB73" i="65"/>
  <c r="AA73" i="65"/>
  <c r="X73" i="65"/>
  <c r="T73" i="65"/>
  <c r="S73" i="65"/>
  <c r="R73" i="65"/>
  <c r="Q73" i="65"/>
  <c r="P73" i="65"/>
  <c r="O73" i="65"/>
  <c r="K73" i="65"/>
  <c r="J73" i="65"/>
  <c r="I73" i="65"/>
  <c r="H73" i="65"/>
  <c r="G73" i="65"/>
  <c r="F73" i="65"/>
  <c r="AU72" i="65"/>
  <c r="AN72" i="65"/>
  <c r="AM72" i="65"/>
  <c r="AI72" i="65"/>
  <c r="AL72" i="65" s="1"/>
  <c r="AC72" i="65"/>
  <c r="AB72" i="65"/>
  <c r="X72" i="65"/>
  <c r="AA72" i="65" s="1"/>
  <c r="Q72" i="65"/>
  <c r="T72" i="65" s="1"/>
  <c r="P72" i="65"/>
  <c r="S72" i="65" s="1"/>
  <c r="O72" i="65"/>
  <c r="R72" i="65" s="1"/>
  <c r="H72" i="65"/>
  <c r="K72" i="65" s="1"/>
  <c r="G72" i="65"/>
  <c r="J72" i="65" s="1"/>
  <c r="F72" i="65"/>
  <c r="I72" i="65" s="1"/>
  <c r="R42" i="65"/>
  <c r="U42" i="65"/>
  <c r="R43" i="65"/>
  <c r="U43" i="65"/>
  <c r="R44" i="65"/>
  <c r="U44" i="65"/>
  <c r="R45" i="65"/>
  <c r="U45" i="65"/>
  <c r="R46" i="65"/>
  <c r="U46" i="65"/>
  <c r="R47" i="65"/>
  <c r="U47" i="65"/>
  <c r="R48" i="65"/>
  <c r="U48" i="65"/>
  <c r="R49" i="65"/>
  <c r="U49" i="65"/>
  <c r="R50" i="65"/>
  <c r="U50" i="65"/>
  <c r="R51" i="65"/>
  <c r="U51" i="65"/>
  <c r="R52" i="65"/>
  <c r="U52" i="65"/>
  <c r="R53" i="65"/>
  <c r="U53" i="65"/>
  <c r="R54" i="65"/>
  <c r="U54" i="65"/>
  <c r="R55" i="65"/>
  <c r="U55" i="65"/>
  <c r="R56" i="65"/>
  <c r="U56" i="65"/>
  <c r="R57" i="65"/>
  <c r="U57" i="65"/>
  <c r="R58" i="65"/>
  <c r="U58" i="65"/>
  <c r="R59" i="65"/>
  <c r="U59" i="65"/>
  <c r="R60" i="65"/>
  <c r="U60" i="65" s="1"/>
  <c r="R41" i="65"/>
  <c r="U41" i="65" s="1"/>
  <c r="L22" i="45" l="1"/>
  <c r="E34" i="87"/>
  <c r="AT79" i="65"/>
  <c r="AR79" i="65"/>
  <c r="AT81" i="65"/>
  <c r="AR85" i="65"/>
  <c r="AR80" i="65"/>
  <c r="AR82" i="65"/>
  <c r="AR90" i="65"/>
  <c r="AT75" i="65"/>
  <c r="AR74" i="65"/>
  <c r="AT91" i="65"/>
  <c r="AR91" i="65"/>
  <c r="AS74" i="65"/>
  <c r="AT85" i="65"/>
  <c r="AR77" i="65"/>
  <c r="AR73" i="65"/>
  <c r="AR81" i="65"/>
  <c r="AR89" i="65"/>
  <c r="AR78" i="65"/>
  <c r="AR86" i="65"/>
  <c r="AR87" i="65"/>
  <c r="AR76" i="65"/>
  <c r="AS89" i="65"/>
  <c r="AT73" i="65"/>
  <c r="AR75" i="65"/>
  <c r="AT83" i="65"/>
  <c r="AR83" i="65"/>
  <c r="AT89" i="65"/>
  <c r="AS85" i="65"/>
  <c r="AR88" i="65"/>
  <c r="AT77" i="65"/>
  <c r="AT87" i="65"/>
  <c r="AR72" i="65"/>
  <c r="AS78" i="65"/>
  <c r="AS81" i="65"/>
  <c r="AR84" i="65"/>
  <c r="AS82" i="65"/>
  <c r="AS86" i="65"/>
  <c r="AS90" i="65"/>
  <c r="AT74" i="65"/>
  <c r="AT78" i="65"/>
  <c r="AT82" i="65"/>
  <c r="AT86" i="65"/>
  <c r="AT90" i="65"/>
  <c r="AS77" i="65"/>
  <c r="AS72" i="65"/>
  <c r="AS76" i="65"/>
  <c r="AS80" i="65"/>
  <c r="AS84" i="65"/>
  <c r="AS88" i="65"/>
  <c r="AT72" i="65"/>
  <c r="AT76" i="65"/>
  <c r="AT80" i="65"/>
  <c r="AT84" i="65"/>
  <c r="AT88" i="65"/>
  <c r="AS75" i="65"/>
  <c r="AS79" i="65"/>
  <c r="AS83" i="65"/>
  <c r="AS87" i="65"/>
  <c r="AS91" i="65"/>
  <c r="AS73" i="65"/>
  <c r="AT118" i="65" l="1"/>
  <c r="AS118" i="65"/>
  <c r="AR118" i="65"/>
  <c r="AU18" i="65"/>
  <c r="AU19" i="65"/>
  <c r="AU20" i="65"/>
  <c r="AU21" i="65"/>
  <c r="AU22" i="65"/>
  <c r="AU23" i="65"/>
  <c r="AU24" i="65"/>
  <c r="AU25" i="65"/>
  <c r="AU26" i="65"/>
  <c r="AU27" i="65"/>
  <c r="AU28" i="65"/>
  <c r="AU29" i="65"/>
  <c r="AU30" i="65"/>
  <c r="AU31" i="65"/>
  <c r="AU32" i="65"/>
  <c r="AU33" i="65"/>
  <c r="AU34" i="65"/>
  <c r="AU35" i="65"/>
  <c r="AU36" i="65"/>
  <c r="AU17" i="65"/>
  <c r="CO13" i="62"/>
  <c r="T13" i="62"/>
  <c r="U13" i="62"/>
  <c r="AI18" i="65"/>
  <c r="AL18" i="65"/>
  <c r="AM18" i="65"/>
  <c r="AN18" i="65"/>
  <c r="AI19" i="65"/>
  <c r="AL19" i="65"/>
  <c r="AM19" i="65"/>
  <c r="AN19" i="65"/>
  <c r="AI20" i="65"/>
  <c r="AL20" i="65"/>
  <c r="AM20" i="65"/>
  <c r="AN20" i="65"/>
  <c r="AI21" i="65"/>
  <c r="AL21" i="65"/>
  <c r="AM21" i="65"/>
  <c r="AN21" i="65"/>
  <c r="AI22" i="65"/>
  <c r="AL22" i="65"/>
  <c r="AM22" i="65"/>
  <c r="AN22" i="65"/>
  <c r="AI23" i="65"/>
  <c r="AL23" i="65"/>
  <c r="AM23" i="65"/>
  <c r="AN23" i="65"/>
  <c r="AI24" i="65"/>
  <c r="AL24" i="65"/>
  <c r="AM24" i="65"/>
  <c r="AN24" i="65"/>
  <c r="AI25" i="65"/>
  <c r="AL25" i="65"/>
  <c r="AM25" i="65"/>
  <c r="AN25" i="65"/>
  <c r="AI26" i="65"/>
  <c r="AL26" i="65"/>
  <c r="AM26" i="65"/>
  <c r="AN26" i="65"/>
  <c r="AI27" i="65"/>
  <c r="AL27" i="65"/>
  <c r="AM27" i="65"/>
  <c r="AN27" i="65"/>
  <c r="AI28" i="65"/>
  <c r="AL28" i="65"/>
  <c r="AM28" i="65"/>
  <c r="AN28" i="65"/>
  <c r="AI29" i="65"/>
  <c r="AL29" i="65"/>
  <c r="AM29" i="65"/>
  <c r="AN29" i="65"/>
  <c r="AI30" i="65"/>
  <c r="AL30" i="65"/>
  <c r="AM30" i="65"/>
  <c r="AN30" i="65"/>
  <c r="AI31" i="65"/>
  <c r="AL31" i="65"/>
  <c r="AM31" i="65"/>
  <c r="AN31" i="65"/>
  <c r="AI32" i="65"/>
  <c r="AL32" i="65"/>
  <c r="AM32" i="65"/>
  <c r="AN32" i="65"/>
  <c r="AI33" i="65"/>
  <c r="AL33" i="65"/>
  <c r="AM33" i="65"/>
  <c r="AN33" i="65"/>
  <c r="AI34" i="65"/>
  <c r="AL34" i="65"/>
  <c r="AM34" i="65"/>
  <c r="AN34" i="65"/>
  <c r="AI35" i="65"/>
  <c r="AL35" i="65"/>
  <c r="AM35" i="65"/>
  <c r="AN35" i="65"/>
  <c r="AI36" i="65"/>
  <c r="AL36" i="65"/>
  <c r="AM36" i="65"/>
  <c r="AN36" i="65"/>
  <c r="AN17" i="65"/>
  <c r="AM17" i="65"/>
  <c r="AA18" i="65"/>
  <c r="AB18" i="65"/>
  <c r="AC18" i="65"/>
  <c r="AA19" i="65"/>
  <c r="AB19" i="65"/>
  <c r="AC19" i="65"/>
  <c r="AA20" i="65"/>
  <c r="AB20" i="65"/>
  <c r="AC20" i="65"/>
  <c r="AA21" i="65"/>
  <c r="AB21" i="65"/>
  <c r="AC21" i="65"/>
  <c r="AA22" i="65"/>
  <c r="AB22" i="65"/>
  <c r="AC22" i="65"/>
  <c r="AA23" i="65"/>
  <c r="AB23" i="65"/>
  <c r="AC23" i="65"/>
  <c r="AA24" i="65"/>
  <c r="AB24" i="65"/>
  <c r="AC24" i="65"/>
  <c r="AA25" i="65"/>
  <c r="AB25" i="65"/>
  <c r="AC25" i="65"/>
  <c r="AA26" i="65"/>
  <c r="AB26" i="65"/>
  <c r="AC26" i="65"/>
  <c r="AA27" i="65"/>
  <c r="AB27" i="65"/>
  <c r="AC27" i="65"/>
  <c r="AA28" i="65"/>
  <c r="AB28" i="65"/>
  <c r="AC28" i="65"/>
  <c r="AA29" i="65"/>
  <c r="AB29" i="65"/>
  <c r="AC29" i="65"/>
  <c r="AA30" i="65"/>
  <c r="AB30" i="65"/>
  <c r="AC30" i="65"/>
  <c r="AA31" i="65"/>
  <c r="AB31" i="65"/>
  <c r="AC31" i="65"/>
  <c r="AA32" i="65"/>
  <c r="AB32" i="65"/>
  <c r="AC32" i="65"/>
  <c r="AA33" i="65"/>
  <c r="AB33" i="65"/>
  <c r="AC33" i="65"/>
  <c r="AA34" i="65"/>
  <c r="AB34" i="65"/>
  <c r="AC34" i="65"/>
  <c r="AA35" i="65"/>
  <c r="AB35" i="65"/>
  <c r="AC35" i="65"/>
  <c r="AA36" i="65"/>
  <c r="AB36" i="65"/>
  <c r="AC36" i="65"/>
  <c r="AC17" i="65"/>
  <c r="AB17" i="65"/>
  <c r="AA17" i="65"/>
  <c r="AI17" i="65"/>
  <c r="AL17" i="65" s="1"/>
  <c r="X18" i="65"/>
  <c r="X19" i="65"/>
  <c r="X20" i="65"/>
  <c r="X21" i="65"/>
  <c r="X22" i="65"/>
  <c r="X23" i="65"/>
  <c r="X24" i="65"/>
  <c r="X25" i="65"/>
  <c r="X26" i="65"/>
  <c r="X27" i="65"/>
  <c r="X28" i="65"/>
  <c r="X29" i="65"/>
  <c r="X30" i="65"/>
  <c r="X31" i="65"/>
  <c r="X32" i="65"/>
  <c r="X33" i="65"/>
  <c r="X34" i="65"/>
  <c r="X35" i="65"/>
  <c r="X36" i="65"/>
  <c r="X17" i="65"/>
  <c r="R18" i="65"/>
  <c r="S18" i="65"/>
  <c r="T18" i="65"/>
  <c r="R19" i="65"/>
  <c r="S19" i="65"/>
  <c r="T19" i="65"/>
  <c r="R20" i="65"/>
  <c r="S20" i="65"/>
  <c r="T20" i="65"/>
  <c r="R21" i="65"/>
  <c r="S21" i="65"/>
  <c r="T21" i="65"/>
  <c r="R22" i="65"/>
  <c r="S22" i="65"/>
  <c r="T22" i="65"/>
  <c r="R23" i="65"/>
  <c r="S23" i="65"/>
  <c r="T23" i="65"/>
  <c r="R24" i="65"/>
  <c r="S24" i="65"/>
  <c r="T24" i="65"/>
  <c r="R25" i="65"/>
  <c r="S25" i="65"/>
  <c r="T25" i="65"/>
  <c r="R26" i="65"/>
  <c r="S26" i="65"/>
  <c r="T26" i="65"/>
  <c r="R27" i="65"/>
  <c r="S27" i="65"/>
  <c r="T27" i="65"/>
  <c r="R28" i="65"/>
  <c r="S28" i="65"/>
  <c r="T28" i="65"/>
  <c r="R29" i="65"/>
  <c r="S29" i="65"/>
  <c r="T29" i="65"/>
  <c r="R30" i="65"/>
  <c r="S30" i="65"/>
  <c r="T30" i="65"/>
  <c r="R31" i="65"/>
  <c r="S31" i="65"/>
  <c r="T31" i="65"/>
  <c r="R32" i="65"/>
  <c r="S32" i="65"/>
  <c r="T32" i="65"/>
  <c r="R33" i="65"/>
  <c r="S33" i="65"/>
  <c r="T33" i="65"/>
  <c r="R34" i="65"/>
  <c r="S34" i="65"/>
  <c r="T34" i="65"/>
  <c r="R35" i="65"/>
  <c r="S35" i="65"/>
  <c r="T35" i="65"/>
  <c r="R36" i="65"/>
  <c r="S36" i="65"/>
  <c r="T36" i="65"/>
  <c r="T17" i="65"/>
  <c r="S17" i="65"/>
  <c r="R17" i="65"/>
  <c r="I18" i="65"/>
  <c r="J18" i="65"/>
  <c r="K18" i="65"/>
  <c r="I19" i="65"/>
  <c r="J19" i="65"/>
  <c r="K19" i="65"/>
  <c r="I20" i="65"/>
  <c r="J20" i="65"/>
  <c r="K20" i="65"/>
  <c r="I21" i="65"/>
  <c r="J21" i="65"/>
  <c r="K21" i="65"/>
  <c r="I22" i="65"/>
  <c r="J22" i="65"/>
  <c r="K22" i="65"/>
  <c r="I23" i="65"/>
  <c r="J23" i="65"/>
  <c r="K23" i="65"/>
  <c r="I24" i="65"/>
  <c r="J24" i="65"/>
  <c r="K24" i="65"/>
  <c r="I25" i="65"/>
  <c r="J25" i="65"/>
  <c r="K25" i="65"/>
  <c r="I26" i="65"/>
  <c r="J26" i="65"/>
  <c r="K26" i="65"/>
  <c r="I27" i="65"/>
  <c r="J27" i="65"/>
  <c r="K27" i="65"/>
  <c r="I28" i="65"/>
  <c r="J28" i="65"/>
  <c r="K28" i="65"/>
  <c r="I29" i="65"/>
  <c r="J29" i="65"/>
  <c r="K29" i="65"/>
  <c r="I30" i="65"/>
  <c r="J30" i="65"/>
  <c r="K30" i="65"/>
  <c r="I31" i="65"/>
  <c r="J31" i="65"/>
  <c r="K31" i="65"/>
  <c r="I32" i="65"/>
  <c r="J32" i="65"/>
  <c r="K32" i="65"/>
  <c r="I33" i="65"/>
  <c r="J33" i="65"/>
  <c r="K33" i="65"/>
  <c r="I34" i="65"/>
  <c r="J34" i="65"/>
  <c r="K34" i="65"/>
  <c r="I35" i="65"/>
  <c r="J35" i="65"/>
  <c r="K35" i="65"/>
  <c r="I36" i="65"/>
  <c r="J36" i="65"/>
  <c r="K36" i="65"/>
  <c r="K17" i="65"/>
  <c r="J17" i="65"/>
  <c r="I17" i="65"/>
  <c r="AS21" i="65" l="1"/>
  <c r="AS29" i="65"/>
  <c r="AT31" i="65"/>
  <c r="AR32" i="65"/>
  <c r="AR24" i="65"/>
  <c r="AS34" i="65"/>
  <c r="AS26" i="65"/>
  <c r="AT33" i="65"/>
  <c r="AT25" i="65"/>
  <c r="AS36" i="65"/>
  <c r="AR29" i="65"/>
  <c r="AR34" i="65"/>
  <c r="AS31" i="65"/>
  <c r="AR26" i="65"/>
  <c r="AS23" i="65"/>
  <c r="AR18" i="65"/>
  <c r="AT23" i="65"/>
  <c r="AR21" i="65"/>
  <c r="AS18" i="65"/>
  <c r="AR23" i="65"/>
  <c r="AS20" i="65"/>
  <c r="AS28" i="65"/>
  <c r="AT36" i="65"/>
  <c r="AT28" i="65"/>
  <c r="AT20" i="65"/>
  <c r="AT32" i="65"/>
  <c r="AR30" i="65"/>
  <c r="AT24" i="65"/>
  <c r="AR22" i="65"/>
  <c r="AS19" i="65"/>
  <c r="AR31" i="65"/>
  <c r="AS35" i="65"/>
  <c r="AS27" i="65"/>
  <c r="AT34" i="65"/>
  <c r="AT26" i="65"/>
  <c r="AT18" i="65"/>
  <c r="AR36" i="65"/>
  <c r="AS33" i="65"/>
  <c r="AT30" i="65"/>
  <c r="AR28" i="65"/>
  <c r="AS25" i="65"/>
  <c r="AT22" i="65"/>
  <c r="AR20" i="65"/>
  <c r="AS30" i="65"/>
  <c r="AS22" i="65"/>
  <c r="AT35" i="65"/>
  <c r="AR33" i="65"/>
  <c r="AT27" i="65"/>
  <c r="AR25" i="65"/>
  <c r="AT19" i="65"/>
  <c r="AR35" i="65"/>
  <c r="AS32" i="65"/>
  <c r="AT29" i="65"/>
  <c r="AR27" i="65"/>
  <c r="AS24" i="65"/>
  <c r="AT21" i="65"/>
  <c r="AR19" i="65"/>
  <c r="AT17" i="65"/>
  <c r="AS17" i="65"/>
  <c r="AR17" i="65"/>
  <c r="G22" i="87"/>
  <c r="G21" i="87"/>
  <c r="G20" i="87"/>
  <c r="G19" i="87"/>
  <c r="G18" i="87"/>
  <c r="G17" i="87"/>
  <c r="CU14" i="62"/>
  <c r="DB14" i="62"/>
  <c r="DH14" i="62"/>
  <c r="DJ14" i="62"/>
  <c r="DB15" i="62"/>
  <c r="DH15" i="62"/>
  <c r="DJ15" i="62"/>
  <c r="DB16" i="62"/>
  <c r="DH16" i="62"/>
  <c r="DJ16" i="62"/>
  <c r="DB17" i="62"/>
  <c r="DH17" i="62"/>
  <c r="DJ17" i="62"/>
  <c r="DB18" i="62"/>
  <c r="DH18" i="62"/>
  <c r="DJ18" i="62"/>
  <c r="DB19" i="62"/>
  <c r="DH19" i="62"/>
  <c r="DJ19" i="62"/>
  <c r="DB20" i="62"/>
  <c r="DH20" i="62"/>
  <c r="DJ20" i="62"/>
  <c r="DB21" i="62"/>
  <c r="DH21" i="62"/>
  <c r="DJ21" i="62"/>
  <c r="DB22" i="62"/>
  <c r="DH22" i="62"/>
  <c r="DJ22" i="62"/>
  <c r="DB23" i="62"/>
  <c r="DH23" i="62"/>
  <c r="DJ23" i="62"/>
  <c r="DB24" i="62"/>
  <c r="DH24" i="62"/>
  <c r="DJ24" i="62"/>
  <c r="DB25" i="62"/>
  <c r="DH25" i="62"/>
  <c r="DJ25" i="62"/>
  <c r="DB26" i="62"/>
  <c r="DH26" i="62"/>
  <c r="DJ26" i="62"/>
  <c r="DB27" i="62"/>
  <c r="DH27" i="62"/>
  <c r="DJ27" i="62"/>
  <c r="DB28" i="62"/>
  <c r="DH28" i="62"/>
  <c r="DJ28" i="62"/>
  <c r="DB29" i="62"/>
  <c r="DH29" i="62"/>
  <c r="DJ29" i="62"/>
  <c r="DB30" i="62"/>
  <c r="DH30" i="62"/>
  <c r="DJ30" i="62"/>
  <c r="DB31" i="62"/>
  <c r="DH31" i="62"/>
  <c r="DJ31" i="62"/>
  <c r="DB32" i="62"/>
  <c r="DH32" i="62"/>
  <c r="DJ32" i="62"/>
  <c r="DJ13" i="62"/>
  <c r="DB13" i="62"/>
  <c r="DH13" i="62"/>
  <c r="AU13" i="62"/>
  <c r="AL13" i="62"/>
  <c r="DB35" i="62" l="1"/>
  <c r="AR63" i="65"/>
  <c r="AS63" i="65"/>
  <c r="AT63" i="65"/>
  <c r="DJ35" i="62"/>
  <c r="DH35" i="62"/>
  <c r="CV15" i="62"/>
  <c r="CV16" i="62"/>
  <c r="CV17" i="62"/>
  <c r="CV18" i="62"/>
  <c r="CV19" i="62"/>
  <c r="CV20" i="62"/>
  <c r="CV21" i="62"/>
  <c r="CV22" i="62"/>
  <c r="CV23" i="62"/>
  <c r="CV24" i="62"/>
  <c r="CV25" i="62"/>
  <c r="CV26" i="62"/>
  <c r="CV27" i="62"/>
  <c r="CV28" i="62"/>
  <c r="CV29" i="62"/>
  <c r="CV30" i="62"/>
  <c r="CV31" i="62"/>
  <c r="CV32" i="62"/>
  <c r="CO28" i="62" l="1"/>
  <c r="CO32" i="62"/>
  <c r="AO14" i="62"/>
  <c r="AO15" i="62"/>
  <c r="AO16" i="62"/>
  <c r="AO17" i="62"/>
  <c r="AO18" i="62"/>
  <c r="AO19" i="62"/>
  <c r="AO20" i="62"/>
  <c r="AO21" i="62"/>
  <c r="AO22" i="62"/>
  <c r="AO23" i="62"/>
  <c r="AO24" i="62"/>
  <c r="AO25" i="62"/>
  <c r="AO26" i="62"/>
  <c r="AO27" i="62"/>
  <c r="AO28" i="62"/>
  <c r="AO29" i="62"/>
  <c r="AO30" i="62"/>
  <c r="AO31" i="62"/>
  <c r="AO32" i="62"/>
  <c r="AO13" i="62"/>
  <c r="CO14" i="62" l="1"/>
  <c r="CO15" i="62"/>
  <c r="CO16" i="62"/>
  <c r="CO17" i="62"/>
  <c r="CO18" i="62"/>
  <c r="CO19" i="62"/>
  <c r="CO20" i="62"/>
  <c r="CO21" i="62"/>
  <c r="CO22" i="62"/>
  <c r="CO23" i="62"/>
  <c r="CO24" i="62"/>
  <c r="CO25" i="62"/>
  <c r="CO26" i="62"/>
  <c r="CO27" i="62"/>
  <c r="CO29" i="62"/>
  <c r="CO30" i="62"/>
  <c r="CO31" i="62"/>
  <c r="CO35" i="62" l="1"/>
  <c r="CH14" i="62"/>
  <c r="CI14" i="62"/>
  <c r="CJ14" i="62"/>
  <c r="CH15" i="62"/>
  <c r="CI15" i="62"/>
  <c r="CJ15" i="62"/>
  <c r="CH16" i="62"/>
  <c r="CI16" i="62"/>
  <c r="CJ16" i="62"/>
  <c r="CH17" i="62"/>
  <c r="CI17" i="62"/>
  <c r="CJ17" i="62"/>
  <c r="CH18" i="62"/>
  <c r="CI18" i="62"/>
  <c r="CJ18" i="62"/>
  <c r="CH19" i="62"/>
  <c r="CI19" i="62"/>
  <c r="CJ19" i="62"/>
  <c r="CH20" i="62"/>
  <c r="CI20" i="62"/>
  <c r="CJ20" i="62"/>
  <c r="CH21" i="62"/>
  <c r="CI21" i="62"/>
  <c r="CJ21" i="62"/>
  <c r="CH22" i="62"/>
  <c r="CI22" i="62"/>
  <c r="CJ22" i="62"/>
  <c r="CH23" i="62"/>
  <c r="CI23" i="62"/>
  <c r="CJ23" i="62"/>
  <c r="CH24" i="62"/>
  <c r="CI24" i="62"/>
  <c r="CJ24" i="62"/>
  <c r="CH25" i="62"/>
  <c r="CI25" i="62"/>
  <c r="CJ25" i="62"/>
  <c r="CH26" i="62"/>
  <c r="CI26" i="62"/>
  <c r="CJ26" i="62"/>
  <c r="CH27" i="62"/>
  <c r="CI27" i="62"/>
  <c r="CJ27" i="62"/>
  <c r="CH28" i="62"/>
  <c r="CI28" i="62"/>
  <c r="CJ28" i="62"/>
  <c r="CH29" i="62"/>
  <c r="CI29" i="62"/>
  <c r="CJ29" i="62"/>
  <c r="CH30" i="62"/>
  <c r="CI30" i="62"/>
  <c r="CJ30" i="62"/>
  <c r="CH31" i="62"/>
  <c r="CI31" i="62"/>
  <c r="CJ31" i="62"/>
  <c r="CH32" i="62"/>
  <c r="CI32" i="62"/>
  <c r="CJ32" i="62"/>
  <c r="CI13" i="62"/>
  <c r="CJ13" i="62"/>
  <c r="BY14" i="62"/>
  <c r="BZ14" i="62"/>
  <c r="CA14" i="62"/>
  <c r="BY15" i="62"/>
  <c r="BZ15" i="62"/>
  <c r="CA15" i="62"/>
  <c r="BY16" i="62"/>
  <c r="BZ16" i="62"/>
  <c r="CA16" i="62"/>
  <c r="BY17" i="62"/>
  <c r="BZ17" i="62"/>
  <c r="CA17" i="62"/>
  <c r="BY18" i="62"/>
  <c r="BZ18" i="62"/>
  <c r="CA18" i="62"/>
  <c r="BY19" i="62"/>
  <c r="BZ19" i="62"/>
  <c r="CA19" i="62"/>
  <c r="BY20" i="62"/>
  <c r="BZ20" i="62"/>
  <c r="CA20" i="62"/>
  <c r="BY21" i="62"/>
  <c r="BZ21" i="62"/>
  <c r="CA21" i="62"/>
  <c r="BY22" i="62"/>
  <c r="BZ22" i="62"/>
  <c r="CA22" i="62"/>
  <c r="BY23" i="62"/>
  <c r="BZ23" i="62"/>
  <c r="CA23" i="62"/>
  <c r="BY24" i="62"/>
  <c r="BZ24" i="62"/>
  <c r="CA24" i="62"/>
  <c r="BY25" i="62"/>
  <c r="BZ25" i="62"/>
  <c r="CA25" i="62"/>
  <c r="BY26" i="62"/>
  <c r="BZ26" i="62"/>
  <c r="CA26" i="62"/>
  <c r="BY27" i="62"/>
  <c r="BZ27" i="62"/>
  <c r="CA27" i="62"/>
  <c r="BY28" i="62"/>
  <c r="BZ28" i="62"/>
  <c r="CA28" i="62"/>
  <c r="BY29" i="62"/>
  <c r="BZ29" i="62"/>
  <c r="CA29" i="62"/>
  <c r="BY30" i="62"/>
  <c r="BZ30" i="62"/>
  <c r="CA30" i="62"/>
  <c r="BY31" i="62"/>
  <c r="BZ31" i="62"/>
  <c r="CA31" i="62"/>
  <c r="BY32" i="62"/>
  <c r="BZ32" i="62"/>
  <c r="CA32" i="62"/>
  <c r="BY13" i="62"/>
  <c r="BR13" i="62"/>
  <c r="CA13" i="62"/>
  <c r="BZ13" i="62"/>
  <c r="BP14" i="62"/>
  <c r="BQ14" i="62"/>
  <c r="BR14" i="62"/>
  <c r="BP15" i="62"/>
  <c r="BQ15" i="62"/>
  <c r="BR15" i="62"/>
  <c r="BP16" i="62"/>
  <c r="BQ16" i="62"/>
  <c r="BR16" i="62"/>
  <c r="BP17" i="62"/>
  <c r="BQ17" i="62"/>
  <c r="BR17" i="62"/>
  <c r="BP18" i="62"/>
  <c r="BQ18" i="62"/>
  <c r="BR18" i="62"/>
  <c r="BP19" i="62"/>
  <c r="BQ19" i="62"/>
  <c r="BR19" i="62"/>
  <c r="BP20" i="62"/>
  <c r="BQ20" i="62"/>
  <c r="BR20" i="62"/>
  <c r="BP21" i="62"/>
  <c r="BQ21" i="62"/>
  <c r="BR21" i="62"/>
  <c r="BP22" i="62"/>
  <c r="BQ22" i="62"/>
  <c r="BR22" i="62"/>
  <c r="BP23" i="62"/>
  <c r="BQ23" i="62"/>
  <c r="BR23" i="62"/>
  <c r="BP24" i="62"/>
  <c r="BQ24" i="62"/>
  <c r="BR24" i="62"/>
  <c r="BP25" i="62"/>
  <c r="BQ25" i="62"/>
  <c r="BR25" i="62"/>
  <c r="BP26" i="62"/>
  <c r="BQ26" i="62"/>
  <c r="BR26" i="62"/>
  <c r="BP27" i="62"/>
  <c r="BQ27" i="62"/>
  <c r="BR27" i="62"/>
  <c r="BP28" i="62"/>
  <c r="BQ28" i="62"/>
  <c r="BR28" i="62"/>
  <c r="BP29" i="62"/>
  <c r="BQ29" i="62"/>
  <c r="BR29" i="62"/>
  <c r="BP30" i="62"/>
  <c r="BQ30" i="62"/>
  <c r="BR30" i="62"/>
  <c r="BP31" i="62"/>
  <c r="BQ31" i="62"/>
  <c r="BR31" i="62"/>
  <c r="BP32" i="62"/>
  <c r="BQ32" i="62"/>
  <c r="BR32" i="62"/>
  <c r="I13" i="62"/>
  <c r="L13" i="62" s="1"/>
  <c r="BP13" i="62"/>
  <c r="BQ13" i="62"/>
  <c r="BD14" i="62"/>
  <c r="BF14" i="62"/>
  <c r="BG14" i="62"/>
  <c r="BH14" i="62"/>
  <c r="BI14" i="62"/>
  <c r="BD15" i="62"/>
  <c r="BF15" i="62"/>
  <c r="BG15" i="62"/>
  <c r="BH15" i="62"/>
  <c r="BI15" i="62"/>
  <c r="BD16" i="62"/>
  <c r="BF16" i="62"/>
  <c r="BG16" i="62"/>
  <c r="BH16" i="62"/>
  <c r="BI16" i="62"/>
  <c r="BD17" i="62"/>
  <c r="BF17" i="62"/>
  <c r="BG17" i="62"/>
  <c r="BH17" i="62"/>
  <c r="BI17" i="62"/>
  <c r="BD18" i="62"/>
  <c r="BF18" i="62"/>
  <c r="BG18" i="62"/>
  <c r="BH18" i="62"/>
  <c r="BI18" i="62"/>
  <c r="BD19" i="62"/>
  <c r="BF19" i="62"/>
  <c r="BG19" i="62"/>
  <c r="BH19" i="62"/>
  <c r="BI19" i="62"/>
  <c r="BD20" i="62"/>
  <c r="BF20" i="62"/>
  <c r="BG20" i="62"/>
  <c r="BH20" i="62"/>
  <c r="BI20" i="62"/>
  <c r="BD21" i="62"/>
  <c r="BF21" i="62"/>
  <c r="BG21" i="62"/>
  <c r="BH21" i="62"/>
  <c r="BI21" i="62"/>
  <c r="BD22" i="62"/>
  <c r="BF22" i="62"/>
  <c r="BG22" i="62"/>
  <c r="BH22" i="62"/>
  <c r="BI22" i="62"/>
  <c r="BD23" i="62"/>
  <c r="BF23" i="62"/>
  <c r="BG23" i="62"/>
  <c r="BH23" i="62"/>
  <c r="BI23" i="62"/>
  <c r="BD24" i="62"/>
  <c r="BF24" i="62"/>
  <c r="BG24" i="62"/>
  <c r="BH24" i="62"/>
  <c r="BI24" i="62"/>
  <c r="BD25" i="62"/>
  <c r="BF25" i="62"/>
  <c r="BG25" i="62"/>
  <c r="BH25" i="62"/>
  <c r="BI25" i="62"/>
  <c r="BD26" i="62"/>
  <c r="BF26" i="62"/>
  <c r="BG26" i="62"/>
  <c r="BH26" i="62"/>
  <c r="BI26" i="62"/>
  <c r="BD27" i="62"/>
  <c r="BF27" i="62"/>
  <c r="BG27" i="62"/>
  <c r="BH27" i="62"/>
  <c r="BI27" i="62"/>
  <c r="BD28" i="62"/>
  <c r="BF28" i="62"/>
  <c r="BG28" i="62"/>
  <c r="BH28" i="62"/>
  <c r="BI28" i="62"/>
  <c r="BD29" i="62"/>
  <c r="BF29" i="62"/>
  <c r="BG29" i="62"/>
  <c r="BH29" i="62"/>
  <c r="BI29" i="62"/>
  <c r="BD30" i="62"/>
  <c r="BF30" i="62"/>
  <c r="BG30" i="62"/>
  <c r="BH30" i="62"/>
  <c r="BI30" i="62"/>
  <c r="BD31" i="62"/>
  <c r="BF31" i="62"/>
  <c r="BG31" i="62"/>
  <c r="BH31" i="62"/>
  <c r="BI31" i="62"/>
  <c r="BD32" i="62"/>
  <c r="BF32" i="62"/>
  <c r="BG32" i="62"/>
  <c r="BH32" i="62"/>
  <c r="BI32" i="62"/>
  <c r="BH13" i="62"/>
  <c r="BG13" i="62"/>
  <c r="BF13" i="62"/>
  <c r="BI13" i="62" s="1"/>
  <c r="AU14" i="62"/>
  <c r="AW14" i="62"/>
  <c r="AX14" i="62"/>
  <c r="AY14" i="62"/>
  <c r="AZ14" i="62"/>
  <c r="AU15" i="62"/>
  <c r="AW15" i="62"/>
  <c r="AX15" i="62"/>
  <c r="AY15" i="62"/>
  <c r="AZ15" i="62"/>
  <c r="AU16" i="62"/>
  <c r="AW16" i="62"/>
  <c r="AX16" i="62"/>
  <c r="AY16" i="62"/>
  <c r="AZ16" i="62"/>
  <c r="AU17" i="62"/>
  <c r="AW17" i="62"/>
  <c r="AX17" i="62"/>
  <c r="AY17" i="62"/>
  <c r="AZ17" i="62"/>
  <c r="AU18" i="62"/>
  <c r="AW18" i="62"/>
  <c r="AX18" i="62"/>
  <c r="AY18" i="62"/>
  <c r="AZ18" i="62"/>
  <c r="AU19" i="62"/>
  <c r="AW19" i="62"/>
  <c r="AX19" i="62"/>
  <c r="AY19" i="62"/>
  <c r="AZ19" i="62"/>
  <c r="AU20" i="62"/>
  <c r="AW20" i="62"/>
  <c r="AX20" i="62"/>
  <c r="AY20" i="62"/>
  <c r="AZ20" i="62"/>
  <c r="AU21" i="62"/>
  <c r="AW21" i="62"/>
  <c r="AX21" i="62"/>
  <c r="AY21" i="62"/>
  <c r="AZ21" i="62"/>
  <c r="AU22" i="62"/>
  <c r="AW22" i="62"/>
  <c r="AX22" i="62"/>
  <c r="AY22" i="62"/>
  <c r="AZ22" i="62"/>
  <c r="AU23" i="62"/>
  <c r="AW23" i="62"/>
  <c r="AX23" i="62"/>
  <c r="AY23" i="62"/>
  <c r="AZ23" i="62"/>
  <c r="AU24" i="62"/>
  <c r="AW24" i="62"/>
  <c r="AX24" i="62"/>
  <c r="AY24" i="62"/>
  <c r="AZ24" i="62"/>
  <c r="AU25" i="62"/>
  <c r="AW25" i="62"/>
  <c r="AX25" i="62"/>
  <c r="AY25" i="62"/>
  <c r="AZ25" i="62"/>
  <c r="AU26" i="62"/>
  <c r="AW26" i="62"/>
  <c r="AX26" i="62"/>
  <c r="AY26" i="62"/>
  <c r="AZ26" i="62"/>
  <c r="AU27" i="62"/>
  <c r="AW27" i="62"/>
  <c r="AX27" i="62"/>
  <c r="AY27" i="62"/>
  <c r="AZ27" i="62"/>
  <c r="AU28" i="62"/>
  <c r="AW28" i="62"/>
  <c r="AX28" i="62"/>
  <c r="AY28" i="62"/>
  <c r="AZ28" i="62"/>
  <c r="AU29" i="62"/>
  <c r="AW29" i="62"/>
  <c r="AX29" i="62"/>
  <c r="AY29" i="62"/>
  <c r="AZ29" i="62"/>
  <c r="AU30" i="62"/>
  <c r="AW30" i="62"/>
  <c r="AX30" i="62"/>
  <c r="AY30" i="62"/>
  <c r="AZ30" i="62"/>
  <c r="AU31" i="62"/>
  <c r="AW31" i="62"/>
  <c r="AX31" i="62"/>
  <c r="AY31" i="62"/>
  <c r="AZ31" i="62"/>
  <c r="AU32" i="62"/>
  <c r="AW32" i="62"/>
  <c r="AX32" i="62"/>
  <c r="AY32" i="62"/>
  <c r="AZ32" i="62"/>
  <c r="AW13" i="62"/>
  <c r="AZ13" i="62" s="1"/>
  <c r="AY13" i="62"/>
  <c r="AP13" i="62"/>
  <c r="AL14" i="62"/>
  <c r="AN14" i="62"/>
  <c r="AL15" i="62"/>
  <c r="AN15" i="62"/>
  <c r="AL16" i="62"/>
  <c r="AN16" i="62"/>
  <c r="AL17" i="62"/>
  <c r="AN17" i="62"/>
  <c r="AL18" i="62"/>
  <c r="AN18" i="62"/>
  <c r="AL19" i="62"/>
  <c r="AN19" i="62"/>
  <c r="AL20" i="62"/>
  <c r="AN20" i="62"/>
  <c r="AL21" i="62"/>
  <c r="AN21" i="62"/>
  <c r="AL22" i="62"/>
  <c r="AN22" i="62"/>
  <c r="AL23" i="62"/>
  <c r="AN23" i="62"/>
  <c r="AL24" i="62"/>
  <c r="AN24" i="62"/>
  <c r="AL25" i="62"/>
  <c r="AN25" i="62"/>
  <c r="AL26" i="62"/>
  <c r="AN26" i="62"/>
  <c r="AL27" i="62"/>
  <c r="AN27" i="62"/>
  <c r="AL28" i="62"/>
  <c r="AN28" i="62"/>
  <c r="AL29" i="62"/>
  <c r="AN29" i="62"/>
  <c r="AL30" i="62"/>
  <c r="AN30" i="62"/>
  <c r="AL31" i="62"/>
  <c r="AN31" i="62"/>
  <c r="AL32" i="62"/>
  <c r="AN32" i="62"/>
  <c r="G14" i="62"/>
  <c r="I14" i="62"/>
  <c r="G15" i="62"/>
  <c r="I15" i="62"/>
  <c r="G16" i="62"/>
  <c r="I16" i="62"/>
  <c r="G17" i="62"/>
  <c r="I17" i="62"/>
  <c r="G18" i="62"/>
  <c r="I18" i="62"/>
  <c r="G19" i="62"/>
  <c r="I19" i="62"/>
  <c r="G20" i="62"/>
  <c r="I20" i="62"/>
  <c r="G21" i="62"/>
  <c r="I21" i="62"/>
  <c r="G22" i="62"/>
  <c r="I22" i="62"/>
  <c r="G23" i="62"/>
  <c r="I23" i="62"/>
  <c r="G24" i="62"/>
  <c r="I24" i="62"/>
  <c r="G25" i="62"/>
  <c r="I25" i="62"/>
  <c r="G26" i="62"/>
  <c r="I26" i="62"/>
  <c r="G27" i="62"/>
  <c r="I27" i="62"/>
  <c r="G28" i="62"/>
  <c r="I28" i="62"/>
  <c r="G29" i="62"/>
  <c r="I29" i="62"/>
  <c r="G30" i="62"/>
  <c r="I30" i="62"/>
  <c r="G31" i="62"/>
  <c r="I31" i="62"/>
  <c r="G32" i="62"/>
  <c r="I32" i="62"/>
  <c r="AN13" i="62"/>
  <c r="G13" i="62"/>
  <c r="J13" i="62" s="1"/>
  <c r="AQ32" i="62"/>
  <c r="AP32" i="62"/>
  <c r="AQ31" i="62"/>
  <c r="AP31" i="62"/>
  <c r="AQ30" i="62"/>
  <c r="AP30" i="62"/>
  <c r="AQ29" i="62"/>
  <c r="AP29" i="62"/>
  <c r="AQ28" i="62"/>
  <c r="AP28" i="62"/>
  <c r="AQ27" i="62"/>
  <c r="AP27" i="62"/>
  <c r="AQ26" i="62"/>
  <c r="AP26" i="62"/>
  <c r="AQ25" i="62"/>
  <c r="AP25" i="62"/>
  <c r="AQ24" i="62"/>
  <c r="AP24" i="62"/>
  <c r="AQ23" i="62"/>
  <c r="AP23" i="62"/>
  <c r="AQ22" i="62"/>
  <c r="AP22" i="62"/>
  <c r="AQ21" i="62"/>
  <c r="AP21" i="62"/>
  <c r="AQ20" i="62"/>
  <c r="AP20" i="62"/>
  <c r="AQ19" i="62"/>
  <c r="AP19" i="62"/>
  <c r="AQ18" i="62"/>
  <c r="AP18" i="62"/>
  <c r="AQ17" i="62"/>
  <c r="AP17" i="62"/>
  <c r="AQ16" i="62"/>
  <c r="AP16" i="62"/>
  <c r="AQ15" i="62"/>
  <c r="AP15" i="62"/>
  <c r="AQ14" i="62"/>
  <c r="AP14" i="62"/>
  <c r="AQ13" i="62"/>
  <c r="AD14" i="62"/>
  <c r="AE14" i="62"/>
  <c r="AF14" i="62"/>
  <c r="AD15" i="62"/>
  <c r="AE15" i="62"/>
  <c r="AF15" i="62"/>
  <c r="AD16" i="62"/>
  <c r="AE16" i="62"/>
  <c r="AF16" i="62"/>
  <c r="AD17" i="62"/>
  <c r="AE17" i="62"/>
  <c r="AF17" i="62"/>
  <c r="AD18" i="62"/>
  <c r="AE18" i="62"/>
  <c r="AF18" i="62"/>
  <c r="AD19" i="62"/>
  <c r="AE19" i="62"/>
  <c r="AF19" i="62"/>
  <c r="AD20" i="62"/>
  <c r="AE20" i="62"/>
  <c r="AF20" i="62"/>
  <c r="AD21" i="62"/>
  <c r="AE21" i="62"/>
  <c r="AF21" i="62"/>
  <c r="AD22" i="62"/>
  <c r="AE22" i="62"/>
  <c r="AF22" i="62"/>
  <c r="AD23" i="62"/>
  <c r="AE23" i="62"/>
  <c r="AF23" i="62"/>
  <c r="AD24" i="62"/>
  <c r="AE24" i="62"/>
  <c r="AF24" i="62"/>
  <c r="AD25" i="62"/>
  <c r="AE25" i="62"/>
  <c r="AF25" i="62"/>
  <c r="AD26" i="62"/>
  <c r="AE26" i="62"/>
  <c r="AF26" i="62"/>
  <c r="AD27" i="62"/>
  <c r="AE27" i="62"/>
  <c r="AF27" i="62"/>
  <c r="AD28" i="62"/>
  <c r="AE28" i="62"/>
  <c r="AF28" i="62"/>
  <c r="AD29" i="62"/>
  <c r="AE29" i="62"/>
  <c r="AF29" i="62"/>
  <c r="AD30" i="62"/>
  <c r="AE30" i="62"/>
  <c r="AF30" i="62"/>
  <c r="AD31" i="62"/>
  <c r="AE31" i="62"/>
  <c r="AF31" i="62"/>
  <c r="AD32" i="62"/>
  <c r="AE32" i="62"/>
  <c r="AF32" i="62"/>
  <c r="AD13" i="62"/>
  <c r="AF13" i="62"/>
  <c r="AE13" i="62"/>
  <c r="S14" i="62"/>
  <c r="T14" i="62"/>
  <c r="U14" i="62"/>
  <c r="S15" i="62"/>
  <c r="T15" i="62"/>
  <c r="U15" i="62"/>
  <c r="S16" i="62"/>
  <c r="T16" i="62"/>
  <c r="U16" i="62"/>
  <c r="S17" i="62"/>
  <c r="T17" i="62"/>
  <c r="U17" i="62"/>
  <c r="S18" i="62"/>
  <c r="T18" i="62"/>
  <c r="U18" i="62"/>
  <c r="S19" i="62"/>
  <c r="T19" i="62"/>
  <c r="U19" i="62"/>
  <c r="S20" i="62"/>
  <c r="T20" i="62"/>
  <c r="U20" i="62"/>
  <c r="S21" i="62"/>
  <c r="T21" i="62"/>
  <c r="U21" i="62"/>
  <c r="S22" i="62"/>
  <c r="T22" i="62"/>
  <c r="U22" i="62"/>
  <c r="S23" i="62"/>
  <c r="T23" i="62"/>
  <c r="U23" i="62"/>
  <c r="S24" i="62"/>
  <c r="T24" i="62"/>
  <c r="U24" i="62"/>
  <c r="S25" i="62"/>
  <c r="T25" i="62"/>
  <c r="U25" i="62"/>
  <c r="S26" i="62"/>
  <c r="T26" i="62"/>
  <c r="U26" i="62"/>
  <c r="S27" i="62"/>
  <c r="T27" i="62"/>
  <c r="U27" i="62"/>
  <c r="S28" i="62"/>
  <c r="T28" i="62"/>
  <c r="U28" i="62"/>
  <c r="S29" i="62"/>
  <c r="T29" i="62"/>
  <c r="U29" i="62"/>
  <c r="S30" i="62"/>
  <c r="T30" i="62"/>
  <c r="U30" i="62"/>
  <c r="S31" i="62"/>
  <c r="T31" i="62"/>
  <c r="U31" i="62"/>
  <c r="S32" i="62"/>
  <c r="T32" i="62"/>
  <c r="U32" i="62"/>
  <c r="J14" i="62"/>
  <c r="K14" i="62"/>
  <c r="L14" i="62"/>
  <c r="J15" i="62"/>
  <c r="K15" i="62"/>
  <c r="L15" i="62"/>
  <c r="J16" i="62"/>
  <c r="K16" i="62"/>
  <c r="L16" i="62"/>
  <c r="J17" i="62"/>
  <c r="K17" i="62"/>
  <c r="L17" i="62"/>
  <c r="J18" i="62"/>
  <c r="K18" i="62"/>
  <c r="L18" i="62"/>
  <c r="J19" i="62"/>
  <c r="K19" i="62"/>
  <c r="L19" i="62"/>
  <c r="J20" i="62"/>
  <c r="K20" i="62"/>
  <c r="L20" i="62"/>
  <c r="J21" i="62"/>
  <c r="K21" i="62"/>
  <c r="L21" i="62"/>
  <c r="J22" i="62"/>
  <c r="K22" i="62"/>
  <c r="L22" i="62"/>
  <c r="J23" i="62"/>
  <c r="K23" i="62"/>
  <c r="L23" i="62"/>
  <c r="J24" i="62"/>
  <c r="K24" i="62"/>
  <c r="L24" i="62"/>
  <c r="J25" i="62"/>
  <c r="K25" i="62"/>
  <c r="L25" i="62"/>
  <c r="J26" i="62"/>
  <c r="K26" i="62"/>
  <c r="L26" i="62"/>
  <c r="J27" i="62"/>
  <c r="K27" i="62"/>
  <c r="L27" i="62"/>
  <c r="J28" i="62"/>
  <c r="K28" i="62"/>
  <c r="L28" i="62"/>
  <c r="J29" i="62"/>
  <c r="K29" i="62"/>
  <c r="L29" i="62"/>
  <c r="J30" i="62"/>
  <c r="K30" i="62"/>
  <c r="L30" i="62"/>
  <c r="J31" i="62"/>
  <c r="K31" i="62"/>
  <c r="L31" i="62"/>
  <c r="J32" i="62"/>
  <c r="K32" i="62"/>
  <c r="L32" i="62"/>
  <c r="K13" i="62"/>
  <c r="CN27" i="62" l="1"/>
  <c r="CN13" i="62"/>
  <c r="CM13" i="62"/>
  <c r="CL32" i="62"/>
  <c r="CM29" i="62"/>
  <c r="CN26" i="62"/>
  <c r="CL24" i="62"/>
  <c r="CM21" i="62"/>
  <c r="CN18" i="62"/>
  <c r="CL16" i="62"/>
  <c r="CN15" i="62"/>
  <c r="CN31" i="62"/>
  <c r="CN23" i="62"/>
  <c r="CM26" i="62"/>
  <c r="CM18" i="62"/>
  <c r="CL18" i="62"/>
  <c r="CM31" i="62"/>
  <c r="CM23" i="62"/>
  <c r="CM15" i="62"/>
  <c r="CL26" i="62"/>
  <c r="CM25" i="62"/>
  <c r="CM17" i="62"/>
  <c r="CM30" i="62"/>
  <c r="CM22" i="62"/>
  <c r="CN19" i="62"/>
  <c r="CM14" i="62"/>
  <c r="CL30" i="62"/>
  <c r="CL22" i="62"/>
  <c r="CL14" i="62"/>
  <c r="CL29" i="62"/>
  <c r="CL21" i="62"/>
  <c r="CL31" i="62"/>
  <c r="CM28" i="62"/>
  <c r="CN25" i="62"/>
  <c r="CL23" i="62"/>
  <c r="CM20" i="62"/>
  <c r="CN17" i="62"/>
  <c r="CL15" i="62"/>
  <c r="CN30" i="62"/>
  <c r="CL28" i="62"/>
  <c r="CN22" i="62"/>
  <c r="CL20" i="62"/>
  <c r="CN14" i="62"/>
  <c r="CN20" i="62"/>
  <c r="CL25" i="62"/>
  <c r="CL17" i="62"/>
  <c r="CN28" i="62"/>
  <c r="CN32" i="62"/>
  <c r="CM27" i="62"/>
  <c r="CN24" i="62"/>
  <c r="CM19" i="62"/>
  <c r="CN16" i="62"/>
  <c r="CM32" i="62"/>
  <c r="CN29" i="62"/>
  <c r="CL27" i="62"/>
  <c r="CM24" i="62"/>
  <c r="CN21" i="62"/>
  <c r="CL19" i="62"/>
  <c r="CM16" i="62"/>
  <c r="CN35" i="62" l="1"/>
  <c r="F16" i="45" s="1"/>
  <c r="CM35" i="62"/>
  <c r="G16" i="45" s="1"/>
  <c r="G27" i="87" l="1"/>
  <c r="H27" i="87"/>
  <c r="I44" i="63"/>
  <c r="I45" i="63"/>
  <c r="I46" i="63"/>
  <c r="I43" i="63"/>
  <c r="J43" i="63" s="1"/>
  <c r="K20" i="45" l="1"/>
  <c r="J20" i="45"/>
  <c r="S15" i="67"/>
  <c r="S16" i="67"/>
  <c r="S17" i="67"/>
  <c r="S18" i="67"/>
  <c r="S19" i="67"/>
  <c r="S20" i="67"/>
  <c r="S21" i="67"/>
  <c r="S22" i="67"/>
  <c r="S23" i="67"/>
  <c r="H32" i="83" l="1"/>
  <c r="H33" i="83"/>
  <c r="H34" i="83"/>
  <c r="H35" i="83"/>
  <c r="H36" i="83"/>
  <c r="H37" i="83"/>
  <c r="H38" i="83"/>
  <c r="H39" i="83"/>
  <c r="H40" i="83"/>
  <c r="E67" i="87"/>
  <c r="E66" i="87" s="1"/>
  <c r="K47" i="45"/>
  <c r="L47" i="45" s="1"/>
  <c r="H44" i="83" l="1"/>
  <c r="DB3" i="61"/>
  <c r="DG3" i="57"/>
  <c r="E68" i="87" l="1"/>
  <c r="K53" i="45"/>
  <c r="L53" i="45" s="1"/>
  <c r="DF3" i="57"/>
  <c r="DA3" i="61"/>
  <c r="DH3" i="57" l="1"/>
  <c r="DC3" i="61"/>
  <c r="CV3" i="57"/>
  <c r="CQ3" i="61"/>
  <c r="V49" i="70" l="1"/>
  <c r="W49" i="70"/>
  <c r="W47" i="70"/>
  <c r="X47" i="70" s="1"/>
  <c r="W48" i="70"/>
  <c r="W46" i="70"/>
  <c r="W45" i="70"/>
  <c r="W44" i="70"/>
  <c r="AB16" i="70" l="1"/>
  <c r="AD16" i="70"/>
  <c r="AE16" i="70"/>
  <c r="AB17" i="70"/>
  <c r="AC17" i="70"/>
  <c r="AD17" i="70"/>
  <c r="AE17" i="70"/>
  <c r="AB18" i="70"/>
  <c r="AC18" i="70"/>
  <c r="AD18" i="70"/>
  <c r="AB19" i="70"/>
  <c r="AC19" i="70"/>
  <c r="AD19" i="70"/>
  <c r="AE19" i="70"/>
  <c r="AB20" i="70"/>
  <c r="AC20" i="70"/>
  <c r="AD20" i="70"/>
  <c r="AE20" i="70"/>
  <c r="AB21" i="70"/>
  <c r="AC21" i="70"/>
  <c r="AD21" i="70"/>
  <c r="AE21" i="70"/>
  <c r="AB22" i="70"/>
  <c r="AC22" i="70"/>
  <c r="AD22" i="70"/>
  <c r="AE22" i="70"/>
  <c r="AB23" i="70"/>
  <c r="AC23" i="70"/>
  <c r="AD23" i="70"/>
  <c r="AE23" i="70"/>
  <c r="AB24" i="70"/>
  <c r="AC24" i="70"/>
  <c r="AD24" i="70"/>
  <c r="AE24" i="70"/>
  <c r="AB25" i="70"/>
  <c r="AC25" i="70"/>
  <c r="AD25" i="70"/>
  <c r="AE25" i="70"/>
  <c r="AB26" i="70"/>
  <c r="AC26" i="70"/>
  <c r="AD26" i="70"/>
  <c r="AE26" i="70"/>
  <c r="AB27" i="70"/>
  <c r="AC27" i="70"/>
  <c r="AD27" i="70"/>
  <c r="AE27" i="70"/>
  <c r="AB28" i="70"/>
  <c r="AC28" i="70"/>
  <c r="AD28" i="70"/>
  <c r="AE28" i="70"/>
  <c r="AB29" i="70"/>
  <c r="AC29" i="70"/>
  <c r="AD29" i="70"/>
  <c r="AE29" i="70"/>
  <c r="AB30" i="70"/>
  <c r="AC30" i="70"/>
  <c r="AD30" i="70"/>
  <c r="AE30" i="70"/>
  <c r="AB31" i="70"/>
  <c r="AC31" i="70"/>
  <c r="AD31" i="70"/>
  <c r="AE31" i="70"/>
  <c r="AB32" i="70"/>
  <c r="AC32" i="70"/>
  <c r="AD32" i="70"/>
  <c r="AE32" i="70"/>
  <c r="AB33" i="70"/>
  <c r="AC33" i="70"/>
  <c r="AD33" i="70"/>
  <c r="AE33" i="70"/>
  <c r="AB34" i="70"/>
  <c r="AC34" i="70"/>
  <c r="AD34" i="70"/>
  <c r="AE34" i="70"/>
  <c r="AD15" i="70"/>
  <c r="AC15" i="70"/>
  <c r="AB15" i="70"/>
  <c r="X17" i="70"/>
  <c r="X18" i="70"/>
  <c r="X19" i="70"/>
  <c r="Y19" i="70"/>
  <c r="X20" i="70"/>
  <c r="Y20" i="70"/>
  <c r="Z20" i="70"/>
  <c r="X21" i="70"/>
  <c r="Y21" i="70"/>
  <c r="X22" i="70"/>
  <c r="Y22" i="70"/>
  <c r="Z22" i="70"/>
  <c r="X23" i="70"/>
  <c r="Y23" i="70"/>
  <c r="Z23" i="70"/>
  <c r="X24" i="70"/>
  <c r="Y24" i="70"/>
  <c r="Z24" i="70"/>
  <c r="X25" i="70"/>
  <c r="Y25" i="70"/>
  <c r="Z25" i="70"/>
  <c r="X26" i="70"/>
  <c r="Y26" i="70"/>
  <c r="Z26" i="70"/>
  <c r="X27" i="70"/>
  <c r="Y27" i="70"/>
  <c r="Z27" i="70"/>
  <c r="X28" i="70"/>
  <c r="Y28" i="70"/>
  <c r="Z28" i="70"/>
  <c r="X29" i="70"/>
  <c r="Y29" i="70"/>
  <c r="Z29" i="70"/>
  <c r="W30" i="70"/>
  <c r="X30" i="70"/>
  <c r="Y30" i="70"/>
  <c r="W31" i="70"/>
  <c r="X31" i="70"/>
  <c r="Y31" i="70"/>
  <c r="X32" i="70"/>
  <c r="Y32" i="70"/>
  <c r="W33" i="70"/>
  <c r="W34" i="70"/>
  <c r="X34" i="70"/>
  <c r="R16" i="70"/>
  <c r="S16" i="70"/>
  <c r="T16" i="70"/>
  <c r="U16" i="70"/>
  <c r="R17" i="70"/>
  <c r="S17" i="70"/>
  <c r="T17" i="70"/>
  <c r="U17" i="70"/>
  <c r="R18" i="70"/>
  <c r="S18" i="70"/>
  <c r="T18" i="70"/>
  <c r="U18" i="70"/>
  <c r="R19" i="70"/>
  <c r="S19" i="70"/>
  <c r="T19" i="70"/>
  <c r="U19" i="70"/>
  <c r="R20" i="70"/>
  <c r="S20" i="70"/>
  <c r="T20" i="70"/>
  <c r="U20" i="70"/>
  <c r="R21" i="70"/>
  <c r="S21" i="70"/>
  <c r="T21" i="70"/>
  <c r="U21" i="70"/>
  <c r="R22" i="70"/>
  <c r="S22" i="70"/>
  <c r="T22" i="70"/>
  <c r="U22" i="70"/>
  <c r="R23" i="70"/>
  <c r="S23" i="70"/>
  <c r="T23" i="70"/>
  <c r="U23" i="70"/>
  <c r="R24" i="70"/>
  <c r="S24" i="70"/>
  <c r="T24" i="70"/>
  <c r="U24" i="70"/>
  <c r="R25" i="70"/>
  <c r="S25" i="70"/>
  <c r="T25" i="70"/>
  <c r="U25" i="70"/>
  <c r="R26" i="70"/>
  <c r="S26" i="70"/>
  <c r="T26" i="70"/>
  <c r="U26" i="70"/>
  <c r="R27" i="70"/>
  <c r="S27" i="70"/>
  <c r="T27" i="70"/>
  <c r="U27" i="70"/>
  <c r="R28" i="70"/>
  <c r="S28" i="70"/>
  <c r="T28" i="70"/>
  <c r="U28" i="70"/>
  <c r="R29" i="70"/>
  <c r="S29" i="70"/>
  <c r="T29" i="70"/>
  <c r="U29" i="70"/>
  <c r="R30" i="70"/>
  <c r="S30" i="70"/>
  <c r="T30" i="70"/>
  <c r="U30" i="70"/>
  <c r="R31" i="70"/>
  <c r="S31" i="70"/>
  <c r="T31" i="70"/>
  <c r="U31" i="70"/>
  <c r="R32" i="70"/>
  <c r="S32" i="70"/>
  <c r="T32" i="70"/>
  <c r="U32" i="70"/>
  <c r="R33" i="70"/>
  <c r="S33" i="70"/>
  <c r="T33" i="70"/>
  <c r="U33" i="70"/>
  <c r="R34" i="70"/>
  <c r="S34" i="70"/>
  <c r="T34" i="70"/>
  <c r="U34" i="70"/>
  <c r="U15" i="70"/>
  <c r="T15" i="70"/>
  <c r="S15" i="70"/>
  <c r="R15" i="70"/>
  <c r="AC16" i="70"/>
  <c r="AE18" i="70"/>
  <c r="AE15" i="70"/>
  <c r="V45" i="45" l="1"/>
  <c r="V43" i="45"/>
  <c r="D3" i="57" l="1"/>
  <c r="C3" i="57"/>
  <c r="D3" i="61" l="1"/>
  <c r="C3" i="61"/>
  <c r="BO3" i="61" l="1"/>
  <c r="BM3" i="61"/>
  <c r="O54" i="45" l="1"/>
  <c r="O27" i="45"/>
  <c r="O14" i="45" l="1"/>
  <c r="H45" i="82"/>
  <c r="E65" i="87" s="1"/>
  <c r="E64" i="87" s="1"/>
  <c r="I4" i="77"/>
  <c r="R4" i="76"/>
  <c r="Q8" i="75"/>
  <c r="H14" i="71"/>
  <c r="H15" i="71"/>
  <c r="H16" i="71"/>
  <c r="H17" i="71"/>
  <c r="H18" i="71"/>
  <c r="H19" i="71"/>
  <c r="H20" i="71"/>
  <c r="H21" i="71"/>
  <c r="H22" i="71"/>
  <c r="CV13" i="62"/>
  <c r="CV35" i="62" s="1"/>
  <c r="H16" i="70"/>
  <c r="L16" i="70"/>
  <c r="N16" i="70"/>
  <c r="H17" i="70"/>
  <c r="L17" i="70"/>
  <c r="N17" i="70"/>
  <c r="W17" i="70" s="1"/>
  <c r="H18" i="70"/>
  <c r="L18" i="70"/>
  <c r="N18" i="70"/>
  <c r="W18" i="70" s="1"/>
  <c r="H19" i="70"/>
  <c r="L19" i="70"/>
  <c r="N19" i="70"/>
  <c r="H20" i="70"/>
  <c r="L20" i="70"/>
  <c r="N20" i="70"/>
  <c r="W20" i="70" s="1"/>
  <c r="H21" i="70"/>
  <c r="L21" i="70"/>
  <c r="N21" i="70"/>
  <c r="H22" i="70"/>
  <c r="L22" i="70"/>
  <c r="N22" i="70"/>
  <c r="W22" i="70" s="1"/>
  <c r="H23" i="70"/>
  <c r="L23" i="70"/>
  <c r="N23" i="70"/>
  <c r="W23" i="70" s="1"/>
  <c r="H24" i="70"/>
  <c r="L24" i="70"/>
  <c r="N24" i="70"/>
  <c r="W24" i="70" s="1"/>
  <c r="H25" i="70"/>
  <c r="L25" i="70"/>
  <c r="N25" i="70"/>
  <c r="W25" i="70" s="1"/>
  <c r="H26" i="70"/>
  <c r="L26" i="70"/>
  <c r="N26" i="70"/>
  <c r="W26" i="70" s="1"/>
  <c r="H27" i="70"/>
  <c r="L27" i="70"/>
  <c r="N27" i="70"/>
  <c r="W27" i="70" s="1"/>
  <c r="H28" i="70"/>
  <c r="L28" i="70"/>
  <c r="N28" i="70"/>
  <c r="W28" i="70" s="1"/>
  <c r="H29" i="70"/>
  <c r="L29" i="70"/>
  <c r="N29" i="70"/>
  <c r="W29" i="70" s="1"/>
  <c r="H30" i="70"/>
  <c r="L30" i="70"/>
  <c r="N30" i="70"/>
  <c r="Z30" i="70" s="1"/>
  <c r="H31" i="70"/>
  <c r="L31" i="70"/>
  <c r="N31" i="70"/>
  <c r="Z31" i="70" s="1"/>
  <c r="H32" i="70"/>
  <c r="L32" i="70"/>
  <c r="N32" i="70"/>
  <c r="H33" i="70"/>
  <c r="L33" i="70"/>
  <c r="N33" i="70"/>
  <c r="Z33" i="70" s="1"/>
  <c r="H34" i="70"/>
  <c r="L34" i="70"/>
  <c r="N34" i="70"/>
  <c r="N15" i="70"/>
  <c r="H15" i="70"/>
  <c r="L15" i="70"/>
  <c r="X33" i="70" l="1"/>
  <c r="Y33" i="70"/>
  <c r="W32" i="70"/>
  <c r="Z32" i="70"/>
  <c r="Z21" i="70"/>
  <c r="W21" i="70"/>
  <c r="Z19" i="70"/>
  <c r="W19" i="70"/>
  <c r="Y16" i="70"/>
  <c r="Z16" i="70"/>
  <c r="Y34" i="70"/>
  <c r="Z34" i="70"/>
  <c r="H25" i="71"/>
  <c r="E45" i="87" s="1"/>
  <c r="X16" i="70"/>
  <c r="W16" i="70"/>
  <c r="Y17" i="70"/>
  <c r="Z17" i="70"/>
  <c r="F38" i="87"/>
  <c r="E38" i="87" s="1"/>
  <c r="Z18" i="70"/>
  <c r="Y18" i="70"/>
  <c r="N41" i="70"/>
  <c r="E44" i="87" s="1"/>
  <c r="X15" i="70"/>
  <c r="Y15" i="70"/>
  <c r="Z15" i="70"/>
  <c r="W15" i="70"/>
  <c r="E43" i="87" l="1"/>
  <c r="V35" i="70"/>
  <c r="AG16" i="70" l="1"/>
  <c r="AI16" i="70"/>
  <c r="AJ20" i="70"/>
  <c r="AG21" i="70"/>
  <c r="AJ22" i="70"/>
  <c r="AG23" i="70"/>
  <c r="AG31" i="70"/>
  <c r="AJ19" i="70"/>
  <c r="AH34" i="70" l="1"/>
  <c r="AI31" i="70"/>
  <c r="AI23" i="70"/>
  <c r="AI21" i="70"/>
  <c r="AI32" i="70"/>
  <c r="AI24" i="70"/>
  <c r="AI30" i="70"/>
  <c r="AI33" i="70"/>
  <c r="AJ32" i="70"/>
  <c r="AI25" i="70"/>
  <c r="AJ28" i="70"/>
  <c r="AG22" i="70"/>
  <c r="AG20" i="70"/>
  <c r="AI22" i="70"/>
  <c r="AI28" i="70"/>
  <c r="AI20" i="70"/>
  <c r="AI34" i="70"/>
  <c r="AI26" i="70"/>
  <c r="AJ16" i="70"/>
  <c r="AH16" i="70"/>
  <c r="AI27" i="70"/>
  <c r="AH24" i="70"/>
  <c r="AI29" i="70"/>
  <c r="AI19" i="70"/>
  <c r="AJ21" i="70"/>
  <c r="AH20" i="70"/>
  <c r="AH26" i="70"/>
  <c r="AG28" i="70"/>
  <c r="AH30" i="70"/>
  <c r="AH22" i="70"/>
  <c r="AJ23" i="70"/>
  <c r="AH33" i="70"/>
  <c r="AH31" i="70"/>
  <c r="AH29" i="70"/>
  <c r="AH27" i="70"/>
  <c r="AH25" i="70"/>
  <c r="AH23" i="70"/>
  <c r="AH21" i="70"/>
  <c r="AG33" i="70"/>
  <c r="AG29" i="70"/>
  <c r="AG27" i="70"/>
  <c r="AG25" i="70"/>
  <c r="AJ34" i="70"/>
  <c r="AJ26" i="70"/>
  <c r="AJ24" i="70"/>
  <c r="AG32" i="70"/>
  <c r="AG24" i="70"/>
  <c r="AG19" i="70"/>
  <c r="AH19" i="70"/>
  <c r="AJ30" i="70"/>
  <c r="AH28" i="70"/>
  <c r="AG30" i="70"/>
  <c r="AJ33" i="70"/>
  <c r="AJ31" i="70"/>
  <c r="AJ29" i="70"/>
  <c r="AJ27" i="70"/>
  <c r="AJ25" i="70"/>
  <c r="AG34" i="70"/>
  <c r="AG26" i="70"/>
  <c r="AH32" i="70"/>
  <c r="AJ15" i="70"/>
  <c r="U49" i="70"/>
  <c r="T49" i="70"/>
  <c r="AG17" i="70"/>
  <c r="AH17" i="70"/>
  <c r="AI17" i="70"/>
  <c r="AG18" i="70"/>
  <c r="AH18" i="70"/>
  <c r="AI18" i="70"/>
  <c r="AI15" i="70"/>
  <c r="AG15" i="70"/>
  <c r="AG35" i="70" l="1"/>
  <c r="AI35" i="70"/>
  <c r="R35" i="70"/>
  <c r="S35" i="70"/>
  <c r="T35" i="70"/>
  <c r="Y35" i="70"/>
  <c r="AB35" i="70" l="1"/>
  <c r="V46" i="70"/>
  <c r="U42" i="45" s="1"/>
  <c r="AD35" i="70"/>
  <c r="S46" i="70"/>
  <c r="S45" i="70"/>
  <c r="S49" i="70"/>
  <c r="S45" i="45" s="1"/>
  <c r="S44" i="70"/>
  <c r="T44" i="70" l="1"/>
  <c r="U44" i="70"/>
  <c r="T40" i="45" s="1"/>
  <c r="S41" i="45"/>
  <c r="S42" i="45"/>
  <c r="T46" i="70"/>
  <c r="U46" i="70"/>
  <c r="S40" i="45"/>
  <c r="AJ17" i="70"/>
  <c r="AJ18" i="70"/>
  <c r="BG3" i="57" l="1"/>
  <c r="BB3" i="61"/>
  <c r="T42" i="45"/>
  <c r="AJ35" i="70"/>
  <c r="U35" i="70"/>
  <c r="BH3" i="61" l="1"/>
  <c r="BM3" i="57"/>
  <c r="AE35" i="70"/>
  <c r="S47" i="70"/>
  <c r="AH15" i="70"/>
  <c r="AH35" i="70" s="1"/>
  <c r="AC35" i="70" s="1"/>
  <c r="Z35" i="70"/>
  <c r="W35" i="70"/>
  <c r="V44" i="70" s="1"/>
  <c r="U40" i="45" s="1"/>
  <c r="K51" i="45"/>
  <c r="DE3" i="57" l="1"/>
  <c r="L51" i="45"/>
  <c r="K50" i="45"/>
  <c r="U47" i="70"/>
  <c r="U45" i="70"/>
  <c r="T41" i="45" s="1"/>
  <c r="T45" i="70"/>
  <c r="V47" i="70"/>
  <c r="U43" i="45" s="1"/>
  <c r="T47" i="70"/>
  <c r="S48" i="70"/>
  <c r="S43" i="45"/>
  <c r="X35" i="70"/>
  <c r="V45" i="70" s="1"/>
  <c r="K44" i="45"/>
  <c r="L44" i="45" s="1"/>
  <c r="S4" i="76"/>
  <c r="BE3" i="61" l="1"/>
  <c r="BJ3" i="57"/>
  <c r="S44" i="45"/>
  <c r="T48" i="70"/>
  <c r="N42" i="70" s="1"/>
  <c r="V48" i="70"/>
  <c r="U44" i="45" s="1"/>
  <c r="U41" i="45"/>
  <c r="T43" i="45"/>
  <c r="K30" i="45"/>
  <c r="L30" i="45" s="1"/>
  <c r="Q9" i="75"/>
  <c r="BK3" i="61" l="1"/>
  <c r="BP3" i="57"/>
  <c r="T44" i="45"/>
  <c r="L14" i="69"/>
  <c r="N14" i="69" s="1"/>
  <c r="L38" i="69"/>
  <c r="L15" i="69"/>
  <c r="L16" i="69"/>
  <c r="L17" i="69"/>
  <c r="L18" i="69"/>
  <c r="L19" i="69"/>
  <c r="L20" i="69"/>
  <c r="L21" i="69"/>
  <c r="L22" i="69"/>
  <c r="L23" i="69"/>
  <c r="L24" i="69"/>
  <c r="L25" i="69"/>
  <c r="L26" i="69"/>
  <c r="L27" i="69"/>
  <c r="L28" i="69"/>
  <c r="L29" i="69"/>
  <c r="L30" i="69"/>
  <c r="L31" i="69"/>
  <c r="L32" i="69"/>
  <c r="L33" i="69"/>
  <c r="L34" i="69"/>
  <c r="L35" i="69"/>
  <c r="L36" i="69"/>
  <c r="L37" i="69"/>
  <c r="G63" i="66"/>
  <c r="G70" i="66" s="1"/>
  <c r="F30" i="87" l="1"/>
  <c r="L39" i="69"/>
  <c r="J73" i="63"/>
  <c r="E25" i="45" l="1"/>
  <c r="L25" i="45" s="1"/>
  <c r="F37" i="87"/>
  <c r="E37" i="87" s="1"/>
  <c r="E19" i="45"/>
  <c r="P13" i="62"/>
  <c r="W44" i="76" l="1"/>
  <c r="H16" i="73"/>
  <c r="H106" i="73" s="1"/>
  <c r="I170" i="63"/>
  <c r="I169" i="63"/>
  <c r="I168" i="63"/>
  <c r="I167" i="63"/>
  <c r="I166" i="63"/>
  <c r="I165" i="63"/>
  <c r="I164" i="63"/>
  <c r="I163" i="63"/>
  <c r="I162" i="63"/>
  <c r="I161" i="63"/>
  <c r="I160" i="63"/>
  <c r="I159" i="63"/>
  <c r="I158" i="63"/>
  <c r="I157" i="63"/>
  <c r="I156" i="63"/>
  <c r="I155" i="63"/>
  <c r="I154" i="63"/>
  <c r="I153" i="63"/>
  <c r="I152" i="63"/>
  <c r="I151" i="63"/>
  <c r="I69" i="63"/>
  <c r="H69" i="63"/>
  <c r="I68" i="63"/>
  <c r="H68" i="63"/>
  <c r="I67" i="63"/>
  <c r="H67" i="63"/>
  <c r="I66" i="63"/>
  <c r="H66" i="63"/>
  <c r="G66" i="63" s="1"/>
  <c r="I65" i="63"/>
  <c r="H65" i="63"/>
  <c r="I64" i="63"/>
  <c r="H64" i="63"/>
  <c r="I63" i="63"/>
  <c r="H63" i="63"/>
  <c r="I62" i="63"/>
  <c r="H62" i="63"/>
  <c r="G62" i="63" s="1"/>
  <c r="I61" i="63"/>
  <c r="H61" i="63"/>
  <c r="I60" i="63"/>
  <c r="H60" i="63"/>
  <c r="I59" i="63"/>
  <c r="H59" i="63"/>
  <c r="I58" i="63"/>
  <c r="H58" i="63"/>
  <c r="G58" i="63" s="1"/>
  <c r="I57" i="63"/>
  <c r="H57" i="63"/>
  <c r="I56" i="63"/>
  <c r="H56" i="63"/>
  <c r="I55" i="63"/>
  <c r="H55" i="63"/>
  <c r="G55" i="63" s="1"/>
  <c r="I54" i="63"/>
  <c r="H54" i="63"/>
  <c r="G54" i="63" s="1"/>
  <c r="I50" i="63"/>
  <c r="I49" i="63"/>
  <c r="I48" i="63"/>
  <c r="I47" i="63"/>
  <c r="I41" i="63"/>
  <c r="I40" i="63"/>
  <c r="I39" i="63"/>
  <c r="I38" i="63"/>
  <c r="I37" i="63"/>
  <c r="I36" i="63"/>
  <c r="I35" i="63"/>
  <c r="I34" i="63"/>
  <c r="I33" i="63"/>
  <c r="I32" i="63"/>
  <c r="I31" i="63"/>
  <c r="I30" i="63"/>
  <c r="I29" i="63"/>
  <c r="I26" i="63"/>
  <c r="I25" i="63"/>
  <c r="I24" i="63"/>
  <c r="I23" i="63"/>
  <c r="I22" i="63"/>
  <c r="I20" i="63"/>
  <c r="I19" i="63"/>
  <c r="I18" i="63"/>
  <c r="I17" i="63"/>
  <c r="BD13" i="62"/>
  <c r="AX13" i="62"/>
  <c r="CL13" i="62" s="1"/>
  <c r="CL35" i="62" s="1"/>
  <c r="AA32" i="62"/>
  <c r="AA31" i="62"/>
  <c r="AA30" i="62"/>
  <c r="AA29" i="62"/>
  <c r="AA28" i="62"/>
  <c r="AA27" i="62"/>
  <c r="AA26" i="62"/>
  <c r="AA25" i="62"/>
  <c r="AA24" i="62"/>
  <c r="AA23" i="62"/>
  <c r="AA22" i="62"/>
  <c r="AA21" i="62"/>
  <c r="AA20" i="62"/>
  <c r="AA19" i="62"/>
  <c r="AA18" i="62"/>
  <c r="AA17" i="62"/>
  <c r="AA16" i="62"/>
  <c r="AA15" i="62"/>
  <c r="AA14" i="62"/>
  <c r="AA13" i="62"/>
  <c r="P32" i="62"/>
  <c r="P31" i="62"/>
  <c r="P30" i="62"/>
  <c r="P29" i="62"/>
  <c r="P28" i="62"/>
  <c r="P27" i="62"/>
  <c r="P26" i="62"/>
  <c r="P25" i="62"/>
  <c r="P24" i="62"/>
  <c r="P23" i="62"/>
  <c r="P22" i="62"/>
  <c r="P21" i="62"/>
  <c r="P20" i="62"/>
  <c r="P19" i="62"/>
  <c r="P18" i="62"/>
  <c r="P17" i="62"/>
  <c r="P16" i="62"/>
  <c r="P15" i="62"/>
  <c r="P14" i="62"/>
  <c r="O66" i="63" l="1"/>
  <c r="P66" i="63" s="1"/>
  <c r="L66" i="63"/>
  <c r="M66" i="63" s="1"/>
  <c r="O62" i="63"/>
  <c r="P62" i="63" s="1"/>
  <c r="L62" i="63"/>
  <c r="M62" i="63" s="1"/>
  <c r="L58" i="63"/>
  <c r="M58" i="63" s="1"/>
  <c r="O58" i="63"/>
  <c r="P58" i="63" s="1"/>
  <c r="L55" i="63"/>
  <c r="M55" i="63" s="1"/>
  <c r="O55" i="63"/>
  <c r="P55" i="63" s="1"/>
  <c r="O54" i="63"/>
  <c r="P54" i="63" s="1"/>
  <c r="F27" i="87"/>
  <c r="E27" i="87" s="1"/>
  <c r="E16" i="45"/>
  <c r="L16" i="45" s="1"/>
  <c r="P16" i="45" s="1"/>
  <c r="L54" i="63"/>
  <c r="M54" i="63" s="1"/>
  <c r="J54" i="63"/>
  <c r="E26" i="45"/>
  <c r="L26" i="45" s="1"/>
  <c r="M702" i="75"/>
  <c r="J702" i="75"/>
  <c r="L702" i="75" s="1"/>
  <c r="M701" i="75"/>
  <c r="J701" i="75"/>
  <c r="L701" i="75" s="1"/>
  <c r="M700" i="75"/>
  <c r="J700" i="75"/>
  <c r="L700" i="75" s="1"/>
  <c r="M699" i="75"/>
  <c r="J699" i="75"/>
  <c r="L699" i="75" s="1"/>
  <c r="M698" i="75"/>
  <c r="J698" i="75"/>
  <c r="L698" i="75" s="1"/>
  <c r="M697" i="75"/>
  <c r="J697" i="75"/>
  <c r="L697" i="75" s="1"/>
  <c r="M696" i="75"/>
  <c r="J696" i="75"/>
  <c r="L696" i="75" s="1"/>
  <c r="M695" i="75"/>
  <c r="J695" i="75"/>
  <c r="L695" i="75" s="1"/>
  <c r="M694" i="75"/>
  <c r="J694" i="75"/>
  <c r="L694" i="75" s="1"/>
  <c r="M693" i="75"/>
  <c r="J693" i="75"/>
  <c r="L693" i="75" s="1"/>
  <c r="M692" i="75"/>
  <c r="J692" i="75"/>
  <c r="L692" i="75" s="1"/>
  <c r="M691" i="75"/>
  <c r="J691" i="75"/>
  <c r="L691" i="75" s="1"/>
  <c r="M690" i="75"/>
  <c r="J690" i="75"/>
  <c r="L690" i="75" s="1"/>
  <c r="M689" i="75"/>
  <c r="J689" i="75"/>
  <c r="L689" i="75" s="1"/>
  <c r="M688" i="75"/>
  <c r="J688" i="75"/>
  <c r="L688" i="75" s="1"/>
  <c r="M687" i="75"/>
  <c r="J687" i="75"/>
  <c r="L687" i="75" s="1"/>
  <c r="M686" i="75"/>
  <c r="J686" i="75"/>
  <c r="L686" i="75" s="1"/>
  <c r="M685" i="75"/>
  <c r="J685" i="75"/>
  <c r="L685" i="75" s="1"/>
  <c r="M684" i="75"/>
  <c r="J684" i="75"/>
  <c r="L684" i="75" s="1"/>
  <c r="M683" i="75"/>
  <c r="J683" i="75"/>
  <c r="L683" i="75" s="1"/>
  <c r="M682" i="75"/>
  <c r="J682" i="75"/>
  <c r="L682" i="75" s="1"/>
  <c r="M681" i="75"/>
  <c r="J681" i="75"/>
  <c r="L681" i="75" s="1"/>
  <c r="M680" i="75"/>
  <c r="J680" i="75"/>
  <c r="L680" i="75" s="1"/>
  <c r="M679" i="75"/>
  <c r="J679" i="75"/>
  <c r="L679" i="75" s="1"/>
  <c r="M678" i="75"/>
  <c r="J678" i="75"/>
  <c r="L678" i="75" s="1"/>
  <c r="M677" i="75"/>
  <c r="J677" i="75"/>
  <c r="L677" i="75" s="1"/>
  <c r="M676" i="75"/>
  <c r="J676" i="75"/>
  <c r="L676" i="75" s="1"/>
  <c r="M675" i="75"/>
  <c r="J675" i="75"/>
  <c r="L675" i="75" s="1"/>
  <c r="M674" i="75"/>
  <c r="J674" i="75"/>
  <c r="L674" i="75" s="1"/>
  <c r="M673" i="75"/>
  <c r="J673" i="75"/>
  <c r="L673" i="75" s="1"/>
  <c r="M672" i="75"/>
  <c r="J672" i="75"/>
  <c r="L672" i="75" s="1"/>
  <c r="M671" i="75"/>
  <c r="J671" i="75"/>
  <c r="L671" i="75" s="1"/>
  <c r="M670" i="75"/>
  <c r="J670" i="75"/>
  <c r="L670" i="75" s="1"/>
  <c r="M669" i="75"/>
  <c r="J669" i="75"/>
  <c r="L669" i="75" s="1"/>
  <c r="M668" i="75"/>
  <c r="J668" i="75"/>
  <c r="L668" i="75" s="1"/>
  <c r="M667" i="75"/>
  <c r="J667" i="75"/>
  <c r="L667" i="75" s="1"/>
  <c r="M666" i="75"/>
  <c r="J666" i="75"/>
  <c r="L666" i="75" s="1"/>
  <c r="M665" i="75"/>
  <c r="J665" i="75"/>
  <c r="L665" i="75" s="1"/>
  <c r="M664" i="75"/>
  <c r="J664" i="75"/>
  <c r="L664" i="75" s="1"/>
  <c r="M663" i="75"/>
  <c r="J663" i="75"/>
  <c r="L663" i="75" s="1"/>
  <c r="M662" i="75"/>
  <c r="J662" i="75"/>
  <c r="L662" i="75" s="1"/>
  <c r="M661" i="75"/>
  <c r="J661" i="75"/>
  <c r="L661" i="75" s="1"/>
  <c r="M660" i="75"/>
  <c r="J660" i="75"/>
  <c r="L660" i="75" s="1"/>
  <c r="M659" i="75"/>
  <c r="J659" i="75"/>
  <c r="L659" i="75" s="1"/>
  <c r="M658" i="75"/>
  <c r="J658" i="75"/>
  <c r="L658" i="75" s="1"/>
  <c r="M657" i="75"/>
  <c r="J657" i="75"/>
  <c r="L657" i="75" s="1"/>
  <c r="M656" i="75"/>
  <c r="J656" i="75"/>
  <c r="L656" i="75" s="1"/>
  <c r="M655" i="75"/>
  <c r="J655" i="75"/>
  <c r="L655" i="75" s="1"/>
  <c r="M654" i="75"/>
  <c r="J654" i="75"/>
  <c r="L654" i="75" s="1"/>
  <c r="M653" i="75"/>
  <c r="J653" i="75"/>
  <c r="L653" i="75" s="1"/>
  <c r="M652" i="75"/>
  <c r="J652" i="75"/>
  <c r="L652" i="75" s="1"/>
  <c r="M651" i="75"/>
  <c r="J651" i="75"/>
  <c r="L651" i="75" s="1"/>
  <c r="M650" i="75"/>
  <c r="J650" i="75"/>
  <c r="L650" i="75" s="1"/>
  <c r="M649" i="75"/>
  <c r="J649" i="75"/>
  <c r="L649" i="75" s="1"/>
  <c r="M648" i="75"/>
  <c r="J648" i="75"/>
  <c r="L648" i="75" s="1"/>
  <c r="M647" i="75"/>
  <c r="J647" i="75"/>
  <c r="L647" i="75" s="1"/>
  <c r="M646" i="75"/>
  <c r="J646" i="75"/>
  <c r="L646" i="75" s="1"/>
  <c r="M645" i="75"/>
  <c r="J645" i="75"/>
  <c r="L645" i="75" s="1"/>
  <c r="M644" i="75"/>
  <c r="J644" i="75"/>
  <c r="L644" i="75" s="1"/>
  <c r="M643" i="75"/>
  <c r="J643" i="75"/>
  <c r="L643" i="75" s="1"/>
  <c r="Q631" i="75"/>
  <c r="M631" i="75"/>
  <c r="L631" i="75"/>
  <c r="K631" i="75"/>
  <c r="J631" i="75"/>
  <c r="Q630" i="75"/>
  <c r="M630" i="75"/>
  <c r="L630" i="75"/>
  <c r="K630" i="75"/>
  <c r="J630" i="75"/>
  <c r="Q629" i="75"/>
  <c r="M629" i="75"/>
  <c r="L629" i="75"/>
  <c r="K629" i="75"/>
  <c r="J629" i="75"/>
  <c r="Q628" i="75"/>
  <c r="M628" i="75"/>
  <c r="L628" i="75"/>
  <c r="K628" i="75"/>
  <c r="J628" i="75"/>
  <c r="Q627" i="75"/>
  <c r="M627" i="75"/>
  <c r="L627" i="75"/>
  <c r="K627" i="75"/>
  <c r="J627" i="75"/>
  <c r="Q626" i="75"/>
  <c r="M626" i="75"/>
  <c r="L626" i="75"/>
  <c r="K626" i="75"/>
  <c r="J626" i="75"/>
  <c r="Q625" i="75"/>
  <c r="M625" i="75"/>
  <c r="L625" i="75"/>
  <c r="K625" i="75"/>
  <c r="J625" i="75"/>
  <c r="Q624" i="75"/>
  <c r="M624" i="75"/>
  <c r="L624" i="75"/>
  <c r="K624" i="75"/>
  <c r="J624" i="75"/>
  <c r="Q623" i="75"/>
  <c r="M623" i="75"/>
  <c r="L623" i="75"/>
  <c r="K623" i="75"/>
  <c r="J623" i="75"/>
  <c r="Q622" i="75"/>
  <c r="M622" i="75"/>
  <c r="L622" i="75"/>
  <c r="K622" i="75"/>
  <c r="J622" i="75"/>
  <c r="Q621" i="75"/>
  <c r="M621" i="75"/>
  <c r="L621" i="75"/>
  <c r="K621" i="75"/>
  <c r="J621" i="75"/>
  <c r="Q620" i="75"/>
  <c r="M620" i="75"/>
  <c r="L620" i="75"/>
  <c r="K620" i="75"/>
  <c r="J620" i="75"/>
  <c r="Q619" i="75"/>
  <c r="M619" i="75"/>
  <c r="L619" i="75"/>
  <c r="K619" i="75"/>
  <c r="J619" i="75"/>
  <c r="Q618" i="75"/>
  <c r="M618" i="75"/>
  <c r="L618" i="75"/>
  <c r="K618" i="75"/>
  <c r="J618" i="75"/>
  <c r="Q617" i="75"/>
  <c r="M617" i="75"/>
  <c r="L617" i="75"/>
  <c r="K617" i="75"/>
  <c r="J617" i="75"/>
  <c r="Q616" i="75"/>
  <c r="M616" i="75"/>
  <c r="L616" i="75"/>
  <c r="K616" i="75"/>
  <c r="J616" i="75"/>
  <c r="Q615" i="75"/>
  <c r="M615" i="75"/>
  <c r="L615" i="75"/>
  <c r="K615" i="75"/>
  <c r="J615" i="75"/>
  <c r="Q614" i="75"/>
  <c r="M614" i="75"/>
  <c r="L614" i="75"/>
  <c r="K614" i="75"/>
  <c r="J614" i="75"/>
  <c r="Q613" i="75"/>
  <c r="M613" i="75"/>
  <c r="L613" i="75"/>
  <c r="K613" i="75"/>
  <c r="J613" i="75"/>
  <c r="Q612" i="75"/>
  <c r="M612" i="75"/>
  <c r="L612" i="75"/>
  <c r="K612" i="75"/>
  <c r="J612" i="75"/>
  <c r="Q611" i="75"/>
  <c r="M611" i="75"/>
  <c r="L611" i="75"/>
  <c r="K611" i="75"/>
  <c r="J611" i="75"/>
  <c r="Q610" i="75"/>
  <c r="M610" i="75"/>
  <c r="L610" i="75"/>
  <c r="K610" i="75"/>
  <c r="J610" i="75"/>
  <c r="Q609" i="75"/>
  <c r="M609" i="75"/>
  <c r="L609" i="75"/>
  <c r="K609" i="75"/>
  <c r="J609" i="75"/>
  <c r="Q608" i="75"/>
  <c r="M608" i="75"/>
  <c r="L608" i="75"/>
  <c r="K608" i="75"/>
  <c r="J608" i="75"/>
  <c r="Q607" i="75"/>
  <c r="M607" i="75"/>
  <c r="L607" i="75"/>
  <c r="K607" i="75"/>
  <c r="J607" i="75"/>
  <c r="Q606" i="75"/>
  <c r="M606" i="75"/>
  <c r="L606" i="75"/>
  <c r="K606" i="75"/>
  <c r="J606" i="75"/>
  <c r="Q605" i="75"/>
  <c r="M605" i="75"/>
  <c r="L605" i="75"/>
  <c r="K605" i="75"/>
  <c r="J605" i="75"/>
  <c r="Q604" i="75"/>
  <c r="M604" i="75"/>
  <c r="L604" i="75"/>
  <c r="K604" i="75"/>
  <c r="J604" i="75"/>
  <c r="Q603" i="75"/>
  <c r="M603" i="75"/>
  <c r="L603" i="75"/>
  <c r="K603" i="75"/>
  <c r="J603" i="75"/>
  <c r="Q602" i="75"/>
  <c r="M602" i="75"/>
  <c r="L602" i="75"/>
  <c r="K602" i="75"/>
  <c r="J602" i="75"/>
  <c r="Q601" i="75"/>
  <c r="M601" i="75"/>
  <c r="L601" i="75"/>
  <c r="K601" i="75"/>
  <c r="J601" i="75"/>
  <c r="Q600" i="75"/>
  <c r="M600" i="75"/>
  <c r="L600" i="75"/>
  <c r="K600" i="75"/>
  <c r="J600" i="75"/>
  <c r="Q599" i="75"/>
  <c r="M599" i="75"/>
  <c r="L599" i="75"/>
  <c r="K599" i="75"/>
  <c r="J599" i="75"/>
  <c r="Q598" i="75"/>
  <c r="M598" i="75"/>
  <c r="L598" i="75"/>
  <c r="K598" i="75"/>
  <c r="J598" i="75"/>
  <c r="Q597" i="75"/>
  <c r="M597" i="75"/>
  <c r="L597" i="75"/>
  <c r="K597" i="75"/>
  <c r="J597" i="75"/>
  <c r="Q596" i="75"/>
  <c r="M596" i="75"/>
  <c r="L596" i="75"/>
  <c r="K596" i="75"/>
  <c r="J596" i="75"/>
  <c r="Q595" i="75"/>
  <c r="M595" i="75"/>
  <c r="L595" i="75"/>
  <c r="K595" i="75"/>
  <c r="J595" i="75"/>
  <c r="Q594" i="75"/>
  <c r="M594" i="75"/>
  <c r="L594" i="75"/>
  <c r="K594" i="75"/>
  <c r="J594" i="75"/>
  <c r="Q593" i="75"/>
  <c r="M593" i="75"/>
  <c r="L593" i="75"/>
  <c r="K593" i="75"/>
  <c r="J593" i="75"/>
  <c r="Q592" i="75"/>
  <c r="M592" i="75"/>
  <c r="L592" i="75"/>
  <c r="K592" i="75"/>
  <c r="J592" i="75"/>
  <c r="Q591" i="75"/>
  <c r="M591" i="75"/>
  <c r="L591" i="75"/>
  <c r="K591" i="75"/>
  <c r="J591" i="75"/>
  <c r="Q590" i="75"/>
  <c r="M590" i="75"/>
  <c r="L590" i="75"/>
  <c r="K590" i="75"/>
  <c r="J590" i="75"/>
  <c r="Q589" i="75"/>
  <c r="M589" i="75"/>
  <c r="L589" i="75"/>
  <c r="K589" i="75"/>
  <c r="J589" i="75"/>
  <c r="Q588" i="75"/>
  <c r="M588" i="75"/>
  <c r="L588" i="75"/>
  <c r="K588" i="75"/>
  <c r="J588" i="75"/>
  <c r="Q587" i="75"/>
  <c r="M587" i="75"/>
  <c r="L587" i="75"/>
  <c r="K587" i="75"/>
  <c r="J587" i="75"/>
  <c r="Q586" i="75"/>
  <c r="M586" i="75"/>
  <c r="L586" i="75"/>
  <c r="K586" i="75"/>
  <c r="J586" i="75"/>
  <c r="Q585" i="75"/>
  <c r="M585" i="75"/>
  <c r="L585" i="75"/>
  <c r="K585" i="75"/>
  <c r="J585" i="75"/>
  <c r="Q584" i="75"/>
  <c r="M584" i="75"/>
  <c r="L584" i="75"/>
  <c r="K584" i="75"/>
  <c r="J584" i="75"/>
  <c r="Q583" i="75"/>
  <c r="M583" i="75"/>
  <c r="L583" i="75"/>
  <c r="K583" i="75"/>
  <c r="J583" i="75"/>
  <c r="Q582" i="75"/>
  <c r="M582" i="75"/>
  <c r="L582" i="75"/>
  <c r="K582" i="75"/>
  <c r="J582" i="75"/>
  <c r="Q581" i="75"/>
  <c r="M581" i="75"/>
  <c r="L581" i="75"/>
  <c r="K581" i="75"/>
  <c r="J581" i="75"/>
  <c r="Q580" i="75"/>
  <c r="M580" i="75"/>
  <c r="L580" i="75"/>
  <c r="K580" i="75"/>
  <c r="J580" i="75"/>
  <c r="Q579" i="75"/>
  <c r="M579" i="75"/>
  <c r="L579" i="75"/>
  <c r="K579" i="75"/>
  <c r="J579" i="75"/>
  <c r="Q578" i="75"/>
  <c r="M578" i="75"/>
  <c r="L578" i="75"/>
  <c r="K578" i="75"/>
  <c r="J578" i="75"/>
  <c r="Q577" i="75"/>
  <c r="M577" i="75"/>
  <c r="L577" i="75"/>
  <c r="K577" i="75"/>
  <c r="J577" i="75"/>
  <c r="Q576" i="75"/>
  <c r="M576" i="75"/>
  <c r="L576" i="75"/>
  <c r="K576" i="75"/>
  <c r="J576" i="75"/>
  <c r="Q575" i="75"/>
  <c r="M575" i="75"/>
  <c r="L575" i="75"/>
  <c r="K575" i="75"/>
  <c r="J575" i="75"/>
  <c r="Q574" i="75"/>
  <c r="M574" i="75"/>
  <c r="L574" i="75"/>
  <c r="K574" i="75"/>
  <c r="J574" i="75"/>
  <c r="Q573" i="75"/>
  <c r="M573" i="75"/>
  <c r="L573" i="75"/>
  <c r="K573" i="75"/>
  <c r="J573" i="75"/>
  <c r="Q572" i="75"/>
  <c r="M572" i="75"/>
  <c r="L572" i="75"/>
  <c r="K572" i="75"/>
  <c r="J572" i="75"/>
  <c r="Q571" i="75"/>
  <c r="M571" i="75"/>
  <c r="L571" i="75"/>
  <c r="K571" i="75"/>
  <c r="J571" i="75"/>
  <c r="Q570" i="75"/>
  <c r="M570" i="75"/>
  <c r="L570" i="75"/>
  <c r="K570" i="75"/>
  <c r="J570" i="75"/>
  <c r="Q569" i="75"/>
  <c r="M569" i="75"/>
  <c r="L569" i="75"/>
  <c r="K569" i="75"/>
  <c r="J569" i="75"/>
  <c r="Q568" i="75"/>
  <c r="M568" i="75"/>
  <c r="L568" i="75"/>
  <c r="K568" i="75"/>
  <c r="J568" i="75"/>
  <c r="Q567" i="75"/>
  <c r="M567" i="75"/>
  <c r="L567" i="75"/>
  <c r="K567" i="75"/>
  <c r="J567" i="75"/>
  <c r="Q566" i="75"/>
  <c r="M566" i="75"/>
  <c r="L566" i="75"/>
  <c r="K566" i="75"/>
  <c r="J566" i="75"/>
  <c r="Q565" i="75"/>
  <c r="M565" i="75"/>
  <c r="L565" i="75"/>
  <c r="K565" i="75"/>
  <c r="J565" i="75"/>
  <c r="Q564" i="75"/>
  <c r="M564" i="75"/>
  <c r="L564" i="75"/>
  <c r="K564" i="75"/>
  <c r="J564" i="75"/>
  <c r="Q563" i="75"/>
  <c r="M563" i="75"/>
  <c r="L563" i="75"/>
  <c r="K563" i="75"/>
  <c r="J563" i="75"/>
  <c r="Q562" i="75"/>
  <c r="M562" i="75"/>
  <c r="L562" i="75"/>
  <c r="K562" i="75"/>
  <c r="J562" i="75"/>
  <c r="Q561" i="75"/>
  <c r="M561" i="75"/>
  <c r="L561" i="75"/>
  <c r="K561" i="75"/>
  <c r="J561" i="75"/>
  <c r="Q560" i="75"/>
  <c r="M560" i="75"/>
  <c r="L560" i="75"/>
  <c r="K560" i="75"/>
  <c r="J560" i="75"/>
  <c r="Q559" i="75"/>
  <c r="M559" i="75"/>
  <c r="L559" i="75"/>
  <c r="K559" i="75"/>
  <c r="J559" i="75"/>
  <c r="Q558" i="75"/>
  <c r="M558" i="75"/>
  <c r="L558" i="75"/>
  <c r="K558" i="75"/>
  <c r="J558" i="75"/>
  <c r="Q557" i="75"/>
  <c r="M557" i="75"/>
  <c r="L557" i="75"/>
  <c r="K557" i="75"/>
  <c r="J557" i="75"/>
  <c r="Q556" i="75"/>
  <c r="M556" i="75"/>
  <c r="L556" i="75"/>
  <c r="K556" i="75"/>
  <c r="J556" i="75"/>
  <c r="Q555" i="75"/>
  <c r="M555" i="75"/>
  <c r="L555" i="75"/>
  <c r="K555" i="75"/>
  <c r="J555" i="75"/>
  <c r="Q554" i="75"/>
  <c r="M554" i="75"/>
  <c r="L554" i="75"/>
  <c r="K554" i="75"/>
  <c r="J554" i="75"/>
  <c r="Q553" i="75"/>
  <c r="M553" i="75"/>
  <c r="L553" i="75"/>
  <c r="K553" i="75"/>
  <c r="J553" i="75"/>
  <c r="Q552" i="75"/>
  <c r="M552" i="75"/>
  <c r="L552" i="75"/>
  <c r="K552" i="75"/>
  <c r="J552" i="75"/>
  <c r="Q551" i="75"/>
  <c r="M551" i="75"/>
  <c r="L551" i="75"/>
  <c r="K551" i="75"/>
  <c r="J551" i="75"/>
  <c r="Q550" i="75"/>
  <c r="M550" i="75"/>
  <c r="L550" i="75"/>
  <c r="K550" i="75"/>
  <c r="J550" i="75"/>
  <c r="Q549" i="75"/>
  <c r="M549" i="75"/>
  <c r="L549" i="75"/>
  <c r="K549" i="75"/>
  <c r="J549" i="75"/>
  <c r="Q548" i="75"/>
  <c r="M548" i="75"/>
  <c r="L548" i="75"/>
  <c r="K548" i="75"/>
  <c r="J548" i="75"/>
  <c r="Q547" i="75"/>
  <c r="M547" i="75"/>
  <c r="L547" i="75"/>
  <c r="K547" i="75"/>
  <c r="J547" i="75"/>
  <c r="Q546" i="75"/>
  <c r="M546" i="75"/>
  <c r="L546" i="75"/>
  <c r="K546" i="75"/>
  <c r="J546" i="75"/>
  <c r="Q545" i="75"/>
  <c r="M545" i="75"/>
  <c r="L545" i="75"/>
  <c r="K545" i="75"/>
  <c r="J545" i="75"/>
  <c r="Q544" i="75"/>
  <c r="M544" i="75"/>
  <c r="L544" i="75"/>
  <c r="K544" i="75"/>
  <c r="J544" i="75"/>
  <c r="Q543" i="75"/>
  <c r="M543" i="75"/>
  <c r="L543" i="75"/>
  <c r="K543" i="75"/>
  <c r="J543" i="75"/>
  <c r="Q542" i="75"/>
  <c r="M542" i="75"/>
  <c r="L542" i="75"/>
  <c r="K542" i="75"/>
  <c r="J542" i="75"/>
  <c r="Q541" i="75"/>
  <c r="M541" i="75"/>
  <c r="L541" i="75"/>
  <c r="K541" i="75"/>
  <c r="J541" i="75"/>
  <c r="Q540" i="75"/>
  <c r="M540" i="75"/>
  <c r="L540" i="75"/>
  <c r="K540" i="75"/>
  <c r="J540" i="75"/>
  <c r="Q539" i="75"/>
  <c r="M539" i="75"/>
  <c r="L539" i="75"/>
  <c r="K539" i="75"/>
  <c r="J539" i="75"/>
  <c r="Q538" i="75"/>
  <c r="M538" i="75"/>
  <c r="L538" i="75"/>
  <c r="K538" i="75"/>
  <c r="J538" i="75"/>
  <c r="Q537" i="75"/>
  <c r="M537" i="75"/>
  <c r="L537" i="75"/>
  <c r="K537" i="75"/>
  <c r="J537" i="75"/>
  <c r="Q536" i="75"/>
  <c r="M536" i="75"/>
  <c r="L536" i="75"/>
  <c r="K536" i="75"/>
  <c r="J536" i="75"/>
  <c r="Q535" i="75"/>
  <c r="M535" i="75"/>
  <c r="L535" i="75"/>
  <c r="K535" i="75"/>
  <c r="J535" i="75"/>
  <c r="Q534" i="75"/>
  <c r="M534" i="75"/>
  <c r="L534" i="75"/>
  <c r="K534" i="75"/>
  <c r="J534" i="75"/>
  <c r="Q533" i="75"/>
  <c r="M533" i="75"/>
  <c r="L533" i="75"/>
  <c r="K533" i="75"/>
  <c r="J533" i="75"/>
  <c r="Q532" i="75"/>
  <c r="M532" i="75"/>
  <c r="L532" i="75"/>
  <c r="K532" i="75"/>
  <c r="J532" i="75"/>
  <c r="Q531" i="75"/>
  <c r="M531" i="75"/>
  <c r="L531" i="75"/>
  <c r="K531" i="75"/>
  <c r="J531" i="75"/>
  <c r="Q530" i="75"/>
  <c r="M530" i="75"/>
  <c r="L530" i="75"/>
  <c r="K530" i="75"/>
  <c r="J530" i="75"/>
  <c r="Q529" i="75"/>
  <c r="M529" i="75"/>
  <c r="L529" i="75"/>
  <c r="K529" i="75"/>
  <c r="J529" i="75"/>
  <c r="Q528" i="75"/>
  <c r="M528" i="75"/>
  <c r="L528" i="75"/>
  <c r="K528" i="75"/>
  <c r="J528" i="75"/>
  <c r="Q527" i="75"/>
  <c r="M527" i="75"/>
  <c r="L527" i="75"/>
  <c r="K527" i="75"/>
  <c r="J527" i="75"/>
  <c r="Q526" i="75"/>
  <c r="M526" i="75"/>
  <c r="L526" i="75"/>
  <c r="K526" i="75"/>
  <c r="J526" i="75"/>
  <c r="Q525" i="75"/>
  <c r="M525" i="75"/>
  <c r="L525" i="75"/>
  <c r="K525" i="75"/>
  <c r="J525" i="75"/>
  <c r="Q524" i="75"/>
  <c r="M524" i="75"/>
  <c r="L524" i="75"/>
  <c r="K524" i="75"/>
  <c r="J524" i="75"/>
  <c r="Q523" i="75"/>
  <c r="M523" i="75"/>
  <c r="L523" i="75"/>
  <c r="K523" i="75"/>
  <c r="J523" i="75"/>
  <c r="Q522" i="75"/>
  <c r="M522" i="75"/>
  <c r="L522" i="75"/>
  <c r="K522" i="75"/>
  <c r="J522" i="75"/>
  <c r="Q521" i="75"/>
  <c r="M521" i="75"/>
  <c r="L521" i="75"/>
  <c r="K521" i="75"/>
  <c r="J521" i="75"/>
  <c r="Q520" i="75"/>
  <c r="M520" i="75"/>
  <c r="L520" i="75"/>
  <c r="K520" i="75"/>
  <c r="J520" i="75"/>
  <c r="Q519" i="75"/>
  <c r="M519" i="75"/>
  <c r="L519" i="75"/>
  <c r="K519" i="75"/>
  <c r="J519" i="75"/>
  <c r="Q518" i="75"/>
  <c r="M518" i="75"/>
  <c r="L518" i="75"/>
  <c r="K518" i="75"/>
  <c r="J518" i="75"/>
  <c r="Q517" i="75"/>
  <c r="M517" i="75"/>
  <c r="L517" i="75"/>
  <c r="K517" i="75"/>
  <c r="J517" i="75"/>
  <c r="Q516" i="75"/>
  <c r="M516" i="75"/>
  <c r="L516" i="75"/>
  <c r="K516" i="75"/>
  <c r="J516" i="75"/>
  <c r="Q515" i="75"/>
  <c r="M515" i="75"/>
  <c r="L515" i="75"/>
  <c r="K515" i="75"/>
  <c r="J515" i="75"/>
  <c r="Q514" i="75"/>
  <c r="M514" i="75"/>
  <c r="L514" i="75"/>
  <c r="K514" i="75"/>
  <c r="J514" i="75"/>
  <c r="Q513" i="75"/>
  <c r="M513" i="75"/>
  <c r="L513" i="75"/>
  <c r="K513" i="75"/>
  <c r="J513" i="75"/>
  <c r="Q512" i="75"/>
  <c r="M512" i="75"/>
  <c r="L512" i="75"/>
  <c r="K512" i="75"/>
  <c r="J512" i="75"/>
  <c r="Q511" i="75"/>
  <c r="M511" i="75"/>
  <c r="L511" i="75"/>
  <c r="K511" i="75"/>
  <c r="J511" i="75"/>
  <c r="Q510" i="75"/>
  <c r="M510" i="75"/>
  <c r="L510" i="75"/>
  <c r="K510" i="75"/>
  <c r="J510" i="75"/>
  <c r="Q509" i="75"/>
  <c r="M509" i="75"/>
  <c r="L509" i="75"/>
  <c r="K509" i="75"/>
  <c r="J509" i="75"/>
  <c r="Q508" i="75"/>
  <c r="M508" i="75"/>
  <c r="L508" i="75"/>
  <c r="K508" i="75"/>
  <c r="J508" i="75"/>
  <c r="Q507" i="75"/>
  <c r="M507" i="75"/>
  <c r="L507" i="75"/>
  <c r="K507" i="75"/>
  <c r="J507" i="75"/>
  <c r="Q506" i="75"/>
  <c r="M506" i="75"/>
  <c r="L506" i="75"/>
  <c r="K506" i="75"/>
  <c r="J506" i="75"/>
  <c r="Q505" i="75"/>
  <c r="M505" i="75"/>
  <c r="L505" i="75"/>
  <c r="K505" i="75"/>
  <c r="J505" i="75"/>
  <c r="Q504" i="75"/>
  <c r="M504" i="75"/>
  <c r="L504" i="75"/>
  <c r="K504" i="75"/>
  <c r="J504" i="75"/>
  <c r="Q503" i="75"/>
  <c r="M503" i="75"/>
  <c r="L503" i="75"/>
  <c r="K503" i="75"/>
  <c r="J503" i="75"/>
  <c r="Q502" i="75"/>
  <c r="M502" i="75"/>
  <c r="L502" i="75"/>
  <c r="K502" i="75"/>
  <c r="J502" i="75"/>
  <c r="Q501" i="75"/>
  <c r="M501" i="75"/>
  <c r="L501" i="75"/>
  <c r="K501" i="75"/>
  <c r="J501" i="75"/>
  <c r="Q500" i="75"/>
  <c r="M500" i="75"/>
  <c r="L500" i="75"/>
  <c r="K500" i="75"/>
  <c r="J500" i="75"/>
  <c r="Q499" i="75"/>
  <c r="M499" i="75"/>
  <c r="L499" i="75"/>
  <c r="K499" i="75"/>
  <c r="J499" i="75"/>
  <c r="Q498" i="75"/>
  <c r="M498" i="75"/>
  <c r="L498" i="75"/>
  <c r="K498" i="75"/>
  <c r="J498" i="75"/>
  <c r="Q497" i="75"/>
  <c r="M497" i="75"/>
  <c r="L497" i="75"/>
  <c r="K497" i="75"/>
  <c r="J497" i="75"/>
  <c r="Q496" i="75"/>
  <c r="M496" i="75"/>
  <c r="L496" i="75"/>
  <c r="K496" i="75"/>
  <c r="J496" i="75"/>
  <c r="Q495" i="75"/>
  <c r="M495" i="75"/>
  <c r="L495" i="75"/>
  <c r="K495" i="75"/>
  <c r="J495" i="75"/>
  <c r="Q494" i="75"/>
  <c r="M494" i="75"/>
  <c r="L494" i="75"/>
  <c r="K494" i="75"/>
  <c r="J494" i="75"/>
  <c r="Q493" i="75"/>
  <c r="M493" i="75"/>
  <c r="L493" i="75"/>
  <c r="K493" i="75"/>
  <c r="J493" i="75"/>
  <c r="Q492" i="75"/>
  <c r="M492" i="75"/>
  <c r="L492" i="75"/>
  <c r="K492" i="75"/>
  <c r="J492" i="75"/>
  <c r="Q491" i="75"/>
  <c r="M491" i="75"/>
  <c r="L491" i="75"/>
  <c r="K491" i="75"/>
  <c r="J491" i="75"/>
  <c r="Q490" i="75"/>
  <c r="M490" i="75"/>
  <c r="L490" i="75"/>
  <c r="K490" i="75"/>
  <c r="J490" i="75"/>
  <c r="Q489" i="75"/>
  <c r="M489" i="75"/>
  <c r="L489" i="75"/>
  <c r="K489" i="75"/>
  <c r="J489" i="75"/>
  <c r="Q488" i="75"/>
  <c r="M488" i="75"/>
  <c r="L488" i="75"/>
  <c r="K488" i="75"/>
  <c r="J488" i="75"/>
  <c r="Q487" i="75"/>
  <c r="M487" i="75"/>
  <c r="L487" i="75"/>
  <c r="K487" i="75"/>
  <c r="J487" i="75"/>
  <c r="Q486" i="75"/>
  <c r="M486" i="75"/>
  <c r="L486" i="75"/>
  <c r="K486" i="75"/>
  <c r="J486" i="75"/>
  <c r="Q485" i="75"/>
  <c r="M485" i="75"/>
  <c r="L485" i="75"/>
  <c r="K485" i="75"/>
  <c r="J485" i="75"/>
  <c r="Q484" i="75"/>
  <c r="M484" i="75"/>
  <c r="L484" i="75"/>
  <c r="K484" i="75"/>
  <c r="J484" i="75"/>
  <c r="Q483" i="75"/>
  <c r="M483" i="75"/>
  <c r="L483" i="75"/>
  <c r="K483" i="75"/>
  <c r="J483" i="75"/>
  <c r="Q482" i="75"/>
  <c r="M482" i="75"/>
  <c r="L482" i="75"/>
  <c r="K482" i="75"/>
  <c r="J482" i="75"/>
  <c r="Q481" i="75"/>
  <c r="M481" i="75"/>
  <c r="L481" i="75"/>
  <c r="K481" i="75"/>
  <c r="J481" i="75"/>
  <c r="Q480" i="75"/>
  <c r="M480" i="75"/>
  <c r="L480" i="75"/>
  <c r="K480" i="75"/>
  <c r="J480" i="75"/>
  <c r="Q479" i="75"/>
  <c r="M479" i="75"/>
  <c r="L479" i="75"/>
  <c r="K479" i="75"/>
  <c r="J479" i="75"/>
  <c r="Q478" i="75"/>
  <c r="M478" i="75"/>
  <c r="L478" i="75"/>
  <c r="K478" i="75"/>
  <c r="J478" i="75"/>
  <c r="Q477" i="75"/>
  <c r="M477" i="75"/>
  <c r="L477" i="75"/>
  <c r="K477" i="75"/>
  <c r="J477" i="75"/>
  <c r="Q476" i="75"/>
  <c r="M476" i="75"/>
  <c r="L476" i="75"/>
  <c r="K476" i="75"/>
  <c r="J476" i="75"/>
  <c r="Q475" i="75"/>
  <c r="M475" i="75"/>
  <c r="L475" i="75"/>
  <c r="K475" i="75"/>
  <c r="J475" i="75"/>
  <c r="Q474" i="75"/>
  <c r="M474" i="75"/>
  <c r="L474" i="75"/>
  <c r="K474" i="75"/>
  <c r="J474" i="75"/>
  <c r="Q473" i="75"/>
  <c r="M473" i="75"/>
  <c r="L473" i="75"/>
  <c r="K473" i="75"/>
  <c r="J473" i="75"/>
  <c r="Q472" i="75"/>
  <c r="M472" i="75"/>
  <c r="L472" i="75"/>
  <c r="K472" i="75"/>
  <c r="J472" i="75"/>
  <c r="Q471" i="75"/>
  <c r="M471" i="75"/>
  <c r="L471" i="75"/>
  <c r="K471" i="75"/>
  <c r="J471" i="75"/>
  <c r="Q470" i="75"/>
  <c r="M470" i="75"/>
  <c r="L470" i="75"/>
  <c r="K470" i="75"/>
  <c r="J470" i="75"/>
  <c r="Q469" i="75"/>
  <c r="M469" i="75"/>
  <c r="L469" i="75"/>
  <c r="K469" i="75"/>
  <c r="J469" i="75"/>
  <c r="Q468" i="75"/>
  <c r="M468" i="75"/>
  <c r="L468" i="75"/>
  <c r="K468" i="75"/>
  <c r="J468" i="75"/>
  <c r="Q467" i="75"/>
  <c r="M467" i="75"/>
  <c r="L467" i="75"/>
  <c r="K467" i="75"/>
  <c r="J467" i="75"/>
  <c r="Q466" i="75"/>
  <c r="M466" i="75"/>
  <c r="L466" i="75"/>
  <c r="K466" i="75"/>
  <c r="J466" i="75"/>
  <c r="Q465" i="75"/>
  <c r="M465" i="75"/>
  <c r="L465" i="75"/>
  <c r="K465" i="75"/>
  <c r="J465" i="75"/>
  <c r="Q464" i="75"/>
  <c r="M464" i="75"/>
  <c r="L464" i="75"/>
  <c r="K464" i="75"/>
  <c r="J464" i="75"/>
  <c r="Q463" i="75"/>
  <c r="M463" i="75"/>
  <c r="L463" i="75"/>
  <c r="K463" i="75"/>
  <c r="J463" i="75"/>
  <c r="Q462" i="75"/>
  <c r="M462" i="75"/>
  <c r="L462" i="75"/>
  <c r="K462" i="75"/>
  <c r="J462" i="75"/>
  <c r="Q461" i="75"/>
  <c r="M461" i="75"/>
  <c r="L461" i="75"/>
  <c r="K461" i="75"/>
  <c r="J461" i="75"/>
  <c r="Q460" i="75"/>
  <c r="M460" i="75"/>
  <c r="L460" i="75"/>
  <c r="K460" i="75"/>
  <c r="J460" i="75"/>
  <c r="Q459" i="75"/>
  <c r="M459" i="75"/>
  <c r="L459" i="75"/>
  <c r="K459" i="75"/>
  <c r="J459" i="75"/>
  <c r="Q458" i="75"/>
  <c r="M458" i="75"/>
  <c r="L458" i="75"/>
  <c r="K458" i="75"/>
  <c r="J458" i="75"/>
  <c r="Q457" i="75"/>
  <c r="M457" i="75"/>
  <c r="L457" i="75"/>
  <c r="K457" i="75"/>
  <c r="J457" i="75"/>
  <c r="Q456" i="75"/>
  <c r="M456" i="75"/>
  <c r="L456" i="75"/>
  <c r="K456" i="75"/>
  <c r="J456" i="75"/>
  <c r="Q455" i="75"/>
  <c r="M455" i="75"/>
  <c r="L455" i="75"/>
  <c r="K455" i="75"/>
  <c r="J455" i="75"/>
  <c r="Q454" i="75"/>
  <c r="M454" i="75"/>
  <c r="L454" i="75"/>
  <c r="K454" i="75"/>
  <c r="J454" i="75"/>
  <c r="Q453" i="75"/>
  <c r="M453" i="75"/>
  <c r="L453" i="75"/>
  <c r="K453" i="75"/>
  <c r="J453" i="75"/>
  <c r="Q452" i="75"/>
  <c r="M452" i="75"/>
  <c r="L452" i="75"/>
  <c r="K452" i="75"/>
  <c r="J452" i="75"/>
  <c r="Q451" i="75"/>
  <c r="M451" i="75"/>
  <c r="L451" i="75"/>
  <c r="K451" i="75"/>
  <c r="J451" i="75"/>
  <c r="Q450" i="75"/>
  <c r="M450" i="75"/>
  <c r="L450" i="75"/>
  <c r="K450" i="75"/>
  <c r="J450" i="75"/>
  <c r="Q449" i="75"/>
  <c r="M449" i="75"/>
  <c r="L449" i="75"/>
  <c r="K449" i="75"/>
  <c r="J449" i="75"/>
  <c r="Q448" i="75"/>
  <c r="M448" i="75"/>
  <c r="L448" i="75"/>
  <c r="K448" i="75"/>
  <c r="J448" i="75"/>
  <c r="Q447" i="75"/>
  <c r="M447" i="75"/>
  <c r="L447" i="75"/>
  <c r="K447" i="75"/>
  <c r="J447" i="75"/>
  <c r="Q446" i="75"/>
  <c r="M446" i="75"/>
  <c r="L446" i="75"/>
  <c r="K446" i="75"/>
  <c r="J446" i="75"/>
  <c r="Q445" i="75"/>
  <c r="M445" i="75"/>
  <c r="L445" i="75"/>
  <c r="K445" i="75"/>
  <c r="J445" i="75"/>
  <c r="Q444" i="75"/>
  <c r="M444" i="75"/>
  <c r="L444" i="75"/>
  <c r="K444" i="75"/>
  <c r="J444" i="75"/>
  <c r="Q443" i="75"/>
  <c r="M443" i="75"/>
  <c r="L443" i="75"/>
  <c r="K443" i="75"/>
  <c r="J443" i="75"/>
  <c r="Q442" i="75"/>
  <c r="M442" i="75"/>
  <c r="L442" i="75"/>
  <c r="K442" i="75"/>
  <c r="J442" i="75"/>
  <c r="Q441" i="75"/>
  <c r="M441" i="75"/>
  <c r="L441" i="75"/>
  <c r="K441" i="75"/>
  <c r="J441" i="75"/>
  <c r="Q440" i="75"/>
  <c r="M440" i="75"/>
  <c r="L440" i="75"/>
  <c r="K440" i="75"/>
  <c r="J440" i="75"/>
  <c r="Q439" i="75"/>
  <c r="M439" i="75"/>
  <c r="L439" i="75"/>
  <c r="K439" i="75"/>
  <c r="J439" i="75"/>
  <c r="Q438" i="75"/>
  <c r="M438" i="75"/>
  <c r="L438" i="75"/>
  <c r="K438" i="75"/>
  <c r="J438" i="75"/>
  <c r="Q437" i="75"/>
  <c r="M437" i="75"/>
  <c r="L437" i="75"/>
  <c r="K437" i="75"/>
  <c r="J437" i="75"/>
  <c r="Q436" i="75"/>
  <c r="M436" i="75"/>
  <c r="L436" i="75"/>
  <c r="K436" i="75"/>
  <c r="J436" i="75"/>
  <c r="Q435" i="75"/>
  <c r="M435" i="75"/>
  <c r="L435" i="75"/>
  <c r="K435" i="75"/>
  <c r="J435" i="75"/>
  <c r="Q434" i="75"/>
  <c r="M434" i="75"/>
  <c r="L434" i="75"/>
  <c r="K434" i="75"/>
  <c r="J434" i="75"/>
  <c r="Q433" i="75"/>
  <c r="M433" i="75"/>
  <c r="L433" i="75"/>
  <c r="K433" i="75"/>
  <c r="J433" i="75"/>
  <c r="Q432" i="75"/>
  <c r="M432" i="75"/>
  <c r="L432" i="75"/>
  <c r="K432" i="75"/>
  <c r="J432" i="75"/>
  <c r="Q431" i="75"/>
  <c r="M431" i="75"/>
  <c r="L431" i="75"/>
  <c r="K431" i="75"/>
  <c r="J431" i="75"/>
  <c r="Q430" i="75"/>
  <c r="M430" i="75"/>
  <c r="L430" i="75"/>
  <c r="K430" i="75"/>
  <c r="J430" i="75"/>
  <c r="Q429" i="75"/>
  <c r="M429" i="75"/>
  <c r="L429" i="75"/>
  <c r="K429" i="75"/>
  <c r="J429" i="75"/>
  <c r="Q428" i="75"/>
  <c r="M428" i="75"/>
  <c r="L428" i="75"/>
  <c r="K428" i="75"/>
  <c r="J428" i="75"/>
  <c r="Q427" i="75"/>
  <c r="M427" i="75"/>
  <c r="L427" i="75"/>
  <c r="K427" i="75"/>
  <c r="J427" i="75"/>
  <c r="Q426" i="75"/>
  <c r="M426" i="75"/>
  <c r="L426" i="75"/>
  <c r="K426" i="75"/>
  <c r="J426" i="75"/>
  <c r="Q425" i="75"/>
  <c r="M425" i="75"/>
  <c r="L425" i="75"/>
  <c r="K425" i="75"/>
  <c r="J425" i="75"/>
  <c r="Q424" i="75"/>
  <c r="M424" i="75"/>
  <c r="L424" i="75"/>
  <c r="K424" i="75"/>
  <c r="J424" i="75"/>
  <c r="Q423" i="75"/>
  <c r="M423" i="75"/>
  <c r="L423" i="75"/>
  <c r="K423" i="75"/>
  <c r="J423" i="75"/>
  <c r="Q422" i="75"/>
  <c r="M422" i="75"/>
  <c r="L422" i="75"/>
  <c r="K422" i="75"/>
  <c r="J422" i="75"/>
  <c r="Q421" i="75"/>
  <c r="M421" i="75"/>
  <c r="L421" i="75"/>
  <c r="K421" i="75"/>
  <c r="J421" i="75"/>
  <c r="Q420" i="75"/>
  <c r="M420" i="75"/>
  <c r="L420" i="75"/>
  <c r="K420" i="75"/>
  <c r="J420" i="75"/>
  <c r="Q419" i="75"/>
  <c r="M419" i="75"/>
  <c r="L419" i="75"/>
  <c r="K419" i="75"/>
  <c r="J419" i="75"/>
  <c r="Q418" i="75"/>
  <c r="M418" i="75"/>
  <c r="L418" i="75"/>
  <c r="K418" i="75"/>
  <c r="J418" i="75"/>
  <c r="Q417" i="75"/>
  <c r="M417" i="75"/>
  <c r="L417" i="75"/>
  <c r="K417" i="75"/>
  <c r="J417" i="75"/>
  <c r="Q416" i="75"/>
  <c r="M416" i="75"/>
  <c r="L416" i="75"/>
  <c r="K416" i="75"/>
  <c r="J416" i="75"/>
  <c r="Q415" i="75"/>
  <c r="M415" i="75"/>
  <c r="L415" i="75"/>
  <c r="K415" i="75"/>
  <c r="J415" i="75"/>
  <c r="Q414" i="75"/>
  <c r="M414" i="75"/>
  <c r="L414" i="75"/>
  <c r="K414" i="75"/>
  <c r="J414" i="75"/>
  <c r="Q413" i="75"/>
  <c r="M413" i="75"/>
  <c r="L413" i="75"/>
  <c r="K413" i="75"/>
  <c r="J413" i="75"/>
  <c r="Q412" i="75"/>
  <c r="M412" i="75"/>
  <c r="L412" i="75"/>
  <c r="K412" i="75"/>
  <c r="J412" i="75"/>
  <c r="Q411" i="75"/>
  <c r="M411" i="75"/>
  <c r="L411" i="75"/>
  <c r="K411" i="75"/>
  <c r="J411" i="75"/>
  <c r="Q410" i="75"/>
  <c r="M410" i="75"/>
  <c r="L410" i="75"/>
  <c r="K410" i="75"/>
  <c r="J410" i="75"/>
  <c r="Q409" i="75"/>
  <c r="M409" i="75"/>
  <c r="L409" i="75"/>
  <c r="K409" i="75"/>
  <c r="J409" i="75"/>
  <c r="Q408" i="75"/>
  <c r="M408" i="75"/>
  <c r="L408" i="75"/>
  <c r="K408" i="75"/>
  <c r="J408" i="75"/>
  <c r="Q407" i="75"/>
  <c r="M407" i="75"/>
  <c r="L407" i="75"/>
  <c r="K407" i="75"/>
  <c r="J407" i="75"/>
  <c r="Q406" i="75"/>
  <c r="M406" i="75"/>
  <c r="L406" i="75"/>
  <c r="K406" i="75"/>
  <c r="J406" i="75"/>
  <c r="Q405" i="75"/>
  <c r="M405" i="75"/>
  <c r="L405" i="75"/>
  <c r="K405" i="75"/>
  <c r="J405" i="75"/>
  <c r="Q404" i="75"/>
  <c r="M404" i="75"/>
  <c r="L404" i="75"/>
  <c r="K404" i="75"/>
  <c r="J404" i="75"/>
  <c r="Q403" i="75"/>
  <c r="M403" i="75"/>
  <c r="L403" i="75"/>
  <c r="K403" i="75"/>
  <c r="J403" i="75"/>
  <c r="Q402" i="75"/>
  <c r="M402" i="75"/>
  <c r="L402" i="75"/>
  <c r="K402" i="75"/>
  <c r="J402" i="75"/>
  <c r="Q401" i="75"/>
  <c r="M401" i="75"/>
  <c r="L401" i="75"/>
  <c r="K401" i="75"/>
  <c r="J401" i="75"/>
  <c r="Q400" i="75"/>
  <c r="M400" i="75"/>
  <c r="L400" i="75"/>
  <c r="K400" i="75"/>
  <c r="J400" i="75"/>
  <c r="Q399" i="75"/>
  <c r="M399" i="75"/>
  <c r="L399" i="75"/>
  <c r="K399" i="75"/>
  <c r="J399" i="75"/>
  <c r="Q398" i="75"/>
  <c r="M398" i="75"/>
  <c r="L398" i="75"/>
  <c r="K398" i="75"/>
  <c r="J398" i="75"/>
  <c r="Q397" i="75"/>
  <c r="M397" i="75"/>
  <c r="L397" i="75"/>
  <c r="K397" i="75"/>
  <c r="J397" i="75"/>
  <c r="Q396" i="75"/>
  <c r="M396" i="75"/>
  <c r="L396" i="75"/>
  <c r="K396" i="75"/>
  <c r="J396" i="75"/>
  <c r="Q395" i="75"/>
  <c r="M395" i="75"/>
  <c r="L395" i="75"/>
  <c r="K395" i="75"/>
  <c r="J395" i="75"/>
  <c r="Q394" i="75"/>
  <c r="M394" i="75"/>
  <c r="L394" i="75"/>
  <c r="K394" i="75"/>
  <c r="J394" i="75"/>
  <c r="Q393" i="75"/>
  <c r="M393" i="75"/>
  <c r="L393" i="75"/>
  <c r="K393" i="75"/>
  <c r="J393" i="75"/>
  <c r="Q392" i="75"/>
  <c r="M392" i="75"/>
  <c r="L392" i="75"/>
  <c r="K392" i="75"/>
  <c r="J392" i="75"/>
  <c r="Q391" i="75"/>
  <c r="M391" i="75"/>
  <c r="L391" i="75"/>
  <c r="K391" i="75"/>
  <c r="J391" i="75"/>
  <c r="Q390" i="75"/>
  <c r="M390" i="75"/>
  <c r="L390" i="75"/>
  <c r="K390" i="75"/>
  <c r="J390" i="75"/>
  <c r="Q389" i="75"/>
  <c r="M389" i="75"/>
  <c r="L389" i="75"/>
  <c r="K389" i="75"/>
  <c r="J389" i="75"/>
  <c r="Q388" i="75"/>
  <c r="M388" i="75"/>
  <c r="L388" i="75"/>
  <c r="K388" i="75"/>
  <c r="J388" i="75"/>
  <c r="Q387" i="75"/>
  <c r="M387" i="75"/>
  <c r="L387" i="75"/>
  <c r="K387" i="75"/>
  <c r="J387" i="75"/>
  <c r="Q386" i="75"/>
  <c r="M386" i="75"/>
  <c r="L386" i="75"/>
  <c r="K386" i="75"/>
  <c r="J386" i="75"/>
  <c r="Q385" i="75"/>
  <c r="M385" i="75"/>
  <c r="L385" i="75"/>
  <c r="K385" i="75"/>
  <c r="J385" i="75"/>
  <c r="Q384" i="75"/>
  <c r="M384" i="75"/>
  <c r="L384" i="75"/>
  <c r="K384" i="75"/>
  <c r="J384" i="75"/>
  <c r="Q383" i="75"/>
  <c r="M383" i="75"/>
  <c r="L383" i="75"/>
  <c r="K383" i="75"/>
  <c r="J383" i="75"/>
  <c r="Q382" i="75"/>
  <c r="M382" i="75"/>
  <c r="L382" i="75"/>
  <c r="K382" i="75"/>
  <c r="J382" i="75"/>
  <c r="Q381" i="75"/>
  <c r="M381" i="75"/>
  <c r="L381" i="75"/>
  <c r="K381" i="75"/>
  <c r="J381" i="75"/>
  <c r="Q380" i="75"/>
  <c r="M380" i="75"/>
  <c r="L380" i="75"/>
  <c r="K380" i="75"/>
  <c r="J380" i="75"/>
  <c r="Q379" i="75"/>
  <c r="M379" i="75"/>
  <c r="L379" i="75"/>
  <c r="K379" i="75"/>
  <c r="J379" i="75"/>
  <c r="Q378" i="75"/>
  <c r="M378" i="75"/>
  <c r="L378" i="75"/>
  <c r="K378" i="75"/>
  <c r="J378" i="75"/>
  <c r="Q377" i="75"/>
  <c r="M377" i="75"/>
  <c r="L377" i="75"/>
  <c r="K377" i="75"/>
  <c r="J377" i="75"/>
  <c r="Q376" i="75"/>
  <c r="M376" i="75"/>
  <c r="L376" i="75"/>
  <c r="K376" i="75"/>
  <c r="J376" i="75"/>
  <c r="Q375" i="75"/>
  <c r="M375" i="75"/>
  <c r="L375" i="75"/>
  <c r="K375" i="75"/>
  <c r="J375" i="75"/>
  <c r="Q374" i="75"/>
  <c r="M374" i="75"/>
  <c r="L374" i="75"/>
  <c r="K374" i="75"/>
  <c r="J374" i="75"/>
  <c r="Q373" i="75"/>
  <c r="M373" i="75"/>
  <c r="L373" i="75"/>
  <c r="K373" i="75"/>
  <c r="J373" i="75"/>
  <c r="Q372" i="75"/>
  <c r="M372" i="75"/>
  <c r="L372" i="75"/>
  <c r="K372" i="75"/>
  <c r="J372" i="75"/>
  <c r="Q371" i="75"/>
  <c r="M371" i="75"/>
  <c r="L371" i="75"/>
  <c r="K371" i="75"/>
  <c r="J371" i="75"/>
  <c r="Q370" i="75"/>
  <c r="M370" i="75"/>
  <c r="L370" i="75"/>
  <c r="K370" i="75"/>
  <c r="J370" i="75"/>
  <c r="Q369" i="75"/>
  <c r="M369" i="75"/>
  <c r="L369" i="75"/>
  <c r="K369" i="75"/>
  <c r="J369" i="75"/>
  <c r="Q368" i="75"/>
  <c r="M368" i="75"/>
  <c r="L368" i="75"/>
  <c r="K368" i="75"/>
  <c r="J368" i="75"/>
  <c r="Q367" i="75"/>
  <c r="M367" i="75"/>
  <c r="L367" i="75"/>
  <c r="K367" i="75"/>
  <c r="J367" i="75"/>
  <c r="Q366" i="75"/>
  <c r="M366" i="75"/>
  <c r="L366" i="75"/>
  <c r="K366" i="75"/>
  <c r="J366" i="75"/>
  <c r="Q365" i="75"/>
  <c r="M365" i="75"/>
  <c r="L365" i="75"/>
  <c r="K365" i="75"/>
  <c r="J365" i="75"/>
  <c r="Q364" i="75"/>
  <c r="M364" i="75"/>
  <c r="L364" i="75"/>
  <c r="K364" i="75"/>
  <c r="J364" i="75"/>
  <c r="Q363" i="75"/>
  <c r="M363" i="75"/>
  <c r="L363" i="75"/>
  <c r="K363" i="75"/>
  <c r="J363" i="75"/>
  <c r="Q362" i="75"/>
  <c r="M362" i="75"/>
  <c r="L362" i="75"/>
  <c r="K362" i="75"/>
  <c r="J362" i="75"/>
  <c r="Q361" i="75"/>
  <c r="M361" i="75"/>
  <c r="L361" i="75"/>
  <c r="K361" i="75"/>
  <c r="J361" i="75"/>
  <c r="Q360" i="75"/>
  <c r="M360" i="75"/>
  <c r="L360" i="75"/>
  <c r="K360" i="75"/>
  <c r="J360" i="75"/>
  <c r="Q359" i="75"/>
  <c r="M359" i="75"/>
  <c r="L359" i="75"/>
  <c r="K359" i="75"/>
  <c r="J359" i="75"/>
  <c r="Q358" i="75"/>
  <c r="M358" i="75"/>
  <c r="L358" i="75"/>
  <c r="K358" i="75"/>
  <c r="J358" i="75"/>
  <c r="Q357" i="75"/>
  <c r="M357" i="75"/>
  <c r="L357" i="75"/>
  <c r="K357" i="75"/>
  <c r="J357" i="75"/>
  <c r="Q356" i="75"/>
  <c r="M356" i="75"/>
  <c r="L356" i="75"/>
  <c r="K356" i="75"/>
  <c r="J356" i="75"/>
  <c r="Q355" i="75"/>
  <c r="M355" i="75"/>
  <c r="L355" i="75"/>
  <c r="K355" i="75"/>
  <c r="J355" i="75"/>
  <c r="Q354" i="75"/>
  <c r="M354" i="75"/>
  <c r="L354" i="75"/>
  <c r="K354" i="75"/>
  <c r="J354" i="75"/>
  <c r="Q353" i="75"/>
  <c r="M353" i="75"/>
  <c r="L353" i="75"/>
  <c r="K353" i="75"/>
  <c r="J353" i="75"/>
  <c r="Q352" i="75"/>
  <c r="M352" i="75"/>
  <c r="L352" i="75"/>
  <c r="K352" i="75"/>
  <c r="J352" i="75"/>
  <c r="Q351" i="75"/>
  <c r="M351" i="75"/>
  <c r="L351" i="75"/>
  <c r="K351" i="75"/>
  <c r="J351" i="75"/>
  <c r="Q350" i="75"/>
  <c r="M350" i="75"/>
  <c r="L350" i="75"/>
  <c r="K350" i="75"/>
  <c r="J350" i="75"/>
  <c r="Q349" i="75"/>
  <c r="M349" i="75"/>
  <c r="L349" i="75"/>
  <c r="K349" i="75"/>
  <c r="J349" i="75"/>
  <c r="Q348" i="75"/>
  <c r="M348" i="75"/>
  <c r="L348" i="75"/>
  <c r="K348" i="75"/>
  <c r="J348" i="75"/>
  <c r="Q347" i="75"/>
  <c r="M347" i="75"/>
  <c r="L347" i="75"/>
  <c r="K347" i="75"/>
  <c r="J347" i="75"/>
  <c r="Q346" i="75"/>
  <c r="M346" i="75"/>
  <c r="L346" i="75"/>
  <c r="K346" i="75"/>
  <c r="J346" i="75"/>
  <c r="Q345" i="75"/>
  <c r="M345" i="75"/>
  <c r="L345" i="75"/>
  <c r="K345" i="75"/>
  <c r="J345" i="75"/>
  <c r="Q344" i="75"/>
  <c r="M344" i="75"/>
  <c r="L344" i="75"/>
  <c r="K344" i="75"/>
  <c r="J344" i="75"/>
  <c r="Q343" i="75"/>
  <c r="M343" i="75"/>
  <c r="L343" i="75"/>
  <c r="K343" i="75"/>
  <c r="J343" i="75"/>
  <c r="Q342" i="75"/>
  <c r="M342" i="75"/>
  <c r="L342" i="75"/>
  <c r="K342" i="75"/>
  <c r="J342" i="75"/>
  <c r="Q341" i="75"/>
  <c r="M341" i="75"/>
  <c r="L341" i="75"/>
  <c r="K341" i="75"/>
  <c r="J341" i="75"/>
  <c r="Q340" i="75"/>
  <c r="M340" i="75"/>
  <c r="L340" i="75"/>
  <c r="K340" i="75"/>
  <c r="J340" i="75"/>
  <c r="Q339" i="75"/>
  <c r="M339" i="75"/>
  <c r="L339" i="75"/>
  <c r="K339" i="75"/>
  <c r="J339" i="75"/>
  <c r="Q338" i="75"/>
  <c r="M338" i="75"/>
  <c r="L338" i="75"/>
  <c r="K338" i="75"/>
  <c r="J338" i="75"/>
  <c r="Q337" i="75"/>
  <c r="M337" i="75"/>
  <c r="L337" i="75"/>
  <c r="K337" i="75"/>
  <c r="J337" i="75"/>
  <c r="Q336" i="75"/>
  <c r="M336" i="75"/>
  <c r="L336" i="75"/>
  <c r="K336" i="75"/>
  <c r="J336" i="75"/>
  <c r="Q335" i="75"/>
  <c r="M335" i="75"/>
  <c r="L335" i="75"/>
  <c r="K335" i="75"/>
  <c r="J335" i="75"/>
  <c r="Q334" i="75"/>
  <c r="M334" i="75"/>
  <c r="L334" i="75"/>
  <c r="K334" i="75"/>
  <c r="J334" i="75"/>
  <c r="Q333" i="75"/>
  <c r="M333" i="75"/>
  <c r="L333" i="75"/>
  <c r="K333" i="75"/>
  <c r="J333" i="75"/>
  <c r="Q332" i="75"/>
  <c r="M332" i="75"/>
  <c r="L332" i="75"/>
  <c r="K332" i="75"/>
  <c r="J332" i="75"/>
  <c r="Q319" i="75"/>
  <c r="M319" i="75"/>
  <c r="L319" i="75"/>
  <c r="K319" i="75"/>
  <c r="J319" i="75"/>
  <c r="Q318" i="75"/>
  <c r="M318" i="75"/>
  <c r="L318" i="75"/>
  <c r="K318" i="75"/>
  <c r="J318" i="75"/>
  <c r="Q317" i="75"/>
  <c r="M317" i="75"/>
  <c r="L317" i="75"/>
  <c r="K317" i="75"/>
  <c r="J317" i="75"/>
  <c r="Q316" i="75"/>
  <c r="M316" i="75"/>
  <c r="L316" i="75"/>
  <c r="K316" i="75"/>
  <c r="J316" i="75"/>
  <c r="Q315" i="75"/>
  <c r="M315" i="75"/>
  <c r="L315" i="75"/>
  <c r="K315" i="75"/>
  <c r="J315" i="75"/>
  <c r="Q314" i="75"/>
  <c r="M314" i="75"/>
  <c r="L314" i="75"/>
  <c r="K314" i="75"/>
  <c r="J314" i="75"/>
  <c r="Q313" i="75"/>
  <c r="M313" i="75"/>
  <c r="L313" i="75"/>
  <c r="K313" i="75"/>
  <c r="J313" i="75"/>
  <c r="Q312" i="75"/>
  <c r="M312" i="75"/>
  <c r="L312" i="75"/>
  <c r="K312" i="75"/>
  <c r="J312" i="75"/>
  <c r="Q311" i="75"/>
  <c r="M311" i="75"/>
  <c r="L311" i="75"/>
  <c r="K311" i="75"/>
  <c r="J311" i="75"/>
  <c r="Q310" i="75"/>
  <c r="M310" i="75"/>
  <c r="L310" i="75"/>
  <c r="K310" i="75"/>
  <c r="J310" i="75"/>
  <c r="Q309" i="75"/>
  <c r="M309" i="75"/>
  <c r="L309" i="75"/>
  <c r="K309" i="75"/>
  <c r="J309" i="75"/>
  <c r="Q308" i="75"/>
  <c r="M308" i="75"/>
  <c r="L308" i="75"/>
  <c r="K308" i="75"/>
  <c r="J308" i="75"/>
  <c r="Q307" i="75"/>
  <c r="M307" i="75"/>
  <c r="L307" i="75"/>
  <c r="K307" i="75"/>
  <c r="J307" i="75"/>
  <c r="Q306" i="75"/>
  <c r="M306" i="75"/>
  <c r="L306" i="75"/>
  <c r="K306" i="75"/>
  <c r="J306" i="75"/>
  <c r="Q305" i="75"/>
  <c r="M305" i="75"/>
  <c r="L305" i="75"/>
  <c r="K305" i="75"/>
  <c r="J305" i="75"/>
  <c r="Q304" i="75"/>
  <c r="M304" i="75"/>
  <c r="L304" i="75"/>
  <c r="K304" i="75"/>
  <c r="J304" i="75"/>
  <c r="Q303" i="75"/>
  <c r="M303" i="75"/>
  <c r="L303" i="75"/>
  <c r="K303" i="75"/>
  <c r="J303" i="75"/>
  <c r="Q302" i="75"/>
  <c r="M302" i="75"/>
  <c r="L302" i="75"/>
  <c r="K302" i="75"/>
  <c r="J302" i="75"/>
  <c r="Q301" i="75"/>
  <c r="M301" i="75"/>
  <c r="L301" i="75"/>
  <c r="K301" i="75"/>
  <c r="J301" i="75"/>
  <c r="Q300" i="75"/>
  <c r="M300" i="75"/>
  <c r="L300" i="75"/>
  <c r="K300" i="75"/>
  <c r="J300" i="75"/>
  <c r="Q299" i="75"/>
  <c r="M299" i="75"/>
  <c r="L299" i="75"/>
  <c r="K299" i="75"/>
  <c r="J299" i="75"/>
  <c r="Q298" i="75"/>
  <c r="M298" i="75"/>
  <c r="L298" i="75"/>
  <c r="K298" i="75"/>
  <c r="J298" i="75"/>
  <c r="Q297" i="75"/>
  <c r="M297" i="75"/>
  <c r="L297" i="75"/>
  <c r="K297" i="75"/>
  <c r="J297" i="75"/>
  <c r="Q296" i="75"/>
  <c r="M296" i="75"/>
  <c r="L296" i="75"/>
  <c r="K296" i="75"/>
  <c r="J296" i="75"/>
  <c r="Q295" i="75"/>
  <c r="M295" i="75"/>
  <c r="L295" i="75"/>
  <c r="K295" i="75"/>
  <c r="J295" i="75"/>
  <c r="Q294" i="75"/>
  <c r="M294" i="75"/>
  <c r="L294" i="75"/>
  <c r="K294" i="75"/>
  <c r="J294" i="75"/>
  <c r="Q293" i="75"/>
  <c r="M293" i="75"/>
  <c r="L293" i="75"/>
  <c r="K293" i="75"/>
  <c r="J293" i="75"/>
  <c r="Q292" i="75"/>
  <c r="M292" i="75"/>
  <c r="L292" i="75"/>
  <c r="K292" i="75"/>
  <c r="J292" i="75"/>
  <c r="Q291" i="75"/>
  <c r="M291" i="75"/>
  <c r="L291" i="75"/>
  <c r="K291" i="75"/>
  <c r="J291" i="75"/>
  <c r="Q290" i="75"/>
  <c r="M290" i="75"/>
  <c r="L290" i="75"/>
  <c r="K290" i="75"/>
  <c r="J290" i="75"/>
  <c r="Q289" i="75"/>
  <c r="M289" i="75"/>
  <c r="L289" i="75"/>
  <c r="K289" i="75"/>
  <c r="J289" i="75"/>
  <c r="Q288" i="75"/>
  <c r="M288" i="75"/>
  <c r="L288" i="75"/>
  <c r="K288" i="75"/>
  <c r="J288" i="75"/>
  <c r="Q287" i="75"/>
  <c r="M287" i="75"/>
  <c r="L287" i="75"/>
  <c r="K287" i="75"/>
  <c r="J287" i="75"/>
  <c r="Q286" i="75"/>
  <c r="M286" i="75"/>
  <c r="L286" i="75"/>
  <c r="K286" i="75"/>
  <c r="J286" i="75"/>
  <c r="Q285" i="75"/>
  <c r="M285" i="75"/>
  <c r="L285" i="75"/>
  <c r="K285" i="75"/>
  <c r="J285" i="75"/>
  <c r="Q284" i="75"/>
  <c r="M284" i="75"/>
  <c r="L284" i="75"/>
  <c r="K284" i="75"/>
  <c r="J284" i="75"/>
  <c r="Q283" i="75"/>
  <c r="M283" i="75"/>
  <c r="L283" i="75"/>
  <c r="K283" i="75"/>
  <c r="J283" i="75"/>
  <c r="Q282" i="75"/>
  <c r="M282" i="75"/>
  <c r="L282" i="75"/>
  <c r="K282" i="75"/>
  <c r="J282" i="75"/>
  <c r="Q281" i="75"/>
  <c r="M281" i="75"/>
  <c r="L281" i="75"/>
  <c r="K281" i="75"/>
  <c r="J281" i="75"/>
  <c r="Q280" i="75"/>
  <c r="M280" i="75"/>
  <c r="L280" i="75"/>
  <c r="K280" i="75"/>
  <c r="J280" i="75"/>
  <c r="Q279" i="75"/>
  <c r="M279" i="75"/>
  <c r="L279" i="75"/>
  <c r="K279" i="75"/>
  <c r="J279" i="75"/>
  <c r="Q278" i="75"/>
  <c r="M278" i="75"/>
  <c r="L278" i="75"/>
  <c r="K278" i="75"/>
  <c r="J278" i="75"/>
  <c r="Q277" i="75"/>
  <c r="M277" i="75"/>
  <c r="L277" i="75"/>
  <c r="K277" i="75"/>
  <c r="J277" i="75"/>
  <c r="Q276" i="75"/>
  <c r="M276" i="75"/>
  <c r="L276" i="75"/>
  <c r="K276" i="75"/>
  <c r="J276" i="75"/>
  <c r="Q275" i="75"/>
  <c r="M275" i="75"/>
  <c r="L275" i="75"/>
  <c r="K275" i="75"/>
  <c r="J275" i="75"/>
  <c r="Q274" i="75"/>
  <c r="M274" i="75"/>
  <c r="L274" i="75"/>
  <c r="K274" i="75"/>
  <c r="J274" i="75"/>
  <c r="Q273" i="75"/>
  <c r="M273" i="75"/>
  <c r="L273" i="75"/>
  <c r="K273" i="75"/>
  <c r="J273" i="75"/>
  <c r="Q272" i="75"/>
  <c r="M272" i="75"/>
  <c r="L272" i="75"/>
  <c r="K272" i="75"/>
  <c r="J272" i="75"/>
  <c r="Q271" i="75"/>
  <c r="M271" i="75"/>
  <c r="L271" i="75"/>
  <c r="K271" i="75"/>
  <c r="J271" i="75"/>
  <c r="Q270" i="75"/>
  <c r="M270" i="75"/>
  <c r="L270" i="75"/>
  <c r="K270" i="75"/>
  <c r="J270" i="75"/>
  <c r="Q269" i="75"/>
  <c r="M269" i="75"/>
  <c r="L269" i="75"/>
  <c r="K269" i="75"/>
  <c r="J269" i="75"/>
  <c r="Q268" i="75"/>
  <c r="M268" i="75"/>
  <c r="L268" i="75"/>
  <c r="K268" i="75"/>
  <c r="J268" i="75"/>
  <c r="Q267" i="75"/>
  <c r="M267" i="75"/>
  <c r="L267" i="75"/>
  <c r="K267" i="75"/>
  <c r="J267" i="75"/>
  <c r="Q266" i="75"/>
  <c r="M266" i="75"/>
  <c r="L266" i="75"/>
  <c r="K266" i="75"/>
  <c r="J266" i="75"/>
  <c r="Q265" i="75"/>
  <c r="M265" i="75"/>
  <c r="L265" i="75"/>
  <c r="K265" i="75"/>
  <c r="J265" i="75"/>
  <c r="Q264" i="75"/>
  <c r="M264" i="75"/>
  <c r="L264" i="75"/>
  <c r="K264" i="75"/>
  <c r="J264" i="75"/>
  <c r="Q263" i="75"/>
  <c r="M263" i="75"/>
  <c r="L263" i="75"/>
  <c r="K263" i="75"/>
  <c r="J263" i="75"/>
  <c r="Q262" i="75"/>
  <c r="M262" i="75"/>
  <c r="L262" i="75"/>
  <c r="K262" i="75"/>
  <c r="J262" i="75"/>
  <c r="Q261" i="75"/>
  <c r="M261" i="75"/>
  <c r="L261" i="75"/>
  <c r="K261" i="75"/>
  <c r="J261" i="75"/>
  <c r="Q260" i="75"/>
  <c r="M260" i="75"/>
  <c r="L260" i="75"/>
  <c r="K260" i="75"/>
  <c r="J260" i="75"/>
  <c r="Q259" i="75"/>
  <c r="M259" i="75"/>
  <c r="L259" i="75"/>
  <c r="K259" i="75"/>
  <c r="J259" i="75"/>
  <c r="Q258" i="75"/>
  <c r="M258" i="75"/>
  <c r="L258" i="75"/>
  <c r="K258" i="75"/>
  <c r="J258" i="75"/>
  <c r="Q257" i="75"/>
  <c r="M257" i="75"/>
  <c r="L257" i="75"/>
  <c r="K257" i="75"/>
  <c r="J257" i="75"/>
  <c r="Q256" i="75"/>
  <c r="M256" i="75"/>
  <c r="L256" i="75"/>
  <c r="K256" i="75"/>
  <c r="J256" i="75"/>
  <c r="Q255" i="75"/>
  <c r="M255" i="75"/>
  <c r="L255" i="75"/>
  <c r="K255" i="75"/>
  <c r="J255" i="75"/>
  <c r="Q254" i="75"/>
  <c r="M254" i="75"/>
  <c r="L254" i="75"/>
  <c r="K254" i="75"/>
  <c r="J254" i="75"/>
  <c r="Q253" i="75"/>
  <c r="M253" i="75"/>
  <c r="L253" i="75"/>
  <c r="K253" i="75"/>
  <c r="J253" i="75"/>
  <c r="Q252" i="75"/>
  <c r="M252" i="75"/>
  <c r="L252" i="75"/>
  <c r="K252" i="75"/>
  <c r="J252" i="75"/>
  <c r="Q251" i="75"/>
  <c r="M251" i="75"/>
  <c r="L251" i="75"/>
  <c r="K251" i="75"/>
  <c r="J251" i="75"/>
  <c r="Q250" i="75"/>
  <c r="M250" i="75"/>
  <c r="L250" i="75"/>
  <c r="K250" i="75"/>
  <c r="J250" i="75"/>
  <c r="Q249" i="75"/>
  <c r="M249" i="75"/>
  <c r="L249" i="75"/>
  <c r="K249" i="75"/>
  <c r="J249" i="75"/>
  <c r="Q248" i="75"/>
  <c r="M248" i="75"/>
  <c r="L248" i="75"/>
  <c r="K248" i="75"/>
  <c r="J248" i="75"/>
  <c r="Q247" i="75"/>
  <c r="M247" i="75"/>
  <c r="L247" i="75"/>
  <c r="K247" i="75"/>
  <c r="J247" i="75"/>
  <c r="Q246" i="75"/>
  <c r="M246" i="75"/>
  <c r="L246" i="75"/>
  <c r="K246" i="75"/>
  <c r="J246" i="75"/>
  <c r="Q245" i="75"/>
  <c r="M245" i="75"/>
  <c r="L245" i="75"/>
  <c r="K245" i="75"/>
  <c r="J245" i="75"/>
  <c r="Q244" i="75"/>
  <c r="M244" i="75"/>
  <c r="L244" i="75"/>
  <c r="K244" i="75"/>
  <c r="J244" i="75"/>
  <c r="Q243" i="75"/>
  <c r="M243" i="75"/>
  <c r="L243" i="75"/>
  <c r="K243" i="75"/>
  <c r="J243" i="75"/>
  <c r="Q242" i="75"/>
  <c r="M242" i="75"/>
  <c r="L242" i="75"/>
  <c r="K242" i="75"/>
  <c r="J242" i="75"/>
  <c r="Q241" i="75"/>
  <c r="M241" i="75"/>
  <c r="L241" i="75"/>
  <c r="K241" i="75"/>
  <c r="J241" i="75"/>
  <c r="Q240" i="75"/>
  <c r="M240" i="75"/>
  <c r="L240" i="75"/>
  <c r="K240" i="75"/>
  <c r="J240" i="75"/>
  <c r="Q239" i="75"/>
  <c r="M239" i="75"/>
  <c r="L239" i="75"/>
  <c r="K239" i="75"/>
  <c r="J239" i="75"/>
  <c r="Q238" i="75"/>
  <c r="M238" i="75"/>
  <c r="L238" i="75"/>
  <c r="K238" i="75"/>
  <c r="J238" i="75"/>
  <c r="Q237" i="75"/>
  <c r="M237" i="75"/>
  <c r="L237" i="75"/>
  <c r="K237" i="75"/>
  <c r="J237" i="75"/>
  <c r="Q236" i="75"/>
  <c r="M236" i="75"/>
  <c r="L236" i="75"/>
  <c r="K236" i="75"/>
  <c r="J236" i="75"/>
  <c r="Q235" i="75"/>
  <c r="M235" i="75"/>
  <c r="L235" i="75"/>
  <c r="K235" i="75"/>
  <c r="J235" i="75"/>
  <c r="Q234" i="75"/>
  <c r="M234" i="75"/>
  <c r="L234" i="75"/>
  <c r="K234" i="75"/>
  <c r="J234" i="75"/>
  <c r="Q233" i="75"/>
  <c r="M233" i="75"/>
  <c r="L233" i="75"/>
  <c r="K233" i="75"/>
  <c r="J233" i="75"/>
  <c r="Q232" i="75"/>
  <c r="M232" i="75"/>
  <c r="L232" i="75"/>
  <c r="K232" i="75"/>
  <c r="J232" i="75"/>
  <c r="Q231" i="75"/>
  <c r="M231" i="75"/>
  <c r="L231" i="75"/>
  <c r="K231" i="75"/>
  <c r="J231" i="75"/>
  <c r="Q230" i="75"/>
  <c r="M230" i="75"/>
  <c r="L230" i="75"/>
  <c r="K230" i="75"/>
  <c r="J230" i="75"/>
  <c r="Q229" i="75"/>
  <c r="M229" i="75"/>
  <c r="L229" i="75"/>
  <c r="K229" i="75"/>
  <c r="J229" i="75"/>
  <c r="Q228" i="75"/>
  <c r="M228" i="75"/>
  <c r="L228" i="75"/>
  <c r="K228" i="75"/>
  <c r="J228" i="75"/>
  <c r="Q227" i="75"/>
  <c r="M227" i="75"/>
  <c r="L227" i="75"/>
  <c r="K227" i="75"/>
  <c r="J227" i="75"/>
  <c r="Q226" i="75"/>
  <c r="M226" i="75"/>
  <c r="L226" i="75"/>
  <c r="K226" i="75"/>
  <c r="J226" i="75"/>
  <c r="Q225" i="75"/>
  <c r="M225" i="75"/>
  <c r="L225" i="75"/>
  <c r="K225" i="75"/>
  <c r="J225" i="75"/>
  <c r="Q224" i="75"/>
  <c r="M224" i="75"/>
  <c r="L224" i="75"/>
  <c r="K224" i="75"/>
  <c r="J224" i="75"/>
  <c r="Q223" i="75"/>
  <c r="M223" i="75"/>
  <c r="L223" i="75"/>
  <c r="K223" i="75"/>
  <c r="J223" i="75"/>
  <c r="Q222" i="75"/>
  <c r="M222" i="75"/>
  <c r="L222" i="75"/>
  <c r="K222" i="75"/>
  <c r="J222" i="75"/>
  <c r="Q221" i="75"/>
  <c r="M221" i="75"/>
  <c r="L221" i="75"/>
  <c r="K221" i="75"/>
  <c r="J221" i="75"/>
  <c r="Q220" i="75"/>
  <c r="M220" i="75"/>
  <c r="L220" i="75"/>
  <c r="K220" i="75"/>
  <c r="J220" i="75"/>
  <c r="Q219" i="75"/>
  <c r="M219" i="75"/>
  <c r="L219" i="75"/>
  <c r="K219" i="75"/>
  <c r="J219" i="75"/>
  <c r="Q218" i="75"/>
  <c r="M218" i="75"/>
  <c r="L218" i="75"/>
  <c r="K218" i="75"/>
  <c r="J218" i="75"/>
  <c r="Q217" i="75"/>
  <c r="M217" i="75"/>
  <c r="L217" i="75"/>
  <c r="K217" i="75"/>
  <c r="J217" i="75"/>
  <c r="Q216" i="75"/>
  <c r="M216" i="75"/>
  <c r="L216" i="75"/>
  <c r="K216" i="75"/>
  <c r="J216" i="75"/>
  <c r="Q215" i="75"/>
  <c r="M215" i="75"/>
  <c r="L215" i="75"/>
  <c r="K215" i="75"/>
  <c r="J215" i="75"/>
  <c r="Q214" i="75"/>
  <c r="M214" i="75"/>
  <c r="L214" i="75"/>
  <c r="K214" i="75"/>
  <c r="J214" i="75"/>
  <c r="Q213" i="75"/>
  <c r="M213" i="75"/>
  <c r="L213" i="75"/>
  <c r="K213" i="75"/>
  <c r="J213" i="75"/>
  <c r="Q212" i="75"/>
  <c r="M212" i="75"/>
  <c r="L212" i="75"/>
  <c r="K212" i="75"/>
  <c r="J212" i="75"/>
  <c r="Q211" i="75"/>
  <c r="M211" i="75"/>
  <c r="L211" i="75"/>
  <c r="K211" i="75"/>
  <c r="J211" i="75"/>
  <c r="Q210" i="75"/>
  <c r="M210" i="75"/>
  <c r="L210" i="75"/>
  <c r="K210" i="75"/>
  <c r="J210" i="75"/>
  <c r="Q209" i="75"/>
  <c r="M209" i="75"/>
  <c r="L209" i="75"/>
  <c r="K209" i="75"/>
  <c r="J209" i="75"/>
  <c r="Q208" i="75"/>
  <c r="M208" i="75"/>
  <c r="L208" i="75"/>
  <c r="K208" i="75"/>
  <c r="J208" i="75"/>
  <c r="Q207" i="75"/>
  <c r="M207" i="75"/>
  <c r="L207" i="75"/>
  <c r="K207" i="75"/>
  <c r="J207" i="75"/>
  <c r="Q206" i="75"/>
  <c r="M206" i="75"/>
  <c r="L206" i="75"/>
  <c r="K206" i="75"/>
  <c r="J206" i="75"/>
  <c r="Q205" i="75"/>
  <c r="M205" i="75"/>
  <c r="L205" i="75"/>
  <c r="K205" i="75"/>
  <c r="J205" i="75"/>
  <c r="Q204" i="75"/>
  <c r="M204" i="75"/>
  <c r="L204" i="75"/>
  <c r="K204" i="75"/>
  <c r="J204" i="75"/>
  <c r="Q203" i="75"/>
  <c r="M203" i="75"/>
  <c r="L203" i="75"/>
  <c r="K203" i="75"/>
  <c r="J203" i="75"/>
  <c r="Q202" i="75"/>
  <c r="M202" i="75"/>
  <c r="L202" i="75"/>
  <c r="K202" i="75"/>
  <c r="J202" i="75"/>
  <c r="Q201" i="75"/>
  <c r="M201" i="75"/>
  <c r="L201" i="75"/>
  <c r="K201" i="75"/>
  <c r="J201" i="75"/>
  <c r="Q200" i="75"/>
  <c r="M200" i="75"/>
  <c r="L200" i="75"/>
  <c r="K200" i="75"/>
  <c r="J200" i="75"/>
  <c r="Q199" i="75"/>
  <c r="M199" i="75"/>
  <c r="L199" i="75"/>
  <c r="K199" i="75"/>
  <c r="J199" i="75"/>
  <c r="Q198" i="75"/>
  <c r="M198" i="75"/>
  <c r="L198" i="75"/>
  <c r="K198" i="75"/>
  <c r="J198" i="75"/>
  <c r="Q197" i="75"/>
  <c r="M197" i="75"/>
  <c r="L197" i="75"/>
  <c r="K197" i="75"/>
  <c r="J197" i="75"/>
  <c r="Q196" i="75"/>
  <c r="M196" i="75"/>
  <c r="L196" i="75"/>
  <c r="K196" i="75"/>
  <c r="J196" i="75"/>
  <c r="Q195" i="75"/>
  <c r="M195" i="75"/>
  <c r="L195" i="75"/>
  <c r="K195" i="75"/>
  <c r="J195" i="75"/>
  <c r="Q194" i="75"/>
  <c r="M194" i="75"/>
  <c r="L194" i="75"/>
  <c r="K194" i="75"/>
  <c r="J194" i="75"/>
  <c r="Q193" i="75"/>
  <c r="M193" i="75"/>
  <c r="L193" i="75"/>
  <c r="K193" i="75"/>
  <c r="J193" i="75"/>
  <c r="Q192" i="75"/>
  <c r="M192" i="75"/>
  <c r="L192" i="75"/>
  <c r="K192" i="75"/>
  <c r="J192" i="75"/>
  <c r="Q191" i="75"/>
  <c r="M191" i="75"/>
  <c r="L191" i="75"/>
  <c r="K191" i="75"/>
  <c r="J191" i="75"/>
  <c r="Q190" i="75"/>
  <c r="M190" i="75"/>
  <c r="L190" i="75"/>
  <c r="K190" i="75"/>
  <c r="J190" i="75"/>
  <c r="Q189" i="75"/>
  <c r="M189" i="75"/>
  <c r="L189" i="75"/>
  <c r="K189" i="75"/>
  <c r="J189" i="75"/>
  <c r="Q188" i="75"/>
  <c r="M188" i="75"/>
  <c r="L188" i="75"/>
  <c r="K188" i="75"/>
  <c r="J188" i="75"/>
  <c r="Q187" i="75"/>
  <c r="M187" i="75"/>
  <c r="L187" i="75"/>
  <c r="K187" i="75"/>
  <c r="J187" i="75"/>
  <c r="Q186" i="75"/>
  <c r="M186" i="75"/>
  <c r="L186" i="75"/>
  <c r="K186" i="75"/>
  <c r="J186" i="75"/>
  <c r="Q185" i="75"/>
  <c r="M185" i="75"/>
  <c r="L185" i="75"/>
  <c r="K185" i="75"/>
  <c r="J185" i="75"/>
  <c r="Q184" i="75"/>
  <c r="M184" i="75"/>
  <c r="L184" i="75"/>
  <c r="K184" i="75"/>
  <c r="J184" i="75"/>
  <c r="Q183" i="75"/>
  <c r="M183" i="75"/>
  <c r="L183" i="75"/>
  <c r="K183" i="75"/>
  <c r="J183" i="75"/>
  <c r="Q182" i="75"/>
  <c r="M182" i="75"/>
  <c r="L182" i="75"/>
  <c r="K182" i="75"/>
  <c r="J182" i="75"/>
  <c r="Q181" i="75"/>
  <c r="M181" i="75"/>
  <c r="L181" i="75"/>
  <c r="K181" i="75"/>
  <c r="J181" i="75"/>
  <c r="Q180" i="75"/>
  <c r="M180" i="75"/>
  <c r="L180" i="75"/>
  <c r="K180" i="75"/>
  <c r="J180" i="75"/>
  <c r="Q179" i="75"/>
  <c r="M179" i="75"/>
  <c r="L179" i="75"/>
  <c r="K179" i="75"/>
  <c r="J179" i="75"/>
  <c r="Q178" i="75"/>
  <c r="M178" i="75"/>
  <c r="L178" i="75"/>
  <c r="K178" i="75"/>
  <c r="J178" i="75"/>
  <c r="Q177" i="75"/>
  <c r="M177" i="75"/>
  <c r="L177" i="75"/>
  <c r="K177" i="75"/>
  <c r="J177" i="75"/>
  <c r="Q176" i="75"/>
  <c r="M176" i="75"/>
  <c r="L176" i="75"/>
  <c r="K176" i="75"/>
  <c r="J176" i="75"/>
  <c r="Q175" i="75"/>
  <c r="M175" i="75"/>
  <c r="L175" i="75"/>
  <c r="K175" i="75"/>
  <c r="J175" i="75"/>
  <c r="Q174" i="75"/>
  <c r="M174" i="75"/>
  <c r="L174" i="75"/>
  <c r="K174" i="75"/>
  <c r="J174" i="75"/>
  <c r="Q173" i="75"/>
  <c r="M173" i="75"/>
  <c r="L173" i="75"/>
  <c r="K173" i="75"/>
  <c r="J173" i="75"/>
  <c r="Q172" i="75"/>
  <c r="M172" i="75"/>
  <c r="L172" i="75"/>
  <c r="K172" i="75"/>
  <c r="J172" i="75"/>
  <c r="Q171" i="75"/>
  <c r="M171" i="75"/>
  <c r="L171" i="75"/>
  <c r="K171" i="75"/>
  <c r="J171" i="75"/>
  <c r="Q170" i="75"/>
  <c r="M170" i="75"/>
  <c r="L170" i="75"/>
  <c r="K170" i="75"/>
  <c r="J170" i="75"/>
  <c r="Q169" i="75"/>
  <c r="M169" i="75"/>
  <c r="L169" i="75"/>
  <c r="K169" i="75"/>
  <c r="J169" i="75"/>
  <c r="Q168" i="75"/>
  <c r="M168" i="75"/>
  <c r="L168" i="75"/>
  <c r="K168" i="75"/>
  <c r="J168" i="75"/>
  <c r="Q167" i="75"/>
  <c r="M167" i="75"/>
  <c r="L167" i="75"/>
  <c r="K167" i="75"/>
  <c r="J167" i="75"/>
  <c r="Q166" i="75"/>
  <c r="M166" i="75"/>
  <c r="L166" i="75"/>
  <c r="K166" i="75"/>
  <c r="J166" i="75"/>
  <c r="Q165" i="75"/>
  <c r="M165" i="75"/>
  <c r="L165" i="75"/>
  <c r="K165" i="75"/>
  <c r="J165" i="75"/>
  <c r="Q164" i="75"/>
  <c r="M164" i="75"/>
  <c r="L164" i="75"/>
  <c r="K164" i="75"/>
  <c r="J164" i="75"/>
  <c r="Q163" i="75"/>
  <c r="M163" i="75"/>
  <c r="L163" i="75"/>
  <c r="K163" i="75"/>
  <c r="J163" i="75"/>
  <c r="Q162" i="75"/>
  <c r="M162" i="75"/>
  <c r="L162" i="75"/>
  <c r="K162" i="75"/>
  <c r="J162" i="75"/>
  <c r="Q161" i="75"/>
  <c r="M161" i="75"/>
  <c r="L161" i="75"/>
  <c r="K161" i="75"/>
  <c r="J161" i="75"/>
  <c r="Q160" i="75"/>
  <c r="M160" i="75"/>
  <c r="L160" i="75"/>
  <c r="K160" i="75"/>
  <c r="J160" i="75"/>
  <c r="Q159" i="75"/>
  <c r="M159" i="75"/>
  <c r="L159" i="75"/>
  <c r="K159" i="75"/>
  <c r="J159" i="75"/>
  <c r="Q158" i="75"/>
  <c r="M158" i="75"/>
  <c r="L158" i="75"/>
  <c r="K158" i="75"/>
  <c r="J158" i="75"/>
  <c r="Q157" i="75"/>
  <c r="M157" i="75"/>
  <c r="L157" i="75"/>
  <c r="K157" i="75"/>
  <c r="J157" i="75"/>
  <c r="Q156" i="75"/>
  <c r="M156" i="75"/>
  <c r="L156" i="75"/>
  <c r="K156" i="75"/>
  <c r="J156" i="75"/>
  <c r="Q155" i="75"/>
  <c r="M155" i="75"/>
  <c r="L155" i="75"/>
  <c r="K155" i="75"/>
  <c r="J155" i="75"/>
  <c r="Q154" i="75"/>
  <c r="M154" i="75"/>
  <c r="L154" i="75"/>
  <c r="K154" i="75"/>
  <c r="J154" i="75"/>
  <c r="Q153" i="75"/>
  <c r="M153" i="75"/>
  <c r="L153" i="75"/>
  <c r="K153" i="75"/>
  <c r="J153" i="75"/>
  <c r="Q152" i="75"/>
  <c r="M152" i="75"/>
  <c r="L152" i="75"/>
  <c r="K152" i="75"/>
  <c r="J152" i="75"/>
  <c r="Q151" i="75"/>
  <c r="M151" i="75"/>
  <c r="L151" i="75"/>
  <c r="K151" i="75"/>
  <c r="J151" i="75"/>
  <c r="Q150" i="75"/>
  <c r="M150" i="75"/>
  <c r="L150" i="75"/>
  <c r="K150" i="75"/>
  <c r="J150" i="75"/>
  <c r="Q149" i="75"/>
  <c r="M149" i="75"/>
  <c r="L149" i="75"/>
  <c r="K149" i="75"/>
  <c r="J149" i="75"/>
  <c r="Q148" i="75"/>
  <c r="M148" i="75"/>
  <c r="L148" i="75"/>
  <c r="K148" i="75"/>
  <c r="J148" i="75"/>
  <c r="Q147" i="75"/>
  <c r="M147" i="75"/>
  <c r="L147" i="75"/>
  <c r="K147" i="75"/>
  <c r="J147" i="75"/>
  <c r="Q146" i="75"/>
  <c r="M146" i="75"/>
  <c r="L146" i="75"/>
  <c r="K146" i="75"/>
  <c r="J146" i="75"/>
  <c r="Q145" i="75"/>
  <c r="M145" i="75"/>
  <c r="L145" i="75"/>
  <c r="K145" i="75"/>
  <c r="J145" i="75"/>
  <c r="Q144" i="75"/>
  <c r="M144" i="75"/>
  <c r="L144" i="75"/>
  <c r="K144" i="75"/>
  <c r="J144" i="75"/>
  <c r="Q143" i="75"/>
  <c r="M143" i="75"/>
  <c r="L143" i="75"/>
  <c r="K143" i="75"/>
  <c r="J143" i="75"/>
  <c r="Q142" i="75"/>
  <c r="M142" i="75"/>
  <c r="L142" i="75"/>
  <c r="K142" i="75"/>
  <c r="J142" i="75"/>
  <c r="Q141" i="75"/>
  <c r="M141" i="75"/>
  <c r="L141" i="75"/>
  <c r="K141" i="75"/>
  <c r="J141" i="75"/>
  <c r="Q140" i="75"/>
  <c r="M140" i="75"/>
  <c r="L140" i="75"/>
  <c r="K140" i="75"/>
  <c r="J140" i="75"/>
  <c r="Q139" i="75"/>
  <c r="M139" i="75"/>
  <c r="L139" i="75"/>
  <c r="K139" i="75"/>
  <c r="J139" i="75"/>
  <c r="Q138" i="75"/>
  <c r="M138" i="75"/>
  <c r="L138" i="75"/>
  <c r="K138" i="75"/>
  <c r="J138" i="75"/>
  <c r="Q137" i="75"/>
  <c r="M137" i="75"/>
  <c r="L137" i="75"/>
  <c r="K137" i="75"/>
  <c r="J137" i="75"/>
  <c r="Q136" i="75"/>
  <c r="M136" i="75"/>
  <c r="L136" i="75"/>
  <c r="K136" i="75"/>
  <c r="J136" i="75"/>
  <c r="Q135" i="75"/>
  <c r="M135" i="75"/>
  <c r="L135" i="75"/>
  <c r="K135" i="75"/>
  <c r="J135" i="75"/>
  <c r="Q134" i="75"/>
  <c r="M134" i="75"/>
  <c r="L134" i="75"/>
  <c r="K134" i="75"/>
  <c r="J134" i="75"/>
  <c r="Q133" i="75"/>
  <c r="M133" i="75"/>
  <c r="L133" i="75"/>
  <c r="K133" i="75"/>
  <c r="J133" i="75"/>
  <c r="Q132" i="75"/>
  <c r="M132" i="75"/>
  <c r="L132" i="75"/>
  <c r="K132" i="75"/>
  <c r="J132" i="75"/>
  <c r="Q131" i="75"/>
  <c r="M131" i="75"/>
  <c r="L131" i="75"/>
  <c r="K131" i="75"/>
  <c r="J131" i="75"/>
  <c r="Q130" i="75"/>
  <c r="M130" i="75"/>
  <c r="L130" i="75"/>
  <c r="K130" i="75"/>
  <c r="J130" i="75"/>
  <c r="Q129" i="75"/>
  <c r="M129" i="75"/>
  <c r="L129" i="75"/>
  <c r="K129" i="75"/>
  <c r="J129" i="75"/>
  <c r="Q128" i="75"/>
  <c r="M128" i="75"/>
  <c r="L128" i="75"/>
  <c r="K128" i="75"/>
  <c r="J128" i="75"/>
  <c r="Q127" i="75"/>
  <c r="M127" i="75"/>
  <c r="L127" i="75"/>
  <c r="K127" i="75"/>
  <c r="J127" i="75"/>
  <c r="Q126" i="75"/>
  <c r="M126" i="75"/>
  <c r="L126" i="75"/>
  <c r="K126" i="75"/>
  <c r="J126" i="75"/>
  <c r="Q125" i="75"/>
  <c r="M125" i="75"/>
  <c r="L125" i="75"/>
  <c r="K125" i="75"/>
  <c r="J125" i="75"/>
  <c r="Q124" i="75"/>
  <c r="M124" i="75"/>
  <c r="L124" i="75"/>
  <c r="K124" i="75"/>
  <c r="J124" i="75"/>
  <c r="Q123" i="75"/>
  <c r="M123" i="75"/>
  <c r="L123" i="75"/>
  <c r="K123" i="75"/>
  <c r="J123" i="75"/>
  <c r="Q122" i="75"/>
  <c r="M122" i="75"/>
  <c r="L122" i="75"/>
  <c r="K122" i="75"/>
  <c r="J122" i="75"/>
  <c r="Q121" i="75"/>
  <c r="M121" i="75"/>
  <c r="L121" i="75"/>
  <c r="K121" i="75"/>
  <c r="J121" i="75"/>
  <c r="Q120" i="75"/>
  <c r="M120" i="75"/>
  <c r="L120" i="75"/>
  <c r="K120" i="75"/>
  <c r="J120" i="75"/>
  <c r="Q119" i="75"/>
  <c r="M119" i="75"/>
  <c r="L119" i="75"/>
  <c r="K119" i="75"/>
  <c r="J119" i="75"/>
  <c r="Q118" i="75"/>
  <c r="M118" i="75"/>
  <c r="L118" i="75"/>
  <c r="K118" i="75"/>
  <c r="J118" i="75"/>
  <c r="Q117" i="75"/>
  <c r="M117" i="75"/>
  <c r="L117" i="75"/>
  <c r="K117" i="75"/>
  <c r="J117" i="75"/>
  <c r="Q116" i="75"/>
  <c r="M116" i="75"/>
  <c r="L116" i="75"/>
  <c r="K116" i="75"/>
  <c r="J116" i="75"/>
  <c r="Q115" i="75"/>
  <c r="M115" i="75"/>
  <c r="L115" i="75"/>
  <c r="K115" i="75"/>
  <c r="J115" i="75"/>
  <c r="Q114" i="75"/>
  <c r="M114" i="75"/>
  <c r="L114" i="75"/>
  <c r="K114" i="75"/>
  <c r="J114" i="75"/>
  <c r="Q113" i="75"/>
  <c r="M113" i="75"/>
  <c r="L113" i="75"/>
  <c r="K113" i="75"/>
  <c r="J113" i="75"/>
  <c r="Q112" i="75"/>
  <c r="M112" i="75"/>
  <c r="L112" i="75"/>
  <c r="K112" i="75"/>
  <c r="J112" i="75"/>
  <c r="Q111" i="75"/>
  <c r="M111" i="75"/>
  <c r="L111" i="75"/>
  <c r="K111" i="75"/>
  <c r="J111" i="75"/>
  <c r="Q110" i="75"/>
  <c r="M110" i="75"/>
  <c r="L110" i="75"/>
  <c r="K110" i="75"/>
  <c r="J110" i="75"/>
  <c r="Q109" i="75"/>
  <c r="M109" i="75"/>
  <c r="L109" i="75"/>
  <c r="K109" i="75"/>
  <c r="J109" i="75"/>
  <c r="Q108" i="75"/>
  <c r="M108" i="75"/>
  <c r="L108" i="75"/>
  <c r="K108" i="75"/>
  <c r="J108" i="75"/>
  <c r="Q107" i="75"/>
  <c r="M107" i="75"/>
  <c r="L107" i="75"/>
  <c r="K107" i="75"/>
  <c r="J107" i="75"/>
  <c r="Q106" i="75"/>
  <c r="M106" i="75"/>
  <c r="L106" i="75"/>
  <c r="K106" i="75"/>
  <c r="J106" i="75"/>
  <c r="Q105" i="75"/>
  <c r="M105" i="75"/>
  <c r="L105" i="75"/>
  <c r="K105" i="75"/>
  <c r="J105" i="75"/>
  <c r="Q104" i="75"/>
  <c r="M104" i="75"/>
  <c r="L104" i="75"/>
  <c r="K104" i="75"/>
  <c r="J104" i="75"/>
  <c r="Q103" i="75"/>
  <c r="M103" i="75"/>
  <c r="L103" i="75"/>
  <c r="K103" i="75"/>
  <c r="J103" i="75"/>
  <c r="Q102" i="75"/>
  <c r="M102" i="75"/>
  <c r="L102" i="75"/>
  <c r="K102" i="75"/>
  <c r="J102" i="75"/>
  <c r="Q101" i="75"/>
  <c r="M101" i="75"/>
  <c r="L101" i="75"/>
  <c r="K101" i="75"/>
  <c r="J101" i="75"/>
  <c r="Q100" i="75"/>
  <c r="M100" i="75"/>
  <c r="L100" i="75"/>
  <c r="K100" i="75"/>
  <c r="J100" i="75"/>
  <c r="Q99" i="75"/>
  <c r="M99" i="75"/>
  <c r="L99" i="75"/>
  <c r="K99" i="75"/>
  <c r="J99" i="75"/>
  <c r="Q98" i="75"/>
  <c r="M98" i="75"/>
  <c r="L98" i="75"/>
  <c r="K98" i="75"/>
  <c r="J98" i="75"/>
  <c r="Q97" i="75"/>
  <c r="M97" i="75"/>
  <c r="L97" i="75"/>
  <c r="K97" i="75"/>
  <c r="J97" i="75"/>
  <c r="Q96" i="75"/>
  <c r="M96" i="75"/>
  <c r="L96" i="75"/>
  <c r="K96" i="75"/>
  <c r="J96" i="75"/>
  <c r="Q95" i="75"/>
  <c r="M95" i="75"/>
  <c r="L95" i="75"/>
  <c r="K95" i="75"/>
  <c r="J95" i="75"/>
  <c r="Q94" i="75"/>
  <c r="M94" i="75"/>
  <c r="L94" i="75"/>
  <c r="K94" i="75"/>
  <c r="J94" i="75"/>
  <c r="Q93" i="75"/>
  <c r="M93" i="75"/>
  <c r="L93" i="75"/>
  <c r="K93" i="75"/>
  <c r="J93" i="75"/>
  <c r="Q92" i="75"/>
  <c r="M92" i="75"/>
  <c r="L92" i="75"/>
  <c r="K92" i="75"/>
  <c r="J92" i="75"/>
  <c r="Q91" i="75"/>
  <c r="M91" i="75"/>
  <c r="L91" i="75"/>
  <c r="K91" i="75"/>
  <c r="J91" i="75"/>
  <c r="Q90" i="75"/>
  <c r="M90" i="75"/>
  <c r="L90" i="75"/>
  <c r="K90" i="75"/>
  <c r="J90" i="75"/>
  <c r="Q89" i="75"/>
  <c r="M89" i="75"/>
  <c r="L89" i="75"/>
  <c r="K89" i="75"/>
  <c r="J89" i="75"/>
  <c r="Q88" i="75"/>
  <c r="M88" i="75"/>
  <c r="L88" i="75"/>
  <c r="K88" i="75"/>
  <c r="J88" i="75"/>
  <c r="Q87" i="75"/>
  <c r="M87" i="75"/>
  <c r="L87" i="75"/>
  <c r="K87" i="75"/>
  <c r="J87" i="75"/>
  <c r="Q86" i="75"/>
  <c r="M86" i="75"/>
  <c r="L86" i="75"/>
  <c r="K86" i="75"/>
  <c r="J86" i="75"/>
  <c r="Q85" i="75"/>
  <c r="M85" i="75"/>
  <c r="L85" i="75"/>
  <c r="K85" i="75"/>
  <c r="J85" i="75"/>
  <c r="Q84" i="75"/>
  <c r="M84" i="75"/>
  <c r="L84" i="75"/>
  <c r="K84" i="75"/>
  <c r="J84" i="75"/>
  <c r="Q83" i="75"/>
  <c r="M83" i="75"/>
  <c r="L83" i="75"/>
  <c r="K83" i="75"/>
  <c r="J83" i="75"/>
  <c r="Q82" i="75"/>
  <c r="M82" i="75"/>
  <c r="L82" i="75"/>
  <c r="K82" i="75"/>
  <c r="J82" i="75"/>
  <c r="Q81" i="75"/>
  <c r="M81" i="75"/>
  <c r="L81" i="75"/>
  <c r="K81" i="75"/>
  <c r="J81" i="75"/>
  <c r="Q80" i="75"/>
  <c r="M80" i="75"/>
  <c r="L80" i="75"/>
  <c r="K80" i="75"/>
  <c r="J80" i="75"/>
  <c r="Q79" i="75"/>
  <c r="M79" i="75"/>
  <c r="L79" i="75"/>
  <c r="K79" i="75"/>
  <c r="J79" i="75"/>
  <c r="Q78" i="75"/>
  <c r="M78" i="75"/>
  <c r="L78" i="75"/>
  <c r="K78" i="75"/>
  <c r="J78" i="75"/>
  <c r="Q77" i="75"/>
  <c r="M77" i="75"/>
  <c r="L77" i="75"/>
  <c r="K77" i="75"/>
  <c r="J77" i="75"/>
  <c r="Q76" i="75"/>
  <c r="M76" i="75"/>
  <c r="L76" i="75"/>
  <c r="K76" i="75"/>
  <c r="J76" i="75"/>
  <c r="Q75" i="75"/>
  <c r="M75" i="75"/>
  <c r="L75" i="75"/>
  <c r="K75" i="75"/>
  <c r="J75" i="75"/>
  <c r="Q74" i="75"/>
  <c r="M74" i="75"/>
  <c r="L74" i="75"/>
  <c r="K74" i="75"/>
  <c r="J74" i="75"/>
  <c r="Q73" i="75"/>
  <c r="M73" i="75"/>
  <c r="L73" i="75"/>
  <c r="K73" i="75"/>
  <c r="J73" i="75"/>
  <c r="Q72" i="75"/>
  <c r="M72" i="75"/>
  <c r="L72" i="75"/>
  <c r="K72" i="75"/>
  <c r="J72" i="75"/>
  <c r="Q71" i="75"/>
  <c r="M71" i="75"/>
  <c r="L71" i="75"/>
  <c r="K71" i="75"/>
  <c r="J71" i="75"/>
  <c r="Q70" i="75"/>
  <c r="M70" i="75"/>
  <c r="L70" i="75"/>
  <c r="K70" i="75"/>
  <c r="J70" i="75"/>
  <c r="Q69" i="75"/>
  <c r="M69" i="75"/>
  <c r="L69" i="75"/>
  <c r="K69" i="75"/>
  <c r="J69" i="75"/>
  <c r="Q68" i="75"/>
  <c r="M68" i="75"/>
  <c r="L68" i="75"/>
  <c r="K68" i="75"/>
  <c r="J68" i="75"/>
  <c r="Q67" i="75"/>
  <c r="M67" i="75"/>
  <c r="L67" i="75"/>
  <c r="K67" i="75"/>
  <c r="J67" i="75"/>
  <c r="Q66" i="75"/>
  <c r="M66" i="75"/>
  <c r="L66" i="75"/>
  <c r="K66" i="75"/>
  <c r="J66" i="75"/>
  <c r="Q65" i="75"/>
  <c r="M65" i="75"/>
  <c r="L65" i="75"/>
  <c r="K65" i="75"/>
  <c r="J65" i="75"/>
  <c r="Q64" i="75"/>
  <c r="M64" i="75"/>
  <c r="L64" i="75"/>
  <c r="K64" i="75"/>
  <c r="J64" i="75"/>
  <c r="Q63" i="75"/>
  <c r="M63" i="75"/>
  <c r="L63" i="75"/>
  <c r="K63" i="75"/>
  <c r="J63" i="75"/>
  <c r="Q62" i="75"/>
  <c r="M62" i="75"/>
  <c r="L62" i="75"/>
  <c r="K62" i="75"/>
  <c r="J62" i="75"/>
  <c r="Q61" i="75"/>
  <c r="M61" i="75"/>
  <c r="L61" i="75"/>
  <c r="K61" i="75"/>
  <c r="J61" i="75"/>
  <c r="Q60" i="75"/>
  <c r="M60" i="75"/>
  <c r="L60" i="75"/>
  <c r="K60" i="75"/>
  <c r="J60" i="75"/>
  <c r="Q59" i="75"/>
  <c r="M59" i="75"/>
  <c r="L59" i="75"/>
  <c r="K59" i="75"/>
  <c r="J59" i="75"/>
  <c r="Q58" i="75"/>
  <c r="M58" i="75"/>
  <c r="L58" i="75"/>
  <c r="K58" i="75"/>
  <c r="J58" i="75"/>
  <c r="Q57" i="75"/>
  <c r="M57" i="75"/>
  <c r="L57" i="75"/>
  <c r="K57" i="75"/>
  <c r="J57" i="75"/>
  <c r="Q56" i="75"/>
  <c r="M56" i="75"/>
  <c r="L56" i="75"/>
  <c r="K56" i="75"/>
  <c r="J56" i="75"/>
  <c r="Q55" i="75"/>
  <c r="M55" i="75"/>
  <c r="L55" i="75"/>
  <c r="K55" i="75"/>
  <c r="J55" i="75"/>
  <c r="Q54" i="75"/>
  <c r="M54" i="75"/>
  <c r="L54" i="75"/>
  <c r="K54" i="75"/>
  <c r="J54" i="75"/>
  <c r="Q53" i="75"/>
  <c r="M53" i="75"/>
  <c r="L53" i="75"/>
  <c r="K53" i="75"/>
  <c r="J53" i="75"/>
  <c r="Q52" i="75"/>
  <c r="M52" i="75"/>
  <c r="L52" i="75"/>
  <c r="K52" i="75"/>
  <c r="J52" i="75"/>
  <c r="Q51" i="75"/>
  <c r="M51" i="75"/>
  <c r="L51" i="75"/>
  <c r="K51" i="75"/>
  <c r="J51" i="75"/>
  <c r="Q50" i="75"/>
  <c r="M50" i="75"/>
  <c r="L50" i="75"/>
  <c r="K50" i="75"/>
  <c r="J50" i="75"/>
  <c r="Q49" i="75"/>
  <c r="M49" i="75"/>
  <c r="L49" i="75"/>
  <c r="K49" i="75"/>
  <c r="J49" i="75"/>
  <c r="Q48" i="75"/>
  <c r="M48" i="75"/>
  <c r="L48" i="75"/>
  <c r="K48" i="75"/>
  <c r="J48" i="75"/>
  <c r="Q47" i="75"/>
  <c r="M47" i="75"/>
  <c r="L47" i="75"/>
  <c r="K47" i="75"/>
  <c r="J47" i="75"/>
  <c r="Q46" i="75"/>
  <c r="M46" i="75"/>
  <c r="L46" i="75"/>
  <c r="K46" i="75"/>
  <c r="J46" i="75"/>
  <c r="Q45" i="75"/>
  <c r="M45" i="75"/>
  <c r="L45" i="75"/>
  <c r="K45" i="75"/>
  <c r="J45" i="75"/>
  <c r="Q44" i="75"/>
  <c r="M44" i="75"/>
  <c r="L44" i="75"/>
  <c r="K44" i="75"/>
  <c r="J44" i="75"/>
  <c r="Q43" i="75"/>
  <c r="M43" i="75"/>
  <c r="L43" i="75"/>
  <c r="K43" i="75"/>
  <c r="J43" i="75"/>
  <c r="Q42" i="75"/>
  <c r="M42" i="75"/>
  <c r="L42" i="75"/>
  <c r="K42" i="75"/>
  <c r="J42" i="75"/>
  <c r="Q41" i="75"/>
  <c r="M41" i="75"/>
  <c r="L41" i="75"/>
  <c r="K41" i="75"/>
  <c r="J41" i="75"/>
  <c r="Q40" i="75"/>
  <c r="M40" i="75"/>
  <c r="L40" i="75"/>
  <c r="K40" i="75"/>
  <c r="J40" i="75"/>
  <c r="Q39" i="75"/>
  <c r="M39" i="75"/>
  <c r="L39" i="75"/>
  <c r="K39" i="75"/>
  <c r="J39" i="75"/>
  <c r="Q38" i="75"/>
  <c r="M38" i="75"/>
  <c r="L38" i="75"/>
  <c r="K38" i="75"/>
  <c r="J38" i="75"/>
  <c r="Q37" i="75"/>
  <c r="M37" i="75"/>
  <c r="L37" i="75"/>
  <c r="K37" i="75"/>
  <c r="J37" i="75"/>
  <c r="Q36" i="75"/>
  <c r="M36" i="75"/>
  <c r="L36" i="75"/>
  <c r="K36" i="75"/>
  <c r="J36" i="75"/>
  <c r="Q35" i="75"/>
  <c r="M35" i="75"/>
  <c r="L35" i="75"/>
  <c r="K35" i="75"/>
  <c r="J35" i="75"/>
  <c r="Q34" i="75"/>
  <c r="M34" i="75"/>
  <c r="L34" i="75"/>
  <c r="K34" i="75"/>
  <c r="J34" i="75"/>
  <c r="Q33" i="75"/>
  <c r="M33" i="75"/>
  <c r="L33" i="75"/>
  <c r="K33" i="75"/>
  <c r="J33" i="75"/>
  <c r="Q32" i="75"/>
  <c r="M32" i="75"/>
  <c r="L32" i="75"/>
  <c r="K32" i="75"/>
  <c r="J32" i="75"/>
  <c r="Q31" i="75"/>
  <c r="M31" i="75"/>
  <c r="L31" i="75"/>
  <c r="K31" i="75"/>
  <c r="J31" i="75"/>
  <c r="Q30" i="75"/>
  <c r="M30" i="75"/>
  <c r="L30" i="75"/>
  <c r="K30" i="75"/>
  <c r="J30" i="75"/>
  <c r="Q29" i="75"/>
  <c r="M29" i="75"/>
  <c r="L29" i="75"/>
  <c r="K29" i="75"/>
  <c r="J29" i="75"/>
  <c r="Q28" i="75"/>
  <c r="M28" i="75"/>
  <c r="L28" i="75"/>
  <c r="K28" i="75"/>
  <c r="J28" i="75"/>
  <c r="Q27" i="75"/>
  <c r="M27" i="75"/>
  <c r="L27" i="75"/>
  <c r="K27" i="75"/>
  <c r="J27" i="75"/>
  <c r="Q26" i="75"/>
  <c r="M26" i="75"/>
  <c r="L26" i="75"/>
  <c r="K26" i="75"/>
  <c r="J26" i="75"/>
  <c r="Q25" i="75"/>
  <c r="M25" i="75"/>
  <c r="L25" i="75"/>
  <c r="K25" i="75"/>
  <c r="J25" i="75"/>
  <c r="Q24" i="75"/>
  <c r="M24" i="75"/>
  <c r="L24" i="75"/>
  <c r="K24" i="75"/>
  <c r="J24" i="75"/>
  <c r="Q23" i="75"/>
  <c r="M23" i="75"/>
  <c r="L23" i="75"/>
  <c r="K23" i="75"/>
  <c r="J23" i="75"/>
  <c r="Q22" i="75"/>
  <c r="M22" i="75"/>
  <c r="L22" i="75"/>
  <c r="K22" i="75"/>
  <c r="J22" i="75"/>
  <c r="Q21" i="75"/>
  <c r="M21" i="75"/>
  <c r="L21" i="75"/>
  <c r="K21" i="75"/>
  <c r="J21" i="75"/>
  <c r="Q20" i="75"/>
  <c r="M20" i="75"/>
  <c r="L20" i="75"/>
  <c r="K20" i="75"/>
  <c r="J20" i="75"/>
  <c r="X180" i="73"/>
  <c r="X179" i="73"/>
  <c r="R23" i="73"/>
  <c r="R22" i="73"/>
  <c r="R21" i="73"/>
  <c r="R20" i="73"/>
  <c r="R19" i="73"/>
  <c r="R18" i="73"/>
  <c r="R17" i="73"/>
  <c r="R16" i="73"/>
  <c r="N38" i="69"/>
  <c r="F38" i="69"/>
  <c r="N37" i="69"/>
  <c r="F37" i="69"/>
  <c r="N36" i="69"/>
  <c r="F36" i="69"/>
  <c r="N35" i="69"/>
  <c r="F35" i="69"/>
  <c r="N34" i="69"/>
  <c r="F34" i="69"/>
  <c r="N33" i="69"/>
  <c r="F33" i="69"/>
  <c r="N32" i="69"/>
  <c r="F32" i="69"/>
  <c r="N31" i="69"/>
  <c r="F31" i="69"/>
  <c r="N30" i="69"/>
  <c r="F30" i="69"/>
  <c r="N29" i="69"/>
  <c r="F29" i="69"/>
  <c r="N28" i="69"/>
  <c r="F28" i="69"/>
  <c r="N27" i="69"/>
  <c r="F27" i="69"/>
  <c r="N26" i="69"/>
  <c r="F26" i="69"/>
  <c r="N25" i="69"/>
  <c r="F25" i="69"/>
  <c r="M25" i="69" s="1"/>
  <c r="N24" i="69"/>
  <c r="F24" i="69"/>
  <c r="N23" i="69"/>
  <c r="F23" i="69"/>
  <c r="N22" i="69"/>
  <c r="F22" i="69"/>
  <c r="N21" i="69"/>
  <c r="F21" i="69"/>
  <c r="N20" i="69"/>
  <c r="F20" i="69"/>
  <c r="N19" i="69"/>
  <c r="F19" i="69"/>
  <c r="M19" i="69" s="1"/>
  <c r="N18" i="69"/>
  <c r="F18" i="69"/>
  <c r="N17" i="69"/>
  <c r="F17" i="69"/>
  <c r="N16" i="69"/>
  <c r="F16" i="69"/>
  <c r="N15" i="69"/>
  <c r="F15" i="69"/>
  <c r="M15" i="69" s="1"/>
  <c r="F14" i="69"/>
  <c r="F16" i="68"/>
  <c r="F14" i="67"/>
  <c r="G62" i="66"/>
  <c r="G69" i="66" s="1"/>
  <c r="G61" i="66"/>
  <c r="G60" i="66"/>
  <c r="G59" i="66"/>
  <c r="G58" i="66"/>
  <c r="G57" i="66"/>
  <c r="G56" i="66"/>
  <c r="G55" i="66"/>
  <c r="G68" i="66" s="1"/>
  <c r="G54" i="66"/>
  <c r="G67" i="66" s="1"/>
  <c r="J170" i="63"/>
  <c r="J169" i="63"/>
  <c r="J168" i="63"/>
  <c r="J167" i="63"/>
  <c r="J166" i="63"/>
  <c r="J165" i="63"/>
  <c r="J164" i="63"/>
  <c r="J163" i="63"/>
  <c r="J162" i="63"/>
  <c r="J161" i="63"/>
  <c r="J160" i="63"/>
  <c r="J159" i="63"/>
  <c r="J158" i="63"/>
  <c r="J157" i="63"/>
  <c r="J156" i="63"/>
  <c r="J155" i="63"/>
  <c r="J154" i="63"/>
  <c r="J153" i="63"/>
  <c r="J152" i="63"/>
  <c r="J151" i="63"/>
  <c r="J145" i="63"/>
  <c r="J144" i="63"/>
  <c r="J143" i="63"/>
  <c r="J142" i="63"/>
  <c r="J141" i="63"/>
  <c r="J140" i="63"/>
  <c r="J139" i="63"/>
  <c r="J138" i="63"/>
  <c r="J137" i="63"/>
  <c r="J136" i="63"/>
  <c r="J135" i="63"/>
  <c r="J134" i="63"/>
  <c r="J133" i="63"/>
  <c r="J132" i="63"/>
  <c r="J131" i="63"/>
  <c r="J130" i="63"/>
  <c r="J129" i="63"/>
  <c r="J128" i="63"/>
  <c r="J127" i="63"/>
  <c r="J126" i="63"/>
  <c r="J125" i="63"/>
  <c r="J124" i="63"/>
  <c r="J123" i="63"/>
  <c r="J122" i="63"/>
  <c r="J121" i="63"/>
  <c r="J120" i="63"/>
  <c r="J119" i="63"/>
  <c r="J118" i="63"/>
  <c r="J117" i="63"/>
  <c r="J116" i="63"/>
  <c r="J115" i="63"/>
  <c r="J114" i="63"/>
  <c r="J113" i="63"/>
  <c r="J112" i="63"/>
  <c r="J111" i="63"/>
  <c r="J110" i="63"/>
  <c r="J109" i="63"/>
  <c r="J108" i="63"/>
  <c r="J107"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69" i="63"/>
  <c r="J68" i="63"/>
  <c r="J67" i="63"/>
  <c r="J66" i="63"/>
  <c r="J65" i="63"/>
  <c r="J64" i="63"/>
  <c r="J63" i="63"/>
  <c r="J62" i="63"/>
  <c r="J61" i="63"/>
  <c r="J60" i="63"/>
  <c r="J59" i="63"/>
  <c r="J58" i="63"/>
  <c r="J57" i="63"/>
  <c r="J56" i="63"/>
  <c r="J55" i="63"/>
  <c r="J50" i="63"/>
  <c r="J49" i="63"/>
  <c r="J48" i="63"/>
  <c r="J47" i="63"/>
  <c r="J46" i="63"/>
  <c r="J45" i="63"/>
  <c r="J44" i="63"/>
  <c r="J42" i="63"/>
  <c r="J41" i="63"/>
  <c r="J40" i="63"/>
  <c r="J39" i="63"/>
  <c r="J38" i="63"/>
  <c r="J37" i="63"/>
  <c r="J36" i="63"/>
  <c r="J35" i="63"/>
  <c r="J34" i="63"/>
  <c r="J33" i="63"/>
  <c r="J32" i="63"/>
  <c r="J31" i="63"/>
  <c r="J30" i="63"/>
  <c r="J29" i="63"/>
  <c r="J26" i="63"/>
  <c r="J25" i="63"/>
  <c r="J24" i="63"/>
  <c r="J23" i="63"/>
  <c r="J22" i="63"/>
  <c r="J21" i="63"/>
  <c r="J20" i="63"/>
  <c r="J19" i="63"/>
  <c r="J18" i="63"/>
  <c r="J17" i="63"/>
  <c r="I30" i="87" l="1"/>
  <c r="N39" i="69"/>
  <c r="N43" i="69"/>
  <c r="M14" i="69"/>
  <c r="F39" i="69"/>
  <c r="G66" i="66"/>
  <c r="M173" i="63"/>
  <c r="G17" i="45" s="1"/>
  <c r="P173" i="63"/>
  <c r="H28" i="87" s="1"/>
  <c r="J173" i="63"/>
  <c r="J30" i="87"/>
  <c r="J29" i="87" s="1"/>
  <c r="O643" i="75"/>
  <c r="F24" i="67"/>
  <c r="E20" i="45" s="1"/>
  <c r="L20" i="45" s="1"/>
  <c r="S14" i="67"/>
  <c r="S27" i="67" s="1"/>
  <c r="AC16" i="68"/>
  <c r="F26" i="68"/>
  <c r="M27" i="69"/>
  <c r="M35" i="69"/>
  <c r="M33" i="69"/>
  <c r="M31" i="69"/>
  <c r="M21" i="69"/>
  <c r="M29" i="69"/>
  <c r="M37" i="69"/>
  <c r="M38" i="69"/>
  <c r="M23" i="69"/>
  <c r="M32" i="69"/>
  <c r="M17" i="69"/>
  <c r="M22" i="69"/>
  <c r="M16" i="69"/>
  <c r="M26" i="69"/>
  <c r="O651" i="75"/>
  <c r="I19" i="45"/>
  <c r="O659" i="75"/>
  <c r="O647" i="75"/>
  <c r="M24" i="69"/>
  <c r="M20" i="69"/>
  <c r="M36" i="69"/>
  <c r="M18" i="69"/>
  <c r="M34" i="69"/>
  <c r="M30" i="69"/>
  <c r="F24" i="45"/>
  <c r="M28" i="69"/>
  <c r="Q635" i="75"/>
  <c r="Q323" i="75"/>
  <c r="O672" i="75"/>
  <c r="AC17" i="68"/>
  <c r="I26" i="68"/>
  <c r="AC24" i="68"/>
  <c r="L26" i="68"/>
  <c r="AC23" i="68"/>
  <c r="H21" i="45"/>
  <c r="AC22" i="68"/>
  <c r="V26" i="68"/>
  <c r="AC21" i="68"/>
  <c r="J21" i="45"/>
  <c r="AC20" i="68"/>
  <c r="AB26" i="68"/>
  <c r="AC19" i="68"/>
  <c r="AC18" i="68"/>
  <c r="X32" i="76"/>
  <c r="X21" i="76"/>
  <c r="X28" i="76"/>
  <c r="O670" i="75"/>
  <c r="O686" i="75"/>
  <c r="O702" i="75"/>
  <c r="X25" i="76"/>
  <c r="X27" i="76"/>
  <c r="X33" i="76"/>
  <c r="X41" i="76"/>
  <c r="X19" i="76"/>
  <c r="X18" i="76"/>
  <c r="O653" i="75"/>
  <c r="O671" i="75"/>
  <c r="O687" i="75"/>
  <c r="X38" i="76"/>
  <c r="X42" i="76"/>
  <c r="O644" i="75"/>
  <c r="O646" i="75"/>
  <c r="O649" i="75"/>
  <c r="O658" i="75"/>
  <c r="O669" i="75"/>
  <c r="O685" i="75"/>
  <c r="O701" i="75"/>
  <c r="X17" i="76"/>
  <c r="O656" i="75"/>
  <c r="O660" i="75"/>
  <c r="O662" i="75"/>
  <c r="O665" i="75"/>
  <c r="O667" i="75"/>
  <c r="O674" i="75"/>
  <c r="O676" i="75"/>
  <c r="O678" i="75"/>
  <c r="O681" i="75"/>
  <c r="O683" i="75"/>
  <c r="O690" i="75"/>
  <c r="O692" i="75"/>
  <c r="O694" i="75"/>
  <c r="O697" i="75"/>
  <c r="O699" i="75"/>
  <c r="X29" i="76"/>
  <c r="X35" i="76"/>
  <c r="X37" i="76"/>
  <c r="X43" i="76"/>
  <c r="X22" i="76"/>
  <c r="X39" i="76"/>
  <c r="O645" i="75"/>
  <c r="O688" i="75"/>
  <c r="X16" i="76"/>
  <c r="X26" i="76"/>
  <c r="X36" i="76"/>
  <c r="O650" i="75"/>
  <c r="O663" i="75"/>
  <c r="O679" i="75"/>
  <c r="O695" i="75"/>
  <c r="X23" i="76"/>
  <c r="X40" i="76"/>
  <c r="O648" i="75"/>
  <c r="O652" i="75"/>
  <c r="O654" i="75"/>
  <c r="O657" i="75"/>
  <c r="O661" i="75"/>
  <c r="O677" i="75"/>
  <c r="O693" i="75"/>
  <c r="X20" i="76"/>
  <c r="X30" i="76"/>
  <c r="O666" i="75"/>
  <c r="O675" i="75"/>
  <c r="O682" i="75"/>
  <c r="O684" i="75"/>
  <c r="O691" i="75"/>
  <c r="O698" i="75"/>
  <c r="O700" i="75"/>
  <c r="X24" i="76"/>
  <c r="X34" i="76"/>
  <c r="X44" i="76"/>
  <c r="O668" i="75"/>
  <c r="O673" i="75"/>
  <c r="O689" i="75"/>
  <c r="O655" i="75"/>
  <c r="O664" i="75"/>
  <c r="O680" i="75"/>
  <c r="O696" i="75"/>
  <c r="X31" i="76"/>
  <c r="AV3" i="61"/>
  <c r="G28" i="87" l="1"/>
  <c r="F17" i="45"/>
  <c r="M39" i="69"/>
  <c r="F28" i="87"/>
  <c r="E17" i="45"/>
  <c r="AC29" i="68"/>
  <c r="M42" i="69"/>
  <c r="F33" i="87"/>
  <c r="F32" i="87" s="1"/>
  <c r="E21" i="45"/>
  <c r="AT3" i="61"/>
  <c r="K35" i="45"/>
  <c r="L35" i="45" s="1"/>
  <c r="P35" i="45" s="1"/>
  <c r="E49" i="87"/>
  <c r="E50" i="87"/>
  <c r="K36" i="45"/>
  <c r="L36" i="45" s="1"/>
  <c r="P36" i="45" s="1"/>
  <c r="J19" i="45"/>
  <c r="K30" i="87"/>
  <c r="K29" i="87" s="1"/>
  <c r="K39" i="87" s="1"/>
  <c r="H19" i="45"/>
  <c r="I29" i="87"/>
  <c r="I39" i="87" s="1"/>
  <c r="I21" i="45"/>
  <c r="J33" i="87"/>
  <c r="J32" i="87" s="1"/>
  <c r="J39" i="87" s="1"/>
  <c r="E24" i="45"/>
  <c r="AS3" i="61" s="1"/>
  <c r="F36" i="87"/>
  <c r="F35" i="87" s="1"/>
  <c r="E35" i="87" s="1"/>
  <c r="F31" i="87"/>
  <c r="S24" i="67"/>
  <c r="K21" i="45"/>
  <c r="L33" i="87"/>
  <c r="L32" i="87" s="1"/>
  <c r="L39" i="87" s="1"/>
  <c r="F21" i="45"/>
  <c r="H33" i="87"/>
  <c r="H32" i="87" s="1"/>
  <c r="H39" i="87" s="1"/>
  <c r="G21" i="45"/>
  <c r="G33" i="87"/>
  <c r="G32" i="87" s="1"/>
  <c r="X47" i="76"/>
  <c r="E53" i="87" s="1"/>
  <c r="O706" i="75"/>
  <c r="AC26" i="68"/>
  <c r="K31" i="45"/>
  <c r="L31" i="45" s="1"/>
  <c r="K42" i="45"/>
  <c r="L42" i="45" s="1"/>
  <c r="K43" i="45"/>
  <c r="L43" i="45" s="1"/>
  <c r="K33" i="45" l="1"/>
  <c r="L33" i="45" s="1"/>
  <c r="E47" i="87"/>
  <c r="E46" i="87" s="1"/>
  <c r="L24" i="45"/>
  <c r="L23" i="45" s="1"/>
  <c r="G39" i="87"/>
  <c r="E28" i="87"/>
  <c r="E32" i="87"/>
  <c r="L19" i="45"/>
  <c r="E30" i="87"/>
  <c r="BX3" i="61"/>
  <c r="BV3" i="61"/>
  <c r="E31" i="87"/>
  <c r="F29" i="87"/>
  <c r="E29" i="87" s="1"/>
  <c r="E33" i="87"/>
  <c r="CD3" i="61"/>
  <c r="K41" i="45"/>
  <c r="E52" i="87"/>
  <c r="E51" i="87" s="1"/>
  <c r="E36" i="87"/>
  <c r="L3" i="61"/>
  <c r="K39" i="45"/>
  <c r="CW3" i="61"/>
  <c r="CV3" i="61"/>
  <c r="CU3" i="61"/>
  <c r="CT3" i="61"/>
  <c r="CS3" i="61"/>
  <c r="CR3" i="61"/>
  <c r="CP3" i="61"/>
  <c r="CO3" i="61"/>
  <c r="CN3" i="61"/>
  <c r="CM3" i="61"/>
  <c r="CL3" i="61"/>
  <c r="CK3" i="61"/>
  <c r="CI3" i="61"/>
  <c r="CH3" i="61"/>
  <c r="CG3" i="61"/>
  <c r="CF3" i="61"/>
  <c r="CE3" i="61"/>
  <c r="CC3" i="61"/>
  <c r="CA3" i="61"/>
  <c r="BY3" i="61"/>
  <c r="BW3" i="61"/>
  <c r="BU3" i="61"/>
  <c r="BT3" i="61"/>
  <c r="BS3" i="61"/>
  <c r="BQ3" i="61"/>
  <c r="BP3" i="61"/>
  <c r="BN3" i="61"/>
  <c r="BL3" i="61"/>
  <c r="BJ3" i="61"/>
  <c r="BG3" i="61"/>
  <c r="BF3" i="61"/>
  <c r="BD3" i="61"/>
  <c r="BC3" i="61"/>
  <c r="BA3" i="61"/>
  <c r="AZ3" i="61"/>
  <c r="AY3" i="61"/>
  <c r="AX3" i="61"/>
  <c r="AW3" i="61"/>
  <c r="AU3" i="61"/>
  <c r="AR3" i="61"/>
  <c r="AQ3" i="61"/>
  <c r="AP3" i="61"/>
  <c r="AO3" i="61"/>
  <c r="AN3" i="61"/>
  <c r="AM3" i="61"/>
  <c r="AL3" i="61"/>
  <c r="AK3" i="61"/>
  <c r="AJ3" i="61"/>
  <c r="AI3" i="61"/>
  <c r="AH3" i="61"/>
  <c r="AG3" i="61"/>
  <c r="AF3" i="61"/>
  <c r="AE3" i="61"/>
  <c r="AD3" i="61"/>
  <c r="AC3" i="61"/>
  <c r="AB3" i="61"/>
  <c r="AA3" i="61"/>
  <c r="S3" i="61"/>
  <c r="R3" i="61"/>
  <c r="Q3" i="61"/>
  <c r="P3" i="61"/>
  <c r="O3" i="61"/>
  <c r="N3" i="61"/>
  <c r="M3" i="61"/>
  <c r="K3" i="61"/>
  <c r="J3" i="61"/>
  <c r="I3" i="61"/>
  <c r="H3" i="61"/>
  <c r="G3" i="61"/>
  <c r="BU3" i="57"/>
  <c r="BR3" i="61" l="1"/>
  <c r="K38" i="45"/>
  <c r="K37" i="45" s="1"/>
  <c r="L39" i="45"/>
  <c r="E69" i="87"/>
  <c r="I43" i="87" s="1"/>
  <c r="E39" i="87"/>
  <c r="F39" i="87"/>
  <c r="CB3" i="61"/>
  <c r="BZ3" i="61"/>
  <c r="CU3" i="57"/>
  <c r="CS3" i="57"/>
  <c r="CQ3" i="57"/>
  <c r="CM3" i="57"/>
  <c r="CK3" i="57"/>
  <c r="CI3" i="57"/>
  <c r="CG3" i="57"/>
  <c r="CE3" i="57"/>
  <c r="CC3" i="57"/>
  <c r="CA3" i="57"/>
  <c r="BY3" i="57"/>
  <c r="BW3" i="57"/>
  <c r="L38" i="45" l="1"/>
  <c r="P39" i="45"/>
  <c r="E11" i="87"/>
  <c r="I42" i="87"/>
  <c r="I44" i="87" s="1"/>
  <c r="CY3" i="57"/>
  <c r="E12" i="87" l="1"/>
  <c r="E13" i="87" s="1"/>
  <c r="BD3" i="57"/>
  <c r="BZ3" i="57"/>
  <c r="E22" i="87" l="1"/>
  <c r="E18" i="87"/>
  <c r="E20" i="87"/>
  <c r="CT3" i="57"/>
  <c r="CR3" i="57"/>
  <c r="CP3" i="57"/>
  <c r="CN3" i="57"/>
  <c r="CL3" i="57"/>
  <c r="CJ3" i="57"/>
  <c r="CH3" i="57"/>
  <c r="CF3" i="57"/>
  <c r="CD3" i="57"/>
  <c r="CB3" i="57"/>
  <c r="BX3" i="57"/>
  <c r="BV3" i="57"/>
  <c r="BT3" i="57"/>
  <c r="BR3" i="57"/>
  <c r="BE3" i="57"/>
  <c r="BB3" i="57"/>
  <c r="AZ3" i="57"/>
  <c r="AW3" i="57"/>
  <c r="AQ3" i="57"/>
  <c r="AI3" i="57"/>
  <c r="AA3" i="57"/>
  <c r="S3" i="57"/>
  <c r="K3" i="57"/>
  <c r="DB3" i="57" l="1"/>
  <c r="DA3" i="57"/>
  <c r="CZ3" i="57"/>
  <c r="CX3" i="57"/>
  <c r="CW3" i="57"/>
  <c r="BS3" i="57"/>
  <c r="BQ3" i="57"/>
  <c r="BO3" i="57"/>
  <c r="BL3" i="57"/>
  <c r="BK3" i="57"/>
  <c r="BI3" i="57"/>
  <c r="BH3" i="57"/>
  <c r="BF3" i="57"/>
  <c r="BC3" i="57" l="1"/>
  <c r="BA3" i="57"/>
  <c r="AY3" i="57"/>
  <c r="AX3" i="57"/>
  <c r="AV3" i="57"/>
  <c r="AU3" i="57"/>
  <c r="AT3" i="57"/>
  <c r="AS3" i="57"/>
  <c r="AR3" i="57"/>
  <c r="AP3" i="57"/>
  <c r="AO3" i="57"/>
  <c r="AN3" i="57"/>
  <c r="AM3" i="57"/>
  <c r="AL3" i="57"/>
  <c r="AK3" i="57"/>
  <c r="AJ3" i="57"/>
  <c r="AH3" i="57"/>
  <c r="AG3" i="57"/>
  <c r="AF3" i="57"/>
  <c r="AE3" i="57"/>
  <c r="AD3" i="57"/>
  <c r="AC3" i="57"/>
  <c r="AB3" i="57"/>
  <c r="R3" i="57"/>
  <c r="Q3" i="57"/>
  <c r="P3" i="57"/>
  <c r="O3" i="57"/>
  <c r="N3" i="57"/>
  <c r="M3" i="57"/>
  <c r="L3" i="57"/>
  <c r="J3" i="57"/>
  <c r="I3" i="57"/>
  <c r="H3" i="57"/>
  <c r="G3" i="57"/>
  <c r="L59" i="45" l="1"/>
  <c r="K18" i="45"/>
  <c r="K27" i="45" s="1"/>
  <c r="Z3" i="57" l="1"/>
  <c r="Z3" i="61"/>
  <c r="L61" i="45"/>
  <c r="F18" i="45" l="1"/>
  <c r="G18" i="45"/>
  <c r="G27" i="45" s="1"/>
  <c r="H18" i="45"/>
  <c r="H27" i="45" s="1"/>
  <c r="I18" i="45"/>
  <c r="I27" i="45" s="1"/>
  <c r="J18" i="45"/>
  <c r="J27" i="45" s="1"/>
  <c r="E18" i="45"/>
  <c r="L18" i="45" l="1"/>
  <c r="P18" i="45" s="1"/>
  <c r="U3" i="61"/>
  <c r="T3" i="57"/>
  <c r="T3" i="61"/>
  <c r="Y3" i="57"/>
  <c r="Y3" i="61"/>
  <c r="X3" i="57"/>
  <c r="X3" i="61"/>
  <c r="W3" i="57"/>
  <c r="W3" i="61"/>
  <c r="V3" i="57"/>
  <c r="V3" i="61"/>
  <c r="U3" i="57"/>
  <c r="L63" i="45"/>
  <c r="L64" i="45"/>
  <c r="K29" i="45"/>
  <c r="L32" i="45" l="1"/>
  <c r="P32" i="45" s="1"/>
  <c r="L29" i="45"/>
  <c r="L50" i="45"/>
  <c r="L41" i="45"/>
  <c r="K32" i="45"/>
  <c r="L60" i="45" l="1"/>
  <c r="L37" i="45" s="1"/>
  <c r="T45" i="45"/>
  <c r="U45" i="45"/>
  <c r="V44" i="45"/>
  <c r="V42" i="45"/>
  <c r="V41" i="45"/>
  <c r="V40" i="45"/>
  <c r="F23" i="45"/>
  <c r="F27" i="45" s="1"/>
  <c r="E23" i="45"/>
  <c r="E27" i="45" s="1"/>
  <c r="L17" i="45" l="1"/>
  <c r="P17" i="45" s="1"/>
  <c r="L21" i="45"/>
  <c r="L27" i="45" l="1"/>
  <c r="P27" i="45" s="1"/>
  <c r="BI3" i="61"/>
  <c r="BN3" i="57" l="1"/>
  <c r="E3" i="61" l="1"/>
  <c r="E3" i="57"/>
  <c r="F3" i="57" l="1"/>
  <c r="F3" i="61"/>
  <c r="E19" i="87" l="1"/>
  <c r="E17" i="87"/>
  <c r="E21" i="87"/>
  <c r="K46" i="45"/>
  <c r="K45" i="45" l="1"/>
  <c r="K54" i="45" s="1"/>
  <c r="L54" i="45" s="1"/>
  <c r="L46" i="45"/>
  <c r="CJ3" i="61"/>
  <c r="CO3" i="57"/>
  <c r="L14" i="45" l="1"/>
  <c r="P14" i="45" s="1"/>
  <c r="P54" i="45"/>
  <c r="L62" i="45"/>
  <c r="L45"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Blanco Villar, Elena</author>
  </authors>
  <commentList>
    <comment ref="D45" authorId="0" shapeId="0" xr:uid="{00000000-0006-0000-0100-000001000000}">
      <text>
        <r>
          <rPr>
            <b/>
            <sz val="9"/>
            <color indexed="81"/>
            <rFont val="Tahoma"/>
            <family val="2"/>
          </rPr>
          <t>OCCC:</t>
        </r>
        <r>
          <rPr>
            <sz val="9"/>
            <color indexed="81"/>
            <rFont val="Tahoma"/>
            <family val="2"/>
          </rPr>
          <t xml:space="preserve">
Calor, vapor o fred adquirits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Marta Torres Gunfaus</author>
  </authors>
  <commentList>
    <comment ref="C12" authorId="0" shapeId="0" xr:uid="{00000000-0006-0000-0200-000001000000}">
      <text>
        <r>
          <rPr>
            <b/>
            <sz val="10"/>
            <color rgb="FF000000"/>
            <rFont val="Tahoma"/>
            <family val="2"/>
          </rPr>
          <t>Si formeu part del Programa d'acords voluntaris, utilitzeu aquest quadre resum per a transferir les vostres dades al Formulari de comunicació de dades (Inventari)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7" authorId="0" shapeId="0" xr:uid="{00000000-0006-0000-0300-000001000000}">
      <text>
        <r>
          <rPr>
            <b/>
            <sz val="9"/>
            <color indexed="81"/>
            <rFont val="Tahoma"/>
            <family val="2"/>
          </rPr>
          <t>Unitats energètiques expressades en termes de PCS</t>
        </r>
        <r>
          <rPr>
            <sz val="9"/>
            <color indexed="81"/>
            <rFont val="Tahoma"/>
            <family val="2"/>
          </rPr>
          <t xml:space="preserve">
</t>
        </r>
      </text>
    </comment>
    <comment ref="Q7" authorId="0" shapeId="0" xr:uid="{00000000-0006-0000-0300-000002000000}">
      <text>
        <r>
          <rPr>
            <b/>
            <sz val="9"/>
            <color indexed="81"/>
            <rFont val="Tahoma"/>
            <family val="2"/>
          </rPr>
          <t>Unitats energètiques expressades en termes de PCS</t>
        </r>
        <r>
          <rPr>
            <sz val="9"/>
            <color indexed="81"/>
            <rFont val="Tahoma"/>
            <family val="2"/>
          </rPr>
          <t xml:space="preserve">
</t>
        </r>
      </text>
    </comment>
    <comment ref="W7" authorId="0" shapeId="0" xr:uid="{00000000-0006-0000-0300-000003000000}">
      <text>
        <r>
          <rPr>
            <b/>
            <sz val="9"/>
            <color indexed="81"/>
            <rFont val="Tahoma"/>
            <family val="2"/>
          </rPr>
          <t>Unitats energètiques expressades en termes de PCS</t>
        </r>
        <r>
          <rPr>
            <sz val="9"/>
            <color indexed="81"/>
            <rFont val="Tahoma"/>
            <family val="2"/>
          </rPr>
          <t xml:space="preserve">
</t>
        </r>
      </text>
    </comment>
    <comment ref="AC7" authorId="0" shapeId="0" xr:uid="{00000000-0006-0000-0300-000004000000}">
      <text>
        <r>
          <rPr>
            <b/>
            <sz val="9"/>
            <color indexed="81"/>
            <rFont val="Tahoma"/>
            <family val="2"/>
          </rPr>
          <t>Unitats energètiques expressades en termes de PCS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Blanco Villar, Elena</author>
    <author>SCELBLV</author>
  </authors>
  <commentList>
    <comment ref="D10" authorId="0" shapeId="0" xr:uid="{00000000-0006-0000-0400-000001000000}">
      <text>
        <r>
          <rPr>
            <b/>
            <sz val="12"/>
            <color indexed="81"/>
            <rFont val="Tahoma"/>
            <family val="2"/>
          </rPr>
          <t>OCCC:</t>
        </r>
        <r>
          <rPr>
            <sz val="12"/>
            <color indexed="81"/>
            <rFont val="Tahoma"/>
            <family val="2"/>
          </rPr>
          <t xml:space="preserve">
És imprescindible que l'usuari indiqui el tipus de combustió a la columna D per tal que es mostrin correctament els factors d'emissió del CH</t>
        </r>
        <r>
          <rPr>
            <vertAlign val="subscript"/>
            <sz val="12"/>
            <color indexed="81"/>
            <rFont val="Tahoma"/>
            <family val="2"/>
          </rPr>
          <t>4</t>
        </r>
        <r>
          <rPr>
            <sz val="12"/>
            <color indexed="81"/>
            <rFont val="Tahoma"/>
            <family val="2"/>
          </rPr>
          <t xml:space="preserve"> i les emissions associades.</t>
        </r>
      </text>
    </comment>
    <comment ref="E12" authorId="1" shapeId="0" xr:uid="{00000000-0006-0000-0400-000002000000}">
      <text>
        <r>
          <rPr>
            <b/>
            <sz val="10"/>
            <color indexed="81"/>
            <rFont val="Tahoma"/>
            <family val="2"/>
          </rPr>
          <t>Nm</t>
        </r>
        <r>
          <rPr>
            <b/>
            <vertAlign val="superscript"/>
            <sz val="10"/>
            <color indexed="81"/>
            <rFont val="Tahoma"/>
            <family val="2"/>
          </rPr>
          <t xml:space="preserve">3 </t>
        </r>
        <r>
          <rPr>
            <b/>
            <sz val="10"/>
            <color indexed="81"/>
            <rFont val="Tahoma"/>
            <family val="2"/>
          </rPr>
          <t>són m</t>
        </r>
        <r>
          <rPr>
            <b/>
            <vertAlign val="superscript"/>
            <sz val="10"/>
            <color indexed="81"/>
            <rFont val="Tahoma"/>
            <family val="2"/>
          </rPr>
          <t xml:space="preserve">3 </t>
        </r>
        <r>
          <rPr>
            <b/>
            <sz val="10"/>
            <color indexed="81"/>
            <rFont val="Tahoma"/>
            <family val="2"/>
          </rPr>
          <t>en condicions normals
kWh segons PCS</t>
        </r>
      </text>
    </comment>
    <comment ref="N12" authorId="1" shapeId="0" xr:uid="{00000000-0006-0000-0400-000003000000}">
      <text>
        <r>
          <rPr>
            <b/>
            <sz val="10"/>
            <color indexed="81"/>
            <rFont val="Tahoma"/>
            <family val="2"/>
          </rPr>
          <t xml:space="preserve">1 bombona de 12,5 kg
kWh segons PCI </t>
        </r>
      </text>
    </comment>
    <comment ref="Y12" authorId="1" shapeId="0" xr:uid="{00000000-0006-0000-0400-000004000000}">
      <text>
        <r>
          <rPr>
            <b/>
            <sz val="10"/>
            <color indexed="81"/>
            <rFont val="Tahoma"/>
            <family val="2"/>
          </rPr>
          <t xml:space="preserve">1 bombona de 35 kg
kWh segons PCI </t>
        </r>
      </text>
    </comment>
    <comment ref="AJ12" authorId="1" shapeId="0" xr:uid="{00000000-0006-0000-0400-000005000000}">
      <text>
        <r>
          <rPr>
            <b/>
            <sz val="10"/>
            <color indexed="81"/>
            <rFont val="Tahoma"/>
            <family val="2"/>
          </rPr>
          <t>kWh segons PCI
La densitat es considera a 15º C</t>
        </r>
      </text>
    </comment>
    <comment ref="AS12" authorId="1" shapeId="0" xr:uid="{00000000-0006-0000-0400-000006000000}">
      <text>
        <r>
          <rPr>
            <b/>
            <sz val="10"/>
            <color indexed="81"/>
            <rFont val="Tahoma"/>
            <family val="2"/>
          </rPr>
          <t>kWh segons PCI
La densitat es considera a 15º C</t>
        </r>
      </text>
    </comment>
    <comment ref="BB12" authorId="1" shapeId="0" xr:uid="{00000000-0006-0000-0400-000007000000}">
      <text>
        <r>
          <rPr>
            <b/>
            <sz val="10"/>
            <color indexed="81"/>
            <rFont val="Tahoma"/>
            <family val="2"/>
          </rPr>
          <t>kWh segons PCI
La densitat es considera a 15º 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SCELBLV</author>
    <author>Oficina Catalana del Canvi Climàtic</author>
  </authors>
  <commentList>
    <comment ref="G47" authorId="0" shapeId="0" xr:uid="{00000000-0006-0000-0500-000001000000}">
      <text>
        <r>
          <rPr>
            <b/>
            <sz val="10"/>
            <color indexed="81"/>
            <rFont val="Tahoma"/>
            <family val="2"/>
          </rPr>
          <t>S'entén consum de combustible (gasolina 95)</t>
        </r>
      </text>
    </comment>
    <comment ref="G48" authorId="0" shapeId="0" xr:uid="{00000000-0006-0000-0500-000002000000}">
      <text>
        <r>
          <rPr>
            <b/>
            <sz val="10"/>
            <color indexed="81"/>
            <rFont val="Tahoma"/>
            <family val="2"/>
          </rPr>
          <t>S'entén consum de combustible (gasolina 95)</t>
        </r>
      </text>
    </comment>
    <comment ref="G49" authorId="0" shapeId="0" xr:uid="{00000000-0006-0000-0500-000003000000}">
      <text>
        <r>
          <rPr>
            <b/>
            <sz val="10"/>
            <color indexed="81"/>
            <rFont val="Tahoma"/>
            <family val="2"/>
          </rPr>
          <t>S'entén consum de combustible (gasolina 95)</t>
        </r>
      </text>
    </comment>
    <comment ref="G50" authorId="0" shapeId="0" xr:uid="{00000000-0006-0000-0500-000004000000}">
      <text>
        <r>
          <rPr>
            <b/>
            <sz val="10"/>
            <color indexed="81"/>
            <rFont val="Tahoma"/>
            <family val="2"/>
          </rPr>
          <t>S'entén consum de combustible (gasolina 95)</t>
        </r>
      </text>
    </comment>
    <comment ref="D66" authorId="1" shapeId="0" xr:uid="{00000000-0006-0000-0500-000005000000}">
      <text>
        <r>
          <rPr>
            <b/>
            <sz val="10"/>
            <color indexed="81"/>
            <rFont val="Tahoma"/>
            <family val="2"/>
          </rPr>
          <t>Per defecte, es considera un biodièsel amb un 30% d'èster metíl•lic</t>
        </r>
      </text>
    </comment>
    <comment ref="G213" authorId="0" shapeId="0" xr:uid="{00000000-0006-0000-0500-000006000000}">
      <text>
        <r>
          <rPr>
            <b/>
            <sz val="10"/>
            <color indexed="81"/>
            <rFont val="Tahoma"/>
            <family val="2"/>
          </rPr>
          <t>S'entén consum de combustible (gasolina 95)</t>
        </r>
      </text>
    </comment>
    <comment ref="G214" authorId="0" shapeId="0" xr:uid="{00000000-0006-0000-0500-000007000000}">
      <text>
        <r>
          <rPr>
            <b/>
            <sz val="10"/>
            <color indexed="81"/>
            <rFont val="Tahoma"/>
            <family val="2"/>
          </rPr>
          <t>S'entén consum de combustible (gasolina 95)</t>
        </r>
      </text>
    </comment>
    <comment ref="G215" authorId="0" shapeId="0" xr:uid="{00000000-0006-0000-0500-000008000000}">
      <text>
        <r>
          <rPr>
            <b/>
            <sz val="10"/>
            <color indexed="81"/>
            <rFont val="Tahoma"/>
            <family val="2"/>
          </rPr>
          <t>S'entén consum de combustible (gasolina 95)</t>
        </r>
      </text>
    </comment>
    <comment ref="G216" authorId="0" shapeId="0" xr:uid="{00000000-0006-0000-0500-000009000000}">
      <text>
        <r>
          <rPr>
            <b/>
            <sz val="10"/>
            <color indexed="81"/>
            <rFont val="Tahoma"/>
            <family val="2"/>
          </rPr>
          <t>S'entén consum de combustible (gasolina 95)</t>
        </r>
      </text>
    </comment>
    <comment ref="D232" authorId="1" shapeId="0" xr:uid="{00000000-0006-0000-0500-00000A000000}">
      <text>
        <r>
          <rPr>
            <b/>
            <sz val="10"/>
            <color indexed="81"/>
            <rFont val="Tahoma"/>
            <family val="2"/>
          </rPr>
          <t>Per defecte, es considera un biodièsel amb un 30% d'èster metíl•lic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Blanco Villar, Elena</author>
  </authors>
  <commentList>
    <comment ref="AB35" authorId="0" shapeId="0" xr:uid="{00000000-0006-0000-0C00-000001000000}">
      <text>
        <r>
          <rPr>
            <b/>
            <sz val="9"/>
            <color indexed="81"/>
            <rFont val="Tahoma"/>
            <family val="2"/>
          </rPr>
          <t>Blanco Villar, Elena:</t>
        </r>
        <r>
          <rPr>
            <sz val="9"/>
            <color indexed="81"/>
            <rFont val="Tahoma"/>
            <family val="2"/>
          </rPr>
          <t xml:space="preserve">
Mix ponderat (Consum*mix/consum total)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SCELBLV</author>
  </authors>
  <commentList>
    <comment ref="E14" authorId="0" shapeId="0" xr:uid="{00000000-0006-0000-1000-000001000000}">
      <text>
        <r>
          <rPr>
            <b/>
            <sz val="10"/>
            <color indexed="81"/>
            <rFont val="Tahoma"/>
            <family val="2"/>
          </rPr>
          <t>Distància total recorreguda en aquest mode de transport considerant si el viatge és només d'anada o d'anada i tornada. A la dreta d'aquest quadre trobareu un exemple per facilitar el càlcul.</t>
        </r>
      </text>
    </comment>
    <comment ref="N15" authorId="0" shapeId="0" xr:uid="{00000000-0006-0000-1000-000002000000}">
      <text>
        <r>
          <rPr>
            <b/>
            <sz val="10"/>
            <color indexed="81"/>
            <rFont val="Tahoma"/>
            <family val="2"/>
          </rPr>
          <t xml:space="preserve">D'acord amb la classificació que fa la calculadora. </t>
        </r>
      </text>
    </comment>
    <comment ref="E110" authorId="0" shapeId="0" xr:uid="{00000000-0006-0000-1000-000003000000}">
      <text>
        <r>
          <rPr>
            <b/>
            <sz val="10"/>
            <color indexed="81"/>
            <rFont val="Tahoma"/>
            <family val="2"/>
          </rPr>
          <t>Distància total recorreguda en aquest mode de transport considerant si el viatge és només d'anada o d'anada i tornada. A la dreta d'aquest quadre trobareu un exemple per facilitar el càlcul.</t>
        </r>
      </text>
    </comment>
    <comment ref="T111" authorId="0" shapeId="0" xr:uid="{00000000-0006-0000-1000-000004000000}">
      <text>
        <r>
          <rPr>
            <b/>
            <sz val="10"/>
            <color indexed="81"/>
            <rFont val="Tahoma"/>
            <family val="2"/>
          </rPr>
          <t xml:space="preserve">D'acord amb la classificació que fa la calculadora. </t>
        </r>
      </text>
    </comment>
    <comment ref="E143" authorId="0" shapeId="0" xr:uid="{00000000-0006-0000-1000-000005000000}">
      <text>
        <r>
          <rPr>
            <b/>
            <sz val="10"/>
            <color indexed="81"/>
            <rFont val="Tahoma"/>
            <family val="2"/>
          </rPr>
          <t>Distància total recorreguda en aquest mode de transport considerant si el viatge és només d'anada o d'anada i tornada. A la dreta d'aquest quadre trobareu un exemple per facilitar el càlcul.</t>
        </r>
      </text>
    </comment>
    <comment ref="T144" authorId="0" shapeId="0" xr:uid="{00000000-0006-0000-1000-000006000000}">
      <text>
        <r>
          <rPr>
            <b/>
            <sz val="10"/>
            <color indexed="81"/>
            <rFont val="Tahoma"/>
            <family val="2"/>
          </rPr>
          <t xml:space="preserve">D'acord amb la classificació que fa la calculadora. </t>
        </r>
      </text>
    </comment>
    <comment ref="E177" authorId="0" shapeId="0" xr:uid="{00000000-0006-0000-1000-000007000000}">
      <text>
        <r>
          <rPr>
            <b/>
            <sz val="10"/>
            <color indexed="81"/>
            <rFont val="Tahoma"/>
            <family val="2"/>
          </rPr>
          <t>Distància total recorreguda en aquest mode de transport considerant si el viatge és només d'anada o d'anada i tornada. A la dreta d'aquest quadre trobareu un exemple per facilitar el càlcul.</t>
        </r>
      </text>
    </comment>
    <comment ref="T178" authorId="0" shapeId="0" xr:uid="{00000000-0006-0000-1000-000008000000}">
      <text>
        <r>
          <rPr>
            <b/>
            <sz val="10"/>
            <color indexed="81"/>
            <rFont val="Tahoma"/>
            <family val="2"/>
          </rPr>
          <t xml:space="preserve">D'acord amb la classificació que fa la calculadora.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SCELBLV</author>
    <author>Oficina Catalana del Canvi Climàtic</author>
  </authors>
  <commentList>
    <comment ref="G51" authorId="0" shapeId="0" xr:uid="{00000000-0006-0000-0F00-000001000000}">
      <text>
        <r>
          <rPr>
            <b/>
            <sz val="10"/>
            <color indexed="81"/>
            <rFont val="Tahoma"/>
            <family val="2"/>
          </rPr>
          <t>S'entén consum de combustible (gasolina 95)</t>
        </r>
      </text>
    </comment>
    <comment ref="G52" authorId="0" shapeId="0" xr:uid="{00000000-0006-0000-0F00-000002000000}">
      <text>
        <r>
          <rPr>
            <b/>
            <sz val="10"/>
            <color indexed="81"/>
            <rFont val="Tahoma"/>
            <family val="2"/>
          </rPr>
          <t>S'entén consum de combustible (gasolina 95)</t>
        </r>
      </text>
    </comment>
    <comment ref="G53" authorId="0" shapeId="0" xr:uid="{00000000-0006-0000-0F00-000003000000}">
      <text>
        <r>
          <rPr>
            <b/>
            <sz val="10"/>
            <color indexed="81"/>
            <rFont val="Tahoma"/>
            <family val="2"/>
          </rPr>
          <t>S'entén consum de combustible (gasolina 95)</t>
        </r>
      </text>
    </comment>
    <comment ref="G54" authorId="0" shapeId="0" xr:uid="{00000000-0006-0000-0F00-000004000000}">
      <text>
        <r>
          <rPr>
            <b/>
            <sz val="10"/>
            <color indexed="81"/>
            <rFont val="Tahoma"/>
            <family val="2"/>
          </rPr>
          <t>S'entén consum de combustible (gasolina 95)</t>
        </r>
      </text>
    </comment>
    <comment ref="D70" authorId="1" shapeId="0" xr:uid="{00000000-0006-0000-0F00-000005000000}">
      <text>
        <r>
          <rPr>
            <b/>
            <sz val="10"/>
            <color indexed="81"/>
            <rFont val="Tahoma"/>
            <family val="2"/>
          </rPr>
          <t>Per defecte, es considera un biodièsel amb un 30% d'èster metíl•lic</t>
        </r>
      </text>
    </comment>
    <comment ref="G224" authorId="0" shapeId="0" xr:uid="{00000000-0006-0000-0F00-000006000000}">
      <text>
        <r>
          <rPr>
            <b/>
            <sz val="10"/>
            <color indexed="81"/>
            <rFont val="Tahoma"/>
            <family val="2"/>
          </rPr>
          <t>S'entén consum de combustible (gasolina 95)</t>
        </r>
      </text>
    </comment>
    <comment ref="G225" authorId="0" shapeId="0" xr:uid="{00000000-0006-0000-0F00-000007000000}">
      <text>
        <r>
          <rPr>
            <b/>
            <sz val="10"/>
            <color indexed="81"/>
            <rFont val="Tahoma"/>
            <family val="2"/>
          </rPr>
          <t>S'entén consum de combustible (gasolina 95)</t>
        </r>
      </text>
    </comment>
    <comment ref="G226" authorId="0" shapeId="0" xr:uid="{00000000-0006-0000-0F00-000008000000}">
      <text>
        <r>
          <rPr>
            <b/>
            <sz val="10"/>
            <color indexed="81"/>
            <rFont val="Tahoma"/>
            <family val="2"/>
          </rPr>
          <t>S'entén consum de combustible (gasolina 95)</t>
        </r>
      </text>
    </comment>
    <comment ref="G227" authorId="0" shapeId="0" xr:uid="{00000000-0006-0000-0F00-000009000000}">
      <text>
        <r>
          <rPr>
            <b/>
            <sz val="10"/>
            <color indexed="81"/>
            <rFont val="Tahoma"/>
            <family val="2"/>
          </rPr>
          <t>S'entén consum de combustible (gasolina 95)</t>
        </r>
      </text>
    </comment>
    <comment ref="D243" authorId="1" shapeId="0" xr:uid="{00000000-0006-0000-0F00-00000A000000}">
      <text>
        <r>
          <rPr>
            <b/>
            <sz val="10"/>
            <color indexed="81"/>
            <rFont val="Tahoma"/>
            <family val="2"/>
          </rPr>
          <t>Per defecte, es considera un biodièsel amb un 30% d'èster metíl•lic</t>
        </r>
      </text>
    </comment>
    <comment ref="G397" authorId="0" shapeId="0" xr:uid="{00000000-0006-0000-0F00-00000B000000}">
      <text>
        <r>
          <rPr>
            <b/>
            <sz val="10"/>
            <color indexed="81"/>
            <rFont val="Tahoma"/>
            <family val="2"/>
          </rPr>
          <t>S'entén consum de combustible (gasolina 95)</t>
        </r>
      </text>
    </comment>
    <comment ref="G398" authorId="0" shapeId="0" xr:uid="{00000000-0006-0000-0F00-00000C000000}">
      <text>
        <r>
          <rPr>
            <b/>
            <sz val="10"/>
            <color indexed="81"/>
            <rFont val="Tahoma"/>
            <family val="2"/>
          </rPr>
          <t>S'entén consum de combustible (gasolina 95)</t>
        </r>
      </text>
    </comment>
    <comment ref="G399" authorId="0" shapeId="0" xr:uid="{00000000-0006-0000-0F00-00000D000000}">
      <text>
        <r>
          <rPr>
            <b/>
            <sz val="10"/>
            <color indexed="81"/>
            <rFont val="Tahoma"/>
            <family val="2"/>
          </rPr>
          <t>S'entén consum de combustible (gasolina 95)</t>
        </r>
      </text>
    </comment>
    <comment ref="G400" authorId="0" shapeId="0" xr:uid="{00000000-0006-0000-0F00-00000E000000}">
      <text>
        <r>
          <rPr>
            <b/>
            <sz val="10"/>
            <color indexed="81"/>
            <rFont val="Tahoma"/>
            <family val="2"/>
          </rPr>
          <t>S'entén consum de combustible (gasolina 95)</t>
        </r>
      </text>
    </comment>
    <comment ref="D416" authorId="1" shapeId="0" xr:uid="{00000000-0006-0000-0F00-00000F000000}">
      <text>
        <r>
          <rPr>
            <b/>
            <sz val="10"/>
            <color indexed="81"/>
            <rFont val="Tahoma"/>
            <family val="2"/>
          </rPr>
          <t>Per defecte, es considera un biodièsel amb un 30% d'èster metíl•lic</t>
        </r>
      </text>
    </comment>
    <comment ref="G573" authorId="0" shapeId="0" xr:uid="{00000000-0006-0000-0F00-000010000000}">
      <text>
        <r>
          <rPr>
            <b/>
            <sz val="10"/>
            <color indexed="81"/>
            <rFont val="Tahoma"/>
            <family val="2"/>
          </rPr>
          <t>S'entén consum de combustible (gasolina 95)</t>
        </r>
      </text>
    </comment>
    <comment ref="G574" authorId="0" shapeId="0" xr:uid="{00000000-0006-0000-0F00-000011000000}">
      <text>
        <r>
          <rPr>
            <b/>
            <sz val="10"/>
            <color indexed="81"/>
            <rFont val="Tahoma"/>
            <family val="2"/>
          </rPr>
          <t>S'entén consum de combustible (gasolina 95)</t>
        </r>
      </text>
    </comment>
    <comment ref="G575" authorId="0" shapeId="0" xr:uid="{00000000-0006-0000-0F00-000012000000}">
      <text>
        <r>
          <rPr>
            <b/>
            <sz val="10"/>
            <color indexed="81"/>
            <rFont val="Tahoma"/>
            <family val="2"/>
          </rPr>
          <t>S'entén consum de combustible (gasolina 95)</t>
        </r>
      </text>
    </comment>
    <comment ref="G576" authorId="0" shapeId="0" xr:uid="{00000000-0006-0000-0F00-000013000000}">
      <text>
        <r>
          <rPr>
            <b/>
            <sz val="10"/>
            <color indexed="81"/>
            <rFont val="Tahoma"/>
            <family val="2"/>
          </rPr>
          <t>S'entén consum de combustible (gasolina 95)</t>
        </r>
      </text>
    </comment>
    <comment ref="D592" authorId="1" shapeId="0" xr:uid="{00000000-0006-0000-0F00-000014000000}">
      <text>
        <r>
          <rPr>
            <b/>
            <sz val="10"/>
            <color indexed="81"/>
            <rFont val="Tahoma"/>
            <family val="2"/>
          </rPr>
          <t>Per defecte, es considera un biodièsel amb un 30% d'èster metíl•lic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SCELBLV</author>
  </authors>
  <commentList>
    <comment ref="F331" authorId="0" shapeId="0" xr:uid="{00000000-0006-0000-1200-000001000000}">
      <text>
        <r>
          <rPr>
            <b/>
            <sz val="10"/>
            <color indexed="81"/>
            <rFont val="Tahoma"/>
            <family val="2"/>
          </rPr>
          <t xml:space="preserve">La calculadora d'ICAO permet introduir fins a 30 passatgers amb els botons desplegables del camp </t>
        </r>
        <r>
          <rPr>
            <b/>
            <i/>
            <sz val="10"/>
            <color indexed="81"/>
            <rFont val="Tahoma"/>
            <family val="2"/>
          </rPr>
          <t>Passengers</t>
        </r>
        <r>
          <rPr>
            <b/>
            <sz val="10"/>
            <color indexed="81"/>
            <rFont val="Tahoma"/>
            <family val="2"/>
          </rPr>
          <t xml:space="preserve"> però si la dada és major és possible introduir directament el nombre exacte en aquest camp abans de clicar el botó de calcular (</t>
        </r>
        <r>
          <rPr>
            <b/>
            <i/>
            <sz val="10"/>
            <color indexed="81"/>
            <rFont val="Tahoma"/>
            <family val="2"/>
          </rPr>
          <t>Compute</t>
        </r>
        <r>
          <rPr>
            <b/>
            <sz val="10"/>
            <color indexed="81"/>
            <rFont val="Tahoma"/>
            <family val="2"/>
          </rPr>
          <t>)</t>
        </r>
      </text>
    </comment>
  </commentList>
</comments>
</file>

<file path=xl/sharedStrings.xml><?xml version="1.0" encoding="utf-8"?>
<sst xmlns="http://schemas.openxmlformats.org/spreadsheetml/2006/main" count="9657" uniqueCount="1870">
  <si>
    <t>Entrada de dades de l'usuari</t>
  </si>
  <si>
    <t>Resultats de càlculs</t>
  </si>
  <si>
    <t>Nom de l'organització</t>
  </si>
  <si>
    <t xml:space="preserve">Període al qual es refereix el càlcul d'emissions </t>
  </si>
  <si>
    <t>Emissions totals</t>
  </si>
  <si>
    <t>Comunicació per a acords voluntaris</t>
  </si>
  <si>
    <t>Explicació de l'evolució d'emissions</t>
  </si>
  <si>
    <t>EMISSIONS I REMOCIONS DIRECTES</t>
  </si>
  <si>
    <t>Origen factor d'emissió</t>
  </si>
  <si>
    <t>COMBUSTIÓ FONTS FIXES</t>
  </si>
  <si>
    <t>Combustió en fonts fixes</t>
  </si>
  <si>
    <t>COMBUSTIÓ FONTS MÒBILS (TRANSPORT)</t>
  </si>
  <si>
    <t>Combustió en fonts mòbils (transport)</t>
  </si>
  <si>
    <t>Fugitives</t>
  </si>
  <si>
    <t>Descipció de l'inventari</t>
  </si>
  <si>
    <t>Procés</t>
  </si>
  <si>
    <t>Remocions de processos industrials (informativa)</t>
  </si>
  <si>
    <t>Ús del sòl, canvis en l’ús del sòl i silvicultura</t>
  </si>
  <si>
    <t>Emissions</t>
  </si>
  <si>
    <t>PROCÉS</t>
  </si>
  <si>
    <t>Remocions</t>
  </si>
  <si>
    <t>ÚS DEL SÒL, CANVIS EN L'ÚS DEL SÓL I SILVICULTURA</t>
  </si>
  <si>
    <t>TOTAL EMISSIONS DIRECTES</t>
  </si>
  <si>
    <t>EMISSIONS INDIRECTES</t>
  </si>
  <si>
    <t>Emissions indirectes de l'energia adquirida</t>
  </si>
  <si>
    <t>TOTAL</t>
  </si>
  <si>
    <t>Emissions indirectes del transport</t>
  </si>
  <si>
    <t>Transport de distribució</t>
  </si>
  <si>
    <t>ENERGIA ADQUIRIDA</t>
  </si>
  <si>
    <t xml:space="preserve">Transport in itinere   </t>
  </si>
  <si>
    <t>TRANSPORT</t>
  </si>
  <si>
    <t>Emissions indirectes dels serveis usats per l'organització</t>
  </si>
  <si>
    <t>Tractament de residus</t>
  </si>
  <si>
    <t>Dades relacionades amb el consum elèctric</t>
  </si>
  <si>
    <t>Tractament de residus municipals o assimilables</t>
  </si>
  <si>
    <t>Consum elèctric adquirit on s'aplica el mix de xarxa</t>
  </si>
  <si>
    <t xml:space="preserve">Consum d'aigua </t>
  </si>
  <si>
    <t>Consum elèctric adquirit no renovable on s’aplica  el mix de comercialitzadora</t>
  </si>
  <si>
    <t xml:space="preserve">Consum d 'aigua provinent de la xarxa    </t>
  </si>
  <si>
    <t>Consum elèctric adquirit 100% renovable amb acreditació</t>
  </si>
  <si>
    <t>SERVEIS UTILITZATS</t>
  </si>
  <si>
    <t>Consum d 'aigua provinent d'altres fonts</t>
  </si>
  <si>
    <t>Consum elèctric generat per l’organització i autoconsumit</t>
  </si>
  <si>
    <t>Altres emissions indirectes de serveis</t>
  </si>
  <si>
    <t>Emissions indirectes dels bens comprats per l'organització</t>
  </si>
  <si>
    <t>Electricitat generada per l’organització i abocada a la xarxa</t>
  </si>
  <si>
    <t>Materials, matèries primeres i productes</t>
  </si>
  <si>
    <t>BENS COMPRATS</t>
  </si>
  <si>
    <t>Altres emissions indirectes</t>
  </si>
  <si>
    <t>TOTAL EMISSIONS INDIRECTES</t>
  </si>
  <si>
    <t>PESTANYA</t>
  </si>
  <si>
    <t xml:space="preserve">Dades per defecte </t>
  </si>
  <si>
    <t>Resultat final</t>
  </si>
  <si>
    <t>GAS NATURAL</t>
  </si>
  <si>
    <t>GAS BUTÀ</t>
  </si>
  <si>
    <t>GAS PROPÀ</t>
  </si>
  <si>
    <t>GASOIL</t>
  </si>
  <si>
    <t>FUEL</t>
  </si>
  <si>
    <t>GLP genèric</t>
  </si>
  <si>
    <t>CARBÓ NACIONAL</t>
  </si>
  <si>
    <t>CARBÓ D'IMPORTACIÓ</t>
  </si>
  <si>
    <t>COC DE PETROLI</t>
  </si>
  <si>
    <t>Consum de combustible</t>
  </si>
  <si>
    <t>valor</t>
  </si>
  <si>
    <t>unitat (kg o bombones o kWh)</t>
  </si>
  <si>
    <t>kg</t>
  </si>
  <si>
    <t>Lloc 1</t>
  </si>
  <si>
    <t>Lloc 2</t>
  </si>
  <si>
    <t>Lloc 3</t>
  </si>
  <si>
    <t>Lloc 4</t>
  </si>
  <si>
    <t>Lloc 5</t>
  </si>
  <si>
    <t>Lloc 6</t>
  </si>
  <si>
    <t>Lloc 7</t>
  </si>
  <si>
    <t>Lloc 8</t>
  </si>
  <si>
    <t>Lloc 9</t>
  </si>
  <si>
    <t>Lloc 10</t>
  </si>
  <si>
    <t>Lloc 11</t>
  </si>
  <si>
    <t>Lloc 12</t>
  </si>
  <si>
    <t>Lloc 13</t>
  </si>
  <si>
    <t>Lloc 14</t>
  </si>
  <si>
    <t>Lloc 15</t>
  </si>
  <si>
    <t>Lloc 16</t>
  </si>
  <si>
    <t>Lloc 17</t>
  </si>
  <si>
    <t>Lloc 18</t>
  </si>
  <si>
    <t>Lloc 19</t>
  </si>
  <si>
    <t>Lloc 20</t>
  </si>
  <si>
    <t>Gas natural</t>
  </si>
  <si>
    <t>kWh</t>
  </si>
  <si>
    <t>Gas butà</t>
  </si>
  <si>
    <t>Gas propà</t>
  </si>
  <si>
    <t>bombones</t>
  </si>
  <si>
    <t>Gasoil</t>
  </si>
  <si>
    <t>l</t>
  </si>
  <si>
    <t>Fuel</t>
  </si>
  <si>
    <t>Carbó</t>
  </si>
  <si>
    <t>TRANSPORT DE PASSATGERS</t>
  </si>
  <si>
    <t>1. Mètode: consum de combustible</t>
  </si>
  <si>
    <t>Mode de transport</t>
  </si>
  <si>
    <t>Descripció (tipus de carburant per vehicle)</t>
  </si>
  <si>
    <t>%</t>
  </si>
  <si>
    <t>Turismes, furgonetes, camionetes, camions, ciclomotors, motocicletes, autobusos, autocars, maquinària mòbil agrícola, industrial i forestal</t>
  </si>
  <si>
    <t>Gasolina (95 o 98)</t>
  </si>
  <si>
    <t>Turismes</t>
  </si>
  <si>
    <t>litres/any</t>
  </si>
  <si>
    <t>Furgonetes i camionetes</t>
  </si>
  <si>
    <t>Camions</t>
  </si>
  <si>
    <t>Motocicletes</t>
  </si>
  <si>
    <t>Autobusos</t>
  </si>
  <si>
    <t>Maquinària mòbil agrícola, industrial i forestal</t>
  </si>
  <si>
    <t>Dièsel</t>
  </si>
  <si>
    <t>Biodièsel</t>
  </si>
  <si>
    <t>GLP</t>
  </si>
  <si>
    <t>GNC (Gas Natural Comprimit)</t>
  </si>
  <si>
    <t>Escollir unitats</t>
  </si>
  <si>
    <t>kWh/any</t>
  </si>
  <si>
    <t>2. Mètode: despesa en combustible</t>
  </si>
  <si>
    <t>Descripció</t>
  </si>
  <si>
    <t xml:space="preserve">Despesa de combustible/any </t>
  </si>
  <si>
    <t>EURO/any</t>
  </si>
  <si>
    <t>EURO /litre</t>
  </si>
  <si>
    <t>Turismes, furgonetes, camionetes, camions, ciclomotors, motocicletes, autobusos, autocars</t>
  </si>
  <si>
    <t>Gasolina 98</t>
  </si>
  <si>
    <t>km</t>
  </si>
  <si>
    <t>http://www.viamichelin.es/</t>
  </si>
  <si>
    <t>Vehicle 1</t>
  </si>
  <si>
    <t>Vehicle 2</t>
  </si>
  <si>
    <t>https://www.google.com/maps/</t>
  </si>
  <si>
    <t>Vehicle 3</t>
  </si>
  <si>
    <t>Vehicle 4</t>
  </si>
  <si>
    <t>Vehicle 5</t>
  </si>
  <si>
    <t>Vehicle 6</t>
  </si>
  <si>
    <t>Vehicle 7</t>
  </si>
  <si>
    <t>Guia de consums i emissions d'IDAE (arxiu PDF)</t>
  </si>
  <si>
    <t>Vehicle 8</t>
  </si>
  <si>
    <t>Vehicle 9</t>
  </si>
  <si>
    <t>Vehicle 10</t>
  </si>
  <si>
    <t>Vehicle 11</t>
  </si>
  <si>
    <t>Vehicle 12</t>
  </si>
  <si>
    <t>Vehicle 13</t>
  </si>
  <si>
    <t>Vehicle 14</t>
  </si>
  <si>
    <t>Vehicle 15</t>
  </si>
  <si>
    <t>Vehicle 16</t>
  </si>
  <si>
    <t>Vehicle 17</t>
  </si>
  <si>
    <t>Vehicle 18</t>
  </si>
  <si>
    <t>Vehicle 19</t>
  </si>
  <si>
    <t>Vehicle 20</t>
  </si>
  <si>
    <t>Vehicle 21</t>
  </si>
  <si>
    <t>Vehicle 22</t>
  </si>
  <si>
    <t>Vehicle 23</t>
  </si>
  <si>
    <t>Vehicle 24</t>
  </si>
  <si>
    <t>Vehicle 25</t>
  </si>
  <si>
    <t>Vehicle 26</t>
  </si>
  <si>
    <t>Vehicle 27</t>
  </si>
  <si>
    <t>Vehicle 28</t>
  </si>
  <si>
    <t>Vehicle 29</t>
  </si>
  <si>
    <t>Vehicle 30</t>
  </si>
  <si>
    <t>Tipus</t>
  </si>
  <si>
    <t>Vehicle 31</t>
  </si>
  <si>
    <t>Vehicle 32</t>
  </si>
  <si>
    <t>Vehicle 33</t>
  </si>
  <si>
    <t>Vehicle 34</t>
  </si>
  <si>
    <t>Vehicle 35</t>
  </si>
  <si>
    <t>Vehicle 36</t>
  </si>
  <si>
    <t>Vehicle 37</t>
  </si>
  <si>
    <t>Vehicle 38</t>
  </si>
  <si>
    <t>Vehicle 39</t>
  </si>
  <si>
    <t>Vehicle 40</t>
  </si>
  <si>
    <t>Autobusos urbans (independentment del tipus de combustible)</t>
  </si>
  <si>
    <t xml:space="preserve">Mètode: distància recorreguda </t>
  </si>
  <si>
    <t>Autobús urbà</t>
  </si>
  <si>
    <t>Autobús urbà 1</t>
  </si>
  <si>
    <t>Autobús urbà 2</t>
  </si>
  <si>
    <t>Autobús urbà 3</t>
  </si>
  <si>
    <t>Autobús urbà 4</t>
  </si>
  <si>
    <t>Autobús urbà 5</t>
  </si>
  <si>
    <t>Autobús urbà 6</t>
  </si>
  <si>
    <t>Autobús urbà 7</t>
  </si>
  <si>
    <t>Autobús urbà 8</t>
  </si>
  <si>
    <t>Autobús urbà 9</t>
  </si>
  <si>
    <t>Autobús urbà 10</t>
  </si>
  <si>
    <t>Autobús urbà 11</t>
  </si>
  <si>
    <t>Autobús urbà 12</t>
  </si>
  <si>
    <t>Autobús urbà 13</t>
  </si>
  <si>
    <t>Autobús urbà 14</t>
  </si>
  <si>
    <t>Autobús urbà 15</t>
  </si>
  <si>
    <t>Autobús urbà 16</t>
  </si>
  <si>
    <t>Autobús urbà 17</t>
  </si>
  <si>
    <t>Autobús urbà 18</t>
  </si>
  <si>
    <t>Autobús urbà 19</t>
  </si>
  <si>
    <t>Autobús urbà 20</t>
  </si>
  <si>
    <t>TRANSPORT DE MERCADERIES</t>
  </si>
  <si>
    <t xml:space="preserve">DISTRIBUCIÓ: viatges derivats de la distribució associada a l'activitat de l'organització, i amb un mode de transport que pertany a l'organització. S'entén que en el transport per carretera de mercaderies només hi ha viatges de "Transport de distribució".   </t>
  </si>
  <si>
    <t>kg/any</t>
  </si>
  <si>
    <t>% bioetanol</t>
  </si>
  <si>
    <t>% biodièsel</t>
  </si>
  <si>
    <t>Transport per carretera</t>
  </si>
  <si>
    <t>Gasolina</t>
  </si>
  <si>
    <t>Trajecte</t>
  </si>
  <si>
    <t>Nº de passatgers</t>
  </si>
  <si>
    <t>MODE DE TRANSPORT</t>
  </si>
  <si>
    <t>TRAJECTE (ORIGEN I DESTÍ)</t>
  </si>
  <si>
    <t>Distància anada (km)</t>
  </si>
  <si>
    <t>Distància tornada (km)</t>
  </si>
  <si>
    <t>Distància total (km)</t>
  </si>
  <si>
    <t>RENFE ALTA VELOCITAT (AVE)</t>
  </si>
  <si>
    <t>Indiqueu origen i destí</t>
  </si>
  <si>
    <t>Barcelona - Madrid</t>
  </si>
  <si>
    <t>RENFE AVANT</t>
  </si>
  <si>
    <t>RENFE LLARGA DISTÀNCIA</t>
  </si>
  <si>
    <t>Barcelona - Granada</t>
  </si>
  <si>
    <t>RENFE MITJANA DISTÀNCIA (REGIONALS)</t>
  </si>
  <si>
    <t>Saragossa-Barcelona</t>
  </si>
  <si>
    <t>RENFE RODALIES</t>
  </si>
  <si>
    <t>Tarragona - Figueres</t>
  </si>
  <si>
    <t>FGC</t>
  </si>
  <si>
    <t>Barcelona - Igualada</t>
  </si>
  <si>
    <t>TRAMVIA</t>
  </si>
  <si>
    <t>Sant Joan Despí - Barcelona</t>
  </si>
  <si>
    <t>METRO</t>
  </si>
  <si>
    <t>Barcelona - Barcelona</t>
  </si>
  <si>
    <t>Tones de mercaderia transportada</t>
  </si>
  <si>
    <t xml:space="preserve">RENFE DIÈSEL </t>
  </si>
  <si>
    <t>RENFE (DIÈSEL)</t>
  </si>
  <si>
    <t>FGC (DIÈSEL)</t>
  </si>
  <si>
    <t xml:space="preserve">RENFE ELÈCTRIC </t>
  </si>
  <si>
    <t>Viatge en transport marítim</t>
  </si>
  <si>
    <t>DIÈSEL / GASOIL</t>
  </si>
  <si>
    <t>GAS LIQUAT DE PETROLI (GLP)</t>
  </si>
  <si>
    <t>GAS NATURAL LIQUAT (GNL)</t>
  </si>
  <si>
    <t>Viatge 1</t>
  </si>
  <si>
    <t>Viatge 2</t>
  </si>
  <si>
    <t>Viatge 3</t>
  </si>
  <si>
    <t>Viatge 4</t>
  </si>
  <si>
    <t>Viatge 5</t>
  </si>
  <si>
    <t>Viatge 6</t>
  </si>
  <si>
    <t>Viatge 7</t>
  </si>
  <si>
    <t>Viatge 8</t>
  </si>
  <si>
    <t>Viatge 9</t>
  </si>
  <si>
    <t>Viatge 10</t>
  </si>
  <si>
    <t>Viatge 11</t>
  </si>
  <si>
    <t>Viatge 12</t>
  </si>
  <si>
    <t>Viatge 13</t>
  </si>
  <si>
    <t>Viatge 14</t>
  </si>
  <si>
    <t>Viatge 15</t>
  </si>
  <si>
    <t>Viatge 16</t>
  </si>
  <si>
    <t>Viatge 17</t>
  </si>
  <si>
    <t>Viatge 18</t>
  </si>
  <si>
    <t>Viatge 19</t>
  </si>
  <si>
    <t>Viatge 20</t>
  </si>
  <si>
    <t>2. Mètode: distància recorreguda</t>
  </si>
  <si>
    <t xml:space="preserve">Distància total recorreguda (km) </t>
  </si>
  <si>
    <t>Vaixell de passatgers</t>
  </si>
  <si>
    <t>Vaixell de tonatge brut &lt;3000 GT</t>
  </si>
  <si>
    <t>Vaixell de tonatge brut &gt;3000 GT</t>
  </si>
  <si>
    <t>Fórmula química</t>
  </si>
  <si>
    <t xml:space="preserve">Emissions fugitives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</si>
  <si>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</si>
  <si>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</si>
  <si>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</si>
  <si>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</si>
  <si>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</si>
  <si>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</si>
  <si>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</si>
  <si>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</si>
  <si>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</si>
  <si>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</si>
  <si>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</si>
  <si>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</si>
  <si>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</si>
  <si>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</si>
  <si>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</si>
  <si>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</si>
  <si>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</si>
  <si>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</si>
  <si>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</si>
  <si>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R-404A</t>
  </si>
  <si>
    <t>44% R125 + 52% R143a + 4% R134a</t>
  </si>
  <si>
    <t>R-407A</t>
  </si>
  <si>
    <t>20% R32 + 40% R125 + 40% R134A</t>
  </si>
  <si>
    <t>R-407B</t>
  </si>
  <si>
    <t>10% R32 + 70% R125 + 20% R134A</t>
  </si>
  <si>
    <t>R-407C</t>
  </si>
  <si>
    <t>23% R32 + 25% R125 + 52% R134A</t>
  </si>
  <si>
    <t>R-407F</t>
  </si>
  <si>
    <t>30% R32 + 30% R125 + 40% R134A</t>
  </si>
  <si>
    <t>R-410A</t>
  </si>
  <si>
    <t>50% R32 + 50% R125</t>
  </si>
  <si>
    <t>R-410B</t>
  </si>
  <si>
    <t>45% R32 + 55% R125</t>
  </si>
  <si>
    <t>R-413A</t>
  </si>
  <si>
    <t>9% R218 + 88% R134a + 3% R600a</t>
  </si>
  <si>
    <t>R-417A</t>
  </si>
  <si>
    <t>46,6% R125 + 50% R134a + 3,4% R600</t>
  </si>
  <si>
    <t>R-417B</t>
  </si>
  <si>
    <t>79% R125 + 18,25% R134a + 2,75% R600</t>
  </si>
  <si>
    <t>R-422A</t>
  </si>
  <si>
    <t>85,1% R125 + 11,5% R134a + 3,4% R600a</t>
  </si>
  <si>
    <t>R-422D</t>
  </si>
  <si>
    <t>65,1% R125 + 31,5% R134a + 3,4% R600a</t>
  </si>
  <si>
    <t>R-424A</t>
  </si>
  <si>
    <t>50,5% R125 + 47% R134a + 0,9% R600a + 1% R600 + 0,6% R601a</t>
  </si>
  <si>
    <t>R-426A</t>
  </si>
  <si>
    <t>5,1% R125 + 93% R134a + 1,3% R600 + 0,6% R601a</t>
  </si>
  <si>
    <t>R-427A</t>
  </si>
  <si>
    <t>15% R32 +25% R125 + 10% R143a + 50% R134a</t>
  </si>
  <si>
    <t>R-428A</t>
  </si>
  <si>
    <t>77,5% R125 + 20% R143a + 1,9% R600a + 0,6% R290</t>
  </si>
  <si>
    <t>R-434A</t>
  </si>
  <si>
    <t>63,2% R125 + 18% R143a + 16% R134a + 2,8% R600a</t>
  </si>
  <si>
    <t>R-437A</t>
  </si>
  <si>
    <t>19,5% R125 + 78,5% R134a + 1,4% R600 + 0,6% R601</t>
  </si>
  <si>
    <t>R-438A</t>
  </si>
  <si>
    <t>8,5% R32 + 45% R125 + 44,2% R134a + 1,7% R600 + 0,6% R601a</t>
  </si>
  <si>
    <t>R-442A</t>
  </si>
  <si>
    <t>31% R32 + 31% R125 + 30% R134a + 3% R152a + 5% R227ea</t>
  </si>
  <si>
    <t>R-448A</t>
  </si>
  <si>
    <t>R-453A (RS70)</t>
  </si>
  <si>
    <t>R-507A</t>
  </si>
  <si>
    <t>50% R143a + 50% R125</t>
  </si>
  <si>
    <t>Perfluorometà</t>
  </si>
  <si>
    <t>Perfluoroetà</t>
  </si>
  <si>
    <t>Perfluoropropà</t>
  </si>
  <si>
    <t>Perfluorobutà</t>
  </si>
  <si>
    <t>Perfluorociclobutà</t>
  </si>
  <si>
    <t>Perfluoropentà</t>
  </si>
  <si>
    <t>Perfluorohexà</t>
  </si>
  <si>
    <t>Hexafluorur de sofre</t>
  </si>
  <si>
    <t>Lloc 21</t>
  </si>
  <si>
    <t>Lloc 22</t>
  </si>
  <si>
    <t>Lloc 23</t>
  </si>
  <si>
    <t>Lloc 24</t>
  </si>
  <si>
    <t>Lloc 25</t>
  </si>
  <si>
    <t>Lloc 26</t>
  </si>
  <si>
    <t>Lloc 27</t>
  </si>
  <si>
    <t>Lloc 28</t>
  </si>
  <si>
    <t>Lloc 29</t>
  </si>
  <si>
    <t>Lloc 30</t>
  </si>
  <si>
    <t>Tipus de consum realitzat</t>
  </si>
  <si>
    <t xml:space="preserve">Consum de calor, vapor o fred </t>
  </si>
  <si>
    <t>Valor</t>
  </si>
  <si>
    <t>Unitat</t>
  </si>
  <si>
    <t xml:space="preserve">CLIENTS I VISITANTS: viatges derivats de la movilitat dels clients i visitants a una organització, i amb un mode de transport que no pertany a l'organització   </t>
  </si>
  <si>
    <t>Maquinària mòbil agrícola</t>
  </si>
  <si>
    <t xml:space="preserve">DISTRIBUCIÓ: viatges derivats de la distribució associada a l'activitat de l'organització, i amb un mode de transport que no pertany a l'organització. S'entén que en el transport per carretera de mercaderies extern només hi ha viatges de "Transport de distribució".   </t>
  </si>
  <si>
    <t xml:space="preserve">DISTRIBUCIÓ: viatges derivats de la distribució associada a l'activitat de l'organització, i amb un mode de transport que no pertany a l'organització. S'entén que en el transport ferroviari de mercaderies extern només hi ha viatges de "Transport de distribució".   </t>
  </si>
  <si>
    <t>En aquest apartat podeu calcular les emissions del transport extern degudes als viatges comercials i de distribució de persones i de mercaderies de forma separada</t>
  </si>
  <si>
    <t xml:space="preserve">DISTRIBUCIÓ: viatges derivats de la distribució associada a l'activitat de l'organització, i amb un mode de transport que no pertany a l'organització. S'entén que en el transport marítim de mercaderies extern només hi ha viatges de "Transport de distribució".   </t>
  </si>
  <si>
    <t>Entrada de dades de l'usuari optativa</t>
  </si>
  <si>
    <t>En aquest apartat podeu calcular les emissions del transport extern degudes als viatges comercials i de distribució de mercaderies de forma separada</t>
  </si>
  <si>
    <t>VOLS AMB 2 ESCALES</t>
  </si>
  <si>
    <t>VOLS AMB 1 ESCALA</t>
  </si>
  <si>
    <t>Ciutat d'origen</t>
  </si>
  <si>
    <t>Ciutat de destinació</t>
  </si>
  <si>
    <t>VOLS SENSE ESCALA</t>
  </si>
  <si>
    <t>Vol</t>
  </si>
  <si>
    <t>Tipus de bitllet</t>
  </si>
  <si>
    <t>Tipus de viatge</t>
  </si>
  <si>
    <t>Nombre d'escales</t>
  </si>
  <si>
    <t>Vol 1</t>
  </si>
  <si>
    <t>Vol 2</t>
  </si>
  <si>
    <t>Les consideracions a tenir en compte són les següents:</t>
  </si>
  <si>
    <t>Vol 3</t>
  </si>
  <si>
    <t xml:space="preserve">• Cada fila de la calculadora de l'OCCC correspon a un vol. Cal que indiqueu el nombre de passatgers que realitzen el vol a la columna F. </t>
  </si>
  <si>
    <t>Vol 4</t>
  </si>
  <si>
    <t>Vol 5</t>
  </si>
  <si>
    <t>Vol 6</t>
  </si>
  <si>
    <t>Vol 7</t>
  </si>
  <si>
    <t>Vol 8</t>
  </si>
  <si>
    <t>Vol 9</t>
  </si>
  <si>
    <t>Vol 10</t>
  </si>
  <si>
    <t>• En vols amb escales, cal que indiqueu el nombre d'escales (columna G). En vols sense escales, cal que empleneu l'origen i la destinació (columnes H i I). En vols amb 1 escala, cal que empleneu l'origen i la destinació de la primera escala (columnes H i I) i l'origen (que és la destinació de la primera escala) i la destinació final del vol (columnes J i K). En vols amb 2 escales, cal que empleneu l'origen i la destinació de la primera escala (columnes H i I), l'origen (que és la destinació de la primera escala) i la destinació de la segona escala (columnes J i K) i l'origen (que és la destinació de la segona escala) i la destinació final del vol (columnes L i M).</t>
  </si>
  <si>
    <t>Vol 11</t>
  </si>
  <si>
    <t>Vol 12</t>
  </si>
  <si>
    <t>Vol 13</t>
  </si>
  <si>
    <t>Vol 14</t>
  </si>
  <si>
    <t>Vol 15</t>
  </si>
  <si>
    <t>Vol 16</t>
  </si>
  <si>
    <t>Vol 17</t>
  </si>
  <si>
    <t>Vol 18</t>
  </si>
  <si>
    <t>Vol 19</t>
  </si>
  <si>
    <t>Vol 20</t>
  </si>
  <si>
    <t>Vol 21</t>
  </si>
  <si>
    <t>Vol 22</t>
  </si>
  <si>
    <t>Vol 23</t>
  </si>
  <si>
    <t>Vol 24</t>
  </si>
  <si>
    <t>Vol 25</t>
  </si>
  <si>
    <t>Vol 26</t>
  </si>
  <si>
    <t>Vol 27</t>
  </si>
  <si>
    <t>Vol 28</t>
  </si>
  <si>
    <t>Vol 29</t>
  </si>
  <si>
    <t>Vol 30</t>
  </si>
  <si>
    <t>Vol 31</t>
  </si>
  <si>
    <t>Vol 32</t>
  </si>
  <si>
    <t>Vol 33</t>
  </si>
  <si>
    <t>Vol 34</t>
  </si>
  <si>
    <t>Vol 35</t>
  </si>
  <si>
    <t>Vol 36</t>
  </si>
  <si>
    <t>Vol 37</t>
  </si>
  <si>
    <t>Vol 38</t>
  </si>
  <si>
    <t>Vol 39</t>
  </si>
  <si>
    <t>Vol 40</t>
  </si>
  <si>
    <t>Vol 41</t>
  </si>
  <si>
    <t>Vol 42</t>
  </si>
  <si>
    <t>Vol 43</t>
  </si>
  <si>
    <t>Vol 44</t>
  </si>
  <si>
    <t>Vol 45</t>
  </si>
  <si>
    <t>Vol 46</t>
  </si>
  <si>
    <t>Vol 47</t>
  </si>
  <si>
    <t>Vol 48</t>
  </si>
  <si>
    <t>Vol 49</t>
  </si>
  <si>
    <t>Vol 50</t>
  </si>
  <si>
    <t>Vol 51</t>
  </si>
  <si>
    <t>Vol 52</t>
  </si>
  <si>
    <t>Vol 53</t>
  </si>
  <si>
    <t>Vol 54</t>
  </si>
  <si>
    <t>Vol 55</t>
  </si>
  <si>
    <t>Vol 56</t>
  </si>
  <si>
    <t>Vol 57</t>
  </si>
  <si>
    <t>Vol 58</t>
  </si>
  <si>
    <t>Vol 59</t>
  </si>
  <si>
    <t>Vol 60</t>
  </si>
  <si>
    <t>Vol 61</t>
  </si>
  <si>
    <t>Vol 62</t>
  </si>
  <si>
    <t>Vol 63</t>
  </si>
  <si>
    <t>Vol 64</t>
  </si>
  <si>
    <t>Vol 65</t>
  </si>
  <si>
    <t>Vol 66</t>
  </si>
  <si>
    <t>Vol 67</t>
  </si>
  <si>
    <t>Vol 68</t>
  </si>
  <si>
    <t>Vol 69</t>
  </si>
  <si>
    <t>Vol 70</t>
  </si>
  <si>
    <t>Vol 71</t>
  </si>
  <si>
    <t>Vol 72</t>
  </si>
  <si>
    <t>Vol 73</t>
  </si>
  <si>
    <t>Vol 74</t>
  </si>
  <si>
    <t>Vol 75</t>
  </si>
  <si>
    <t>Vol 76</t>
  </si>
  <si>
    <t>Vol 77</t>
  </si>
  <si>
    <t>Vol 78</t>
  </si>
  <si>
    <t>Vol 79</t>
  </si>
  <si>
    <t>Vol 80</t>
  </si>
  <si>
    <t>Vol 81</t>
  </si>
  <si>
    <t>Vol 82</t>
  </si>
  <si>
    <t>Vol 83</t>
  </si>
  <si>
    <t>Vol 84</t>
  </si>
  <si>
    <t>Vol 85</t>
  </si>
  <si>
    <t>Vol 86</t>
  </si>
  <si>
    <t>Vol 87</t>
  </si>
  <si>
    <t>Vol 88</t>
  </si>
  <si>
    <t>Vol 89</t>
  </si>
  <si>
    <t>Vol 90</t>
  </si>
  <si>
    <t>Vol 91</t>
  </si>
  <si>
    <t>Vol 92</t>
  </si>
  <si>
    <t>Vol 93</t>
  </si>
  <si>
    <t>Vol 94</t>
  </si>
  <si>
    <t>Vol 95</t>
  </si>
  <si>
    <t>Vol 96</t>
  </si>
  <si>
    <t>Vol 97</t>
  </si>
  <si>
    <t>Vol 98</t>
  </si>
  <si>
    <t>Vol 99</t>
  </si>
  <si>
    <t>Vol 100</t>
  </si>
  <si>
    <t>Vol 101</t>
  </si>
  <si>
    <t>Vol 102</t>
  </si>
  <si>
    <t>Vol 103</t>
  </si>
  <si>
    <t>Vol 104</t>
  </si>
  <si>
    <t>Vol 105</t>
  </si>
  <si>
    <t>Vol 106</t>
  </si>
  <si>
    <t>Vol 107</t>
  </si>
  <si>
    <t>Vol 108</t>
  </si>
  <si>
    <t>Vol 109</t>
  </si>
  <si>
    <t>Vol 110</t>
  </si>
  <si>
    <t>Vol 111</t>
  </si>
  <si>
    <t>Vol 112</t>
  </si>
  <si>
    <t>Vol 113</t>
  </si>
  <si>
    <t>Vol 114</t>
  </si>
  <si>
    <t>Vol 115</t>
  </si>
  <si>
    <t>Vol 116</t>
  </si>
  <si>
    <t>Vol 117</t>
  </si>
  <si>
    <t>Vol 118</t>
  </si>
  <si>
    <t>Vol 119</t>
  </si>
  <si>
    <t>Vol 120</t>
  </si>
  <si>
    <t>Vol 121</t>
  </si>
  <si>
    <t>Vol 122</t>
  </si>
  <si>
    <t>Vol 123</t>
  </si>
  <si>
    <t>Vol 124</t>
  </si>
  <si>
    <t>Vol 125</t>
  </si>
  <si>
    <t>Vol 126</t>
  </si>
  <si>
    <t>Vol 127</t>
  </si>
  <si>
    <t>Vol 128</t>
  </si>
  <si>
    <t>Vol 129</t>
  </si>
  <si>
    <t>Vol 130</t>
  </si>
  <si>
    <t>Vol 131</t>
  </si>
  <si>
    <t>Vol 132</t>
  </si>
  <si>
    <t>Vol 133</t>
  </si>
  <si>
    <t>Vol 134</t>
  </si>
  <si>
    <t>Vol 135</t>
  </si>
  <si>
    <t>Vol 136</t>
  </si>
  <si>
    <t>Vol 137</t>
  </si>
  <si>
    <t>Vol 138</t>
  </si>
  <si>
    <t>Vol 139</t>
  </si>
  <si>
    <t>Vol 140</t>
  </si>
  <si>
    <t>Vol 141</t>
  </si>
  <si>
    <t>Vol 142</t>
  </si>
  <si>
    <t>Vol 143</t>
  </si>
  <si>
    <t>Vol 144</t>
  </si>
  <si>
    <t>Vol 145</t>
  </si>
  <si>
    <t>Vol 146</t>
  </si>
  <si>
    <t>Vol 147</t>
  </si>
  <si>
    <t>Vol 148</t>
  </si>
  <si>
    <t>Vol 149</t>
  </si>
  <si>
    <t>Vol 150</t>
  </si>
  <si>
    <t>Vol 151</t>
  </si>
  <si>
    <t>Vol 152</t>
  </si>
  <si>
    <t>Vol 153</t>
  </si>
  <si>
    <t>Vol 154</t>
  </si>
  <si>
    <t>Vol 155</t>
  </si>
  <si>
    <t>Vol 156</t>
  </si>
  <si>
    <t>Vol 157</t>
  </si>
  <si>
    <t>Vol 158</t>
  </si>
  <si>
    <t>Vol 159</t>
  </si>
  <si>
    <t>Vol 160</t>
  </si>
  <si>
    <t>Vol 161</t>
  </si>
  <si>
    <t>Vol 162</t>
  </si>
  <si>
    <t>Vol 163</t>
  </si>
  <si>
    <t>Vol 164</t>
  </si>
  <si>
    <t>Vol 165</t>
  </si>
  <si>
    <t>Vol 166</t>
  </si>
  <si>
    <t>Vol 167</t>
  </si>
  <si>
    <t>Vol 168</t>
  </si>
  <si>
    <t>Vol 169</t>
  </si>
  <si>
    <t>Vol 170</t>
  </si>
  <si>
    <t>Vol 171</t>
  </si>
  <si>
    <t>Vol 172</t>
  </si>
  <si>
    <t>Vol 173</t>
  </si>
  <si>
    <t>Vol 174</t>
  </si>
  <si>
    <t>Vol 175</t>
  </si>
  <si>
    <t>Vol 176</t>
  </si>
  <si>
    <t>Vol 177</t>
  </si>
  <si>
    <t>Vol 178</t>
  </si>
  <si>
    <t>Vol 179</t>
  </si>
  <si>
    <t>Vol 180</t>
  </si>
  <si>
    <t>Vol 181</t>
  </si>
  <si>
    <t>Vol 182</t>
  </si>
  <si>
    <t>Vol 183</t>
  </si>
  <si>
    <t>Vol 184</t>
  </si>
  <si>
    <t>Vol 185</t>
  </si>
  <si>
    <t>Vol 186</t>
  </si>
  <si>
    <t>Vol 187</t>
  </si>
  <si>
    <t>Vol 188</t>
  </si>
  <si>
    <t>Vol 189</t>
  </si>
  <si>
    <t>Vol 190</t>
  </si>
  <si>
    <t>Vol 191</t>
  </si>
  <si>
    <t>Vol 192</t>
  </si>
  <si>
    <t>Vol 193</t>
  </si>
  <si>
    <t>Vol 194</t>
  </si>
  <si>
    <t>Vol 195</t>
  </si>
  <si>
    <t>Vol 196</t>
  </si>
  <si>
    <t>Vol 197</t>
  </si>
  <si>
    <t>Vol 198</t>
  </si>
  <si>
    <t>Vol 199</t>
  </si>
  <si>
    <t>Vol 200</t>
  </si>
  <si>
    <t>Vol 201</t>
  </si>
  <si>
    <t>Vol 202</t>
  </si>
  <si>
    <t>Vol 203</t>
  </si>
  <si>
    <t>Vol 204</t>
  </si>
  <si>
    <t>Vol 205</t>
  </si>
  <si>
    <t>Vol 206</t>
  </si>
  <si>
    <t>Vol 207</t>
  </si>
  <si>
    <t>Vol 208</t>
  </si>
  <si>
    <t>Vol 209</t>
  </si>
  <si>
    <t>Vol 210</t>
  </si>
  <si>
    <t>Vol 211</t>
  </si>
  <si>
    <t>Vol 212</t>
  </si>
  <si>
    <t>Vol 213</t>
  </si>
  <si>
    <t>Vol 214</t>
  </si>
  <si>
    <t>Vol 215</t>
  </si>
  <si>
    <t>Vol 216</t>
  </si>
  <si>
    <t>Vol 217</t>
  </si>
  <si>
    <t>Vol 218</t>
  </si>
  <si>
    <t>Vol 219</t>
  </si>
  <si>
    <t>Vol 220</t>
  </si>
  <si>
    <t>Vol 221</t>
  </si>
  <si>
    <t>Vol 222</t>
  </si>
  <si>
    <t>Vol 223</t>
  </si>
  <si>
    <t>Vol 224</t>
  </si>
  <si>
    <t>Vol 225</t>
  </si>
  <si>
    <t>Vol 226</t>
  </si>
  <si>
    <t>Vol 227</t>
  </si>
  <si>
    <t>Vol 228</t>
  </si>
  <si>
    <t>Vol 229</t>
  </si>
  <si>
    <t>Vol 230</t>
  </si>
  <si>
    <t>Vol 231</t>
  </si>
  <si>
    <t>Vol 232</t>
  </si>
  <si>
    <t>Vol 233</t>
  </si>
  <si>
    <t>Vol 234</t>
  </si>
  <si>
    <t>Vol 235</t>
  </si>
  <si>
    <t>Vol 236</t>
  </si>
  <si>
    <t>Vol 237</t>
  </si>
  <si>
    <t>Vol 238</t>
  </si>
  <si>
    <t>Vol 239</t>
  </si>
  <si>
    <t>Vol 240</t>
  </si>
  <si>
    <t>Vol 241</t>
  </si>
  <si>
    <t>Vol 242</t>
  </si>
  <si>
    <t>Vol 243</t>
  </si>
  <si>
    <t>Vol 244</t>
  </si>
  <si>
    <t>Vol 245</t>
  </si>
  <si>
    <t>Vol 246</t>
  </si>
  <si>
    <t>Vol 247</t>
  </si>
  <si>
    <t>Vol 248</t>
  </si>
  <si>
    <t>Vol 249</t>
  </si>
  <si>
    <t>Vol 250</t>
  </si>
  <si>
    <t>Vol 251</t>
  </si>
  <si>
    <t>Vol 252</t>
  </si>
  <si>
    <t>Vol 253</t>
  </si>
  <si>
    <t>Vol 254</t>
  </si>
  <si>
    <t>Vol 255</t>
  </si>
  <si>
    <t>Vol 256</t>
  </si>
  <si>
    <t>Vol 257</t>
  </si>
  <si>
    <t>Vol 258</t>
  </si>
  <si>
    <t>Vol 259</t>
  </si>
  <si>
    <t>Vol 260</t>
  </si>
  <si>
    <t>Vol 261</t>
  </si>
  <si>
    <t>Vol 262</t>
  </si>
  <si>
    <t>Vol 263</t>
  </si>
  <si>
    <t>Vol 264</t>
  </si>
  <si>
    <t>Vol 265</t>
  </si>
  <si>
    <t>Vol 266</t>
  </si>
  <si>
    <t>Vol 267</t>
  </si>
  <si>
    <t>Vol 268</t>
  </si>
  <si>
    <t>Vol 269</t>
  </si>
  <si>
    <t>Vol 270</t>
  </si>
  <si>
    <t>Vol 271</t>
  </si>
  <si>
    <t>Vol 272</t>
  </si>
  <si>
    <t>Vol 273</t>
  </si>
  <si>
    <t>Vol 274</t>
  </si>
  <si>
    <t>Vol 275</t>
  </si>
  <si>
    <t>Vol 276</t>
  </si>
  <si>
    <t>Vol 277</t>
  </si>
  <si>
    <t>Vol 278</t>
  </si>
  <si>
    <t>Vol 279</t>
  </si>
  <si>
    <t>Vol 280</t>
  </si>
  <si>
    <t>Vol 281</t>
  </si>
  <si>
    <t>Vol 282</t>
  </si>
  <si>
    <t>Vol 283</t>
  </si>
  <si>
    <t>Vol 284</t>
  </si>
  <si>
    <t>Vol 285</t>
  </si>
  <si>
    <t>Vol 286</t>
  </si>
  <si>
    <t>Vol 287</t>
  </si>
  <si>
    <t>Vol 288</t>
  </si>
  <si>
    <t>Vol 289</t>
  </si>
  <si>
    <t>Vol 290</t>
  </si>
  <si>
    <t>Vol 291</t>
  </si>
  <si>
    <t>Vol 292</t>
  </si>
  <si>
    <t>Vol 293</t>
  </si>
  <si>
    <t>Vol 294</t>
  </si>
  <si>
    <t>Vol 295</t>
  </si>
  <si>
    <t>Vol 296</t>
  </si>
  <si>
    <t>Vol 297</t>
  </si>
  <si>
    <t>Vol 298</t>
  </si>
  <si>
    <t>Vol 299</t>
  </si>
  <si>
    <t>Vol 300</t>
  </si>
  <si>
    <t xml:space="preserve">DISTRIBUCIÓ: viatges derivats de la distribució associada a l'activitat de l'organització, i amb un mode de transport que no pertany a l'organització </t>
  </si>
  <si>
    <t>Vehicle</t>
  </si>
  <si>
    <t>Combustible</t>
  </si>
  <si>
    <t>Consum (l/km)</t>
  </si>
  <si>
    <t>Consum combustible (l)</t>
  </si>
  <si>
    <t>% del total de la càrrega és aplicable a l'organització</t>
  </si>
  <si>
    <t>Consum combustible aplicat a la càrrega transportada (l)</t>
  </si>
  <si>
    <t>Densitat combustible (kg/l)</t>
  </si>
  <si>
    <t>Factor emissió  (t CO2/t combustible)</t>
  </si>
  <si>
    <t>Reglament (UE) nº 601/2012 de la Comissió, de 21 de juny de 2012, sobre el seguiment i la notificació de les emissions de gasos amb efecte d'hivernacle en aplicació de la Directiva 2003/87/CE del Parlament Europeu i del Consell.</t>
  </si>
  <si>
    <t>Gasolina aviació</t>
  </si>
  <si>
    <t>Querosè aviació</t>
  </si>
  <si>
    <t>EN CAS QUE NO ES FACI RECOLLIDA SELECTIVA, EMPLENEU LES DADES A L'APARTAT DE LA FRACCIÓ RESTA</t>
  </si>
  <si>
    <t>ENVASOS DE VIDRE</t>
  </si>
  <si>
    <t>ENVASOS LLEUGERS</t>
  </si>
  <si>
    <t>PAPER / CARTRÓ</t>
  </si>
  <si>
    <t>FRACCIÓ ORGÀNICA DELS RESIDUS MUNICIPALS (FORM)</t>
  </si>
  <si>
    <t>FRACCIÓ RESTA (RESIDU GENERAL EN CAS QUE NO ES REALITZI RECOLLIDA SELECTIVA)</t>
  </si>
  <si>
    <t xml:space="preserve">Residu generat </t>
  </si>
  <si>
    <t>Indiqueu a quina pestanya correspon el comentari</t>
  </si>
  <si>
    <t>Comentari</t>
  </si>
  <si>
    <t>UNITAT 1</t>
  </si>
  <si>
    <t>UNITAT 2</t>
  </si>
  <si>
    <t>UNITAT 3</t>
  </si>
  <si>
    <t>Categoria</t>
  </si>
  <si>
    <t>Subcategoria</t>
  </si>
  <si>
    <t>Factor d'emissió</t>
  </si>
  <si>
    <t>Unitats de mesura</t>
  </si>
  <si>
    <t>Electricitat de la xarxa</t>
  </si>
  <si>
    <t>Consum de combustibles fòssils</t>
  </si>
  <si>
    <t>Carbó nacional</t>
  </si>
  <si>
    <t>Carbó d'importació</t>
  </si>
  <si>
    <t>Coc de petroli</t>
  </si>
  <si>
    <t>Biodièsel (B30)</t>
  </si>
  <si>
    <t>Gas liquat del petroli (GLP)</t>
  </si>
  <si>
    <t>Gas natural comprimit (GNC)</t>
  </si>
  <si>
    <t>Transport marítim</t>
  </si>
  <si>
    <t>Dièsel / Gasoil</t>
  </si>
  <si>
    <t>Gas liquat de petroli (GLP)</t>
  </si>
  <si>
    <t>Gas natural liquat (GNL)</t>
  </si>
  <si>
    <t>Vaixell tonatge brut &lt;3000 GT</t>
  </si>
  <si>
    <t>Vaixell tonatge brut &gt;3000 GT</t>
  </si>
  <si>
    <t>Transport ferroviari</t>
  </si>
  <si>
    <t>RENFE ELÈCTRIC MERCADERIES</t>
  </si>
  <si>
    <t>Transport aeri</t>
  </si>
  <si>
    <t>Vidre</t>
  </si>
  <si>
    <t>Envasos lleugers</t>
  </si>
  <si>
    <t>Paper/Cartró</t>
  </si>
  <si>
    <t>FORM</t>
  </si>
  <si>
    <t>Fracció resta i/o Residu general</t>
  </si>
  <si>
    <t>Aigua</t>
  </si>
  <si>
    <t>Factor emissió per consum d'aigua</t>
  </si>
  <si>
    <t>Viatges de negoci</t>
  </si>
  <si>
    <t>Consum electricitat</t>
  </si>
  <si>
    <t>Consum energia</t>
  </si>
  <si>
    <t>TOTAL DIRECTES</t>
  </si>
  <si>
    <t>TOTAL INDIRECTES</t>
  </si>
  <si>
    <t>Residus municipals o assimilables</t>
  </si>
  <si>
    <t>Altres residus</t>
  </si>
  <si>
    <t>Aigua provinent de la xarxa</t>
  </si>
  <si>
    <t>Aigua provinent d'altres fonts</t>
  </si>
  <si>
    <r>
      <t>EMISSIONS TOTALS (tones CO</t>
    </r>
    <r>
      <rPr>
        <b/>
        <vertAlign val="subscript"/>
        <sz val="10"/>
        <color indexed="9"/>
        <rFont val="Arial"/>
        <family val="2"/>
      </rPr>
      <t>2</t>
    </r>
    <r>
      <rPr>
        <b/>
        <sz val="10"/>
        <color indexed="9"/>
        <rFont val="Arial"/>
        <family val="2"/>
      </rPr>
      <t>equiv)</t>
    </r>
  </si>
  <si>
    <t>Remocions (informativa)</t>
  </si>
  <si>
    <t>Emissions indirectes associades a l'ús dels productes generats per l'organització</t>
  </si>
  <si>
    <t>Ús dels productes venuts per l'organització</t>
  </si>
  <si>
    <t>Remocions / Absorcions</t>
  </si>
  <si>
    <t>Neutre</t>
  </si>
  <si>
    <t>Consum elèctric (kWh)</t>
  </si>
  <si>
    <t>Mix elèctric aplicat (gCO2/kWh)</t>
  </si>
  <si>
    <r>
      <t>Emissions (tones CO</t>
    </r>
    <r>
      <rPr>
        <b/>
        <vertAlign val="subscript"/>
        <sz val="10"/>
        <color theme="0"/>
        <rFont val="Arial"/>
        <family val="2"/>
      </rPr>
      <t>2</t>
    </r>
    <r>
      <rPr>
        <b/>
        <sz val="10"/>
        <color theme="0"/>
        <rFont val="Arial"/>
        <family val="2"/>
      </rPr>
      <t xml:space="preserve"> equiv)</t>
    </r>
  </si>
  <si>
    <t>Tecnologia</t>
  </si>
  <si>
    <t>Dades per indicadors</t>
  </si>
  <si>
    <t>Superfície</t>
  </si>
  <si>
    <t>Nº treballadors</t>
  </si>
  <si>
    <t>treballadors</t>
  </si>
  <si>
    <t>unitats</t>
  </si>
  <si>
    <r>
      <t>m</t>
    </r>
    <r>
      <rPr>
        <vertAlign val="superscript"/>
        <sz val="10"/>
        <color theme="0"/>
        <rFont val="Arial"/>
        <family val="2"/>
      </rPr>
      <t>2</t>
    </r>
  </si>
  <si>
    <t>Altres dades (1)</t>
  </si>
  <si>
    <t>Altres dades (2)</t>
  </si>
  <si>
    <t>Altres dades (3)</t>
  </si>
  <si>
    <t>DIRECTES FONTS FIXES</t>
  </si>
  <si>
    <t>DIRECTES FONTS MÒBILS (CARRETERA)</t>
  </si>
  <si>
    <t>DIRECTES FONTS MÒBILS (MARÍTIM)</t>
  </si>
  <si>
    <t>DIRECTES FUGITIVES (ALTRES)</t>
  </si>
  <si>
    <t>INDIRECTES CONSUM ENERGIA (CALOR, VAPOR, FRED)</t>
  </si>
  <si>
    <t>Procés 1</t>
  </si>
  <si>
    <t>Procés 2</t>
  </si>
  <si>
    <t>Procés 3</t>
  </si>
  <si>
    <t>Procés 4</t>
  </si>
  <si>
    <t>Procés 5</t>
  </si>
  <si>
    <t>Procés 6</t>
  </si>
  <si>
    <t>Procés 7</t>
  </si>
  <si>
    <t>Procés 8</t>
  </si>
  <si>
    <t>Procés 9</t>
  </si>
  <si>
    <t>Procés 10</t>
  </si>
  <si>
    <r>
      <t xml:space="preserve">  tones de CO</t>
    </r>
    <r>
      <rPr>
        <b/>
        <vertAlign val="subscript"/>
        <sz val="10"/>
        <color indexed="9"/>
        <rFont val="Arial"/>
        <family val="2"/>
      </rPr>
      <t>2</t>
    </r>
  </si>
  <si>
    <r>
      <t>N</t>
    </r>
    <r>
      <rPr>
        <b/>
        <vertAlign val="subscript"/>
        <sz val="10"/>
        <color theme="0"/>
        <rFont val="Arial"/>
        <family val="2"/>
      </rPr>
      <t>2</t>
    </r>
    <r>
      <rPr>
        <b/>
        <sz val="10"/>
        <color theme="0"/>
        <rFont val="Arial"/>
        <family val="2"/>
      </rPr>
      <t>O</t>
    </r>
  </si>
  <si>
    <r>
      <t>t CO</t>
    </r>
    <r>
      <rPr>
        <b/>
        <vertAlign val="subscript"/>
        <sz val="10"/>
        <color theme="0"/>
        <rFont val="Arial"/>
        <family val="2"/>
      </rPr>
      <t>2</t>
    </r>
  </si>
  <si>
    <r>
      <t>t N</t>
    </r>
    <r>
      <rPr>
        <b/>
        <vertAlign val="subscript"/>
        <sz val="10"/>
        <color theme="0"/>
        <rFont val="Arial"/>
        <family val="2"/>
      </rPr>
      <t>2</t>
    </r>
    <r>
      <rPr>
        <b/>
        <sz val="10"/>
        <color theme="0"/>
        <rFont val="Arial"/>
        <family val="2"/>
      </rPr>
      <t>O</t>
    </r>
  </si>
  <si>
    <r>
      <t>t CO</t>
    </r>
    <r>
      <rPr>
        <b/>
        <vertAlign val="subscript"/>
        <sz val="10"/>
        <color theme="0"/>
        <rFont val="Arial"/>
        <family val="2"/>
      </rPr>
      <t>2</t>
    </r>
    <r>
      <rPr>
        <b/>
        <sz val="10"/>
        <color theme="0"/>
        <rFont val="Arial"/>
        <family val="2"/>
      </rPr>
      <t>eq</t>
    </r>
  </si>
  <si>
    <r>
      <t>t NF</t>
    </r>
    <r>
      <rPr>
        <b/>
        <vertAlign val="subscript"/>
        <sz val="10"/>
        <color theme="0"/>
        <rFont val="Arial"/>
        <family val="2"/>
      </rPr>
      <t>3</t>
    </r>
  </si>
  <si>
    <r>
      <t>t CH</t>
    </r>
    <r>
      <rPr>
        <b/>
        <vertAlign val="subscript"/>
        <sz val="10"/>
        <color theme="0"/>
        <rFont val="Arial"/>
        <family val="2"/>
      </rPr>
      <t>4</t>
    </r>
  </si>
  <si>
    <r>
      <t>CH</t>
    </r>
    <r>
      <rPr>
        <b/>
        <vertAlign val="subscript"/>
        <sz val="10"/>
        <color theme="0"/>
        <rFont val="Arial"/>
        <family val="2"/>
      </rPr>
      <t>4</t>
    </r>
  </si>
  <si>
    <r>
      <t>NF</t>
    </r>
    <r>
      <rPr>
        <b/>
        <vertAlign val="subscript"/>
        <sz val="10"/>
        <color theme="0"/>
        <rFont val="Arial"/>
        <family val="2"/>
      </rPr>
      <t>3</t>
    </r>
  </si>
  <si>
    <r>
      <t xml:space="preserve">  tones de CO</t>
    </r>
    <r>
      <rPr>
        <b/>
        <vertAlign val="subscript"/>
        <sz val="10"/>
        <color theme="0"/>
        <rFont val="Arial"/>
        <family val="2"/>
      </rPr>
      <t>2</t>
    </r>
    <r>
      <rPr>
        <b/>
        <sz val="10"/>
        <color theme="0"/>
        <rFont val="Arial"/>
        <family val="2"/>
      </rPr>
      <t>eq</t>
    </r>
  </si>
  <si>
    <r>
      <t>Emissions de CO</t>
    </r>
    <r>
      <rPr>
        <b/>
        <vertAlign val="subscript"/>
        <sz val="10"/>
        <color theme="0"/>
        <rFont val="Arial"/>
        <family val="2"/>
      </rPr>
      <t>2</t>
    </r>
    <r>
      <rPr>
        <b/>
        <sz val="10"/>
        <color theme="0"/>
        <rFont val="Arial"/>
        <family val="2"/>
      </rPr>
      <t>eq</t>
    </r>
  </si>
  <si>
    <r>
      <t>CO</t>
    </r>
    <r>
      <rPr>
        <b/>
        <vertAlign val="subscript"/>
        <sz val="10"/>
        <color theme="0"/>
        <rFont val="Arial"/>
        <family val="2"/>
      </rPr>
      <t>2</t>
    </r>
    <r>
      <rPr>
        <b/>
        <sz val="10"/>
        <color theme="0"/>
        <rFont val="Arial"/>
        <family val="2"/>
      </rPr>
      <t>eq</t>
    </r>
  </si>
  <si>
    <t>HFCs</t>
  </si>
  <si>
    <t>PFCs</t>
  </si>
  <si>
    <t>t HFCs</t>
  </si>
  <si>
    <t>t PFCs</t>
  </si>
  <si>
    <r>
      <t>Remocions de CO</t>
    </r>
    <r>
      <rPr>
        <b/>
        <vertAlign val="subscript"/>
        <sz val="10"/>
        <color theme="0"/>
        <rFont val="Arial"/>
        <family val="2"/>
      </rPr>
      <t>2</t>
    </r>
    <r>
      <rPr>
        <b/>
        <sz val="10"/>
        <color theme="0"/>
        <rFont val="Arial"/>
        <family val="2"/>
      </rPr>
      <t>eq</t>
    </r>
  </si>
  <si>
    <t>DIRECTES PROCÉS</t>
  </si>
  <si>
    <t>DIRECTES ÚS DEL SÒL, CANVIS EN L'ÚS DEL SÒL I SILVICULTURA</t>
  </si>
  <si>
    <r>
      <t>CO</t>
    </r>
    <r>
      <rPr>
        <b/>
        <vertAlign val="subscript"/>
        <sz val="10"/>
        <color theme="0"/>
        <rFont val="Arial"/>
        <family val="2"/>
      </rPr>
      <t>2</t>
    </r>
  </si>
  <si>
    <t>*1: El balanç es pot avaluar en sis categories principals d’ús del sòl: terres forestals, terres de conreu, pastures, aiguamolls, assentaments i altres sòls, i en diferents reservoris de carboni: biomassa aèria viva, biomassa subterrània viva, vegetació seca, fullaraca i matèria orgànica del sòl.</t>
  </si>
  <si>
    <t xml:space="preserve">BIOMASSA </t>
  </si>
  <si>
    <t>Consum de biomassa per a combustió en fonts fixes</t>
  </si>
  <si>
    <t>Indiqueu tipus de biomassa</t>
  </si>
  <si>
    <r>
      <t>Emissions de CO</t>
    </r>
    <r>
      <rPr>
        <b/>
        <vertAlign val="subscript"/>
        <sz val="10"/>
        <color indexed="9"/>
        <rFont val="Arial"/>
        <family val="2"/>
      </rPr>
      <t xml:space="preserve">2 </t>
    </r>
    <r>
      <rPr>
        <b/>
        <sz val="10"/>
        <color indexed="9"/>
        <rFont val="Arial"/>
        <family val="2"/>
      </rPr>
      <t xml:space="preserve"> (tones)</t>
    </r>
  </si>
  <si>
    <r>
      <t>g CO</t>
    </r>
    <r>
      <rPr>
        <b/>
        <vertAlign val="subscript"/>
        <sz val="10"/>
        <color indexed="9"/>
        <rFont val="Arial"/>
        <family val="2"/>
      </rPr>
      <t>2</t>
    </r>
    <r>
      <rPr>
        <b/>
        <sz val="10"/>
        <color indexed="9"/>
        <rFont val="Arial"/>
        <family val="2"/>
      </rPr>
      <t>/kWh</t>
    </r>
  </si>
  <si>
    <t xml:space="preserve">Tipus d'electricitat consumida </t>
  </si>
  <si>
    <t>Nom comercialitzadora</t>
  </si>
  <si>
    <t>Fotovoltaica</t>
  </si>
  <si>
    <t>Eòlica</t>
  </si>
  <si>
    <t>Altres</t>
  </si>
  <si>
    <t>Nom tecnologia</t>
  </si>
  <si>
    <t>MIX XARXA</t>
  </si>
  <si>
    <t>MIX COMERCIALITZADORA</t>
  </si>
  <si>
    <t>100% RENOVABLE ACREDITADA</t>
  </si>
  <si>
    <t>GENERADA I ABOCADA A XARXA</t>
  </si>
  <si>
    <t>GENERADA I AUTOCONSUMIDA</t>
  </si>
  <si>
    <r>
      <t>Emissions (tCO</t>
    </r>
    <r>
      <rPr>
        <b/>
        <vertAlign val="subscript"/>
        <sz val="10"/>
        <color indexed="9"/>
        <rFont val="Arial"/>
        <family val="2"/>
      </rPr>
      <t>2</t>
    </r>
    <r>
      <rPr>
        <b/>
        <sz val="10"/>
        <color indexed="9"/>
        <rFont val="Arial"/>
        <family val="2"/>
      </rPr>
      <t>eq)</t>
    </r>
  </si>
  <si>
    <t>Transport de clients i visitants</t>
  </si>
  <si>
    <t>INDIRECTES TRANSPORT (CARRETERA)</t>
  </si>
  <si>
    <t>INDIRECTES TRANSPORT (FERROVIARI)</t>
  </si>
  <si>
    <t>INDIRECTES TRANSPORT (MARÍTIM)</t>
  </si>
  <si>
    <t>INDIRECTES SERVEIS (RESIDUS)</t>
  </si>
  <si>
    <t>INDIRECTES SERVEIS (AIGUA)</t>
  </si>
  <si>
    <t>INDIRECTES SERVEIS (ALTRES)</t>
  </si>
  <si>
    <t xml:space="preserve">Quantificació numèrica </t>
  </si>
  <si>
    <t>Unitats</t>
  </si>
  <si>
    <t>Font dades FE</t>
  </si>
  <si>
    <t>Béns de capital</t>
  </si>
  <si>
    <t>Servei 1</t>
  </si>
  <si>
    <t>Servei 2</t>
  </si>
  <si>
    <t>Servei 3</t>
  </si>
  <si>
    <t>Servei 4</t>
  </si>
  <si>
    <t>Servei 5</t>
  </si>
  <si>
    <t>Servei 6</t>
  </si>
  <si>
    <t>Servei 7</t>
  </si>
  <si>
    <t>Servei 8</t>
  </si>
  <si>
    <t>Servei 9</t>
  </si>
  <si>
    <t>Servei 10</t>
  </si>
  <si>
    <t>Servei 11</t>
  </si>
  <si>
    <t>Servei 12</t>
  </si>
  <si>
    <t>Servei 13</t>
  </si>
  <si>
    <t>Servei 14</t>
  </si>
  <si>
    <t>Servei 15</t>
  </si>
  <si>
    <t>Servei 16</t>
  </si>
  <si>
    <t>Servei 17</t>
  </si>
  <si>
    <t>Servei 18</t>
  </si>
  <si>
    <t>Servei 19</t>
  </si>
  <si>
    <t>Servei 20</t>
  </si>
  <si>
    <t>Servei 21</t>
  </si>
  <si>
    <t>Servei 22</t>
  </si>
  <si>
    <t>Servei 23</t>
  </si>
  <si>
    <t>Servei 24</t>
  </si>
  <si>
    <t>Servei 25</t>
  </si>
  <si>
    <t>Servei 26</t>
  </si>
  <si>
    <t>Servei 27</t>
  </si>
  <si>
    <t>Servei 28</t>
  </si>
  <si>
    <t>Servei 29</t>
  </si>
  <si>
    <t>Servei 30</t>
  </si>
  <si>
    <t>Material, matèria primera o producte 3</t>
  </si>
  <si>
    <t>Material, matèria primera o producte 4</t>
  </si>
  <si>
    <t>Material, matèria primera o producte 5</t>
  </si>
  <si>
    <t>Material, matèria primera o producte 6</t>
  </si>
  <si>
    <t>Material, matèria primera o producte 7</t>
  </si>
  <si>
    <t>Material, matèria primera o producte 8</t>
  </si>
  <si>
    <t>Material, matèria primera o producte 9</t>
  </si>
  <si>
    <t>Material, matèria primera o producte 10</t>
  </si>
  <si>
    <t>Material, matèria primera o producte 11</t>
  </si>
  <si>
    <t>Material, matèria primera o producte 12</t>
  </si>
  <si>
    <t>Material, matèria primera o producte 13</t>
  </si>
  <si>
    <t>Material, matèria primera o producte 14</t>
  </si>
  <si>
    <t>Material, matèria primera o producte 15</t>
  </si>
  <si>
    <t>Material, matèria primera o producte 16</t>
  </si>
  <si>
    <t>Material, matèria primera o producte 17</t>
  </si>
  <si>
    <t>Material, matèria primera o producte 18</t>
  </si>
  <si>
    <t>Material, matèria primera o producte 19</t>
  </si>
  <si>
    <t>Material, matèria primera o producte 20</t>
  </si>
  <si>
    <t>Material, matèria primera o producte 21</t>
  </si>
  <si>
    <t>Material, matèria primera o producte 22</t>
  </si>
  <si>
    <t>Material, matèria primera o producte 23</t>
  </si>
  <si>
    <t>Material, matèria primera o producte 24</t>
  </si>
  <si>
    <t>Material, matèria primera o producte 25</t>
  </si>
  <si>
    <t>Material, matèria primera o producte 26</t>
  </si>
  <si>
    <t>Material, matèria primera o producte 27</t>
  </si>
  <si>
    <t>Material, matèria primera o producte 28</t>
  </si>
  <si>
    <t>Material, matèria primera o producte 29</t>
  </si>
  <si>
    <t>Material, matèria primera o producte 30</t>
  </si>
  <si>
    <t>INDIRECTES MATERIALS, MATÈRIES PRIMERES I PRODUCTES COMPRATS</t>
  </si>
  <si>
    <t>INDIRECTES BÉNS DE CAPITAL</t>
  </si>
  <si>
    <t>BÉNS DE CAPITAL</t>
  </si>
  <si>
    <t>Bé de capital 2</t>
  </si>
  <si>
    <t>Bé de capital 3</t>
  </si>
  <si>
    <t>Bé de capital 4</t>
  </si>
  <si>
    <t>Bé de capital 5</t>
  </si>
  <si>
    <t>Bé de capital 6</t>
  </si>
  <si>
    <t>Bé de capital 7</t>
  </si>
  <si>
    <t>Bé de capital 8</t>
  </si>
  <si>
    <t>Bé de capital 9</t>
  </si>
  <si>
    <t>Bé de capital 10</t>
  </si>
  <si>
    <t>Producte 1</t>
  </si>
  <si>
    <t>Producte 2</t>
  </si>
  <si>
    <t>Producte 3</t>
  </si>
  <si>
    <t>Producte 4</t>
  </si>
  <si>
    <t>Producte 5</t>
  </si>
  <si>
    <t>Producte 6</t>
  </si>
  <si>
    <t>Producte 7</t>
  </si>
  <si>
    <t>Producte 8</t>
  </si>
  <si>
    <t>Producte 9</t>
  </si>
  <si>
    <t>Producte 10</t>
  </si>
  <si>
    <t>Producte 11</t>
  </si>
  <si>
    <t>Producte 12</t>
  </si>
  <si>
    <t>Producte 13</t>
  </si>
  <si>
    <t>Producte 14</t>
  </si>
  <si>
    <t>Producte 15</t>
  </si>
  <si>
    <t>Producte 16</t>
  </si>
  <si>
    <t>Producte 17</t>
  </si>
  <si>
    <t>Producte 18</t>
  </si>
  <si>
    <t>Producte 19</t>
  </si>
  <si>
    <t>Producte 20</t>
  </si>
  <si>
    <t>Producte 21</t>
  </si>
  <si>
    <t>Producte 22</t>
  </si>
  <si>
    <t>Producte 23</t>
  </si>
  <si>
    <t>Producte 24</t>
  </si>
  <si>
    <t>Producte 25</t>
  </si>
  <si>
    <t>Producte 26</t>
  </si>
  <si>
    <t>Producte 27</t>
  </si>
  <si>
    <t>Producte 28</t>
  </si>
  <si>
    <t>Producte 29</t>
  </si>
  <si>
    <t>Producte 30</t>
  </si>
  <si>
    <t>Concepte 1</t>
  </si>
  <si>
    <t>Concepte 2</t>
  </si>
  <si>
    <t>Concepte 3</t>
  </si>
  <si>
    <t>Concepte 4</t>
  </si>
  <si>
    <t>Concepte 5</t>
  </si>
  <si>
    <t>Concepte 6</t>
  </si>
  <si>
    <t>Concepte 7</t>
  </si>
  <si>
    <t>Concepte 8</t>
  </si>
  <si>
    <t>Concepte 9</t>
  </si>
  <si>
    <t>Concepte 10</t>
  </si>
  <si>
    <t>INDIRECTES ÚS PRODUCTES GENERATS PER SER VENUTS</t>
  </si>
  <si>
    <t>S'emet i és significativa</t>
  </si>
  <si>
    <t>S'emet i no és significativa</t>
  </si>
  <si>
    <t>No s'emet</t>
  </si>
  <si>
    <t>TRACTAMENT DE RESIDUS MUNICIPALS O ASSIMILABLES</t>
  </si>
  <si>
    <t>CONSUM D'AIGUA PROVINENT DE LA XARXA</t>
  </si>
  <si>
    <t>CONSUM D'AIGUA PROVINENT D'ALTRES FONTS</t>
  </si>
  <si>
    <t>Consum d'electricitat adquirida</t>
  </si>
  <si>
    <t>Consum d'energia adquirida</t>
  </si>
  <si>
    <t>Tractament d'altres residus</t>
  </si>
  <si>
    <t>Diversos</t>
  </si>
  <si>
    <t>Altres fugitives</t>
  </si>
  <si>
    <t>Fugitives de refrigerants</t>
  </si>
  <si>
    <t>ACV</t>
  </si>
  <si>
    <t>IDOCC</t>
  </si>
  <si>
    <t>PKOCC</t>
  </si>
  <si>
    <t>Codi</t>
  </si>
  <si>
    <t>1 - OCCC</t>
  </si>
  <si>
    <t>2 - Altres fonts oficials</t>
  </si>
  <si>
    <t>3 - Organització</t>
  </si>
  <si>
    <t>4 - Proveïdor</t>
  </si>
  <si>
    <t>5- Bibliografia</t>
  </si>
  <si>
    <t>6- Diversos</t>
  </si>
  <si>
    <t>7 -</t>
  </si>
  <si>
    <t>1- Fotovoltaica</t>
  </si>
  <si>
    <t>2- Eòlica</t>
  </si>
  <si>
    <t>3 - Cogeneració</t>
  </si>
  <si>
    <t>4 - Altres</t>
  </si>
  <si>
    <t>5 - M Euros facturats</t>
  </si>
  <si>
    <t>6 - Nº habitants</t>
  </si>
  <si>
    <t>7 - Nº projectes</t>
  </si>
  <si>
    <t>8 - Nº unitats produïdes (UME's)</t>
  </si>
  <si>
    <t>9 - Tones de producte acabat</t>
  </si>
  <si>
    <t>Emissions directes</t>
  </si>
  <si>
    <t>Emissions indirectes</t>
  </si>
  <si>
    <t>Dada per Indicador 1 (superfície, treballadors, etc.)</t>
  </si>
  <si>
    <t>Dada per Indicador 2 (superfície, treballadors, etc.)</t>
  </si>
  <si>
    <t>Dada per Indicador 3 (superfície, treballadors, etc.)</t>
  </si>
  <si>
    <t>Indicador 1</t>
  </si>
  <si>
    <t>Emissions totals/dada 1</t>
  </si>
  <si>
    <r>
      <t>tones CO</t>
    </r>
    <r>
      <rPr>
        <b/>
        <vertAlign val="subscript"/>
        <sz val="10"/>
        <rFont val="Arial"/>
        <family val="2"/>
      </rPr>
      <t>2</t>
    </r>
    <r>
      <rPr>
        <b/>
        <sz val="10"/>
        <rFont val="Arial"/>
        <family val="2"/>
      </rPr>
      <t xml:space="preserve">eq/ </t>
    </r>
  </si>
  <si>
    <t>Emissions directes/dada 1</t>
  </si>
  <si>
    <t xml:space="preserve">Indicador 2 </t>
  </si>
  <si>
    <t>Emissions totals/dada 2</t>
  </si>
  <si>
    <t>Emissions directes/dada 2</t>
  </si>
  <si>
    <t xml:space="preserve">Indicador 3 </t>
  </si>
  <si>
    <t>Emissions totals/dada 3</t>
  </si>
  <si>
    <t>Emissions directes/dada 3</t>
  </si>
  <si>
    <t>FUGITIVES</t>
  </si>
  <si>
    <t>Transport in itinere</t>
  </si>
  <si>
    <t>Consum d'aigua</t>
  </si>
  <si>
    <t>Altres serveis</t>
  </si>
  <si>
    <t>ÚS DE PRODUCTES GENERATS PER L'ORGANITZACIÓ</t>
  </si>
  <si>
    <t>ALTRES EMISSIONS INDIRECTES</t>
  </si>
  <si>
    <r>
      <t>Ubicació on es produeix el consum (p. ex.: oficines, magatzems...) *</t>
    </r>
    <r>
      <rPr>
        <b/>
        <vertAlign val="superscript"/>
        <sz val="10"/>
        <color indexed="9"/>
        <rFont val="Arial"/>
        <family val="2"/>
      </rPr>
      <t>1</t>
    </r>
  </si>
  <si>
    <r>
      <t>Factor d'emissió de CO</t>
    </r>
    <r>
      <rPr>
        <b/>
        <vertAlign val="subscript"/>
        <sz val="10"/>
        <color indexed="9"/>
        <rFont val="Arial"/>
        <family val="2"/>
      </rPr>
      <t>2</t>
    </r>
    <r>
      <rPr>
        <b/>
        <sz val="10"/>
        <color indexed="9"/>
        <rFont val="Arial"/>
        <family val="2"/>
      </rPr>
      <t xml:space="preserve"> </t>
    </r>
  </si>
  <si>
    <r>
      <t>Emissions de CO</t>
    </r>
    <r>
      <rPr>
        <b/>
        <vertAlign val="subscript"/>
        <sz val="10"/>
        <color indexed="9"/>
        <rFont val="Arial"/>
        <family val="2"/>
      </rPr>
      <t>2</t>
    </r>
    <r>
      <rPr>
        <b/>
        <sz val="10"/>
        <color indexed="9"/>
        <rFont val="Arial"/>
        <family val="2"/>
      </rPr>
      <t xml:space="preserve"> </t>
    </r>
  </si>
  <si>
    <r>
      <t>Emissions de CO</t>
    </r>
    <r>
      <rPr>
        <b/>
        <vertAlign val="subscript"/>
        <sz val="10"/>
        <color indexed="9"/>
        <rFont val="Arial"/>
        <family val="2"/>
      </rPr>
      <t xml:space="preserve">2 </t>
    </r>
    <r>
      <rPr>
        <b/>
        <sz val="10"/>
        <color indexed="9"/>
        <rFont val="Arial"/>
        <family val="2"/>
      </rPr>
      <t>(tones)</t>
    </r>
  </si>
  <si>
    <r>
      <t>unitat (Nm</t>
    </r>
    <r>
      <rPr>
        <b/>
        <vertAlign val="superscript"/>
        <sz val="10"/>
        <color indexed="9"/>
        <rFont val="Arial"/>
        <family val="2"/>
      </rPr>
      <t>3</t>
    </r>
    <r>
      <rPr>
        <b/>
        <sz val="10"/>
        <color indexed="9"/>
        <rFont val="Arial"/>
        <family val="2"/>
      </rPr>
      <t xml:space="preserve"> o kWh) *</t>
    </r>
    <r>
      <rPr>
        <b/>
        <vertAlign val="superscript"/>
        <sz val="10"/>
        <color indexed="9"/>
        <rFont val="Arial"/>
        <family val="2"/>
      </rPr>
      <t>2</t>
    </r>
  </si>
  <si>
    <r>
      <t>kgCO</t>
    </r>
    <r>
      <rPr>
        <b/>
        <vertAlign val="subscript"/>
        <sz val="10"/>
        <color indexed="9"/>
        <rFont val="Arial"/>
        <family val="2"/>
      </rPr>
      <t>2</t>
    </r>
    <r>
      <rPr>
        <b/>
        <sz val="10"/>
        <color indexed="9"/>
        <rFont val="Arial"/>
        <family val="2"/>
      </rPr>
      <t>/unitat</t>
    </r>
  </si>
  <si>
    <r>
      <t xml:space="preserve"> tones de CO</t>
    </r>
    <r>
      <rPr>
        <b/>
        <vertAlign val="subscript"/>
        <sz val="10"/>
        <color indexed="9"/>
        <rFont val="Arial"/>
        <family val="2"/>
      </rPr>
      <t>2</t>
    </r>
  </si>
  <si>
    <r>
      <t>unitat (litres</t>
    </r>
    <r>
      <rPr>
        <b/>
        <vertAlign val="superscript"/>
        <sz val="10"/>
        <color indexed="9"/>
        <rFont val="Arial"/>
        <family val="2"/>
      </rPr>
      <t xml:space="preserve"> </t>
    </r>
    <r>
      <rPr>
        <b/>
        <sz val="10"/>
        <color indexed="9"/>
        <rFont val="Arial"/>
        <family val="2"/>
      </rPr>
      <t>o kWh)</t>
    </r>
  </si>
  <si>
    <r>
      <t>unitat (kg</t>
    </r>
    <r>
      <rPr>
        <b/>
        <vertAlign val="superscript"/>
        <sz val="10"/>
        <color indexed="9"/>
        <rFont val="Arial"/>
        <family val="2"/>
      </rPr>
      <t xml:space="preserve"> </t>
    </r>
    <r>
      <rPr>
        <b/>
        <sz val="10"/>
        <color indexed="9"/>
        <rFont val="Arial"/>
        <family val="2"/>
      </rPr>
      <t>o kWh)</t>
    </r>
  </si>
  <si>
    <r>
      <t>unitat (kg</t>
    </r>
    <r>
      <rPr>
        <b/>
        <vertAlign val="superscript"/>
        <sz val="10"/>
        <color indexed="9"/>
        <rFont val="Arial"/>
        <family val="2"/>
      </rPr>
      <t xml:space="preserve"> </t>
    </r>
    <r>
      <rPr>
        <b/>
        <sz val="10"/>
        <color indexed="9"/>
        <rFont val="Arial"/>
        <family val="2"/>
      </rPr>
      <t>o kWh o litres)</t>
    </r>
  </si>
  <si>
    <r>
      <t>*</t>
    </r>
    <r>
      <rPr>
        <b/>
        <vertAlign val="superscript"/>
        <sz val="10"/>
        <color indexed="9"/>
        <rFont val="Arial"/>
        <family val="2"/>
      </rPr>
      <t>1</t>
    </r>
    <r>
      <rPr>
        <b/>
        <sz val="10"/>
        <color indexed="9"/>
        <rFont val="Arial"/>
        <family val="2"/>
      </rPr>
      <t xml:space="preserve">: </t>
    </r>
    <r>
      <rPr>
        <sz val="10"/>
        <color indexed="9"/>
        <rFont val="Arial"/>
        <family val="2"/>
      </rPr>
      <t>Especifiqueu diferents llocs en cas de tenir les dades de consum de combustibles per separat; si teniu les dades agregades, poseu les dades que corresponen a tota l'organització en la fila del Lloc 1</t>
    </r>
  </si>
  <si>
    <r>
      <rPr>
        <b/>
        <sz val="10"/>
        <color indexed="9"/>
        <rFont val="Arial"/>
        <family val="2"/>
      </rPr>
      <t>*</t>
    </r>
    <r>
      <rPr>
        <b/>
        <vertAlign val="superscript"/>
        <sz val="10"/>
        <color indexed="9"/>
        <rFont val="Arial"/>
        <family val="2"/>
      </rPr>
      <t>2</t>
    </r>
    <r>
      <rPr>
        <b/>
        <sz val="10"/>
        <color indexed="9"/>
        <rFont val="Arial"/>
        <family val="2"/>
      </rPr>
      <t>:</t>
    </r>
    <r>
      <rPr>
        <sz val="10"/>
        <color indexed="9"/>
        <rFont val="Arial"/>
        <family val="2"/>
      </rPr>
      <t xml:space="preserve"> La dada d'activitat en kWh en el cas del gas natural ha de ser en termes de PCS (valor de la factura del subministrador)</t>
    </r>
  </si>
  <si>
    <r>
      <t>% biodièsel o bioetanol *</t>
    </r>
    <r>
      <rPr>
        <b/>
        <vertAlign val="superscript"/>
        <sz val="10"/>
        <color indexed="9"/>
        <rFont val="Arial"/>
        <family val="2"/>
      </rPr>
      <t>1</t>
    </r>
  </si>
  <si>
    <r>
      <t xml:space="preserve"> Factor d'emissió de CO</t>
    </r>
    <r>
      <rPr>
        <b/>
        <vertAlign val="subscript"/>
        <sz val="10"/>
        <color indexed="9"/>
        <rFont val="Arial"/>
        <family val="2"/>
      </rPr>
      <t>2</t>
    </r>
    <r>
      <rPr>
        <b/>
        <sz val="10"/>
        <color indexed="9"/>
        <rFont val="Arial"/>
        <family val="2"/>
      </rPr>
      <t xml:space="preserve"> </t>
    </r>
  </si>
  <si>
    <r>
      <t>Emissions de CO</t>
    </r>
    <r>
      <rPr>
        <b/>
        <vertAlign val="subscript"/>
        <sz val="10"/>
        <color indexed="9"/>
        <rFont val="Arial"/>
        <family val="2"/>
      </rPr>
      <t xml:space="preserve">2 </t>
    </r>
  </si>
  <si>
    <r>
      <t>Preu del combustible*</t>
    </r>
    <r>
      <rPr>
        <b/>
        <vertAlign val="superscript"/>
        <sz val="10"/>
        <color indexed="9"/>
        <rFont val="Arial"/>
        <family val="2"/>
      </rPr>
      <t>2</t>
    </r>
  </si>
  <si>
    <r>
      <t>*</t>
    </r>
    <r>
      <rPr>
        <b/>
        <vertAlign val="superscript"/>
        <sz val="10"/>
        <color indexed="9"/>
        <rFont val="Arial"/>
        <family val="2"/>
      </rPr>
      <t>2</t>
    </r>
    <r>
      <rPr>
        <b/>
        <sz val="10"/>
        <color indexed="9"/>
        <rFont val="Arial"/>
        <family val="2"/>
      </rPr>
      <t xml:space="preserve"> </t>
    </r>
    <r>
      <rPr>
        <sz val="10"/>
        <color indexed="9"/>
        <rFont val="Arial"/>
        <family val="2"/>
      </rPr>
      <t>La calculadora considera per defecte el valor mitjà de preu del combustible de Catalunya</t>
    </r>
  </si>
  <si>
    <r>
      <t>kg CO</t>
    </r>
    <r>
      <rPr>
        <b/>
        <vertAlign val="subscript"/>
        <sz val="10"/>
        <color indexed="9"/>
        <rFont val="Arial"/>
        <family val="2"/>
      </rPr>
      <t>2</t>
    </r>
    <r>
      <rPr>
        <b/>
        <sz val="10"/>
        <color indexed="9"/>
        <rFont val="Arial"/>
        <family val="2"/>
      </rPr>
      <t>/litre</t>
    </r>
  </si>
  <si>
    <r>
      <t>*</t>
    </r>
    <r>
      <rPr>
        <b/>
        <vertAlign val="superscript"/>
        <sz val="10"/>
        <color indexed="9"/>
        <rFont val="Arial"/>
        <family val="2"/>
      </rPr>
      <t>3</t>
    </r>
    <r>
      <rPr>
        <b/>
        <sz val="10"/>
        <color indexed="9"/>
        <rFont val="Arial"/>
        <family val="2"/>
      </rPr>
      <t xml:space="preserve"> </t>
    </r>
    <r>
      <rPr>
        <sz val="10"/>
        <color indexed="9"/>
        <rFont val="Arial"/>
        <family val="2"/>
      </rPr>
      <t>Entre d'altres, podeu consultar:</t>
    </r>
    <r>
      <rPr>
        <b/>
        <sz val="12"/>
        <color indexed="12"/>
        <rFont val="Verdana"/>
        <family val="2"/>
      </rPr>
      <t/>
    </r>
  </si>
  <si>
    <r>
      <t>Distància *</t>
    </r>
    <r>
      <rPr>
        <b/>
        <vertAlign val="superscript"/>
        <sz val="10"/>
        <color indexed="9"/>
        <rFont val="Arial"/>
        <family val="2"/>
      </rPr>
      <t>3</t>
    </r>
  </si>
  <si>
    <r>
      <t>Factor d'emissió CO</t>
    </r>
    <r>
      <rPr>
        <b/>
        <vertAlign val="subscript"/>
        <sz val="10"/>
        <color indexed="9"/>
        <rFont val="Arial"/>
        <family val="2"/>
      </rPr>
      <t xml:space="preserve">2 </t>
    </r>
    <r>
      <rPr>
        <b/>
        <sz val="10"/>
        <color indexed="9"/>
        <rFont val="Arial"/>
        <family val="2"/>
      </rPr>
      <t>*</t>
    </r>
    <r>
      <rPr>
        <b/>
        <vertAlign val="superscript"/>
        <sz val="10"/>
        <color indexed="9"/>
        <rFont val="Arial"/>
        <family val="2"/>
      </rPr>
      <t>4</t>
    </r>
  </si>
  <si>
    <r>
      <t>g CO</t>
    </r>
    <r>
      <rPr>
        <b/>
        <vertAlign val="subscript"/>
        <sz val="10"/>
        <color indexed="9"/>
        <rFont val="Arial"/>
        <family val="2"/>
      </rPr>
      <t>2</t>
    </r>
    <r>
      <rPr>
        <b/>
        <sz val="10"/>
        <color indexed="9"/>
        <rFont val="Arial"/>
        <family val="2"/>
      </rPr>
      <t>/km</t>
    </r>
  </si>
  <si>
    <r>
      <t>*</t>
    </r>
    <r>
      <rPr>
        <b/>
        <vertAlign val="superscript"/>
        <sz val="10"/>
        <color indexed="9"/>
        <rFont val="Arial"/>
        <family val="2"/>
      </rPr>
      <t>4</t>
    </r>
    <r>
      <rPr>
        <b/>
        <sz val="10"/>
        <color indexed="9"/>
        <rFont val="Arial"/>
        <family val="2"/>
      </rPr>
      <t xml:space="preserve"> </t>
    </r>
    <r>
      <rPr>
        <sz val="10"/>
        <color indexed="9"/>
        <rFont val="Arial"/>
        <family val="2"/>
      </rPr>
      <t>Escriviu el valor que inclou l'última versió de la Guia de l'IDAE</t>
    </r>
  </si>
  <si>
    <r>
      <t>Factor d'emissió CO</t>
    </r>
    <r>
      <rPr>
        <b/>
        <vertAlign val="subscript"/>
        <sz val="10"/>
        <color indexed="9"/>
        <rFont val="Arial"/>
        <family val="2"/>
      </rPr>
      <t xml:space="preserve">2 </t>
    </r>
    <r>
      <rPr>
        <b/>
        <sz val="10"/>
        <color indexed="9"/>
        <rFont val="Arial"/>
        <family val="2"/>
      </rPr>
      <t>*</t>
    </r>
    <r>
      <rPr>
        <b/>
        <vertAlign val="superscript"/>
        <sz val="10"/>
        <color indexed="9"/>
        <rFont val="Arial"/>
        <family val="2"/>
      </rPr>
      <t>5</t>
    </r>
  </si>
  <si>
    <r>
      <t>Distància *</t>
    </r>
    <r>
      <rPr>
        <b/>
        <vertAlign val="superscript"/>
        <sz val="10"/>
        <color indexed="9"/>
        <rFont val="Arial"/>
        <family val="2"/>
      </rPr>
      <t>6</t>
    </r>
  </si>
  <si>
    <r>
      <t>Factor d'emissió de CO</t>
    </r>
    <r>
      <rPr>
        <b/>
        <vertAlign val="subscript"/>
        <sz val="10"/>
        <color indexed="9"/>
        <rFont val="Arial"/>
        <family val="2"/>
      </rPr>
      <t xml:space="preserve">2 </t>
    </r>
    <r>
      <rPr>
        <b/>
        <sz val="10"/>
        <color indexed="9"/>
        <rFont val="Arial"/>
        <family val="2"/>
      </rPr>
      <t>*</t>
    </r>
    <r>
      <rPr>
        <b/>
        <vertAlign val="superscript"/>
        <sz val="10"/>
        <color indexed="9"/>
        <rFont val="Arial"/>
        <family val="2"/>
      </rPr>
      <t>7</t>
    </r>
  </si>
  <si>
    <r>
      <t>*</t>
    </r>
    <r>
      <rPr>
        <vertAlign val="superscript"/>
        <sz val="10"/>
        <color indexed="9"/>
        <rFont val="Arial"/>
        <family val="2"/>
      </rPr>
      <t>7</t>
    </r>
    <r>
      <rPr>
        <sz val="10"/>
        <color indexed="9"/>
        <rFont val="Arial"/>
        <family val="2"/>
      </rPr>
      <t xml:space="preserve"> Emissions associades als autobusos urbans. Es considera un autobús ponderant els diferents tipus d'autobusos que configuren la flota d'autobusos urbans de TMB (elèctrics, gasoil i gasoil híbrid, i gas natural comprimit (GNC) i GNC híbrid)</t>
    </r>
  </si>
  <si>
    <r>
      <t>Distància total recorreguda (km) *</t>
    </r>
    <r>
      <rPr>
        <b/>
        <vertAlign val="superscript"/>
        <sz val="10"/>
        <color indexed="9"/>
        <rFont val="Arial"/>
        <family val="2"/>
      </rPr>
      <t>1</t>
    </r>
  </si>
  <si>
    <r>
      <t>Factor d'emissió de CO</t>
    </r>
    <r>
      <rPr>
        <b/>
        <vertAlign val="subscript"/>
        <sz val="10"/>
        <color indexed="9"/>
        <rFont val="Arial"/>
        <family val="2"/>
      </rPr>
      <t>2</t>
    </r>
    <r>
      <rPr>
        <b/>
        <sz val="10"/>
        <color indexed="9"/>
        <rFont val="Arial"/>
        <family val="2"/>
      </rPr>
      <t xml:space="preserve"> 
kg CO</t>
    </r>
    <r>
      <rPr>
        <b/>
        <vertAlign val="subscript"/>
        <sz val="10"/>
        <color indexed="9"/>
        <rFont val="Arial"/>
        <family val="2"/>
      </rPr>
      <t>2</t>
    </r>
    <r>
      <rPr>
        <b/>
        <sz val="10"/>
        <color indexed="9"/>
        <rFont val="Arial"/>
        <family val="2"/>
      </rPr>
      <t>/(passatger*km)</t>
    </r>
  </si>
  <si>
    <r>
      <t>unitat (kg</t>
    </r>
    <r>
      <rPr>
        <b/>
        <vertAlign val="superscript"/>
        <sz val="10"/>
        <color indexed="9"/>
        <rFont val="Arial"/>
        <family val="2"/>
      </rPr>
      <t xml:space="preserve"> </t>
    </r>
    <r>
      <rPr>
        <b/>
        <sz val="10"/>
        <color indexed="9"/>
        <rFont val="Arial"/>
        <family val="2"/>
      </rPr>
      <t>o l)</t>
    </r>
  </si>
  <si>
    <r>
      <t xml:space="preserve">*1 </t>
    </r>
    <r>
      <rPr>
        <sz val="10"/>
        <color indexed="9"/>
        <rFont val="Arial"/>
        <family val="2"/>
      </rPr>
      <t>Per tal de fer un càlcul el més realista possible, cal establir quin percentatge representa la càrrega transportada respecte la càrrega total del vaixell. El consum de combustible associat al transport marítim de mercaderies serà només una part del consum total de combustible del vaixell en base a aquest percentatge.</t>
    </r>
  </si>
  <si>
    <t>DIRECTES FUGITIVES REFRIGERANTS (GFEH)</t>
  </si>
  <si>
    <r>
      <t>Emissions de CO</t>
    </r>
    <r>
      <rPr>
        <b/>
        <vertAlign val="subscript"/>
        <sz val="10"/>
        <color indexed="9"/>
        <rFont val="Arial"/>
        <family val="2"/>
      </rPr>
      <t xml:space="preserve">2 </t>
    </r>
    <r>
      <rPr>
        <b/>
        <sz val="10"/>
        <color indexed="9"/>
        <rFont val="Arial"/>
        <family val="2"/>
      </rPr>
      <t xml:space="preserve"> </t>
    </r>
  </si>
  <si>
    <r>
      <t xml:space="preserve">  tones de CO</t>
    </r>
    <r>
      <rPr>
        <b/>
        <vertAlign val="subscript"/>
        <sz val="10"/>
        <color indexed="9"/>
        <rFont val="Arial"/>
        <family val="2"/>
      </rPr>
      <t>2</t>
    </r>
    <r>
      <rPr>
        <b/>
        <sz val="10"/>
        <color indexed="9"/>
        <rFont val="Arial"/>
        <family val="2"/>
      </rPr>
      <t>equivalent</t>
    </r>
  </si>
  <si>
    <r>
      <t>Origen de les emissions fugitives *</t>
    </r>
    <r>
      <rPr>
        <b/>
        <vertAlign val="superscript"/>
        <sz val="10"/>
        <color indexed="9"/>
        <rFont val="Arial"/>
        <family val="2"/>
      </rPr>
      <t>1</t>
    </r>
  </si>
  <si>
    <t>Metodologia d'obtenció de la dada</t>
  </si>
  <si>
    <t>EMISSIONS</t>
  </si>
  <si>
    <r>
      <t>Procés on es produeixen les emissions  *</t>
    </r>
    <r>
      <rPr>
        <b/>
        <vertAlign val="superscript"/>
        <sz val="10"/>
        <color indexed="9"/>
        <rFont val="Arial"/>
        <family val="2"/>
      </rPr>
      <t>1</t>
    </r>
  </si>
  <si>
    <r>
      <t>SF</t>
    </r>
    <r>
      <rPr>
        <b/>
        <vertAlign val="subscript"/>
        <sz val="10"/>
        <color theme="0"/>
        <rFont val="Arial"/>
        <family val="2"/>
      </rPr>
      <t>6</t>
    </r>
  </si>
  <si>
    <t>Indiqueu tipus d'HFC</t>
  </si>
  <si>
    <t>GWP de l'HFC (columna E pestanya DIR_Fugitives refrigerants)</t>
  </si>
  <si>
    <t>Indiqueu tipus de PFC</t>
  </si>
  <si>
    <t>GWP del PFC (columna E pestanya DIR_Fugitives refrigerants)</t>
  </si>
  <si>
    <r>
      <t>t SF</t>
    </r>
    <r>
      <rPr>
        <b/>
        <vertAlign val="subscript"/>
        <sz val="10"/>
        <color theme="0"/>
        <rFont val="Arial"/>
        <family val="2"/>
      </rPr>
      <t>6</t>
    </r>
  </si>
  <si>
    <r>
      <t>Procés on es produeixen les remocions  *</t>
    </r>
    <r>
      <rPr>
        <b/>
        <vertAlign val="superscript"/>
        <sz val="10"/>
        <color indexed="9"/>
        <rFont val="Arial"/>
        <family val="2"/>
      </rPr>
      <t>1</t>
    </r>
  </si>
  <si>
    <r>
      <t>Lloc on es produeixen les emissions o remocions  *</t>
    </r>
    <r>
      <rPr>
        <b/>
        <vertAlign val="superscript"/>
        <sz val="10"/>
        <color indexed="9"/>
        <rFont val="Arial"/>
        <family val="2"/>
      </rPr>
      <t>1</t>
    </r>
  </si>
  <si>
    <t>NOM COMPLET</t>
  </si>
  <si>
    <t>DESCRIPCIÓ DE LES EMISSIONS (O REMOCIONS) QUE S'INCLOUEN</t>
  </si>
  <si>
    <t>DIR_Fonts fixes</t>
  </si>
  <si>
    <t>Emissions directes. Combustió fonts fixes</t>
  </si>
  <si>
    <t>Emissions directes. Combustió fonts mòbils</t>
  </si>
  <si>
    <t>DIR_Fugitives refrigerants</t>
  </si>
  <si>
    <t>Emissions directes. Fugitives de refrigerants</t>
  </si>
  <si>
    <t>DIR_Fugitives altres</t>
  </si>
  <si>
    <t>Emissions directes. Altres fugitives</t>
  </si>
  <si>
    <t>DIR_Procés</t>
  </si>
  <si>
    <t>Emissions directes. Procés</t>
  </si>
  <si>
    <t>DIR_Ús del sòl</t>
  </si>
  <si>
    <t>Ús del sòl, canvis en l'ús del sòl i silvicultura</t>
  </si>
  <si>
    <t>IND_Consum electricitat</t>
  </si>
  <si>
    <t>IND_Consum energia</t>
  </si>
  <si>
    <t>Emissions indirectes causades pel transport</t>
  </si>
  <si>
    <t>IND_ Residus</t>
  </si>
  <si>
    <t>Emissions indirectes degudes al tractament de residus</t>
  </si>
  <si>
    <t>IND_Aigua</t>
  </si>
  <si>
    <t>Emissions indirectes degudes al consum d'aigua</t>
  </si>
  <si>
    <t>IND_Altres serveis</t>
  </si>
  <si>
    <t>Altres emissions indirectes degudes a l'ús d'altres serveis</t>
  </si>
  <si>
    <t>IND_Mat, Mat 1ª, Productes</t>
  </si>
  <si>
    <t>Emissions indirectes associades a la compra de materials, matèria primera o productes</t>
  </si>
  <si>
    <t>IND_Prod energia adquirida</t>
  </si>
  <si>
    <t>IND_Béns de capital</t>
  </si>
  <si>
    <t>Emissions indirectes aigües a dalt dels béns comprats i amortitzats</t>
  </si>
  <si>
    <t>IND_Ús prod generats</t>
  </si>
  <si>
    <t>Emissions indirectes de l'ús de productes generats per l'organització venuts a un tercer</t>
  </si>
  <si>
    <t>Altres emissions indirectes provinents d'etapes diferents a d'ús  de productes generats per l'organització venuts a un tercer</t>
  </si>
  <si>
    <r>
      <t>kg CO</t>
    </r>
    <r>
      <rPr>
        <vertAlign val="subscript"/>
        <sz val="12"/>
        <rFont val="Arial"/>
        <family val="2"/>
      </rPr>
      <t>2</t>
    </r>
    <r>
      <rPr>
        <sz val="12"/>
        <rFont val="Arial"/>
        <family val="2"/>
      </rPr>
      <t>/kWh</t>
    </r>
  </si>
  <si>
    <r>
      <t>kg CO</t>
    </r>
    <r>
      <rPr>
        <vertAlign val="subscript"/>
        <sz val="12"/>
        <rFont val="Arial"/>
        <family val="2"/>
      </rPr>
      <t>2</t>
    </r>
    <r>
      <rPr>
        <sz val="12"/>
        <rFont val="Arial"/>
        <family val="2"/>
      </rPr>
      <t>/Nm</t>
    </r>
    <r>
      <rPr>
        <vertAlign val="superscript"/>
        <sz val="12"/>
        <rFont val="Arial"/>
        <family val="2"/>
      </rPr>
      <t>3</t>
    </r>
  </si>
  <si>
    <r>
      <t>kg CO</t>
    </r>
    <r>
      <rPr>
        <vertAlign val="subscript"/>
        <sz val="12"/>
        <rFont val="Arial"/>
        <family val="2"/>
      </rPr>
      <t>2</t>
    </r>
    <r>
      <rPr>
        <sz val="12"/>
        <rFont val="Arial"/>
        <family val="2"/>
      </rPr>
      <t>/kg</t>
    </r>
  </si>
  <si>
    <r>
      <t>kg CO</t>
    </r>
    <r>
      <rPr>
        <vertAlign val="subscript"/>
        <sz val="12"/>
        <rFont val="Arial"/>
        <family val="2"/>
      </rPr>
      <t>2</t>
    </r>
    <r>
      <rPr>
        <sz val="12"/>
        <rFont val="Arial"/>
        <family val="2"/>
      </rPr>
      <t>/bombona de 12,5 kg</t>
    </r>
  </si>
  <si>
    <r>
      <t>kg CO</t>
    </r>
    <r>
      <rPr>
        <vertAlign val="subscript"/>
        <sz val="12"/>
        <rFont val="Arial"/>
        <family val="2"/>
      </rPr>
      <t>2</t>
    </r>
    <r>
      <rPr>
        <sz val="12"/>
        <rFont val="Arial"/>
        <family val="2"/>
      </rPr>
      <t>/bombona de 35 kg</t>
    </r>
  </si>
  <si>
    <r>
      <t>kg CO</t>
    </r>
    <r>
      <rPr>
        <vertAlign val="subscript"/>
        <sz val="12"/>
        <rFont val="Arial"/>
        <family val="2"/>
      </rPr>
      <t>2</t>
    </r>
    <r>
      <rPr>
        <sz val="12"/>
        <rFont val="Arial"/>
        <family val="2"/>
      </rPr>
      <t>/litre</t>
    </r>
  </si>
  <si>
    <r>
      <t>g CO</t>
    </r>
    <r>
      <rPr>
        <vertAlign val="subscript"/>
        <sz val="12"/>
        <rFont val="Arial"/>
        <family val="2"/>
      </rPr>
      <t>2</t>
    </r>
    <r>
      <rPr>
        <sz val="12"/>
        <rFont val="Arial"/>
        <family val="2"/>
      </rPr>
      <t>/passatger*km</t>
    </r>
  </si>
  <si>
    <r>
      <t>kg CO</t>
    </r>
    <r>
      <rPr>
        <vertAlign val="subscript"/>
        <sz val="12"/>
        <rFont val="Arial"/>
        <family val="2"/>
      </rPr>
      <t>2</t>
    </r>
    <r>
      <rPr>
        <sz val="12"/>
        <rFont val="Arial"/>
        <family val="2"/>
      </rPr>
      <t>/passatger*km</t>
    </r>
  </si>
  <si>
    <r>
      <t>kg CO</t>
    </r>
    <r>
      <rPr>
        <vertAlign val="subscript"/>
        <sz val="12"/>
        <rFont val="Arial"/>
        <family val="2"/>
      </rPr>
      <t>2</t>
    </r>
    <r>
      <rPr>
        <sz val="12"/>
        <rFont val="Arial"/>
        <family val="2"/>
      </rPr>
      <t>/tona*km</t>
    </r>
  </si>
  <si>
    <r>
      <t>kg CO</t>
    </r>
    <r>
      <rPr>
        <vertAlign val="subscript"/>
        <sz val="12"/>
        <rFont val="Arial"/>
        <family val="2"/>
      </rPr>
      <t>2</t>
    </r>
    <r>
      <rPr>
        <sz val="12"/>
        <rFont val="Arial"/>
        <family val="2"/>
      </rPr>
      <t>/t mercaderia*km</t>
    </r>
  </si>
  <si>
    <r>
      <t>kg CO</t>
    </r>
    <r>
      <rPr>
        <vertAlign val="subscript"/>
        <sz val="12"/>
        <rFont val="Arial"/>
        <family val="2"/>
      </rPr>
      <t xml:space="preserve">2 </t>
    </r>
    <r>
      <rPr>
        <sz val="12"/>
        <rFont val="Arial"/>
        <family val="2"/>
      </rPr>
      <t>eq/kg</t>
    </r>
  </si>
  <si>
    <r>
      <t>kg CO</t>
    </r>
    <r>
      <rPr>
        <vertAlign val="subscript"/>
        <sz val="12"/>
        <rFont val="Arial"/>
        <family val="2"/>
      </rPr>
      <t>2</t>
    </r>
    <r>
      <rPr>
        <sz val="12"/>
        <rFont val="Arial"/>
        <family val="2"/>
      </rPr>
      <t xml:space="preserve"> eq/m</t>
    </r>
    <r>
      <rPr>
        <vertAlign val="superscript"/>
        <sz val="12"/>
        <rFont val="Arial"/>
        <family val="2"/>
      </rPr>
      <t>3</t>
    </r>
  </si>
  <si>
    <r>
      <t>kg CO</t>
    </r>
    <r>
      <rPr>
        <vertAlign val="subscript"/>
        <sz val="12"/>
        <rFont val="Arial"/>
        <family val="2"/>
      </rPr>
      <t xml:space="preserve">2 </t>
    </r>
    <r>
      <rPr>
        <sz val="12"/>
        <rFont val="Arial"/>
        <family val="2"/>
      </rPr>
      <t>eq/m</t>
    </r>
    <r>
      <rPr>
        <vertAlign val="superscript"/>
        <sz val="12"/>
        <rFont val="Arial"/>
        <family val="2"/>
      </rPr>
      <t>3</t>
    </r>
  </si>
  <si>
    <t>Biomassa</t>
  </si>
  <si>
    <t>Biocombustibles sòlids</t>
  </si>
  <si>
    <t>Fusta / residus de fusta</t>
  </si>
  <si>
    <t>Lignosulfits (licor negre)</t>
  </si>
  <si>
    <t>Altres tipus de biomassa sòlida primària</t>
  </si>
  <si>
    <t>Biomassa gasosa</t>
  </si>
  <si>
    <t>Gas d'abocador</t>
  </si>
  <si>
    <t>Gas de llots de depuradora</t>
  </si>
  <si>
    <t>Altres tipus de biogas</t>
  </si>
  <si>
    <t>Altres combustibles no fòssils</t>
  </si>
  <si>
    <t>Residus urbans (fracció de la biomassa)</t>
  </si>
  <si>
    <r>
      <t>Emissions de N</t>
    </r>
    <r>
      <rPr>
        <b/>
        <vertAlign val="subscript"/>
        <sz val="10"/>
        <color indexed="9"/>
        <rFont val="Arial"/>
        <family val="2"/>
      </rPr>
      <t>2</t>
    </r>
    <r>
      <rPr>
        <b/>
        <sz val="10"/>
        <color indexed="9"/>
        <rFont val="Arial"/>
        <family val="2"/>
      </rPr>
      <t>O</t>
    </r>
  </si>
  <si>
    <r>
      <t>Emissions de CH</t>
    </r>
    <r>
      <rPr>
        <b/>
        <vertAlign val="subscript"/>
        <sz val="10"/>
        <color indexed="9"/>
        <rFont val="Arial"/>
        <family val="2"/>
      </rPr>
      <t>4</t>
    </r>
  </si>
  <si>
    <r>
      <t xml:space="preserve"> tones CO</t>
    </r>
    <r>
      <rPr>
        <b/>
        <vertAlign val="subscript"/>
        <sz val="10"/>
        <color indexed="9"/>
        <rFont val="Arial"/>
        <family val="2"/>
      </rPr>
      <t>2</t>
    </r>
  </si>
  <si>
    <r>
      <t>tones CO</t>
    </r>
    <r>
      <rPr>
        <b/>
        <vertAlign val="subscript"/>
        <sz val="10"/>
        <color indexed="9"/>
        <rFont val="Arial"/>
        <family val="2"/>
      </rPr>
      <t>2</t>
    </r>
    <r>
      <rPr>
        <b/>
        <sz val="10"/>
        <color indexed="9"/>
        <rFont val="Arial"/>
        <family val="2"/>
      </rPr>
      <t>eq</t>
    </r>
  </si>
  <si>
    <t>OCCC</t>
  </si>
  <si>
    <t>Altres fonts oficials</t>
  </si>
  <si>
    <t>Organització</t>
  </si>
  <si>
    <t>Proveïdor</t>
  </si>
  <si>
    <t>Bibliografia</t>
  </si>
  <si>
    <r>
      <t>Font dades factor emissió CO</t>
    </r>
    <r>
      <rPr>
        <b/>
        <vertAlign val="subscript"/>
        <sz val="10"/>
        <color indexed="9"/>
        <rFont val="Arial"/>
        <family val="2"/>
      </rPr>
      <t>2</t>
    </r>
  </si>
  <si>
    <r>
      <t>Font dades factor emissió N</t>
    </r>
    <r>
      <rPr>
        <b/>
        <vertAlign val="subscript"/>
        <sz val="10"/>
        <color indexed="9"/>
        <rFont val="Arial"/>
        <family val="2"/>
      </rPr>
      <t>2</t>
    </r>
    <r>
      <rPr>
        <b/>
        <sz val="10"/>
        <color indexed="9"/>
        <rFont val="Arial"/>
        <family val="2"/>
      </rPr>
      <t>O</t>
    </r>
  </si>
  <si>
    <r>
      <t>Font dades factor emissió CH</t>
    </r>
    <r>
      <rPr>
        <b/>
        <vertAlign val="subscript"/>
        <sz val="10"/>
        <color indexed="9"/>
        <rFont val="Arial"/>
        <family val="2"/>
      </rPr>
      <t>4</t>
    </r>
  </si>
  <si>
    <t>FONT DADES FACTORS D'EMISIÓ BIOMASSA</t>
  </si>
  <si>
    <t>FONT DADES FACTORS D'EMISSIÓ COMBUSTIBLES FÒSSILS</t>
  </si>
  <si>
    <r>
      <t>N</t>
    </r>
    <r>
      <rPr>
        <b/>
        <vertAlign val="subscript"/>
        <sz val="10"/>
        <color indexed="9"/>
        <rFont val="Arial"/>
        <family val="2"/>
      </rPr>
      <t>2</t>
    </r>
    <r>
      <rPr>
        <b/>
        <sz val="10"/>
        <color indexed="9"/>
        <rFont val="Arial"/>
        <family val="2"/>
      </rPr>
      <t>O</t>
    </r>
  </si>
  <si>
    <r>
      <t>CH</t>
    </r>
    <r>
      <rPr>
        <b/>
        <vertAlign val="subscript"/>
        <sz val="10"/>
        <color indexed="9"/>
        <rFont val="Arial"/>
        <family val="2"/>
      </rPr>
      <t>4</t>
    </r>
  </si>
  <si>
    <r>
      <t>Emissions directes de CO</t>
    </r>
    <r>
      <rPr>
        <vertAlign val="subscript"/>
        <sz val="10"/>
        <color theme="0"/>
        <rFont val="Arial"/>
        <family val="2"/>
      </rPr>
      <t>2</t>
    </r>
    <r>
      <rPr>
        <sz val="10"/>
        <color theme="0"/>
        <rFont val="Arial"/>
        <family val="2"/>
      </rPr>
      <t xml:space="preserve"> de la combustió de la biomassa (informativa)</t>
    </r>
  </si>
  <si>
    <t>Tipus de gas refrigerant</t>
  </si>
  <si>
    <t xml:space="preserve">kg de gas </t>
  </si>
  <si>
    <t>Diòxid de carboni</t>
  </si>
  <si>
    <t>Font de dades dels factors d'emissió</t>
  </si>
  <si>
    <r>
      <t>Distància aèria (km) *</t>
    </r>
    <r>
      <rPr>
        <b/>
        <vertAlign val="superscript"/>
        <sz val="10"/>
        <color indexed="9"/>
        <rFont val="Arial"/>
        <family val="2"/>
      </rPr>
      <t>1</t>
    </r>
  </si>
  <si>
    <r>
      <t>Consum de combustible (kg) *</t>
    </r>
    <r>
      <rPr>
        <b/>
        <vertAlign val="superscript"/>
        <sz val="10"/>
        <color indexed="9"/>
        <rFont val="Arial"/>
        <family val="2"/>
      </rPr>
      <t>2</t>
    </r>
  </si>
  <si>
    <r>
      <t xml:space="preserve"> </t>
    </r>
    <r>
      <rPr>
        <b/>
        <sz val="10"/>
        <color indexed="9"/>
        <rFont val="Arial"/>
        <family val="2"/>
      </rPr>
      <t>Emissions de CO</t>
    </r>
    <r>
      <rPr>
        <b/>
        <vertAlign val="subscript"/>
        <sz val="10"/>
        <color indexed="9"/>
        <rFont val="Arial"/>
        <family val="2"/>
      </rPr>
      <t>2</t>
    </r>
    <r>
      <rPr>
        <b/>
        <sz val="10"/>
        <color indexed="9"/>
        <rFont val="Arial"/>
        <family val="2"/>
      </rPr>
      <t xml:space="preserve"> (tones)</t>
    </r>
  </si>
  <si>
    <r>
      <t>Emissions de CO</t>
    </r>
    <r>
      <rPr>
        <b/>
        <vertAlign val="subscript"/>
        <sz val="10"/>
        <color theme="0"/>
        <rFont val="Arial"/>
        <family val="2"/>
      </rPr>
      <t xml:space="preserve">2 </t>
    </r>
    <r>
      <rPr>
        <b/>
        <sz val="10"/>
        <color theme="0"/>
        <rFont val="Arial"/>
        <family val="2"/>
      </rPr>
      <t>(t)</t>
    </r>
  </si>
  <si>
    <t>Font de dades factors emissió INDIRECTES TRANSPORT AERI PASSATGERS</t>
  </si>
  <si>
    <t>Font de dades factors emissió INDIRECTES TRANSPORT AERI MERCADERIES</t>
  </si>
  <si>
    <t>Font de dades factors emissió INDIRECTES TRANSPORT AERI TOTAL</t>
  </si>
  <si>
    <t>Seleccioneu "Diversos" en cas que la font de dades del transport aeri passatgers i mercaderies sigui diferent</t>
  </si>
  <si>
    <r>
      <t>Factor d'emissió de CO</t>
    </r>
    <r>
      <rPr>
        <b/>
        <vertAlign val="subscript"/>
        <sz val="10"/>
        <color indexed="9"/>
        <rFont val="Arial"/>
        <family val="2"/>
      </rPr>
      <t>2</t>
    </r>
    <r>
      <rPr>
        <b/>
        <sz val="10"/>
        <color indexed="9"/>
        <rFont val="Arial"/>
        <family val="2"/>
      </rPr>
      <t xml:space="preserve">eq </t>
    </r>
  </si>
  <si>
    <r>
      <t>Emissions de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</si>
  <si>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 xml:space="preserve">2 </t>
    </r>
    <r>
      <rPr>
        <b/>
        <sz val="10"/>
        <color indexed="9"/>
        <rFont val="Arial"/>
        <family val="2"/>
      </rPr>
      <t>eq</t>
    </r>
  </si>
  <si>
    <r>
      <t>unitat 
(kg o m</t>
    </r>
    <r>
      <rPr>
        <b/>
        <vertAlign val="superscript"/>
        <sz val="10"/>
        <color indexed="9"/>
        <rFont val="Arial"/>
        <family val="2"/>
      </rPr>
      <t>3</t>
    </r>
    <r>
      <rPr>
        <b/>
        <sz val="10"/>
        <color indexed="9"/>
        <rFont val="Arial"/>
        <family val="2"/>
      </rPr>
      <t>)</t>
    </r>
  </si>
  <si>
    <r>
      <t>kg CO</t>
    </r>
    <r>
      <rPr>
        <b/>
        <vertAlign val="subscript"/>
        <sz val="10"/>
        <color indexed="9"/>
        <rFont val="Arial"/>
        <family val="2"/>
      </rPr>
      <t>2</t>
    </r>
    <r>
      <rPr>
        <b/>
        <sz val="10"/>
        <color indexed="9"/>
        <rFont val="Arial"/>
        <family val="2"/>
      </rPr>
      <t>eq/unitat</t>
    </r>
  </si>
  <si>
    <r>
      <t>unitat
(kg o m</t>
    </r>
    <r>
      <rPr>
        <b/>
        <vertAlign val="superscript"/>
        <sz val="10"/>
        <color indexed="9"/>
        <rFont val="Arial"/>
        <family val="2"/>
      </rPr>
      <t>3</t>
    </r>
    <r>
      <rPr>
        <b/>
        <sz val="10"/>
        <color indexed="9"/>
        <rFont val="Arial"/>
        <family val="2"/>
      </rPr>
      <t>)</t>
    </r>
  </si>
  <si>
    <t>Font de dades factors emissió INDIRECTES RESIDUS MUNICIPALS O ASSIMILABLES</t>
  </si>
  <si>
    <t>Seleccioneu "Diversos" quan hi hagi una combinació de les fonts de dades proposades (p.ex, Altres fonts oficials i Proveïdor)</t>
  </si>
  <si>
    <r>
      <t>Consum d'aigua (m</t>
    </r>
    <r>
      <rPr>
        <b/>
        <vertAlign val="superscript"/>
        <sz val="10"/>
        <color indexed="9"/>
        <rFont val="Arial"/>
        <family val="2"/>
      </rPr>
      <t>3</t>
    </r>
    <r>
      <rPr>
        <b/>
        <sz val="10"/>
        <color indexed="9"/>
        <rFont val="Arial"/>
        <family val="2"/>
      </rPr>
      <t xml:space="preserve">) </t>
    </r>
  </si>
  <si>
    <r>
      <t>Emissions de CO</t>
    </r>
    <r>
      <rPr>
        <b/>
        <vertAlign val="subscript"/>
        <sz val="10"/>
        <color indexed="9"/>
        <rFont val="Arial"/>
        <family val="2"/>
      </rPr>
      <t>2</t>
    </r>
    <r>
      <rPr>
        <b/>
        <sz val="10"/>
        <color indexed="9"/>
        <rFont val="Arial"/>
        <family val="2"/>
      </rPr>
      <t xml:space="preserve"> eq</t>
    </r>
  </si>
  <si>
    <r>
      <t>kg CO</t>
    </r>
    <r>
      <rPr>
        <b/>
        <vertAlign val="subscript"/>
        <sz val="10"/>
        <color indexed="9"/>
        <rFont val="Arial"/>
        <family val="2"/>
      </rPr>
      <t>2</t>
    </r>
    <r>
      <rPr>
        <b/>
        <sz val="10"/>
        <color indexed="9"/>
        <rFont val="Arial"/>
        <family val="2"/>
      </rPr>
      <t>eq/m</t>
    </r>
    <r>
      <rPr>
        <b/>
        <vertAlign val="superscript"/>
        <sz val="10"/>
        <color indexed="9"/>
        <rFont val="Arial"/>
        <family val="2"/>
      </rPr>
      <t>3</t>
    </r>
  </si>
  <si>
    <t>Font de dades factors emissió INDIRECTES AIGUA XARXA</t>
  </si>
  <si>
    <t>Font de dades factors emissió INDIRECTES AIGUA ALTRES FONTS</t>
  </si>
  <si>
    <t>Font de dades</t>
  </si>
  <si>
    <t>Font de dades factors emissió INDIRECTES ALTRES SERVEIS</t>
  </si>
  <si>
    <t>Font de dades factors emissió INDIRECTES MATERIALS, MATÈRIES PRIMERES I PRODUCTES COMPRATS</t>
  </si>
  <si>
    <r>
      <t>t CO</t>
    </r>
    <r>
      <rPr>
        <b/>
        <vertAlign val="subscript"/>
        <sz val="10"/>
        <color indexed="9"/>
        <rFont val="Arial"/>
        <family val="2"/>
      </rPr>
      <t>2</t>
    </r>
    <r>
      <rPr>
        <b/>
        <sz val="10"/>
        <color indexed="9"/>
        <rFont val="Arial"/>
        <family val="2"/>
      </rPr>
      <t>eq/unitat</t>
    </r>
  </si>
  <si>
    <r>
      <t>Factor d'emissió
(t CO</t>
    </r>
    <r>
      <rPr>
        <b/>
        <vertAlign val="subscript"/>
        <sz val="10"/>
        <color indexed="9"/>
        <rFont val="Arial"/>
        <family val="2"/>
      </rPr>
      <t>2</t>
    </r>
    <r>
      <rPr>
        <b/>
        <sz val="10"/>
        <color indexed="9"/>
        <rFont val="Arial"/>
        <family val="2"/>
      </rPr>
      <t>eq/unitats dada d'activitat)</t>
    </r>
  </si>
  <si>
    <r>
      <t>Tipus de servei *</t>
    </r>
    <r>
      <rPr>
        <b/>
        <vertAlign val="superscript"/>
        <sz val="10"/>
        <color indexed="9"/>
        <rFont val="Arial"/>
        <family val="2"/>
      </rPr>
      <t>1</t>
    </r>
  </si>
  <si>
    <t>Metodologia emprada per l'estimació d'emissions
(indiqueu factor d'emissió si en disposeu)</t>
  </si>
  <si>
    <r>
      <t>Tipus de bé de capital *</t>
    </r>
    <r>
      <rPr>
        <b/>
        <vertAlign val="superscript"/>
        <sz val="10"/>
        <color indexed="9"/>
        <rFont val="Arial"/>
        <family val="2"/>
      </rPr>
      <t>1</t>
    </r>
  </si>
  <si>
    <t>Font de dades factors emissió INDIRECTES BÉNS DE CAPITAL</t>
  </si>
  <si>
    <t>Font de dades factors emissió INDIRECTES ÚS PRODUCTES GENERATS PER L'ORGANITZACIÓ PER SER VENUTS</t>
  </si>
  <si>
    <t xml:space="preserve">Font de dades factors emissió ALTRES TIPUS INDIRECTES </t>
  </si>
  <si>
    <t>MÉS INFORMACIÓ</t>
  </si>
  <si>
    <t>MÉS INFORMACIÓ:</t>
  </si>
  <si>
    <t>Gasolina 95 (vàlid també per híbrids no endollables)</t>
  </si>
  <si>
    <t>Híbrid no endollable amb gasolina 95</t>
  </si>
  <si>
    <t>Cogeneració amb renovable</t>
  </si>
  <si>
    <t>Cogeneració amb fòssil</t>
  </si>
  <si>
    <t>Altres renovables</t>
  </si>
  <si>
    <t>Altres fòssils</t>
  </si>
  <si>
    <t>Consum elèctric on s'aplica el mix de xarxa</t>
  </si>
  <si>
    <t>Consum elèctric no renovable on s’aplica  el mix de comercialitzadora</t>
  </si>
  <si>
    <t>Consum elèctric 100% renovable amb acreditació (GdO)</t>
  </si>
  <si>
    <t>INDIRECTES CONSUM ELECTRICITAT ADQUIRIDA</t>
  </si>
  <si>
    <t>Cal indicar-la?</t>
  </si>
  <si>
    <t>Dades comercialitzadora</t>
  </si>
  <si>
    <t>Mix elèctric comercialitzadora (gCO2/kWh)</t>
  </si>
  <si>
    <t>3- Cogeneració amb renovable</t>
  </si>
  <si>
    <t>4- Cogeneració amb fòssil</t>
  </si>
  <si>
    <t>5- Altres renovables</t>
  </si>
  <si>
    <t>6- Altres fòssils</t>
  </si>
  <si>
    <t>Mix elèctric (g CO2/kWh)</t>
  </si>
  <si>
    <t>Consum x mix elèctric (g CO2) (per ponderar mix elèctric)</t>
  </si>
  <si>
    <r>
      <t>kg CO</t>
    </r>
    <r>
      <rPr>
        <b/>
        <vertAlign val="subscript"/>
        <sz val="10"/>
        <color indexed="9"/>
        <rFont val="Arial"/>
        <family val="2"/>
      </rPr>
      <t>2</t>
    </r>
    <r>
      <rPr>
        <b/>
        <sz val="10"/>
        <color indexed="9"/>
        <rFont val="Arial"/>
        <family val="2"/>
      </rPr>
      <t>/unitat consumida</t>
    </r>
  </si>
  <si>
    <t>Font de dades factors emissió INDIRECTES CONSUM ENERGIA</t>
  </si>
  <si>
    <t>REMOCIONS INDUSTRIALS (CÀLCUL A TÍTOL INFORMATIU)</t>
  </si>
  <si>
    <t>TIPUS D'ELECTRICITAT</t>
  </si>
  <si>
    <t>TECNOLOGIA</t>
  </si>
  <si>
    <t>No empleneu</t>
  </si>
  <si>
    <t xml:space="preserve">VIATGES DE NEGOCI: viatges dels membres d'una organització derivats de la seva activitat en aquesta, i amb un mode de transport que no pertany a l'organització   </t>
  </si>
  <si>
    <t>densitat kg/m3</t>
  </si>
  <si>
    <t>font:</t>
  </si>
  <si>
    <t>Resolució de 30 d'abril de 2015, de la Direcció general de Política Energètica i Mines, per la qual es determina el procediment d'enviament d'informació dels subjectes obligats del sistema d'obligacions d'eficiència energètica, pel que fa a les seves vendes d'energia, d'acord amb la Llei 18/2014, de 15 d'octubre, d'aprovació de mesures urgents per al creixement, la competitivitat i l'eficiència.</t>
  </si>
  <si>
    <t xml:space="preserve">font: </t>
  </si>
  <si>
    <t>Resolució 30 abril 2015 i REGLAMENTO (UE) N o 601/2012 MMR, Artículo 52,</t>
  </si>
  <si>
    <t>Turista (Economy)</t>
  </si>
  <si>
    <t>Primera classe (Premium)</t>
  </si>
  <si>
    <t>Anada (One Way)</t>
  </si>
  <si>
    <t>Anada i tornada (Round Trip)</t>
  </si>
  <si>
    <t>Cal introduir-lo?</t>
  </si>
  <si>
    <r>
      <t>Mix elèctric tecnologia
(gCO</t>
    </r>
    <r>
      <rPr>
        <b/>
        <vertAlign val="subscript"/>
        <sz val="10"/>
        <color indexed="9"/>
        <rFont val="Arial"/>
        <family val="2"/>
      </rPr>
      <t>2</t>
    </r>
    <r>
      <rPr>
        <b/>
        <sz val="10"/>
        <color indexed="9"/>
        <rFont val="Arial"/>
        <family val="2"/>
      </rPr>
      <t>/kWh)</t>
    </r>
  </si>
  <si>
    <t>Més informació:</t>
  </si>
  <si>
    <t>Font de dades factors emissió DIRECTES ALTRES FUGITIVES</t>
  </si>
  <si>
    <t>Font de dades EMISSIONS DIRECTES PROCÉS</t>
  </si>
  <si>
    <t>Font de dades EMISSIONS DIRECTES ÚS DEL SÒL</t>
  </si>
  <si>
    <t>Font de dades REMOCIONS DIRECTES ÚS DEL SÒL</t>
  </si>
  <si>
    <t>DETALL METODOLOGIA</t>
  </si>
  <si>
    <r>
      <t>Les variacions en el balanç de contingut de CO</t>
    </r>
    <r>
      <rPr>
        <b/>
        <vertAlign val="subscript"/>
        <sz val="10"/>
        <color rgb="FF000000"/>
        <rFont val="Arial"/>
        <family val="2"/>
      </rPr>
      <t>2</t>
    </r>
    <r>
      <rPr>
        <b/>
        <sz val="10"/>
        <color rgb="FF000000"/>
        <rFont val="Arial"/>
        <family val="2"/>
      </rPr>
      <t>eq es reporten:</t>
    </r>
  </si>
  <si>
    <t>S</t>
  </si>
  <si>
    <t>Altres PFCs</t>
  </si>
  <si>
    <t>Altres indirectes</t>
  </si>
  <si>
    <t>Mix elèctric aplicat (gCO2/kWh) (PER MIX TOTAL)</t>
  </si>
  <si>
    <t>Mix elèctric aplicat (gCO2/kWh) (PER MIX PARCIALS)</t>
  </si>
  <si>
    <t>Tecnologia GENERADA I AUTOCONSUMIDA</t>
  </si>
  <si>
    <r>
      <t>Factor d'emissió de CO</t>
    </r>
    <r>
      <rPr>
        <b/>
        <vertAlign val="subscript"/>
        <sz val="10"/>
        <color indexed="9"/>
        <rFont val="Arial"/>
        <family val="2"/>
      </rPr>
      <t>2</t>
    </r>
    <r>
      <rPr>
        <b/>
        <sz val="10"/>
        <color indexed="9"/>
        <rFont val="Arial"/>
        <family val="2"/>
      </rPr>
      <t xml:space="preserve"> pel càlcul d'emissions degudes al Consum d'electricitat
(Mix elèctric)</t>
    </r>
  </si>
  <si>
    <t>Dada d'activitat</t>
  </si>
  <si>
    <t>Carbó vegetal</t>
  </si>
  <si>
    <t>Remocions per carboni biogènic en materials (informativa)</t>
  </si>
  <si>
    <t>Altres remocions indirectes (informativa)</t>
  </si>
  <si>
    <t>Font dades Factor de remoció</t>
  </si>
  <si>
    <r>
      <t>t CO</t>
    </r>
    <r>
      <rPr>
        <b/>
        <vertAlign val="subscript"/>
        <sz val="10"/>
        <color indexed="9"/>
        <rFont val="Arial"/>
        <family val="2"/>
      </rPr>
      <t>2</t>
    </r>
    <r>
      <rPr>
        <b/>
        <sz val="10"/>
        <color indexed="9"/>
        <rFont val="Arial"/>
        <family val="2"/>
      </rPr>
      <t>/unitat</t>
    </r>
  </si>
  <si>
    <r>
      <t>tones CO</t>
    </r>
    <r>
      <rPr>
        <b/>
        <vertAlign val="subscript"/>
        <sz val="10"/>
        <color indexed="9"/>
        <rFont val="Arial"/>
        <family val="2"/>
      </rPr>
      <t>2</t>
    </r>
  </si>
  <si>
    <t>Font de dades factors remoció INDIRECTES MATERIALS, MATÈRIES PRIMERES I PRODUCTES COMPRATS</t>
  </si>
  <si>
    <t>INDIRECTES (ALTRES EMISSIONS I/O REMOCIONS)</t>
  </si>
  <si>
    <t>Fer un resum dels conceptes que generen remocions</t>
  </si>
  <si>
    <t xml:space="preserve">Font de dades factors remoció ALTRES TIPUS INDIRECTES </t>
  </si>
  <si>
    <t>Tipus de combustió</t>
  </si>
  <si>
    <t>CODI D'ADHESIÓ:</t>
  </si>
  <si>
    <t>CODI DE COLORS DE LES CATEGORIES D'EMISSIONS (COLUMNA C)</t>
  </si>
  <si>
    <t>FUELOIL</t>
  </si>
  <si>
    <t xml:space="preserve">Fueloil </t>
  </si>
  <si>
    <r>
      <t>FACTORS EMISSIÓ CH</t>
    </r>
    <r>
      <rPr>
        <b/>
        <vertAlign val="subscript"/>
        <sz val="12"/>
        <rFont val="Arial"/>
        <family val="2"/>
      </rPr>
      <t>4</t>
    </r>
  </si>
  <si>
    <r>
      <t>FACTORS EMISSIÓ N</t>
    </r>
    <r>
      <rPr>
        <b/>
        <vertAlign val="subscript"/>
        <sz val="12"/>
        <rFont val="Arial"/>
        <family val="2"/>
      </rPr>
      <t>2</t>
    </r>
    <r>
      <rPr>
        <b/>
        <sz val="12"/>
        <rFont val="Arial"/>
        <family val="2"/>
      </rPr>
      <t>O</t>
    </r>
  </si>
  <si>
    <t xml:space="preserve">Factor d'emissió </t>
  </si>
  <si>
    <t>COMBUSTIÓ INDUSTRIAL</t>
  </si>
  <si>
    <t>COMBUSTIÓ NO INDUSTRIAL (COMERCIAL/INSTITUCIONAL)</t>
  </si>
  <si>
    <t>QUALSEVOL COMBUSTIÓ</t>
  </si>
  <si>
    <r>
      <t>g CO</t>
    </r>
    <r>
      <rPr>
        <vertAlign val="subscript"/>
        <sz val="12"/>
        <rFont val="Arial"/>
        <family val="2"/>
      </rPr>
      <t>2</t>
    </r>
    <r>
      <rPr>
        <sz val="12"/>
        <rFont val="Arial"/>
        <family val="2"/>
      </rPr>
      <t>eq/Nm</t>
    </r>
    <r>
      <rPr>
        <vertAlign val="superscript"/>
        <sz val="12"/>
        <rFont val="Arial"/>
        <family val="2"/>
      </rPr>
      <t>3</t>
    </r>
  </si>
  <si>
    <r>
      <t>g CO</t>
    </r>
    <r>
      <rPr>
        <vertAlign val="subscript"/>
        <sz val="12"/>
        <rFont val="Arial"/>
        <family val="2"/>
      </rPr>
      <t>2</t>
    </r>
    <r>
      <rPr>
        <sz val="12"/>
        <rFont val="Arial"/>
        <family val="2"/>
      </rPr>
      <t>eq/kWh</t>
    </r>
  </si>
  <si>
    <r>
      <t>g CO</t>
    </r>
    <r>
      <rPr>
        <vertAlign val="subscript"/>
        <sz val="12"/>
        <rFont val="Arial"/>
        <family val="2"/>
      </rPr>
      <t>2</t>
    </r>
    <r>
      <rPr>
        <sz val="12"/>
        <rFont val="Arial"/>
        <family val="2"/>
      </rPr>
      <t>eq/litre</t>
    </r>
  </si>
  <si>
    <r>
      <t>g CO</t>
    </r>
    <r>
      <rPr>
        <vertAlign val="subscript"/>
        <sz val="12"/>
        <rFont val="Arial"/>
        <family val="2"/>
      </rPr>
      <t>2</t>
    </r>
    <r>
      <rPr>
        <sz val="12"/>
        <rFont val="Arial"/>
        <family val="2"/>
      </rPr>
      <t>eq/kg</t>
    </r>
  </si>
  <si>
    <r>
      <t>CH</t>
    </r>
    <r>
      <rPr>
        <b/>
        <vertAlign val="subscript"/>
        <sz val="12"/>
        <rFont val="Arial"/>
        <family val="2"/>
      </rPr>
      <t>4</t>
    </r>
  </si>
  <si>
    <r>
      <t>N</t>
    </r>
    <r>
      <rPr>
        <b/>
        <vertAlign val="subscript"/>
        <sz val="12"/>
        <rFont val="Arial"/>
        <family val="2"/>
      </rPr>
      <t>2</t>
    </r>
    <r>
      <rPr>
        <b/>
        <sz val="12"/>
        <rFont val="Arial"/>
        <family val="2"/>
      </rPr>
      <t>O</t>
    </r>
  </si>
  <si>
    <t>COMBUSTIÓ FONTS MÒBILS</t>
  </si>
  <si>
    <t>Gasolina 5% bio mínim</t>
  </si>
  <si>
    <r>
      <t>kg CO</t>
    </r>
    <r>
      <rPr>
        <vertAlign val="subscript"/>
        <sz val="12"/>
        <rFont val="Arial"/>
        <family val="2"/>
      </rPr>
      <t>2</t>
    </r>
    <r>
      <rPr>
        <sz val="12"/>
        <rFont val="Arial"/>
        <family val="2"/>
      </rPr>
      <t>eq/litre</t>
    </r>
  </si>
  <si>
    <t>Bioetanol 85 E85</t>
  </si>
  <si>
    <t>Dièsel 7% bio mínim</t>
  </si>
  <si>
    <t xml:space="preserve">GLP </t>
  </si>
  <si>
    <t>Lleugers</t>
  </si>
  <si>
    <t>Motos i ciclomotors</t>
  </si>
  <si>
    <t>Pesats</t>
  </si>
  <si>
    <t>Maquinària mòbil forestal</t>
  </si>
  <si>
    <t>Maquinària mòbil industrial</t>
  </si>
  <si>
    <r>
      <t>CO</t>
    </r>
    <r>
      <rPr>
        <b/>
        <vertAlign val="subscript"/>
        <sz val="12"/>
        <rFont val="Arial"/>
        <family val="2"/>
      </rPr>
      <t>2</t>
    </r>
  </si>
  <si>
    <t>Biomassa (combustió biomassa)</t>
  </si>
  <si>
    <r>
      <t>t CO</t>
    </r>
    <r>
      <rPr>
        <b/>
        <vertAlign val="subscript"/>
        <sz val="12"/>
        <rFont val="Arial"/>
        <family val="2"/>
      </rPr>
      <t>2</t>
    </r>
    <r>
      <rPr>
        <b/>
        <sz val="12"/>
        <rFont val="Arial"/>
        <family val="2"/>
      </rPr>
      <t>/t</t>
    </r>
  </si>
  <si>
    <r>
      <t>t CO</t>
    </r>
    <r>
      <rPr>
        <b/>
        <vertAlign val="subscript"/>
        <sz val="12"/>
        <rFont val="Arial"/>
        <family val="2"/>
      </rPr>
      <t>2</t>
    </r>
    <r>
      <rPr>
        <b/>
        <sz val="12"/>
        <rFont val="Arial"/>
        <family val="2"/>
      </rPr>
      <t>eq/t</t>
    </r>
  </si>
  <si>
    <t xml:space="preserve">COMBUSTIÓ COMERCIAL / INSTITUCIONAL I RESIDENCIAL, AGRICULTURA/SILVICULTURA/PESCA/PISCIFACTORIES </t>
  </si>
  <si>
    <r>
      <t>Factor d'emissió CO</t>
    </r>
    <r>
      <rPr>
        <b/>
        <vertAlign val="subscript"/>
        <sz val="10"/>
        <color indexed="9"/>
        <rFont val="Arial"/>
        <family val="2"/>
      </rPr>
      <t>2</t>
    </r>
    <r>
      <rPr>
        <b/>
        <sz val="10"/>
        <color indexed="9"/>
        <rFont val="Arial"/>
        <family val="2"/>
      </rPr>
      <t xml:space="preserve"> </t>
    </r>
  </si>
  <si>
    <r>
      <t>Factor d'emissió CH</t>
    </r>
    <r>
      <rPr>
        <b/>
        <vertAlign val="subscript"/>
        <sz val="10"/>
        <color indexed="9"/>
        <rFont val="Arial"/>
        <family val="2"/>
      </rPr>
      <t>4</t>
    </r>
    <r>
      <rPr>
        <b/>
        <sz val="10"/>
        <color indexed="9"/>
        <rFont val="Arial"/>
        <family val="2"/>
      </rPr>
      <t xml:space="preserve"> </t>
    </r>
  </si>
  <si>
    <r>
      <t>Factor d'emissió N</t>
    </r>
    <r>
      <rPr>
        <b/>
        <vertAlign val="subscript"/>
        <sz val="10"/>
        <color indexed="9"/>
        <rFont val="Arial"/>
        <family val="2"/>
      </rPr>
      <t>2</t>
    </r>
    <r>
      <rPr>
        <b/>
        <sz val="10"/>
        <color indexed="9"/>
        <rFont val="Arial"/>
        <family val="2"/>
      </rPr>
      <t>O</t>
    </r>
  </si>
  <si>
    <r>
      <t>kg CO</t>
    </r>
    <r>
      <rPr>
        <b/>
        <vertAlign val="subscript"/>
        <sz val="10"/>
        <color indexed="9"/>
        <rFont val="Arial"/>
        <family val="2"/>
      </rPr>
      <t>2</t>
    </r>
    <r>
      <rPr>
        <b/>
        <sz val="10"/>
        <color indexed="9"/>
        <rFont val="Arial"/>
        <family val="2"/>
      </rPr>
      <t>/unitat</t>
    </r>
  </si>
  <si>
    <r>
      <t>g CO</t>
    </r>
    <r>
      <rPr>
        <b/>
        <vertAlign val="subscript"/>
        <sz val="10"/>
        <color indexed="9"/>
        <rFont val="Arial"/>
        <family val="2"/>
      </rPr>
      <t>2</t>
    </r>
    <r>
      <rPr>
        <b/>
        <sz val="10"/>
        <color indexed="9"/>
        <rFont val="Arial"/>
        <family val="2"/>
      </rPr>
      <t>eq/unitat</t>
    </r>
  </si>
  <si>
    <r>
      <t xml:space="preserve"> tones CO</t>
    </r>
    <r>
      <rPr>
        <b/>
        <vertAlign val="subscript"/>
        <sz val="10"/>
        <color indexed="9"/>
        <rFont val="Arial"/>
        <family val="2"/>
      </rPr>
      <t>2</t>
    </r>
    <r>
      <rPr>
        <b/>
        <sz val="10"/>
        <color indexed="9"/>
        <rFont val="Arial"/>
        <family val="2"/>
      </rPr>
      <t>eq</t>
    </r>
  </si>
  <si>
    <t>Combustió industrial</t>
  </si>
  <si>
    <t>Combustió no industrial (comercial/institucional)</t>
  </si>
  <si>
    <t>Font dades factors emissió</t>
  </si>
  <si>
    <t xml:space="preserve">TOTAL </t>
  </si>
  <si>
    <r>
      <t>t CO</t>
    </r>
    <r>
      <rPr>
        <b/>
        <vertAlign val="subscript"/>
        <sz val="10"/>
        <color theme="0"/>
        <rFont val="Arial"/>
        <family val="2"/>
      </rPr>
      <t>2</t>
    </r>
    <r>
      <rPr>
        <b/>
        <sz val="10"/>
        <color theme="0"/>
        <rFont val="Arial"/>
        <family val="2"/>
      </rPr>
      <t>/t</t>
    </r>
  </si>
  <si>
    <t>tones</t>
  </si>
  <si>
    <t>COMBUSTIÓ INDÚSTRIES ENERGÈTIQUES / MANUFACTURERES I DE LA CONSTRUCCIÓ</t>
  </si>
  <si>
    <r>
      <t>Emissions CO</t>
    </r>
    <r>
      <rPr>
        <b/>
        <vertAlign val="subscript"/>
        <sz val="10"/>
        <color indexed="9"/>
        <rFont val="Arial"/>
        <family val="2"/>
      </rPr>
      <t>2</t>
    </r>
    <r>
      <rPr>
        <b/>
        <sz val="10"/>
        <color indexed="9"/>
        <rFont val="Arial"/>
        <family val="2"/>
      </rPr>
      <t xml:space="preserve"> </t>
    </r>
  </si>
  <si>
    <r>
      <t>Emissions N</t>
    </r>
    <r>
      <rPr>
        <b/>
        <vertAlign val="subscript"/>
        <sz val="10"/>
        <color indexed="9"/>
        <rFont val="Arial"/>
        <family val="2"/>
      </rPr>
      <t>2</t>
    </r>
    <r>
      <rPr>
        <b/>
        <sz val="10"/>
        <color indexed="9"/>
        <rFont val="Arial"/>
        <family val="2"/>
      </rPr>
      <t xml:space="preserve">O
</t>
    </r>
    <r>
      <rPr>
        <b/>
        <sz val="10"/>
        <color rgb="FFFF0000"/>
        <rFont val="Arial"/>
        <family val="2"/>
      </rPr>
      <t/>
    </r>
  </si>
  <si>
    <r>
      <t>Emissions CH</t>
    </r>
    <r>
      <rPr>
        <b/>
        <vertAlign val="subscript"/>
        <sz val="10"/>
        <color indexed="9"/>
        <rFont val="Arial"/>
        <family val="2"/>
      </rPr>
      <t>4</t>
    </r>
    <r>
      <rPr>
        <b/>
        <sz val="10"/>
        <color indexed="9"/>
        <rFont val="Arial"/>
        <family val="2"/>
      </rPr>
      <t xml:space="preserve"> 
</t>
    </r>
    <r>
      <rPr>
        <b/>
        <sz val="10"/>
        <color rgb="FFFF0000"/>
        <rFont val="Arial"/>
        <family val="2"/>
      </rPr>
      <t/>
    </r>
  </si>
  <si>
    <r>
      <t>Factor emissió 
t CO</t>
    </r>
    <r>
      <rPr>
        <b/>
        <vertAlign val="subscript"/>
        <sz val="10"/>
        <color theme="0"/>
        <rFont val="Arial"/>
        <family val="2"/>
      </rPr>
      <t>2</t>
    </r>
    <r>
      <rPr>
        <b/>
        <sz val="10"/>
        <color theme="0"/>
        <rFont val="Arial"/>
        <family val="2"/>
      </rPr>
      <t>/t</t>
    </r>
  </si>
  <si>
    <r>
      <t>Factor emissió 
t CO</t>
    </r>
    <r>
      <rPr>
        <b/>
        <vertAlign val="subscript"/>
        <sz val="10"/>
        <color indexed="9"/>
        <rFont val="Arial"/>
        <family val="2"/>
      </rPr>
      <t>2</t>
    </r>
    <r>
      <rPr>
        <b/>
        <sz val="10"/>
        <color indexed="9"/>
        <rFont val="Arial"/>
        <family val="2"/>
      </rPr>
      <t>eq/t</t>
    </r>
  </si>
  <si>
    <r>
      <t>CO</t>
    </r>
    <r>
      <rPr>
        <b/>
        <vertAlign val="subscript"/>
        <sz val="10"/>
        <color theme="0"/>
        <rFont val="Arial"/>
        <family val="2"/>
      </rPr>
      <t>2</t>
    </r>
    <r>
      <rPr>
        <b/>
        <sz val="10"/>
        <color theme="0"/>
        <rFont val="Arial"/>
        <family val="2"/>
      </rPr>
      <t xml:space="preserve">
t CO</t>
    </r>
    <r>
      <rPr>
        <b/>
        <vertAlign val="subscript"/>
        <sz val="10"/>
        <color theme="0"/>
        <rFont val="Arial"/>
        <family val="2"/>
      </rPr>
      <t xml:space="preserve">2 </t>
    </r>
  </si>
  <si>
    <r>
      <t>CH</t>
    </r>
    <r>
      <rPr>
        <b/>
        <vertAlign val="subscript"/>
        <sz val="10"/>
        <color theme="0"/>
        <rFont val="Arial"/>
        <family val="2"/>
      </rPr>
      <t>4</t>
    </r>
    <r>
      <rPr>
        <b/>
        <sz val="10"/>
        <color theme="0"/>
        <rFont val="Arial"/>
        <family val="2"/>
      </rPr>
      <t xml:space="preserve">
t CO</t>
    </r>
    <r>
      <rPr>
        <b/>
        <vertAlign val="subscript"/>
        <sz val="10"/>
        <color theme="0"/>
        <rFont val="Arial"/>
        <family val="2"/>
      </rPr>
      <t xml:space="preserve">2 </t>
    </r>
    <r>
      <rPr>
        <b/>
        <sz val="10"/>
        <color theme="0"/>
        <rFont val="Arial"/>
        <family val="2"/>
      </rPr>
      <t>eq</t>
    </r>
  </si>
  <si>
    <r>
      <t>HFC's
tCO</t>
    </r>
    <r>
      <rPr>
        <b/>
        <vertAlign val="subscript"/>
        <sz val="10"/>
        <color theme="0"/>
        <rFont val="Arial"/>
        <family val="2"/>
      </rPr>
      <t>2</t>
    </r>
    <r>
      <rPr>
        <b/>
        <sz val="10"/>
        <color theme="0"/>
        <rFont val="Arial"/>
        <family val="2"/>
      </rPr>
      <t>eq</t>
    </r>
  </si>
  <si>
    <r>
      <t>PFC's
tCO</t>
    </r>
    <r>
      <rPr>
        <b/>
        <vertAlign val="subscript"/>
        <sz val="10"/>
        <color theme="0"/>
        <rFont val="Arial"/>
        <family val="2"/>
      </rPr>
      <t>2</t>
    </r>
    <r>
      <rPr>
        <b/>
        <sz val="10"/>
        <color theme="0"/>
        <rFont val="Arial"/>
        <family val="2"/>
      </rPr>
      <t>eq</t>
    </r>
  </si>
  <si>
    <r>
      <t>SF</t>
    </r>
    <r>
      <rPr>
        <b/>
        <vertAlign val="subscript"/>
        <sz val="10"/>
        <color theme="0"/>
        <rFont val="Arial"/>
        <family val="2"/>
      </rPr>
      <t>6</t>
    </r>
    <r>
      <rPr>
        <b/>
        <sz val="10"/>
        <color theme="0"/>
        <rFont val="Arial"/>
        <family val="2"/>
      </rPr>
      <t xml:space="preserve">
tCO</t>
    </r>
    <r>
      <rPr>
        <b/>
        <vertAlign val="subscript"/>
        <sz val="10"/>
        <color theme="0"/>
        <rFont val="Arial"/>
        <family val="2"/>
      </rPr>
      <t>2</t>
    </r>
    <r>
      <rPr>
        <b/>
        <sz val="10"/>
        <color theme="0"/>
        <rFont val="Arial"/>
        <family val="2"/>
      </rPr>
      <t>eq</t>
    </r>
  </si>
  <si>
    <r>
      <t>NF</t>
    </r>
    <r>
      <rPr>
        <b/>
        <vertAlign val="subscript"/>
        <sz val="10"/>
        <color theme="0"/>
        <rFont val="Arial"/>
        <family val="2"/>
      </rPr>
      <t>3</t>
    </r>
    <r>
      <rPr>
        <b/>
        <sz val="10"/>
        <color theme="0"/>
        <rFont val="Arial"/>
        <family val="2"/>
      </rPr>
      <t xml:space="preserve">
tCO</t>
    </r>
    <r>
      <rPr>
        <b/>
        <vertAlign val="subscript"/>
        <sz val="10"/>
        <color theme="0"/>
        <rFont val="Arial"/>
        <family val="2"/>
      </rPr>
      <t>2</t>
    </r>
    <r>
      <rPr>
        <b/>
        <sz val="10"/>
        <color theme="0"/>
        <rFont val="Arial"/>
        <family val="2"/>
      </rPr>
      <t>eq</t>
    </r>
  </si>
  <si>
    <t>CLASSIFICACIÓ D'ACORD 
ISO 14064-1:2018</t>
  </si>
  <si>
    <r>
      <t>N</t>
    </r>
    <r>
      <rPr>
        <b/>
        <vertAlign val="subscript"/>
        <sz val="10"/>
        <color theme="0"/>
        <rFont val="Arial"/>
        <family val="2"/>
      </rPr>
      <t>2</t>
    </r>
    <r>
      <rPr>
        <b/>
        <sz val="10"/>
        <color theme="0"/>
        <rFont val="Arial"/>
        <family val="2"/>
      </rPr>
      <t>O
t CO</t>
    </r>
    <r>
      <rPr>
        <b/>
        <vertAlign val="subscript"/>
        <sz val="10"/>
        <color theme="0"/>
        <rFont val="Arial"/>
        <family val="2"/>
      </rPr>
      <t xml:space="preserve">2 </t>
    </r>
    <r>
      <rPr>
        <b/>
        <sz val="10"/>
        <color theme="0"/>
        <rFont val="Arial"/>
        <family val="2"/>
      </rPr>
      <t>eq</t>
    </r>
  </si>
  <si>
    <r>
      <t>GEH
t CO</t>
    </r>
    <r>
      <rPr>
        <b/>
        <vertAlign val="subscript"/>
        <sz val="10"/>
        <color theme="0"/>
        <rFont val="Arial"/>
        <family val="2"/>
      </rPr>
      <t>2</t>
    </r>
    <r>
      <rPr>
        <b/>
        <sz val="10"/>
        <color theme="0"/>
        <rFont val="Arial"/>
        <family val="2"/>
      </rPr>
      <t>eq</t>
    </r>
  </si>
  <si>
    <r>
      <t>COMBUSTIÓ FONTS FIXES</t>
    </r>
    <r>
      <rPr>
        <b/>
        <sz val="8"/>
        <color indexed="9"/>
        <rFont val="Arial"/>
        <family val="2"/>
      </rPr>
      <t xml:space="preserve"> (INCLOU CH</t>
    </r>
    <r>
      <rPr>
        <b/>
        <vertAlign val="subscript"/>
        <sz val="8"/>
        <color indexed="9"/>
        <rFont val="Arial"/>
        <family val="2"/>
      </rPr>
      <t>4</t>
    </r>
    <r>
      <rPr>
        <b/>
        <sz val="8"/>
        <color indexed="9"/>
        <rFont val="Arial"/>
        <family val="2"/>
      </rPr>
      <t xml:space="preserve"> i N</t>
    </r>
    <r>
      <rPr>
        <b/>
        <vertAlign val="subscript"/>
        <sz val="8"/>
        <color indexed="9"/>
        <rFont val="Arial"/>
        <family val="2"/>
      </rPr>
      <t>2</t>
    </r>
    <r>
      <rPr>
        <b/>
        <sz val="8"/>
        <color indexed="9"/>
        <rFont val="Arial"/>
        <family val="2"/>
      </rPr>
      <t>O DE LA COMBUSTIÓ DE LA BIOMASSA)</t>
    </r>
  </si>
  <si>
    <r>
      <t xml:space="preserve">COMBUSTIÓ DE LA BIOMASSA </t>
    </r>
    <r>
      <rPr>
        <b/>
        <sz val="8"/>
        <color indexed="9"/>
        <rFont val="Arial"/>
        <family val="2"/>
      </rPr>
      <t>(INFORMATIVA PEL CO</t>
    </r>
    <r>
      <rPr>
        <b/>
        <vertAlign val="subscript"/>
        <sz val="8"/>
        <color indexed="9"/>
        <rFont val="Arial"/>
        <family val="2"/>
      </rPr>
      <t xml:space="preserve">2 </t>
    </r>
    <r>
      <rPr>
        <b/>
        <sz val="8"/>
        <color indexed="9"/>
        <rFont val="Arial"/>
        <family val="2"/>
      </rPr>
      <t>BIOGÈNIC)</t>
    </r>
  </si>
  <si>
    <t>GWP</t>
  </si>
  <si>
    <r>
      <t>CO</t>
    </r>
    <r>
      <rPr>
        <vertAlign val="subscript"/>
        <sz val="12"/>
        <rFont val="Arial"/>
        <family val="2"/>
      </rPr>
      <t>2</t>
    </r>
  </si>
  <si>
    <r>
      <t>CH</t>
    </r>
    <r>
      <rPr>
        <vertAlign val="subscript"/>
        <sz val="12"/>
        <rFont val="Arial"/>
        <family val="2"/>
      </rPr>
      <t>4</t>
    </r>
  </si>
  <si>
    <r>
      <t>N</t>
    </r>
    <r>
      <rPr>
        <vertAlign val="subscript"/>
        <sz val="12"/>
        <rFont val="Arial"/>
        <family val="2"/>
      </rPr>
      <t>2</t>
    </r>
    <r>
      <rPr>
        <sz val="12"/>
        <rFont val="Arial"/>
        <family val="2"/>
      </rPr>
      <t>O</t>
    </r>
  </si>
  <si>
    <r>
      <t>SF</t>
    </r>
    <r>
      <rPr>
        <vertAlign val="subscript"/>
        <sz val="12"/>
        <rFont val="Arial"/>
        <family val="2"/>
      </rPr>
      <t>6</t>
    </r>
  </si>
  <si>
    <r>
      <t>NF</t>
    </r>
    <r>
      <rPr>
        <vertAlign val="subscript"/>
        <sz val="12"/>
        <rFont val="Arial"/>
        <family val="2"/>
      </rPr>
      <t>3</t>
    </r>
  </si>
  <si>
    <r>
      <t>kg CO</t>
    </r>
    <r>
      <rPr>
        <b/>
        <vertAlign val="subscript"/>
        <sz val="10"/>
        <color indexed="9"/>
        <rFont val="Arial"/>
        <family val="2"/>
      </rPr>
      <t>2</t>
    </r>
    <r>
      <rPr>
        <b/>
        <sz val="10"/>
        <color indexed="9"/>
        <rFont val="Arial"/>
        <family val="2"/>
      </rPr>
      <t>/l</t>
    </r>
  </si>
  <si>
    <r>
      <t>kg CO</t>
    </r>
    <r>
      <rPr>
        <b/>
        <vertAlign val="subscript"/>
        <sz val="10"/>
        <color indexed="9"/>
        <rFont val="Arial"/>
        <family val="2"/>
      </rPr>
      <t>2</t>
    </r>
    <r>
      <rPr>
        <b/>
        <sz val="10"/>
        <color indexed="9"/>
        <rFont val="Arial"/>
        <family val="2"/>
      </rPr>
      <t>eq/l</t>
    </r>
  </si>
  <si>
    <t>PFC-14</t>
  </si>
  <si>
    <t>PFC-116</t>
  </si>
  <si>
    <t>PFC-218</t>
  </si>
  <si>
    <t>PFC-31-10</t>
  </si>
  <si>
    <t>PFC-41-12</t>
  </si>
  <si>
    <t>PFC-51-14</t>
  </si>
  <si>
    <t>R-449A</t>
  </si>
  <si>
    <t>R-452A</t>
  </si>
  <si>
    <t>Font de dades REMOCIONS DIRECTES PROCÉS</t>
  </si>
  <si>
    <t>Altres HFC</t>
  </si>
  <si>
    <t>Tipus de gas refrigerant HFC</t>
  </si>
  <si>
    <t>Tipus de gas refrigerant PFC</t>
  </si>
  <si>
    <r>
      <t>Lloc on es produeix el consum de calor, vapor o fred
(p. ex: oficines, magatzems...) *</t>
    </r>
    <r>
      <rPr>
        <b/>
        <vertAlign val="superscript"/>
        <sz val="10"/>
        <color indexed="9"/>
        <rFont val="Arial"/>
        <family val="2"/>
      </rPr>
      <t>1</t>
    </r>
  </si>
  <si>
    <t>Autobús urbà (mitjana ponderada)</t>
  </si>
  <si>
    <r>
      <t>Factor d'emissió de CO</t>
    </r>
    <r>
      <rPr>
        <b/>
        <vertAlign val="subscript"/>
        <sz val="10"/>
        <color indexed="9"/>
        <rFont val="Arial"/>
        <family val="2"/>
      </rPr>
      <t>2</t>
    </r>
    <r>
      <rPr>
        <b/>
        <sz val="10"/>
        <color indexed="9"/>
        <rFont val="Arial"/>
        <family val="2"/>
      </rPr>
      <t xml:space="preserve"> 
kg CO</t>
    </r>
    <r>
      <rPr>
        <b/>
        <vertAlign val="subscript"/>
        <sz val="10"/>
        <color indexed="9"/>
        <rFont val="Arial"/>
        <family val="2"/>
      </rPr>
      <t>2</t>
    </r>
    <r>
      <rPr>
        <b/>
        <sz val="10"/>
        <color indexed="9"/>
        <rFont val="Arial"/>
        <family val="2"/>
      </rPr>
      <t>/(tona*km)</t>
    </r>
  </si>
  <si>
    <r>
      <t xml:space="preserve">1. Mètode: consum de combustible </t>
    </r>
    <r>
      <rPr>
        <b/>
        <sz val="10"/>
        <color rgb="FFFF0000"/>
        <rFont val="Arial"/>
        <family val="2"/>
      </rPr>
      <t>(VEGEU EXPLICACIÓ A LA COLUMNA AX)</t>
    </r>
  </si>
  <si>
    <t>INDIRECTES TRANSPORT (AERI)</t>
  </si>
  <si>
    <t>RESIDUS INDUSTRIALS</t>
  </si>
  <si>
    <t>Fracció</t>
  </si>
  <si>
    <t>Nom fracció</t>
  </si>
  <si>
    <t>Via de gestió</t>
  </si>
  <si>
    <t>Tipus de tractament</t>
  </si>
  <si>
    <t xml:space="preserve">Dissolvents usats </t>
  </si>
  <si>
    <t>V21</t>
  </si>
  <si>
    <t>Regeneració de dissolvents</t>
  </si>
  <si>
    <t>T21</t>
  </si>
  <si>
    <t xml:space="preserve">Incineració de residus no halogenats                                                                </t>
  </si>
  <si>
    <t>Residus químics</t>
  </si>
  <si>
    <t>V83</t>
  </si>
  <si>
    <t>Compostatge</t>
  </si>
  <si>
    <t>Residus químics (no perillosos)</t>
  </si>
  <si>
    <t>T31</t>
  </si>
  <si>
    <t xml:space="preserve">Tractament fisicoquímic  i  biològic                                                                </t>
  </si>
  <si>
    <t>T12</t>
  </si>
  <si>
    <t xml:space="preserve">Deposició de residus no especials                                                                   </t>
  </si>
  <si>
    <t>Residus químics (perillosos)</t>
  </si>
  <si>
    <t>T24</t>
  </si>
  <si>
    <t>Tractament per evaporació</t>
  </si>
  <si>
    <t>V51</t>
  </si>
  <si>
    <t>Recuperació, reutilització i regeneració d'envasos</t>
  </si>
  <si>
    <t>T62</t>
  </si>
  <si>
    <t>Gestió a través d'un Centre de Recollida i Transferència</t>
  </si>
  <si>
    <t>Llots d’efluents industrials (no perillosos)</t>
  </si>
  <si>
    <t>T32</t>
  </si>
  <si>
    <t>Tractament específic</t>
  </si>
  <si>
    <t>V91</t>
  </si>
  <si>
    <t>Utilització com a càrrega en altres processos</t>
  </si>
  <si>
    <t>Llots d’efluents industrials (perillosos)</t>
  </si>
  <si>
    <t>T33</t>
  </si>
  <si>
    <t xml:space="preserve">Estabilització                                                                                      </t>
  </si>
  <si>
    <t>T13</t>
  </si>
  <si>
    <t xml:space="preserve">Deposició de residus especials                                                                      </t>
  </si>
  <si>
    <t>Residus metàl·lics ferris</t>
  </si>
  <si>
    <t>V41</t>
  </si>
  <si>
    <t>Reciclatge i recuperació de metalls o compostos metàl·lics</t>
  </si>
  <si>
    <t>V71</t>
  </si>
  <si>
    <t>Utilització en la construcció</t>
  </si>
  <si>
    <t>Residus metàl·lics, no ferris</t>
  </si>
  <si>
    <t>V45</t>
  </si>
  <si>
    <t>Recuperació de cables</t>
  </si>
  <si>
    <t>Residus metàl·lics, ferris i no ferris mesclats</t>
  </si>
  <si>
    <t>Residus de vidre</t>
  </si>
  <si>
    <t>V14</t>
  </si>
  <si>
    <t>Reciclatge de vidre</t>
  </si>
  <si>
    <t>Residus plàstics</t>
  </si>
  <si>
    <t>V12</t>
  </si>
  <si>
    <t>Reciclatge de plàstics</t>
  </si>
  <si>
    <t>Residus de fusta</t>
  </si>
  <si>
    <t>V15</t>
  </si>
  <si>
    <t>Reciclatge i reutilització de fustes</t>
  </si>
  <si>
    <t>Residus animals i de productes alimentaris mesclats</t>
  </si>
  <si>
    <t>V31</t>
  </si>
  <si>
    <t>Recuperació de teixits i òrgans animals</t>
  </si>
  <si>
    <t>V33</t>
  </si>
  <si>
    <t>Recuperació de productes alimentaris</t>
  </si>
  <si>
    <t>V85</t>
  </si>
  <si>
    <t>Valorització mitjançant procés anaerobi</t>
  </si>
  <si>
    <t xml:space="preserve">Residus vegetals </t>
  </si>
  <si>
    <t>V24</t>
  </si>
  <si>
    <t>Reciclatge de substàncies orgàniques que no s'utilitzen com a dissolvents</t>
  </si>
  <si>
    <t>V81</t>
  </si>
  <si>
    <t>Utilització en profit de l'agricultura</t>
  </si>
  <si>
    <t>Residus domèstics i similars</t>
  </si>
  <si>
    <t>Materials mesclats i no diferenciats</t>
  </si>
  <si>
    <t xml:space="preserve">Llots comuns </t>
  </si>
  <si>
    <t>Residus de combustió (no perillosos)</t>
  </si>
  <si>
    <t>Residus de combustió (perillosos)</t>
  </si>
  <si>
    <t>Gasolina 95 (5% BIO, proporció mínima obligatòria)</t>
  </si>
  <si>
    <t>Gasolina 98 (5% BIO, proporció mínima obligatòria)</t>
  </si>
  <si>
    <t>Dièsel (7% BIO, proporció mínima obligatòria)</t>
  </si>
  <si>
    <t>Gasolina 95 o 98 (sense  proporció mínima obligatòria de biocarburant)</t>
  </si>
  <si>
    <t>Dièsel (sense  proporció mínima obligatòria de biocarburant)</t>
  </si>
  <si>
    <t>Gasoil ús agrícola (classe B)  (sense  proporció mínima obligatòria de biocarburant)</t>
  </si>
  <si>
    <t>Gasoil ús forestal (classe B)  (sense  proporció mínima obligatòria de biocarburant)</t>
  </si>
  <si>
    <t>Gasolina (5% BIO, proporció mínima obligatòria)</t>
  </si>
  <si>
    <t>Gasoil ús industrial (classe B)  (sense  proporció mínima obligatòria de biocarburant)</t>
  </si>
  <si>
    <t>TRACTAMENT DE RESIDUS INDUSTRIALS</t>
  </si>
  <si>
    <r>
      <t>FACTOR EMISSIÓ (kg CO</t>
    </r>
    <r>
      <rPr>
        <b/>
        <vertAlign val="subscript"/>
        <sz val="12"/>
        <color theme="1"/>
        <rFont val="Arial"/>
        <family val="2"/>
      </rPr>
      <t>2</t>
    </r>
    <r>
      <rPr>
        <b/>
        <sz val="12"/>
        <color theme="1"/>
        <rFont val="Arial"/>
        <family val="2"/>
      </rPr>
      <t>eq/t)</t>
    </r>
  </si>
  <si>
    <r>
      <t>FACTOR EMISSIÓ (kg CO</t>
    </r>
    <r>
      <rPr>
        <b/>
        <vertAlign val="subscript"/>
        <sz val="12"/>
        <color theme="1"/>
        <rFont val="Arial"/>
        <family val="2"/>
      </rPr>
      <t>2</t>
    </r>
    <r>
      <rPr>
        <b/>
        <sz val="12"/>
        <color theme="1"/>
        <rFont val="Arial"/>
        <family val="2"/>
      </rPr>
      <t xml:space="preserve">eq/t) </t>
    </r>
  </si>
  <si>
    <t>Quantitat generada</t>
  </si>
  <si>
    <r>
      <t>kg CO</t>
    </r>
    <r>
      <rPr>
        <b/>
        <vertAlign val="subscript"/>
        <sz val="10"/>
        <color indexed="9"/>
        <rFont val="Arial"/>
        <family val="2"/>
      </rPr>
      <t>2</t>
    </r>
    <r>
      <rPr>
        <b/>
        <sz val="10"/>
        <color indexed="9"/>
        <rFont val="Arial"/>
        <family val="2"/>
      </rPr>
      <t>eq/t</t>
    </r>
  </si>
  <si>
    <t xml:space="preserve">Font de dades </t>
  </si>
  <si>
    <t>Número fracció</t>
  </si>
  <si>
    <t xml:space="preserve">MÉS INFORMACIÓ: </t>
  </si>
  <si>
    <t>CARACTERITZACIÓ DEL RESIDU (CODIFICACIÓ D'ACORD A LA DARI). L'OCCC FACILITA FACTORS D'EMISSIÓ DE MOLTES FRACCIONS DE RESIDUS INDUSTRIALS 
(Vegeu Pestanya Factors emissió OCCC, RESIDUS INDUSTRIALS Taula A i Taula B)</t>
  </si>
  <si>
    <t>Font de dades factors emissió INDIRECTES RESIDUS INDUSTRIALS</t>
  </si>
  <si>
    <t>Seleccioneu "OCCC" si tots els factors d'emissió són els que facilita l'OCCC. Seleccioneu "Diversos" quan hi hagi una combinació de les fonts de dades proposades (p.ex, OCCC i Altres fonts oficials)</t>
  </si>
  <si>
    <r>
      <t>MÉS INFORMACIÓ:</t>
    </r>
    <r>
      <rPr>
        <sz val="10"/>
        <color indexed="9"/>
        <rFont val="Arial"/>
        <family val="2"/>
      </rPr>
      <t xml:space="preserve"> </t>
    </r>
  </si>
  <si>
    <r>
      <t>Factor de remoció de CO</t>
    </r>
    <r>
      <rPr>
        <b/>
        <vertAlign val="subscript"/>
        <sz val="10"/>
        <color theme="0"/>
        <rFont val="Arial"/>
        <family val="2"/>
      </rPr>
      <t>2</t>
    </r>
    <r>
      <rPr>
        <b/>
        <sz val="10"/>
        <color theme="0"/>
        <rFont val="Arial"/>
        <family val="2"/>
      </rPr>
      <t xml:space="preserve">
(Només aplica per materials que emmagatzemin carbònic biogènic, només es considera el carboni biogènic emmagatzemmat al producte)</t>
    </r>
  </si>
  <si>
    <r>
      <t>Remocions de CO</t>
    </r>
    <r>
      <rPr>
        <b/>
        <vertAlign val="subscript"/>
        <sz val="10"/>
        <color theme="0"/>
        <rFont val="Arial"/>
        <family val="2"/>
      </rPr>
      <t>2</t>
    </r>
    <r>
      <rPr>
        <b/>
        <sz val="10"/>
        <color theme="0"/>
        <rFont val="Arial"/>
        <family val="2"/>
      </rPr>
      <t xml:space="preserve">
(Només aplica per materials que emmagatzemin carbònic biogènic,  només es considera el carboni biogènic emmagatzemmat al producte)</t>
    </r>
  </si>
  <si>
    <t>PRODUCTES</t>
  </si>
  <si>
    <t>Tipus producte</t>
  </si>
  <si>
    <t>Unitat de mesura</t>
  </si>
  <si>
    <t>Paper</t>
  </si>
  <si>
    <t>Paper reciclat</t>
  </si>
  <si>
    <t>Dispositius / Equipament electrònic</t>
  </si>
  <si>
    <t>Ordinador sobretaula</t>
  </si>
  <si>
    <t>Ordinador portàtil</t>
  </si>
  <si>
    <t>Tablet</t>
  </si>
  <si>
    <t>Telèfon mòbil</t>
  </si>
  <si>
    <t>Impressora</t>
  </si>
  <si>
    <t>Router</t>
  </si>
  <si>
    <r>
      <t>Tipus de material, matèria primera o producte *</t>
    </r>
    <r>
      <rPr>
        <b/>
        <vertAlign val="superscript"/>
        <sz val="10"/>
        <color indexed="9"/>
        <rFont val="Arial"/>
        <family val="2"/>
      </rPr>
      <t>1</t>
    </r>
  </si>
  <si>
    <r>
      <t>Factor d'emissió de CO</t>
    </r>
    <r>
      <rPr>
        <b/>
        <vertAlign val="subscript"/>
        <sz val="10"/>
        <color theme="0"/>
        <rFont val="Arial"/>
        <family val="2"/>
      </rPr>
      <t>2</t>
    </r>
    <r>
      <rPr>
        <b/>
        <sz val="10"/>
        <color theme="0"/>
        <rFont val="Arial"/>
        <family val="2"/>
      </rPr>
      <t>eq *</t>
    </r>
    <r>
      <rPr>
        <b/>
        <vertAlign val="superscript"/>
        <sz val="10"/>
        <color theme="0"/>
        <rFont val="Arial"/>
        <family val="2"/>
      </rPr>
      <t>2</t>
    </r>
    <r>
      <rPr>
        <b/>
        <sz val="10"/>
        <color theme="0"/>
        <rFont val="Arial"/>
        <family val="2"/>
      </rPr>
      <t xml:space="preserve">
(Sense tenir en compte el carboni biogènic emmagatzemat, si aplica)</t>
    </r>
  </si>
  <si>
    <r>
      <t xml:space="preserve">IN ITINERE: </t>
    </r>
    <r>
      <rPr>
        <b/>
        <sz val="10"/>
        <rFont val="Arial"/>
        <family val="2"/>
      </rPr>
      <t xml:space="preserve">viatges que fa el personal de l'organització de la feina a casa i de casa a la feina, i amb un mode de transport que no pertany a l'organització </t>
    </r>
    <r>
      <rPr>
        <b/>
        <i/>
        <sz val="10"/>
        <rFont val="Arial"/>
        <family val="2"/>
      </rPr>
      <t xml:space="preserve">     </t>
    </r>
  </si>
  <si>
    <r>
      <t>Emissions de CO</t>
    </r>
    <r>
      <rPr>
        <b/>
        <vertAlign val="subscript"/>
        <sz val="10"/>
        <color indexed="9"/>
        <rFont val="Arial"/>
        <family val="2"/>
      </rPr>
      <t xml:space="preserve">2 eq </t>
    </r>
    <r>
      <rPr>
        <b/>
        <sz val="10"/>
        <color indexed="9"/>
        <rFont val="Arial"/>
        <family val="2"/>
      </rPr>
      <t>del materials, matèries primeres o productes comprats  (tones CO</t>
    </r>
    <r>
      <rPr>
        <b/>
        <vertAlign val="subscript"/>
        <sz val="10"/>
        <color indexed="9"/>
        <rFont val="Arial"/>
        <family val="2"/>
      </rPr>
      <t>2</t>
    </r>
    <r>
      <rPr>
        <b/>
        <sz val="10"/>
        <color indexed="9"/>
        <rFont val="Arial"/>
        <family val="2"/>
      </rPr>
      <t xml:space="preserve"> eq):</t>
    </r>
  </si>
  <si>
    <r>
      <t>Remocions de CO</t>
    </r>
    <r>
      <rPr>
        <b/>
        <vertAlign val="subscript"/>
        <sz val="10"/>
        <color indexed="9"/>
        <rFont val="Arial"/>
        <family val="2"/>
      </rPr>
      <t xml:space="preserve">2 eq </t>
    </r>
    <r>
      <rPr>
        <b/>
        <sz val="10"/>
        <color indexed="9"/>
        <rFont val="Arial"/>
        <family val="2"/>
      </rPr>
      <t>del materials, matèries primeres o productes comprats  (tones CO</t>
    </r>
    <r>
      <rPr>
        <b/>
        <vertAlign val="subscript"/>
        <sz val="10"/>
        <color indexed="9"/>
        <rFont val="Arial"/>
        <family val="2"/>
      </rPr>
      <t>2</t>
    </r>
    <r>
      <rPr>
        <b/>
        <sz val="10"/>
        <color indexed="9"/>
        <rFont val="Arial"/>
        <family val="2"/>
      </rPr>
      <t xml:space="preserve"> eq):</t>
    </r>
  </si>
  <si>
    <r>
      <t>Emissions de CO</t>
    </r>
    <r>
      <rPr>
        <b/>
        <vertAlign val="subscript"/>
        <sz val="10"/>
        <color indexed="9"/>
        <rFont val="Arial"/>
        <family val="2"/>
      </rPr>
      <t>2</t>
    </r>
    <r>
      <rPr>
        <b/>
        <sz val="10"/>
        <color indexed="9"/>
        <rFont val="Arial"/>
        <family val="2"/>
      </rPr>
      <t>eq</t>
    </r>
    <r>
      <rPr>
        <b/>
        <vertAlign val="subscript"/>
        <sz val="10"/>
        <color indexed="9"/>
        <rFont val="Arial"/>
        <family val="2"/>
      </rPr>
      <t xml:space="preserve"> </t>
    </r>
    <r>
      <rPr>
        <b/>
        <sz val="10"/>
        <color indexed="9"/>
        <rFont val="Arial"/>
        <family val="2"/>
      </rPr>
      <t>de l'ús d'altres serveis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</si>
  <si>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 del consum d'aigua provinent d'altres fonts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</si>
  <si>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t>
    </r>
    <r>
      <rPr>
        <b/>
        <vertAlign val="subscript"/>
        <sz val="10"/>
        <color indexed="9"/>
        <rFont val="Arial"/>
        <family val="2"/>
      </rPr>
      <t xml:space="preserve"> </t>
    </r>
    <r>
      <rPr>
        <b/>
        <sz val="10"/>
        <color indexed="9"/>
        <rFont val="Arial"/>
        <family val="2"/>
      </rPr>
      <t>del consum d'aigua provinent de la xarxa (tones CO</t>
    </r>
    <r>
      <rPr>
        <b/>
        <vertAlign val="subscript"/>
        <sz val="10"/>
        <color indexed="9"/>
        <rFont val="Arial"/>
        <family val="2"/>
      </rPr>
      <t>2</t>
    </r>
    <r>
      <rPr>
        <b/>
        <sz val="10"/>
        <color indexed="9"/>
        <rFont val="Arial"/>
        <family val="2"/>
      </rPr>
      <t xml:space="preserve"> eq):</t>
    </r>
  </si>
  <si>
    <r>
      <t>Emissions de CO</t>
    </r>
    <r>
      <rPr>
        <b/>
        <vertAlign val="subscript"/>
        <sz val="10"/>
        <color indexed="9"/>
        <rFont val="Arial"/>
        <family val="2"/>
      </rPr>
      <t>2</t>
    </r>
    <r>
      <rPr>
        <b/>
        <sz val="10"/>
        <color indexed="9"/>
        <rFont val="Arial"/>
        <family val="2"/>
      </rPr>
      <t>eq</t>
    </r>
    <r>
      <rPr>
        <b/>
        <vertAlign val="subscript"/>
        <sz val="10"/>
        <color indexed="9"/>
        <rFont val="Arial"/>
        <family val="2"/>
      </rPr>
      <t xml:space="preserve"> </t>
    </r>
    <r>
      <rPr>
        <b/>
        <sz val="10"/>
        <color indexed="9"/>
        <rFont val="Arial"/>
        <family val="2"/>
      </rPr>
      <t>dels residus industrials (tones CO</t>
    </r>
    <r>
      <rPr>
        <b/>
        <vertAlign val="subscript"/>
        <sz val="10"/>
        <color indexed="9"/>
        <rFont val="Arial"/>
        <family val="2"/>
      </rPr>
      <t>2</t>
    </r>
    <r>
      <rPr>
        <b/>
        <sz val="10"/>
        <color indexed="9"/>
        <rFont val="Arial"/>
        <family val="2"/>
      </rPr>
      <t>eq):</t>
    </r>
  </si>
  <si>
    <r>
      <t>Entrada de dades de l'usuari obligatòria (pel càlcul d'emissions de CO</t>
    </r>
    <r>
      <rPr>
        <b/>
        <vertAlign val="subscript"/>
        <sz val="10"/>
        <rFont val="Arial"/>
        <family val="2"/>
      </rPr>
      <t>2</t>
    </r>
    <r>
      <rPr>
        <b/>
        <sz val="10"/>
        <rFont val="Arial"/>
        <family val="2"/>
      </rPr>
      <t>, les dades s'han d'entrar manualment al full de càlcul tal com s'explica a les Instruccions a la columna T d'aquest full)</t>
    </r>
  </si>
  <si>
    <r>
      <t>Emissions de CO</t>
    </r>
    <r>
      <rPr>
        <b/>
        <vertAlign val="subscript"/>
        <sz val="10"/>
        <color indexed="9"/>
        <rFont val="Arial"/>
        <family val="2"/>
      </rPr>
      <t xml:space="preserve">2 </t>
    </r>
    <r>
      <rPr>
        <b/>
        <sz val="10"/>
        <color indexed="9"/>
        <rFont val="Arial"/>
        <family val="2"/>
      </rPr>
      <t>del TRANSPORT AERI (EXTERN VIATGES CLIENTS I VISITANTS) (tones) amb METODOLOGIA OCCC :</t>
    </r>
  </si>
  <si>
    <r>
      <t>Emissions de CO</t>
    </r>
    <r>
      <rPr>
        <b/>
        <vertAlign val="subscript"/>
        <sz val="10"/>
        <color indexed="9"/>
        <rFont val="Arial"/>
        <family val="2"/>
      </rPr>
      <t xml:space="preserve">2 </t>
    </r>
    <r>
      <rPr>
        <b/>
        <sz val="10"/>
        <color indexed="9"/>
        <rFont val="Arial"/>
        <family val="2"/>
      </rPr>
      <t>del TRANSPORT AERI (EXTERN VIATGES COMERCIALS) (tones) amb METODOLOGIA OCCC:</t>
    </r>
  </si>
  <si>
    <r>
      <t>Emissions de CO</t>
    </r>
    <r>
      <rPr>
        <b/>
        <vertAlign val="subscript"/>
        <sz val="10"/>
        <color indexed="9"/>
        <rFont val="Arial"/>
        <family val="2"/>
      </rPr>
      <t>2</t>
    </r>
    <r>
      <rPr>
        <b/>
        <sz val="10"/>
        <color indexed="9"/>
        <rFont val="Arial"/>
        <family val="2"/>
      </rPr>
      <t>eq del TRANSPORT MARÍTIM DE PASSATGERS (EXTERN VIATGES COMERCIALS) (tones):</t>
    </r>
  </si>
  <si>
    <r>
      <t>Emissions de CO</t>
    </r>
    <r>
      <rPr>
        <b/>
        <vertAlign val="subscript"/>
        <sz val="10"/>
        <color indexed="9"/>
        <rFont val="Arial"/>
        <family val="2"/>
      </rPr>
      <t>2</t>
    </r>
    <r>
      <rPr>
        <b/>
        <sz val="10"/>
        <color indexed="9"/>
        <rFont val="Arial"/>
        <family val="2"/>
      </rPr>
      <t>eq del TRANSPORT MARÍTIM DE PASSATGERS (EXTERN CLIENTS I VISITANTS) (tones):</t>
    </r>
  </si>
  <si>
    <r>
      <t>Emissions de CO</t>
    </r>
    <r>
      <rPr>
        <b/>
        <vertAlign val="subscript"/>
        <sz val="10"/>
        <color indexed="9"/>
        <rFont val="Arial"/>
        <family val="2"/>
      </rPr>
      <t>2</t>
    </r>
    <r>
      <rPr>
        <b/>
        <sz val="10"/>
        <color indexed="9"/>
        <rFont val="Arial"/>
        <family val="2"/>
      </rPr>
      <t>eq del TRANSPORT MARÍTIM DE MERCADERIES (EXTERN DISTRIBUCIÓ) (tones):</t>
    </r>
  </si>
  <si>
    <r>
      <t>Font de dades factors emissió CH</t>
    </r>
    <r>
      <rPr>
        <b/>
        <vertAlign val="subscript"/>
        <sz val="10"/>
        <rFont val="Arial"/>
        <family val="2"/>
      </rPr>
      <t>4</t>
    </r>
    <r>
      <rPr>
        <b/>
        <sz val="10"/>
        <rFont val="Arial"/>
        <family val="2"/>
      </rPr>
      <t xml:space="preserve"> INDIRECTES TRANSPORT FERROVIARI</t>
    </r>
  </si>
  <si>
    <r>
      <t>Font de dades factors emissió N</t>
    </r>
    <r>
      <rPr>
        <b/>
        <vertAlign val="subscript"/>
        <sz val="10"/>
        <rFont val="Arial"/>
        <family val="2"/>
      </rPr>
      <t>2</t>
    </r>
    <r>
      <rPr>
        <b/>
        <sz val="10"/>
        <rFont val="Arial"/>
        <family val="2"/>
      </rPr>
      <t>O INDIRECTES TRANSPORT FERROVIARI</t>
    </r>
  </si>
  <si>
    <r>
      <t>Emissions CO</t>
    </r>
    <r>
      <rPr>
        <b/>
        <vertAlign val="subscript"/>
        <sz val="10"/>
        <color indexed="9"/>
        <rFont val="Arial"/>
        <family val="2"/>
      </rPr>
      <t>2 eq</t>
    </r>
    <r>
      <rPr>
        <b/>
        <sz val="10"/>
        <color indexed="9"/>
        <rFont val="Arial"/>
        <family val="2"/>
      </rPr>
      <t xml:space="preserve"> CONSUM CALOR, VAPOR O FRED ADQUIRITS DE FORMA EXTERNA (tones):</t>
    </r>
  </si>
  <si>
    <r>
      <t>Emissions indirectes consum electricitat adquirida (tones CO</t>
    </r>
    <r>
      <rPr>
        <b/>
        <vertAlign val="subscript"/>
        <sz val="10"/>
        <color indexed="9"/>
        <rFont val="Arial"/>
        <family val="2"/>
      </rPr>
      <t>2</t>
    </r>
    <r>
      <rPr>
        <b/>
        <sz val="10"/>
        <color indexed="9"/>
        <rFont val="Arial"/>
        <family val="2"/>
      </rPr>
      <t>):</t>
    </r>
  </si>
  <si>
    <r>
      <t>Mix elèctric global (ponderat) (g CO</t>
    </r>
    <r>
      <rPr>
        <b/>
        <vertAlign val="subscript"/>
        <sz val="10"/>
        <color indexed="9"/>
        <rFont val="Arial"/>
        <family val="2"/>
      </rPr>
      <t>2</t>
    </r>
    <r>
      <rPr>
        <b/>
        <sz val="10"/>
        <color indexed="9"/>
        <rFont val="Arial"/>
        <family val="2"/>
      </rPr>
      <t>/kWh):</t>
    </r>
  </si>
  <si>
    <r>
      <t>Emissions directes ús del sòl, canvis en l'ús del sòl i silvicultura TOTAL (tones CO</t>
    </r>
    <r>
      <rPr>
        <b/>
        <vertAlign val="subscript"/>
        <sz val="10"/>
        <color indexed="9"/>
        <rFont val="Arial"/>
        <family val="2"/>
      </rPr>
      <t>2</t>
    </r>
    <r>
      <rPr>
        <b/>
        <sz val="10"/>
        <color indexed="9"/>
        <rFont val="Arial"/>
        <family val="2"/>
      </rPr>
      <t>eq):</t>
    </r>
  </si>
  <si>
    <r>
      <t>Remocions directes ús del sòl, canvis en l'ús del sòl i silvicultura TOTAL (tones CO</t>
    </r>
    <r>
      <rPr>
        <b/>
        <vertAlign val="subscript"/>
        <sz val="10"/>
        <color indexed="9"/>
        <rFont val="Arial"/>
        <family val="2"/>
      </rPr>
      <t>2</t>
    </r>
    <r>
      <rPr>
        <b/>
        <sz val="10"/>
        <color indexed="9"/>
        <rFont val="Arial"/>
        <family val="2"/>
      </rPr>
      <t>eq):</t>
    </r>
  </si>
  <si>
    <r>
      <t>Emissions directes de procés TOTAL (tones CO</t>
    </r>
    <r>
      <rPr>
        <b/>
        <vertAlign val="subscript"/>
        <sz val="10"/>
        <color indexed="9"/>
        <rFont val="Arial"/>
        <family val="2"/>
      </rPr>
      <t>2</t>
    </r>
    <r>
      <rPr>
        <b/>
        <sz val="10"/>
        <color indexed="9"/>
        <rFont val="Arial"/>
        <family val="2"/>
      </rPr>
      <t>eq):</t>
    </r>
  </si>
  <si>
    <r>
      <t>Remocions directes de procés TOTAL (tones CO</t>
    </r>
    <r>
      <rPr>
        <b/>
        <vertAlign val="subscript"/>
        <sz val="10"/>
        <color indexed="9"/>
        <rFont val="Arial"/>
        <family val="2"/>
      </rPr>
      <t>2</t>
    </r>
    <r>
      <rPr>
        <b/>
        <sz val="10"/>
        <color indexed="9"/>
        <rFont val="Arial"/>
        <family val="2"/>
      </rPr>
      <t>eq):</t>
    </r>
  </si>
  <si>
    <r>
      <t>Emissions directes fugitives d'altres fonts TOTAL (tones CO</t>
    </r>
    <r>
      <rPr>
        <b/>
        <vertAlign val="subscript"/>
        <sz val="10"/>
        <color indexed="9"/>
        <rFont val="Arial"/>
        <family val="2"/>
      </rPr>
      <t>2</t>
    </r>
    <r>
      <rPr>
        <b/>
        <sz val="10"/>
        <color indexed="9"/>
        <rFont val="Arial"/>
        <family val="2"/>
      </rPr>
      <t>eq):</t>
    </r>
  </si>
  <si>
    <r>
      <t>Emissions CO</t>
    </r>
    <r>
      <rPr>
        <b/>
        <vertAlign val="subscript"/>
        <sz val="10"/>
        <color indexed="9"/>
        <rFont val="Arial"/>
        <family val="2"/>
      </rPr>
      <t>2</t>
    </r>
    <r>
      <rPr>
        <b/>
        <sz val="10"/>
        <color indexed="9"/>
        <rFont val="Arial"/>
        <family val="2"/>
      </rPr>
      <t xml:space="preserve"> eq FUGITIVES DE REFRIGERANTS GEH (tones CO</t>
    </r>
    <r>
      <rPr>
        <b/>
        <vertAlign val="subscript"/>
        <sz val="10"/>
        <color indexed="9"/>
        <rFont val="Arial"/>
        <family val="2"/>
      </rPr>
      <t xml:space="preserve">2 </t>
    </r>
    <r>
      <rPr>
        <b/>
        <sz val="10"/>
        <color indexed="9"/>
        <rFont val="Arial"/>
        <family val="2"/>
      </rPr>
      <t>eq):</t>
    </r>
  </si>
  <si>
    <r>
      <t>Emissions CO</t>
    </r>
    <r>
      <rPr>
        <b/>
        <vertAlign val="subscript"/>
        <sz val="10"/>
        <color indexed="9"/>
        <rFont val="Arial"/>
        <family val="2"/>
      </rPr>
      <t>2</t>
    </r>
    <r>
      <rPr>
        <b/>
        <sz val="10"/>
        <color indexed="9"/>
        <rFont val="Arial"/>
        <family val="2"/>
      </rPr>
      <t xml:space="preserve"> eq FUGITIVES DE REFRIGERANTS HFCs (tones CO</t>
    </r>
    <r>
      <rPr>
        <b/>
        <vertAlign val="subscript"/>
        <sz val="10"/>
        <color indexed="9"/>
        <rFont val="Arial"/>
        <family val="2"/>
      </rPr>
      <t xml:space="preserve">2 </t>
    </r>
    <r>
      <rPr>
        <b/>
        <sz val="10"/>
        <color indexed="9"/>
        <rFont val="Arial"/>
        <family val="2"/>
      </rPr>
      <t>eq):</t>
    </r>
  </si>
  <si>
    <r>
      <t>Emissions CO</t>
    </r>
    <r>
      <rPr>
        <b/>
        <vertAlign val="subscript"/>
        <sz val="10"/>
        <color indexed="9"/>
        <rFont val="Arial"/>
        <family val="2"/>
      </rPr>
      <t>2</t>
    </r>
    <r>
      <rPr>
        <b/>
        <sz val="10"/>
        <color indexed="9"/>
        <rFont val="Arial"/>
        <family val="2"/>
      </rPr>
      <t xml:space="preserve"> eq FUGITIVES DE REFRIGERANTS PFCs (tones CO</t>
    </r>
    <r>
      <rPr>
        <b/>
        <vertAlign val="subscript"/>
        <sz val="10"/>
        <color indexed="9"/>
        <rFont val="Arial"/>
        <family val="2"/>
      </rPr>
      <t xml:space="preserve">2 </t>
    </r>
    <r>
      <rPr>
        <b/>
        <sz val="10"/>
        <color indexed="9"/>
        <rFont val="Arial"/>
        <family val="2"/>
      </rPr>
      <t>eq):</t>
    </r>
  </si>
  <si>
    <r>
      <t>Emissions CO</t>
    </r>
    <r>
      <rPr>
        <b/>
        <vertAlign val="subscript"/>
        <sz val="10"/>
        <color indexed="9"/>
        <rFont val="Arial"/>
        <family val="2"/>
      </rPr>
      <t>2</t>
    </r>
    <r>
      <rPr>
        <b/>
        <sz val="10"/>
        <color indexed="9"/>
        <rFont val="Arial"/>
        <family val="2"/>
      </rPr>
      <t xml:space="preserve"> eq FUGITIVES DE REFRIGERANTS SF</t>
    </r>
    <r>
      <rPr>
        <b/>
        <vertAlign val="subscript"/>
        <sz val="10"/>
        <color indexed="9"/>
        <rFont val="Arial"/>
        <family val="2"/>
      </rPr>
      <t>6</t>
    </r>
    <r>
      <rPr>
        <b/>
        <sz val="10"/>
        <color indexed="9"/>
        <rFont val="Arial"/>
        <family val="2"/>
      </rPr>
      <t xml:space="preserve"> (tones CO</t>
    </r>
    <r>
      <rPr>
        <b/>
        <vertAlign val="subscript"/>
        <sz val="10"/>
        <color indexed="9"/>
        <rFont val="Arial"/>
        <family val="2"/>
      </rPr>
      <t xml:space="preserve">2 </t>
    </r>
    <r>
      <rPr>
        <b/>
        <sz val="10"/>
        <color indexed="9"/>
        <rFont val="Arial"/>
        <family val="2"/>
      </rPr>
      <t>eq):</t>
    </r>
  </si>
  <si>
    <r>
      <t>Emissions CO</t>
    </r>
    <r>
      <rPr>
        <b/>
        <vertAlign val="subscript"/>
        <sz val="10"/>
        <color indexed="9"/>
        <rFont val="Arial"/>
        <family val="2"/>
      </rPr>
      <t>2</t>
    </r>
    <r>
      <rPr>
        <b/>
        <sz val="10"/>
        <color indexed="9"/>
        <rFont val="Arial"/>
        <family val="2"/>
      </rPr>
      <t xml:space="preserve"> eq FUGITIVES DE REFRIGERANTS CO</t>
    </r>
    <r>
      <rPr>
        <b/>
        <vertAlign val="subscript"/>
        <sz val="10"/>
        <color indexed="9"/>
        <rFont val="Arial"/>
        <family val="2"/>
      </rPr>
      <t>2</t>
    </r>
    <r>
      <rPr>
        <b/>
        <sz val="10"/>
        <color indexed="9"/>
        <rFont val="Arial"/>
        <family val="2"/>
      </rPr>
      <t xml:space="preserve"> (tones CO</t>
    </r>
    <r>
      <rPr>
        <b/>
        <vertAlign val="subscript"/>
        <sz val="10"/>
        <color indexed="9"/>
        <rFont val="Arial"/>
        <family val="2"/>
      </rPr>
      <t>2</t>
    </r>
    <r>
      <rPr>
        <b/>
        <sz val="10"/>
        <color indexed="9"/>
        <rFont val="Arial"/>
        <family val="2"/>
      </rPr>
      <t>):</t>
    </r>
  </si>
  <si>
    <r>
      <t>CO</t>
    </r>
    <r>
      <rPr>
        <vertAlign val="subscript"/>
        <sz val="10"/>
        <color indexed="9"/>
        <rFont val="Arial"/>
        <family val="2"/>
      </rPr>
      <t>2</t>
    </r>
  </si>
  <si>
    <r>
      <t>Emissions CO</t>
    </r>
    <r>
      <rPr>
        <b/>
        <vertAlign val="subscript"/>
        <sz val="10"/>
        <color indexed="9"/>
        <rFont val="Arial"/>
        <family val="2"/>
      </rPr>
      <t>2</t>
    </r>
    <r>
      <rPr>
        <b/>
        <sz val="10"/>
        <color indexed="9"/>
        <rFont val="Arial"/>
        <family val="2"/>
      </rPr>
      <t xml:space="preserve"> eq DIRECTES FONTS FIXES (tones):</t>
    </r>
  </si>
  <si>
    <r>
      <t>Emissions CO</t>
    </r>
    <r>
      <rPr>
        <b/>
        <vertAlign val="subscript"/>
        <sz val="10"/>
        <color indexed="9"/>
        <rFont val="Arial"/>
        <family val="2"/>
      </rPr>
      <t>2</t>
    </r>
    <r>
      <rPr>
        <b/>
        <sz val="10"/>
        <color indexed="9"/>
        <rFont val="Arial"/>
        <family val="2"/>
      </rPr>
      <t xml:space="preserve"> DIRECTES COMBUSTIÓ BIOMASSA. CÀLCUL A TÍTOL INFORMATIU PERQUÈ SÓN EMISSIONS BIOGÈNIQUES (tones)</t>
    </r>
  </si>
  <si>
    <r>
      <t>Emissions CH</t>
    </r>
    <r>
      <rPr>
        <b/>
        <vertAlign val="subscript"/>
        <sz val="10"/>
        <color indexed="9"/>
        <rFont val="Arial"/>
        <family val="2"/>
      </rPr>
      <t xml:space="preserve">4 </t>
    </r>
    <r>
      <rPr>
        <b/>
        <sz val="10"/>
        <color indexed="9"/>
        <rFont val="Arial"/>
        <family val="2"/>
      </rPr>
      <t>DIRECTES COMBUSTIÓ BIOMASSA. COMPUTEN EN EL TOTAL EMISSIONS DIRECTES (CO</t>
    </r>
    <r>
      <rPr>
        <b/>
        <vertAlign val="subscript"/>
        <sz val="10"/>
        <color indexed="9"/>
        <rFont val="Arial"/>
        <family val="2"/>
      </rPr>
      <t>2</t>
    </r>
    <r>
      <rPr>
        <b/>
        <sz val="10"/>
        <color indexed="9"/>
        <rFont val="Arial"/>
        <family val="2"/>
      </rPr>
      <t>eq) DE LA COMBUTIÓ EN FONTS FIXES (tones):</t>
    </r>
  </si>
  <si>
    <r>
      <t>Emissions N</t>
    </r>
    <r>
      <rPr>
        <b/>
        <vertAlign val="subscript"/>
        <sz val="10"/>
        <color indexed="9"/>
        <rFont val="Arial"/>
        <family val="2"/>
      </rPr>
      <t>2</t>
    </r>
    <r>
      <rPr>
        <b/>
        <sz val="10"/>
        <color indexed="9"/>
        <rFont val="Arial"/>
        <family val="2"/>
      </rPr>
      <t>O DIRECTES COMBUSTIÓ BIOMASSA (COMPUTEN EN EL TOTAL EMISSIONS DIRECTES (CO</t>
    </r>
    <r>
      <rPr>
        <b/>
        <vertAlign val="subscript"/>
        <sz val="10"/>
        <color indexed="9"/>
        <rFont val="Arial"/>
        <family val="2"/>
      </rPr>
      <t>2</t>
    </r>
    <r>
      <rPr>
        <b/>
        <sz val="10"/>
        <color indexed="9"/>
        <rFont val="Arial"/>
        <family val="2"/>
      </rPr>
      <t>eq) DE LA COMBUTIÓ EN FONTS FIXES (tones):</t>
    </r>
  </si>
  <si>
    <r>
      <t>Emissions de CO</t>
    </r>
    <r>
      <rPr>
        <b/>
        <vertAlign val="subscript"/>
        <sz val="10"/>
        <color indexed="9"/>
        <rFont val="Arial"/>
        <family val="2"/>
      </rPr>
      <t>2</t>
    </r>
    <r>
      <rPr>
        <b/>
        <sz val="10"/>
        <color indexed="9"/>
        <rFont val="Arial"/>
        <family val="2"/>
      </rPr>
      <t>eq de l'ús de productes generats per l'oranització per ser venuts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</si>
  <si>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 dels béns de capital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</si>
  <si>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t>
    </r>
    <r>
      <rPr>
        <b/>
        <vertAlign val="subscript"/>
        <sz val="10"/>
        <color indexed="9"/>
        <rFont val="Arial"/>
        <family val="2"/>
      </rPr>
      <t xml:space="preserve"> </t>
    </r>
    <r>
      <rPr>
        <b/>
        <sz val="10"/>
        <color indexed="9"/>
        <rFont val="Arial"/>
        <family val="2"/>
      </rPr>
      <t>d'altres conceptes no inclosos en cap de les categories anteriors d'emissions indirectes (tones CO</t>
    </r>
    <r>
      <rPr>
        <b/>
        <vertAlign val="subscript"/>
        <sz val="10"/>
        <color indexed="9"/>
        <rFont val="Arial"/>
        <family val="2"/>
      </rPr>
      <t>2</t>
    </r>
    <r>
      <rPr>
        <b/>
        <sz val="10"/>
        <color indexed="9"/>
        <rFont val="Arial"/>
        <family val="2"/>
      </rPr>
      <t>eq):</t>
    </r>
  </si>
  <si>
    <r>
      <t>Remocions de CO</t>
    </r>
    <r>
      <rPr>
        <b/>
        <vertAlign val="subscript"/>
        <sz val="10"/>
        <color indexed="9"/>
        <rFont val="Arial"/>
        <family val="2"/>
      </rPr>
      <t xml:space="preserve">2 </t>
    </r>
    <r>
      <rPr>
        <b/>
        <sz val="10"/>
        <color indexed="9"/>
        <rFont val="Arial"/>
        <family val="2"/>
      </rPr>
      <t>d'altres conceptes no inclosos en cap de les categories anteriors de remocions indirectes (tones CO</t>
    </r>
    <r>
      <rPr>
        <b/>
        <vertAlign val="subscript"/>
        <sz val="10"/>
        <color indexed="9"/>
        <rFont val="Arial"/>
        <family val="2"/>
      </rPr>
      <t>2</t>
    </r>
    <r>
      <rPr>
        <b/>
        <sz val="10"/>
        <color indexed="9"/>
        <rFont val="Arial"/>
        <family val="2"/>
      </rPr>
      <t>). NO inclou les remocions de carboni en plantacions/boscos:</t>
    </r>
  </si>
  <si>
    <t>REMOCIONS PER CARBONI BIOGÈNIC: CÀLCUL A TÍTOL INFORMATIU</t>
  </si>
  <si>
    <t>REMOCIONS CARBONI BIOGÈNIC: CÀLCUL A TÍTOL INFORMATIU
(SÍ inclou les remocions de carboni biogènic emmagatzemat als materials
NO inclou les remocions de carboni en la plantació/bosc)</t>
  </si>
  <si>
    <r>
      <t>Remocions de CO</t>
    </r>
    <r>
      <rPr>
        <b/>
        <vertAlign val="subscript"/>
        <sz val="10"/>
        <color theme="0"/>
        <rFont val="Arial"/>
        <family val="2"/>
      </rPr>
      <t xml:space="preserve">2
</t>
    </r>
    <r>
      <rPr>
        <b/>
        <sz val="10"/>
        <color theme="0"/>
        <rFont val="Arial"/>
        <family val="2"/>
      </rPr>
      <t>(NO inclou les remocions de carboni en la plantació/bosc)</t>
    </r>
  </si>
  <si>
    <r>
      <t>Factor de remoció de CO</t>
    </r>
    <r>
      <rPr>
        <b/>
        <vertAlign val="subscript"/>
        <sz val="10"/>
        <color theme="0"/>
        <rFont val="Arial"/>
        <family val="2"/>
      </rPr>
      <t xml:space="preserve">2
</t>
    </r>
    <r>
      <rPr>
        <b/>
        <sz val="10"/>
        <color theme="0"/>
        <rFont val="Arial"/>
        <family val="2"/>
      </rPr>
      <t>(NO inclou les remocions de carboni en la plantació/bosc)</t>
    </r>
  </si>
  <si>
    <r>
      <t>kg CO</t>
    </r>
    <r>
      <rPr>
        <vertAlign val="subscript"/>
        <sz val="12"/>
        <rFont val="Arial"/>
        <family val="2"/>
      </rPr>
      <t>2</t>
    </r>
    <r>
      <rPr>
        <sz val="12"/>
        <rFont val="Arial"/>
        <family val="2"/>
      </rPr>
      <t>eq/passatger*km</t>
    </r>
  </si>
  <si>
    <r>
      <t>kg CO</t>
    </r>
    <r>
      <rPr>
        <vertAlign val="subscript"/>
        <sz val="12"/>
        <rFont val="Arial"/>
        <family val="2"/>
      </rPr>
      <t>2</t>
    </r>
    <r>
      <rPr>
        <sz val="12"/>
        <rFont val="Arial"/>
        <family val="2"/>
      </rPr>
      <t>eq/t mercaderia*km</t>
    </r>
  </si>
  <si>
    <r>
      <t>Factor emissió CH</t>
    </r>
    <r>
      <rPr>
        <b/>
        <vertAlign val="subscript"/>
        <sz val="10"/>
        <color indexed="9"/>
        <rFont val="Arial"/>
        <family val="2"/>
      </rPr>
      <t>4</t>
    </r>
    <r>
      <rPr>
        <b/>
        <sz val="10"/>
        <color indexed="9"/>
        <rFont val="Arial"/>
        <family val="2"/>
      </rPr>
      <t xml:space="preserve"> (kg CO</t>
    </r>
    <r>
      <rPr>
        <b/>
        <vertAlign val="subscript"/>
        <sz val="10"/>
        <color indexed="9"/>
        <rFont val="Arial"/>
        <family val="2"/>
      </rPr>
      <t>2</t>
    </r>
    <r>
      <rPr>
        <b/>
        <sz val="10"/>
        <color indexed="9"/>
        <rFont val="Arial"/>
        <family val="2"/>
      </rPr>
      <t>eq/l)</t>
    </r>
  </si>
  <si>
    <t>Turismes, autobusos i autocars</t>
  </si>
  <si>
    <r>
      <t>Factor emissió N</t>
    </r>
    <r>
      <rPr>
        <b/>
        <vertAlign val="subscript"/>
        <sz val="10"/>
        <color indexed="9"/>
        <rFont val="Arial"/>
        <family val="2"/>
      </rPr>
      <t>2</t>
    </r>
    <r>
      <rPr>
        <b/>
        <sz val="10"/>
        <color indexed="9"/>
        <rFont val="Arial"/>
        <family val="2"/>
      </rPr>
      <t>O(kg CO</t>
    </r>
    <r>
      <rPr>
        <b/>
        <vertAlign val="subscript"/>
        <sz val="10"/>
        <color indexed="9"/>
        <rFont val="Arial"/>
        <family val="2"/>
      </rPr>
      <t>2</t>
    </r>
    <r>
      <rPr>
        <b/>
        <sz val="10"/>
        <color indexed="9"/>
        <rFont val="Arial"/>
        <family val="2"/>
      </rPr>
      <t>eq/l)</t>
    </r>
  </si>
  <si>
    <t xml:space="preserve">Maquinària mòbil agrícola - amb gasoil classe B </t>
  </si>
  <si>
    <t>Maquinària mòbil forestal - amb gasoil classe B</t>
  </si>
  <si>
    <t>Maquinària mòbil industrial - amb gasoil classe B</t>
  </si>
  <si>
    <t>Consum associat a la despesa</t>
  </si>
  <si>
    <t>litres</t>
  </si>
  <si>
    <r>
      <t>Factor emissió CH</t>
    </r>
    <r>
      <rPr>
        <b/>
        <vertAlign val="subscript"/>
        <sz val="10"/>
        <color indexed="9"/>
        <rFont val="Arial"/>
        <family val="2"/>
      </rPr>
      <t>4</t>
    </r>
    <r>
      <rPr>
        <b/>
        <sz val="10"/>
        <color indexed="9"/>
        <rFont val="Arial"/>
        <family val="2"/>
      </rPr>
      <t xml:space="preserve"> (g CO</t>
    </r>
    <r>
      <rPr>
        <b/>
        <vertAlign val="subscript"/>
        <sz val="10"/>
        <color indexed="9"/>
        <rFont val="Arial"/>
        <family val="2"/>
      </rPr>
      <t>2</t>
    </r>
    <r>
      <rPr>
        <b/>
        <sz val="10"/>
        <color indexed="9"/>
        <rFont val="Arial"/>
        <family val="2"/>
      </rPr>
      <t>eq/km)</t>
    </r>
  </si>
  <si>
    <r>
      <t>Factor emissió N</t>
    </r>
    <r>
      <rPr>
        <b/>
        <vertAlign val="subscript"/>
        <sz val="10"/>
        <color indexed="9"/>
        <rFont val="Arial"/>
        <family val="2"/>
      </rPr>
      <t>2</t>
    </r>
    <r>
      <rPr>
        <b/>
        <sz val="10"/>
        <color indexed="9"/>
        <rFont val="Arial"/>
        <family val="2"/>
      </rPr>
      <t>O(g CO</t>
    </r>
    <r>
      <rPr>
        <b/>
        <vertAlign val="subscript"/>
        <sz val="10"/>
        <color indexed="9"/>
        <rFont val="Arial"/>
        <family val="2"/>
      </rPr>
      <t>2</t>
    </r>
    <r>
      <rPr>
        <b/>
        <sz val="10"/>
        <color indexed="9"/>
        <rFont val="Arial"/>
        <family val="2"/>
      </rPr>
      <t>eq/km)</t>
    </r>
  </si>
  <si>
    <r>
      <t>*</t>
    </r>
    <r>
      <rPr>
        <vertAlign val="superscript"/>
        <sz val="10"/>
        <color indexed="9"/>
        <rFont val="Arial"/>
        <family val="2"/>
      </rPr>
      <t>6</t>
    </r>
    <r>
      <rPr>
        <sz val="10"/>
        <color indexed="9"/>
        <rFont val="Arial"/>
        <family val="2"/>
      </rPr>
      <t xml:space="preserve"> Introduir els km totals recorreguts per tots els passatgers (km per passatger * núm passatgers)</t>
    </r>
  </si>
  <si>
    <r>
      <t>Emissions de CO</t>
    </r>
    <r>
      <rPr>
        <b/>
        <vertAlign val="subscript"/>
        <sz val="10"/>
        <color indexed="9"/>
        <rFont val="Arial"/>
        <family val="2"/>
      </rPr>
      <t>2</t>
    </r>
    <r>
      <rPr>
        <b/>
        <sz val="10"/>
        <color indexed="9"/>
        <rFont val="Arial"/>
        <family val="2"/>
      </rPr>
      <t>eq del TRANSPORT PER CARRETERA DE PASSATGERS (PROPI) (tones):</t>
    </r>
  </si>
  <si>
    <r>
      <t>t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</si>
  <si>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 del TRANSPORT PER CARRETERA DE PASSATGERS (EXTERN VIATGES COMERCIALS) (tones):</t>
    </r>
  </si>
  <si>
    <r>
      <t>Emissions de CO</t>
    </r>
    <r>
      <rPr>
        <b/>
        <vertAlign val="subscript"/>
        <sz val="10"/>
        <color indexed="9"/>
        <rFont val="Arial"/>
        <family val="2"/>
      </rPr>
      <t>2</t>
    </r>
    <r>
      <rPr>
        <b/>
        <sz val="10"/>
        <color indexed="9"/>
        <rFont val="Arial"/>
        <family val="2"/>
      </rPr>
      <t>eq del TRANSPORT PER CARRETERA DE PASSATGERS (EXTERN CLIENTS I VISITANTS)  (tones):</t>
    </r>
  </si>
  <si>
    <r>
      <t>Emissions de CO</t>
    </r>
    <r>
      <rPr>
        <b/>
        <vertAlign val="subscript"/>
        <sz val="10"/>
        <color indexed="9"/>
        <rFont val="Arial"/>
        <family val="2"/>
      </rPr>
      <t>2</t>
    </r>
    <r>
      <rPr>
        <b/>
        <sz val="10"/>
        <color indexed="9"/>
        <rFont val="Arial"/>
        <family val="2"/>
      </rPr>
      <t>eq del TRANSPORT PER CARRETERA DE PASSATGERS (EXTERN IN ITINERE)  (tones):</t>
    </r>
  </si>
  <si>
    <r>
      <t xml:space="preserve">En aquest apartat heu de calcular les emissions del transport extern degudes als viatges de negoci, de clients o visitants o </t>
    </r>
    <r>
      <rPr>
        <b/>
        <i/>
        <sz val="10"/>
        <rFont val="Arial"/>
        <family val="2"/>
      </rPr>
      <t>in itinere</t>
    </r>
    <r>
      <rPr>
        <b/>
        <sz val="10"/>
        <rFont val="Arial"/>
        <family val="2"/>
      </rPr>
      <t xml:space="preserve"> de forma separada</t>
    </r>
  </si>
  <si>
    <r>
      <t>tones CO</t>
    </r>
    <r>
      <rPr>
        <b/>
        <vertAlign val="subscript"/>
        <sz val="10"/>
        <rFont val="Arial"/>
        <family val="2"/>
      </rPr>
      <t>2</t>
    </r>
    <r>
      <rPr>
        <b/>
        <sz val="10"/>
        <rFont val="Arial"/>
        <family val="2"/>
      </rPr>
      <t>eq</t>
    </r>
  </si>
  <si>
    <r>
      <t>kg CO</t>
    </r>
    <r>
      <rPr>
        <vertAlign val="subscript"/>
        <sz val="12"/>
        <rFont val="Arial"/>
        <family val="2"/>
      </rPr>
      <t>2</t>
    </r>
    <r>
      <rPr>
        <sz val="12"/>
        <rFont val="Arial"/>
        <family val="2"/>
      </rPr>
      <t>eq/kWh</t>
    </r>
  </si>
  <si>
    <r>
      <t>CO</t>
    </r>
    <r>
      <rPr>
        <b/>
        <vertAlign val="subscript"/>
        <sz val="12"/>
        <rFont val="Arial"/>
        <family val="2"/>
      </rPr>
      <t>2</t>
    </r>
    <r>
      <rPr>
        <b/>
        <sz val="12"/>
        <rFont val="Arial"/>
        <family val="2"/>
      </rPr>
      <t xml:space="preserve"> / CO</t>
    </r>
    <r>
      <rPr>
        <b/>
        <vertAlign val="subscript"/>
        <sz val="12"/>
        <rFont val="Arial"/>
        <family val="2"/>
      </rPr>
      <t>2</t>
    </r>
    <r>
      <rPr>
        <b/>
        <sz val="12"/>
        <rFont val="Arial"/>
        <family val="2"/>
      </rPr>
      <t>eq per electricitat, residus i aigua</t>
    </r>
  </si>
  <si>
    <r>
      <t xml:space="preserve">1. Mètode: consum de combustible </t>
    </r>
    <r>
      <rPr>
        <b/>
        <vertAlign val="superscript"/>
        <sz val="10"/>
        <color indexed="9"/>
        <rFont val="Arial"/>
        <family val="2"/>
      </rPr>
      <t>*0</t>
    </r>
    <r>
      <rPr>
        <b/>
        <sz val="10"/>
        <color indexed="9"/>
        <rFont val="Arial"/>
        <family val="2"/>
      </rPr>
      <t xml:space="preserve"> </t>
    </r>
    <r>
      <rPr>
        <b/>
        <sz val="10"/>
        <color indexed="10"/>
        <rFont val="Arial"/>
        <family val="2"/>
      </rPr>
      <t>(VEGEU EXPLICACIÓ A LA COLUMNA T)</t>
    </r>
  </si>
  <si>
    <r>
      <t>Emissions de CO</t>
    </r>
    <r>
      <rPr>
        <b/>
        <vertAlign val="subscript"/>
        <sz val="10"/>
        <color indexed="9"/>
        <rFont val="Arial"/>
        <family val="2"/>
      </rPr>
      <t>2</t>
    </r>
    <r>
      <rPr>
        <b/>
        <sz val="10"/>
        <color indexed="9"/>
        <rFont val="Arial"/>
        <family val="2"/>
      </rPr>
      <t>eq del TRANSPORT PER CARRETERA DE MERCADERIES (PROPI) (tones):</t>
    </r>
  </si>
  <si>
    <r>
      <t>Emissions de CO</t>
    </r>
    <r>
      <rPr>
        <b/>
        <vertAlign val="subscript"/>
        <sz val="10"/>
        <color indexed="9"/>
        <rFont val="Arial"/>
        <family val="2"/>
      </rPr>
      <t>2</t>
    </r>
    <r>
      <rPr>
        <b/>
        <sz val="10"/>
        <color indexed="9"/>
        <rFont val="Arial"/>
        <family val="2"/>
      </rPr>
      <t>eq del TRANSPORT PER CARRETERA DE MERCADERIES (EXTERN DISTRIBUCIÓ) (tones):</t>
    </r>
  </si>
  <si>
    <r>
      <t>Emissions de CO</t>
    </r>
    <r>
      <rPr>
        <b/>
        <vertAlign val="subscript"/>
        <sz val="10"/>
        <color indexed="9"/>
        <rFont val="Arial"/>
        <family val="2"/>
      </rPr>
      <t>2</t>
    </r>
    <r>
      <rPr>
        <b/>
        <sz val="10"/>
        <color indexed="9"/>
        <rFont val="Arial"/>
        <family val="2"/>
      </rPr>
      <t>eq del TRANSPORT FERROVIARI DE PASSATGERS (EXTERN VIATGES COMERCIALS)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</si>
  <si>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 del TRANSPORT FERROVIARI DE PASSATGERS (EXTERN CLIENTS I VISITANTS) (tones CO</t>
    </r>
    <r>
      <rPr>
        <b/>
        <vertAlign val="subscript"/>
        <sz val="10"/>
        <color indexed="9"/>
        <rFont val="Arial"/>
        <family val="2"/>
      </rPr>
      <t>2</t>
    </r>
    <r>
      <rPr>
        <b/>
        <sz val="10"/>
        <color indexed="9"/>
        <rFont val="Arial"/>
        <family val="2"/>
      </rPr>
      <t>eq):</t>
    </r>
  </si>
  <si>
    <r>
      <t>Emissions de CO</t>
    </r>
    <r>
      <rPr>
        <b/>
        <vertAlign val="subscript"/>
        <sz val="10"/>
        <color indexed="9"/>
        <rFont val="Arial"/>
        <family val="2"/>
      </rPr>
      <t>2</t>
    </r>
    <r>
      <rPr>
        <b/>
        <sz val="10"/>
        <color indexed="9"/>
        <rFont val="Arial"/>
        <family val="2"/>
      </rPr>
      <t>eq del TRANSPORT FERROVIARI DE PASSATGERS (EXTERN IN ITINERE) (tones CO</t>
    </r>
    <r>
      <rPr>
        <b/>
        <vertAlign val="subscript"/>
        <sz val="10"/>
        <color indexed="9"/>
        <rFont val="Arial"/>
        <family val="2"/>
      </rPr>
      <t>2</t>
    </r>
    <r>
      <rPr>
        <b/>
        <sz val="10"/>
        <color indexed="9"/>
        <rFont val="Arial"/>
        <family val="2"/>
      </rPr>
      <t>eq):</t>
    </r>
  </si>
  <si>
    <t>MATERIALS, MATÈRIES PRIMERES I PRODUCTES: VEGEU EXPLICACIÓ COLUMNA N</t>
  </si>
  <si>
    <r>
      <t>Factor d'emissió de CO</t>
    </r>
    <r>
      <rPr>
        <b/>
        <vertAlign val="subscript"/>
        <sz val="10"/>
        <color indexed="9"/>
        <rFont val="Arial"/>
        <family val="2"/>
      </rPr>
      <t>2</t>
    </r>
    <r>
      <rPr>
        <b/>
        <sz val="10"/>
        <color indexed="9"/>
        <rFont val="Arial"/>
        <family val="2"/>
      </rPr>
      <t xml:space="preserve"> 
kg CO</t>
    </r>
    <r>
      <rPr>
        <b/>
        <vertAlign val="subscript"/>
        <sz val="10"/>
        <color indexed="9"/>
        <rFont val="Arial"/>
        <family val="2"/>
      </rPr>
      <t>2</t>
    </r>
    <r>
      <rPr>
        <b/>
        <sz val="10"/>
        <color indexed="9"/>
        <rFont val="Arial"/>
        <family val="2"/>
      </rPr>
      <t>eq/(passatger*km)</t>
    </r>
  </si>
  <si>
    <t>RENFE DIÈSEL MERCADERIES (gasoil B)</t>
  </si>
  <si>
    <r>
      <t>Font de dades factors emissió CO</t>
    </r>
    <r>
      <rPr>
        <b/>
        <vertAlign val="subscript"/>
        <sz val="10"/>
        <rFont val="Arial"/>
        <family val="2"/>
      </rPr>
      <t>2</t>
    </r>
    <r>
      <rPr>
        <b/>
        <sz val="10"/>
        <rFont val="Arial"/>
        <family val="2"/>
      </rPr>
      <t>eq INDIRECTES TRANSPORT FERROVIARI</t>
    </r>
  </si>
  <si>
    <r>
      <t>Emissions de CH</t>
    </r>
    <r>
      <rPr>
        <b/>
        <vertAlign val="subscript"/>
        <sz val="10"/>
        <color indexed="9"/>
        <rFont val="Arial"/>
        <family val="2"/>
      </rPr>
      <t>4</t>
    </r>
    <r>
      <rPr>
        <b/>
        <sz val="10"/>
        <color indexed="9"/>
        <rFont val="Arial"/>
        <family val="2"/>
      </rPr>
      <t xml:space="preserve"> (tones)</t>
    </r>
  </si>
  <si>
    <r>
      <t>Factor emissió CH</t>
    </r>
    <r>
      <rPr>
        <b/>
        <vertAlign val="subscript"/>
        <sz val="10"/>
        <color indexed="9"/>
        <rFont val="Arial"/>
        <family val="2"/>
      </rPr>
      <t>4</t>
    </r>
    <r>
      <rPr>
        <b/>
        <sz val="10"/>
        <color indexed="9"/>
        <rFont val="Arial"/>
        <family val="2"/>
      </rPr>
      <t xml:space="preserve"> 
kg CO</t>
    </r>
    <r>
      <rPr>
        <b/>
        <vertAlign val="subscript"/>
        <sz val="10"/>
        <color indexed="9"/>
        <rFont val="Arial"/>
        <family val="2"/>
      </rPr>
      <t>2</t>
    </r>
    <r>
      <rPr>
        <b/>
        <sz val="10"/>
        <color indexed="9"/>
        <rFont val="Arial"/>
        <family val="2"/>
      </rPr>
      <t>eq/t mercaderia*km</t>
    </r>
  </si>
  <si>
    <r>
      <t>CH</t>
    </r>
    <r>
      <rPr>
        <b/>
        <vertAlign val="subscript"/>
        <sz val="10"/>
        <color indexed="9"/>
        <rFont val="Arial"/>
        <family val="2"/>
      </rPr>
      <t xml:space="preserve">4 </t>
    </r>
    <r>
      <rPr>
        <b/>
        <sz val="10"/>
        <color indexed="9"/>
        <rFont val="Arial"/>
        <family val="2"/>
      </rPr>
      <t>(tones CO</t>
    </r>
    <r>
      <rPr>
        <b/>
        <vertAlign val="subscript"/>
        <sz val="10"/>
        <color indexed="9"/>
        <rFont val="Arial"/>
        <family val="2"/>
      </rPr>
      <t>2</t>
    </r>
    <r>
      <rPr>
        <b/>
        <sz val="10"/>
        <color indexed="9"/>
        <rFont val="Arial"/>
        <family val="2"/>
      </rPr>
      <t>eq)</t>
    </r>
  </si>
  <si>
    <r>
      <t xml:space="preserve"> tones CO</t>
    </r>
    <r>
      <rPr>
        <b/>
        <vertAlign val="subscript"/>
        <sz val="10"/>
        <color indexed="9"/>
        <rFont val="Arial"/>
        <family val="2"/>
      </rPr>
      <t xml:space="preserve">2
</t>
    </r>
    <r>
      <rPr>
        <b/>
        <sz val="10"/>
        <color indexed="9"/>
        <rFont val="Arial"/>
        <family val="2"/>
      </rPr>
      <t>tones CO</t>
    </r>
    <r>
      <rPr>
        <b/>
        <vertAlign val="subscript"/>
        <sz val="10"/>
        <color indexed="9"/>
        <rFont val="Arial"/>
        <family val="2"/>
      </rPr>
      <t>2</t>
    </r>
    <r>
      <rPr>
        <b/>
        <sz val="10"/>
        <color indexed="9"/>
        <rFont val="Arial"/>
        <family val="2"/>
      </rPr>
      <t>eq per elèctric</t>
    </r>
  </si>
  <si>
    <r>
      <t>Factor d'emissió de CO</t>
    </r>
    <r>
      <rPr>
        <b/>
        <vertAlign val="subscript"/>
        <sz val="10"/>
        <color indexed="9"/>
        <rFont val="Arial"/>
        <family val="2"/>
      </rPr>
      <t>2</t>
    </r>
    <r>
      <rPr>
        <b/>
        <sz val="10"/>
        <color indexed="9"/>
        <rFont val="Arial"/>
        <family val="2"/>
      </rPr>
      <t xml:space="preserve"> 
kg CO</t>
    </r>
    <r>
      <rPr>
        <b/>
        <vertAlign val="subscript"/>
        <sz val="10"/>
        <color indexed="9"/>
        <rFont val="Arial"/>
        <family val="2"/>
      </rPr>
      <t>2</t>
    </r>
    <r>
      <rPr>
        <b/>
        <sz val="10"/>
        <color indexed="9"/>
        <rFont val="Arial"/>
        <family val="2"/>
      </rPr>
      <t>/t mercaderia*km
kg CO2eq/t mercaderia*km per elèctric</t>
    </r>
  </si>
  <si>
    <r>
      <t>Emissions de N</t>
    </r>
    <r>
      <rPr>
        <b/>
        <vertAlign val="subscript"/>
        <sz val="10"/>
        <color indexed="9"/>
        <rFont val="Arial"/>
        <family val="2"/>
      </rPr>
      <t>2</t>
    </r>
    <r>
      <rPr>
        <b/>
        <sz val="10"/>
        <color indexed="9"/>
        <rFont val="Arial"/>
        <family val="2"/>
      </rPr>
      <t>O (tones)</t>
    </r>
  </si>
  <si>
    <r>
      <t>Factor emissió N2O
kg CO</t>
    </r>
    <r>
      <rPr>
        <b/>
        <vertAlign val="subscript"/>
        <sz val="10"/>
        <color indexed="9"/>
        <rFont val="Arial"/>
        <family val="2"/>
      </rPr>
      <t>2</t>
    </r>
    <r>
      <rPr>
        <b/>
        <sz val="10"/>
        <color indexed="9"/>
        <rFont val="Arial"/>
        <family val="2"/>
      </rPr>
      <t>eq/t mercaderia*km</t>
    </r>
  </si>
  <si>
    <r>
      <t>N</t>
    </r>
    <r>
      <rPr>
        <b/>
        <vertAlign val="subscript"/>
        <sz val="10"/>
        <color indexed="9"/>
        <rFont val="Arial"/>
        <family val="2"/>
      </rPr>
      <t>2</t>
    </r>
    <r>
      <rPr>
        <b/>
        <sz val="10"/>
        <color indexed="9"/>
        <rFont val="Arial"/>
        <family val="2"/>
      </rPr>
      <t>O</t>
    </r>
    <r>
      <rPr>
        <b/>
        <vertAlign val="subscript"/>
        <sz val="10"/>
        <color indexed="9"/>
        <rFont val="Arial"/>
        <family val="2"/>
      </rPr>
      <t xml:space="preserve"> </t>
    </r>
    <r>
      <rPr>
        <b/>
        <sz val="10"/>
        <color indexed="9"/>
        <rFont val="Arial"/>
        <family val="2"/>
      </rPr>
      <t>(tones CO</t>
    </r>
    <r>
      <rPr>
        <b/>
        <vertAlign val="subscript"/>
        <sz val="10"/>
        <color indexed="9"/>
        <rFont val="Arial"/>
        <family val="2"/>
      </rPr>
      <t>2</t>
    </r>
    <r>
      <rPr>
        <b/>
        <sz val="10"/>
        <color indexed="9"/>
        <rFont val="Arial"/>
        <family val="2"/>
      </rPr>
      <t>eq)</t>
    </r>
  </si>
  <si>
    <t>Fabricació dels materials, matèries primeres o productes que utilitza l'organització. Inclou també remocions.</t>
  </si>
  <si>
    <t>Ús de productes venuts per l'organització</t>
  </si>
  <si>
    <t>25,7% R134a + 25,3% HFO1234yf + 24,7% R125 + 24,3% R32</t>
  </si>
  <si>
    <t>Càrrega transportada (tones)</t>
  </si>
  <si>
    <t>Calor</t>
  </si>
  <si>
    <t>Vapor</t>
  </si>
  <si>
    <t>Fred</t>
  </si>
  <si>
    <t>Dada d'activitat (valor absolut)</t>
  </si>
  <si>
    <t>Explicació breu de la metodologia, indicant les unitats de la dada d'activitat</t>
  </si>
  <si>
    <t xml:space="preserve">Dades per a l'estimació d'emissions
</t>
  </si>
  <si>
    <t>Taula A. NIVELL MÉS DESAGREGAT: Obligatori per a les empreses que facin Declaració Anual de Residus Industrials (DARI), o bé que disposin d'informació sobre el tipus de tractament que s'aplica als residus. 
En cas que per una fracció concreta, el tipus de tractament no estigui contemplat en aquesta Taula A, es recomana la utilització dels factors d’emissió agregats de la Taula B.</t>
  </si>
  <si>
    <t>Taula B. NIVELL AGREGAT: Útil per a empreses que no facin la DARI, o que no disposin d'informació sobre el tipus de tractament que s'aplica als residus. 
També es recomana la utilització d’aquests factors d’emissió en cas d’empreses que facin la DARI on, per una fracció donada, el tipus de tractament indicat a la DARI no aparegui a la Taula A.</t>
  </si>
  <si>
    <r>
      <t>kgCO</t>
    </r>
    <r>
      <rPr>
        <b/>
        <vertAlign val="subscript"/>
        <sz val="10"/>
        <color indexed="9"/>
        <rFont val="Arial"/>
        <family val="2"/>
      </rPr>
      <t>2</t>
    </r>
    <r>
      <rPr>
        <b/>
        <sz val="10"/>
        <color indexed="9"/>
        <rFont val="Arial"/>
        <family val="2"/>
      </rPr>
      <t>/kg</t>
    </r>
  </si>
  <si>
    <r>
      <t>kg CO</t>
    </r>
    <r>
      <rPr>
        <b/>
        <vertAlign val="subscript"/>
        <sz val="10"/>
        <color indexed="9"/>
        <rFont val="Arial"/>
        <family val="2"/>
      </rPr>
      <t>2</t>
    </r>
    <r>
      <rPr>
        <b/>
        <sz val="10"/>
        <color indexed="9"/>
        <rFont val="Arial"/>
        <family val="2"/>
      </rPr>
      <t>eq/kg</t>
    </r>
  </si>
  <si>
    <r>
      <t>Emissions de CO</t>
    </r>
    <r>
      <rPr>
        <b/>
        <vertAlign val="subscript"/>
        <sz val="10"/>
        <color indexed="9"/>
        <rFont val="Arial"/>
        <family val="2"/>
      </rPr>
      <t>2</t>
    </r>
    <r>
      <rPr>
        <b/>
        <sz val="10"/>
        <color indexed="9"/>
        <rFont val="Arial"/>
        <family val="2"/>
      </rPr>
      <t>eq del TRANSPORT MARÍTIM DE PASSATGERS (PROPI) (tones):</t>
    </r>
  </si>
  <si>
    <r>
      <t>Emissions de CO</t>
    </r>
    <r>
      <rPr>
        <b/>
        <vertAlign val="subscript"/>
        <sz val="10"/>
        <color indexed="9"/>
        <rFont val="Arial"/>
        <family val="2"/>
      </rPr>
      <t>2</t>
    </r>
    <r>
      <rPr>
        <b/>
        <sz val="10"/>
        <color indexed="9"/>
        <rFont val="Arial"/>
        <family val="2"/>
      </rPr>
      <t>eq del TRANSPORT MARÍTIM DE MERCADERIES (PROPI) (tones):</t>
    </r>
  </si>
  <si>
    <r>
      <t>Factor d'emissió de CO</t>
    </r>
    <r>
      <rPr>
        <b/>
        <vertAlign val="subscript"/>
        <sz val="10"/>
        <color theme="0"/>
        <rFont val="Arial"/>
        <family val="2"/>
      </rPr>
      <t xml:space="preserve">2 </t>
    </r>
    <r>
      <rPr>
        <b/>
        <sz val="10"/>
        <color theme="0"/>
        <rFont val="Arial"/>
        <family val="2"/>
      </rPr>
      <t>(cel·la oculta)</t>
    </r>
  </si>
  <si>
    <r>
      <t>Factor emissió 
t CO</t>
    </r>
    <r>
      <rPr>
        <b/>
        <vertAlign val="subscript"/>
        <sz val="10"/>
        <color indexed="9"/>
        <rFont val="Arial"/>
        <family val="2"/>
      </rPr>
      <t>2</t>
    </r>
    <r>
      <rPr>
        <b/>
        <sz val="10"/>
        <color indexed="9"/>
        <rFont val="Arial"/>
        <family val="2"/>
      </rPr>
      <t>eq/t INDÚSTRIES ENERGÈTIQUES / MANUFACTURERES (cel·la oculta)</t>
    </r>
  </si>
  <si>
    <r>
      <t>Factor emissió 
t CO</t>
    </r>
    <r>
      <rPr>
        <b/>
        <vertAlign val="subscript"/>
        <sz val="10"/>
        <color indexed="9"/>
        <rFont val="Arial"/>
        <family val="2"/>
      </rPr>
      <t>2</t>
    </r>
    <r>
      <rPr>
        <b/>
        <sz val="10"/>
        <color indexed="9"/>
        <rFont val="Arial"/>
        <family val="2"/>
      </rPr>
      <t>eq/t COMERCIAL INSTITUCIONAL (cel·la oculta)</t>
    </r>
  </si>
  <si>
    <t>unitat (tones)</t>
  </si>
  <si>
    <r>
      <t>t CO</t>
    </r>
    <r>
      <rPr>
        <b/>
        <vertAlign val="subscript"/>
        <sz val="10"/>
        <color indexed="9"/>
        <rFont val="Arial"/>
        <family val="2"/>
      </rPr>
      <t>2</t>
    </r>
    <r>
      <rPr>
        <b/>
        <sz val="10"/>
        <color indexed="9"/>
        <rFont val="Arial"/>
        <family val="2"/>
      </rPr>
      <t>eq/unitat (indicada a la columa E)</t>
    </r>
  </si>
  <si>
    <t>kWh/100 km</t>
  </si>
  <si>
    <t xml:space="preserve">Turismes, furgonetes, camionetes, camions, ciclomotors, motocicletes, autobusos, autocars, maquinària mòbil agrícola, industrial i forestal
</t>
  </si>
  <si>
    <t>Descripció tipus de vehicle (es recomana indicar el concepte "Segmento" de la base de dades de vehicles d'IDAE)</t>
  </si>
  <si>
    <t>SÍ</t>
  </si>
  <si>
    <t>NO</t>
  </si>
  <si>
    <t>VEHICLE ELÈCTRIC</t>
  </si>
  <si>
    <t>Bicicleta</t>
  </si>
  <si>
    <t>Mitjana</t>
  </si>
  <si>
    <t>Patinet</t>
  </si>
  <si>
    <t>Motocicleta (L3)</t>
  </si>
  <si>
    <t>L6 Quadricicle lleuger</t>
  </si>
  <si>
    <t>Quadricicle (L6 i L7)</t>
  </si>
  <si>
    <t>L7 Quadricicle</t>
  </si>
  <si>
    <t>Mitjana quadricicle</t>
  </si>
  <si>
    <t>M1 Berlina familiar mitjà</t>
  </si>
  <si>
    <t>M1 Monovolum mitjà</t>
  </si>
  <si>
    <t>Turisme (M1)</t>
  </si>
  <si>
    <t>M1 Tot terreny mitjà</t>
  </si>
  <si>
    <t>M1 Petit</t>
  </si>
  <si>
    <t>M1 Mini</t>
  </si>
  <si>
    <t>Mitjana turisme</t>
  </si>
  <si>
    <t>N1 Furgó</t>
  </si>
  <si>
    <t>N1 Furgoneta gran</t>
  </si>
  <si>
    <t>Furgoneta i furgó (N1 i N2)</t>
  </si>
  <si>
    <t>N1 Furgoneta petita</t>
  </si>
  <si>
    <t>N2 Furgó</t>
  </si>
  <si>
    <t xml:space="preserve">Mitjana furgoneta </t>
  </si>
  <si>
    <t>Mitjana furgó</t>
  </si>
  <si>
    <t>N3 Camió</t>
  </si>
  <si>
    <t>Camió (N3)</t>
  </si>
  <si>
    <t>N3 Tractocamió</t>
  </si>
  <si>
    <t>Mitjana camió</t>
  </si>
  <si>
    <t xml:space="preserve">Consum elèctric 
mitjà (kWh/100 km) </t>
  </si>
  <si>
    <t>Motocicleta</t>
  </si>
  <si>
    <t>Quadricicle</t>
  </si>
  <si>
    <t>Turisme</t>
  </si>
  <si>
    <t>Furgoneta</t>
  </si>
  <si>
    <t>Furgó</t>
  </si>
  <si>
    <t>Camió</t>
  </si>
  <si>
    <t>Tipologia de vehicle</t>
  </si>
  <si>
    <t xml:space="preserve">Descripció tipologia de vehicle d'acord amb la Guia de càlcul d'emissions de GEH (apartat 3.2 pels vehicles de combustió o apartat 3.5 pels vehicles elèctrics) </t>
  </si>
  <si>
    <t>Tipologia de vehicle elèctric</t>
  </si>
  <si>
    <t>És un vehicle elèctric?</t>
  </si>
  <si>
    <t>Marca i model d'acord amb la base de dades de vehicles d'IDAE.
Vegeu apartats 3.2 i 3.5 de la Guia</t>
  </si>
  <si>
    <t>Consum elèctric (instal·lacions i vehicles elèctrics de la flota pròpia en files separades)</t>
  </si>
  <si>
    <t>Font de dades factors emissió INDIRECTES PRODUCCIÓ ELECTRICITAT ADQUIRIDA</t>
  </si>
  <si>
    <t>Opcions tipus electricitat consumida</t>
  </si>
  <si>
    <r>
      <t xml:space="preserve">3. Mètode: distància recorreguda (si es disposa de la marca i model del vehicle) </t>
    </r>
    <r>
      <rPr>
        <b/>
        <vertAlign val="superscript"/>
        <sz val="10"/>
        <color indexed="9"/>
        <rFont val="Arial"/>
        <family val="2"/>
      </rPr>
      <t xml:space="preserve">*4 
</t>
    </r>
    <r>
      <rPr>
        <b/>
        <sz val="10"/>
        <color indexed="9"/>
        <rFont val="Arial"/>
        <family val="2"/>
      </rPr>
      <t>Vegeu la classificació de vehicles i les emissions de CO</t>
    </r>
    <r>
      <rPr>
        <b/>
        <vertAlign val="subscript"/>
        <sz val="10"/>
        <color indexed="9"/>
        <rFont val="Arial"/>
        <family val="2"/>
      </rPr>
      <t>2</t>
    </r>
    <r>
      <rPr>
        <b/>
        <sz val="10"/>
        <color indexed="9"/>
        <rFont val="Arial"/>
        <family val="2"/>
      </rPr>
      <t xml:space="preserve"> (gCO</t>
    </r>
    <r>
      <rPr>
        <b/>
        <vertAlign val="subscript"/>
        <sz val="10"/>
        <color indexed="9"/>
        <rFont val="Arial"/>
        <family val="2"/>
      </rPr>
      <t>2</t>
    </r>
    <r>
      <rPr>
        <b/>
        <sz val="10"/>
        <color indexed="9"/>
        <rFont val="Arial"/>
        <family val="2"/>
      </rPr>
      <t xml:space="preserve">/km) o el consum del vehicle elètric (kWh/100 km) a l'última versió disponible de la </t>
    </r>
  </si>
  <si>
    <r>
      <t>És imprescindible introduir els km recorreguts per tal que les emissions es calculi correctament
Emissions de CO</t>
    </r>
    <r>
      <rPr>
        <b/>
        <vertAlign val="subscript"/>
        <sz val="10"/>
        <color indexed="9"/>
        <rFont val="Arial"/>
        <family val="2"/>
      </rPr>
      <t xml:space="preserve">2 </t>
    </r>
  </si>
  <si>
    <r>
      <t>Aquest camp aplica només pels vehicles de combustió
És imprescindible introduir els km recorreguts per tal que les emissions es calculi correctament
Vegeu dades a l'apartat 3.2 de la Guia
Emissions de CH</t>
    </r>
    <r>
      <rPr>
        <b/>
        <vertAlign val="subscript"/>
        <sz val="10"/>
        <color indexed="9"/>
        <rFont val="Arial"/>
        <family val="2"/>
      </rPr>
      <t>4</t>
    </r>
  </si>
  <si>
    <t>Aquest camp aplica pels vehicles elèctrics (cal introduir kWh/100km)
És imprescindible introduir els km recorreguts per tal que el consum es calculi correctament
Vegeu apartat 3.5 de la Guia. 
Consum elèctric (vehicle elèctric)</t>
  </si>
  <si>
    <r>
      <t>Aquest camp aplica pels vehicles de combustió (cal introduir factor d'emissió) 
És imprescindible introduir els km recorreguts per tal que el consum es calculi correctament
Vegeu apartat 3.2 de la Guia
Factor d'emissió CO</t>
    </r>
    <r>
      <rPr>
        <b/>
        <vertAlign val="subscript"/>
        <sz val="10"/>
        <color indexed="9"/>
        <rFont val="Arial"/>
        <family val="2"/>
      </rPr>
      <t xml:space="preserve">2 </t>
    </r>
    <r>
      <rPr>
        <b/>
        <sz val="10"/>
        <color indexed="9"/>
        <rFont val="Arial"/>
        <family val="2"/>
      </rPr>
      <t>(vehicle de combustió)</t>
    </r>
  </si>
  <si>
    <r>
      <t>Aquest camp aplica només pels vehicles de combustió
És imprescindible introduir els km recorreguts per tal que les emissions es calculi correctament
Vegeu dades a l'apartat 3.2 de la Guia
Emissions de N</t>
    </r>
    <r>
      <rPr>
        <b/>
        <vertAlign val="subscript"/>
        <sz val="10"/>
        <color indexed="9"/>
        <rFont val="Arial"/>
        <family val="2"/>
      </rPr>
      <t>2</t>
    </r>
    <r>
      <rPr>
        <b/>
        <sz val="10"/>
        <color indexed="9"/>
        <rFont val="Arial"/>
        <family val="2"/>
      </rPr>
      <t>O</t>
    </r>
  </si>
  <si>
    <r>
      <t>Factor emissió CH</t>
    </r>
    <r>
      <rPr>
        <b/>
        <vertAlign val="subscript"/>
        <sz val="10"/>
        <color indexed="9"/>
        <rFont val="Arial"/>
        <family val="2"/>
      </rPr>
      <t>4</t>
    </r>
    <r>
      <rPr>
        <b/>
        <sz val="10"/>
        <color indexed="9"/>
        <rFont val="Arial"/>
        <family val="2"/>
      </rPr>
      <t xml:space="preserve"> 
(g CO</t>
    </r>
    <r>
      <rPr>
        <b/>
        <vertAlign val="subscript"/>
        <sz val="10"/>
        <color indexed="9"/>
        <rFont val="Arial"/>
        <family val="2"/>
      </rPr>
      <t>2</t>
    </r>
    <r>
      <rPr>
        <b/>
        <sz val="10"/>
        <color indexed="9"/>
        <rFont val="Arial"/>
        <family val="2"/>
      </rPr>
      <t>eq/km)</t>
    </r>
  </si>
  <si>
    <r>
      <t>Factor emissió N</t>
    </r>
    <r>
      <rPr>
        <b/>
        <vertAlign val="subscript"/>
        <sz val="10"/>
        <color indexed="9"/>
        <rFont val="Arial"/>
        <family val="2"/>
      </rPr>
      <t>2</t>
    </r>
    <r>
      <rPr>
        <b/>
        <sz val="10"/>
        <color indexed="9"/>
        <rFont val="Arial"/>
        <family val="2"/>
      </rPr>
      <t>O 
(g CO</t>
    </r>
    <r>
      <rPr>
        <b/>
        <vertAlign val="subscript"/>
        <sz val="10"/>
        <color indexed="9"/>
        <rFont val="Arial"/>
        <family val="2"/>
      </rPr>
      <t>2</t>
    </r>
    <r>
      <rPr>
        <b/>
        <sz val="10"/>
        <color indexed="9"/>
        <rFont val="Arial"/>
        <family val="2"/>
      </rPr>
      <t>eq/km)</t>
    </r>
  </si>
  <si>
    <r>
      <t xml:space="preserve"> tones CO</t>
    </r>
    <r>
      <rPr>
        <b/>
        <vertAlign val="subscript"/>
        <sz val="10"/>
        <color indexed="9"/>
        <rFont val="Arial"/>
        <family val="2"/>
      </rPr>
      <t xml:space="preserve">2 </t>
    </r>
    <r>
      <rPr>
        <b/>
        <sz val="10"/>
        <color indexed="9"/>
        <rFont val="Arial"/>
        <family val="2"/>
      </rPr>
      <t xml:space="preserve">vehicle combustió
</t>
    </r>
    <r>
      <rPr>
        <b/>
        <vertAlign val="subscript"/>
        <sz val="10"/>
        <color indexed="9"/>
        <rFont val="Arial"/>
        <family val="2"/>
      </rPr>
      <t xml:space="preserve">
</t>
    </r>
    <r>
      <rPr>
        <b/>
        <sz val="10"/>
        <color indexed="9"/>
        <rFont val="Arial"/>
        <family val="2"/>
      </rPr>
      <t>tones CO</t>
    </r>
    <r>
      <rPr>
        <b/>
        <vertAlign val="subscript"/>
        <sz val="10"/>
        <color indexed="9"/>
        <rFont val="Arial"/>
        <family val="2"/>
      </rPr>
      <t>2</t>
    </r>
    <r>
      <rPr>
        <b/>
        <sz val="10"/>
        <color indexed="9"/>
        <rFont val="Arial"/>
        <family val="2"/>
      </rPr>
      <t>eq vehicle elèctric</t>
    </r>
  </si>
  <si>
    <t>PRODUCCIÓ DE L'ELECTRICITAT ADQUIRIDA</t>
  </si>
  <si>
    <r>
      <t>Factor d'emissió (kg CO</t>
    </r>
    <r>
      <rPr>
        <b/>
        <vertAlign val="subscript"/>
        <sz val="12"/>
        <rFont val="Arial"/>
        <family val="2"/>
      </rPr>
      <t>2</t>
    </r>
    <r>
      <rPr>
        <b/>
        <sz val="12"/>
        <rFont val="Arial"/>
        <family val="2"/>
      </rPr>
      <t>eq/kWh)</t>
    </r>
  </si>
  <si>
    <t>Electricitat renovable amb GdO</t>
  </si>
  <si>
    <t>Electricitat xarxa</t>
  </si>
  <si>
    <t>On es produeix el consum 
(p. ex: edifici d'oficines, magatzem, flota pròpia de vehicles elèctrics...)
El consum degut al total de recàrregues del vehicle elèctric s'ha d'informar en una fila específica de forma separada</t>
  </si>
  <si>
    <t>On es produeix el consum elèctric
(p. ex: edifici d'oficines, magatzem, flota pròpia de vehicles elèctrics...)
El consum degut al total de recàrregues del vehicle elèctric s'ha d'informar en una fila específica de forma separada</t>
  </si>
  <si>
    <r>
      <t>Emissions de CO</t>
    </r>
    <r>
      <rPr>
        <b/>
        <vertAlign val="subscript"/>
        <sz val="10"/>
        <color indexed="9"/>
        <rFont val="Arial"/>
        <family val="2"/>
      </rPr>
      <t>2</t>
    </r>
    <r>
      <rPr>
        <b/>
        <sz val="10"/>
        <color indexed="9"/>
        <rFont val="Arial"/>
        <family val="2"/>
      </rPr>
      <t>eq</t>
    </r>
    <r>
      <rPr>
        <b/>
        <vertAlign val="subscript"/>
        <sz val="10"/>
        <color indexed="9"/>
        <rFont val="Arial"/>
        <family val="2"/>
      </rPr>
      <t xml:space="preserve"> </t>
    </r>
    <r>
      <rPr>
        <b/>
        <sz val="10"/>
        <color indexed="9"/>
        <rFont val="Arial"/>
        <family val="2"/>
      </rPr>
      <t>de la producció d'electricitat adquirida (tones CO</t>
    </r>
    <r>
      <rPr>
        <b/>
        <vertAlign val="subscript"/>
        <sz val="10"/>
        <color indexed="9"/>
        <rFont val="Arial"/>
        <family val="2"/>
      </rPr>
      <t>2</t>
    </r>
    <r>
      <rPr>
        <b/>
        <sz val="10"/>
        <color indexed="9"/>
        <rFont val="Arial"/>
        <family val="2"/>
      </rPr>
      <t>eq):</t>
    </r>
  </si>
  <si>
    <r>
      <t>g CO</t>
    </r>
    <r>
      <rPr>
        <b/>
        <vertAlign val="subscript"/>
        <sz val="10"/>
        <color indexed="9"/>
        <rFont val="Arial"/>
        <family val="2"/>
      </rPr>
      <t>2</t>
    </r>
    <r>
      <rPr>
        <b/>
        <sz val="10"/>
        <color indexed="9"/>
        <rFont val="Arial"/>
        <family val="2"/>
      </rPr>
      <t>eq/kWh</t>
    </r>
  </si>
  <si>
    <t>INDIRECTES TELETREBALL</t>
  </si>
  <si>
    <t>nº dies/any</t>
  </si>
  <si>
    <t>nº treballadors</t>
  </si>
  <si>
    <t>CONSUM ENERGÈTIC I CONSUM D'AIGUA ASSOCIAT ALS TREBALLADORS EN MODALITAT DE TELETREBALL</t>
  </si>
  <si>
    <r>
      <t>Treballadors en modalitat de teletreball *</t>
    </r>
    <r>
      <rPr>
        <b/>
        <vertAlign val="superscript"/>
        <sz val="10"/>
        <color indexed="9"/>
        <rFont val="Arial"/>
        <family val="2"/>
      </rPr>
      <t>1</t>
    </r>
  </si>
  <si>
    <r>
      <t>Dies en modalitat de teletreball *</t>
    </r>
    <r>
      <rPr>
        <b/>
        <vertAlign val="superscript"/>
        <sz val="10"/>
        <color indexed="9"/>
        <rFont val="Arial"/>
        <family val="2"/>
      </rPr>
      <t>1</t>
    </r>
  </si>
  <si>
    <r>
      <t>Factor d'emissió de CO</t>
    </r>
    <r>
      <rPr>
        <b/>
        <vertAlign val="subscript"/>
        <sz val="10"/>
        <color indexed="9"/>
        <rFont val="Arial"/>
        <family val="2"/>
      </rPr>
      <t>2</t>
    </r>
    <r>
      <rPr>
        <b/>
        <sz val="10"/>
        <color indexed="9"/>
        <rFont val="Arial"/>
        <family val="2"/>
      </rPr>
      <t xml:space="preserve">eq modalitat teletreball </t>
    </r>
  </si>
  <si>
    <t xml:space="preserve">Emissions indirectes associades a la producció d'electricitat comprada </t>
  </si>
  <si>
    <t xml:space="preserve">Emissions aigües a dalt associades a la producció d'electricitat (les quals no estan incloses a la pestanya IND_Consum energia). Inclou les emissions degudes a les fases d'extracció, transport i distribució del combustible fins a la planta de l'electricitat, construcció de la planta generadora d'electricitat, i pèrdues per transport i distribució fins arribar al consumidor final.    </t>
  </si>
  <si>
    <t xml:space="preserve">Altres serveis subcontractats, com per exemple serveis de consultoria, neteja o manteniment subcontractats.  </t>
  </si>
  <si>
    <r>
      <t>Combustió estacionària deguda al consum de combustible en equips fixes (calderes, turbines, escalfadors), que són propietat de l'organització. Inclou emissions de la combustió de la biomassa (CO</t>
    </r>
    <r>
      <rPr>
        <vertAlign val="subscript"/>
        <sz val="10"/>
        <rFont val="Arial"/>
        <family val="2"/>
      </rPr>
      <t xml:space="preserve">2 </t>
    </r>
    <r>
      <rPr>
        <sz val="10"/>
        <rFont val="Arial"/>
        <family val="2"/>
      </rPr>
      <t>biogenic a títol informatiu, CH</t>
    </r>
    <r>
      <rPr>
        <vertAlign val="subscript"/>
        <sz val="10"/>
        <rFont val="Arial"/>
        <family val="2"/>
      </rPr>
      <t>4</t>
    </r>
    <r>
      <rPr>
        <sz val="10"/>
        <rFont val="Arial"/>
        <family val="2"/>
      </rPr>
      <t xml:space="preserve"> i N</t>
    </r>
    <r>
      <rPr>
        <vertAlign val="subscript"/>
        <sz val="10"/>
        <rFont val="Arial"/>
        <family val="2"/>
      </rPr>
      <t>2</t>
    </r>
    <r>
      <rPr>
        <sz val="10"/>
        <rFont val="Arial"/>
        <family val="2"/>
      </rPr>
      <t>O computen en la categoria DIR_Fonts fixes).</t>
    </r>
  </si>
  <si>
    <t>Combustió mòbil deguda al consum de combustible en equips mòbils (mitjans de transport o maquinària durant la seva circulació o funcionament), els quals són propietat de l'organització o sobre els quals l'organització té control operacional.</t>
  </si>
  <si>
    <t>Fuites de gasos refrigerants en equips de climatització.</t>
  </si>
  <si>
    <t>Fuites de gasos de sistemes que extrauen, processen, emmagatzemen i entregen combustibles fòssils, de processos agrícoles (fermentació, aplicació de fertilitzants nitrogents per exemple), i de la descomposició no controlada de residus a abocadors, instal·lacions de compostatge, tractament d'aigües residuals, i altres processos de gestió de residus.</t>
  </si>
  <si>
    <t>Processos industrials com la producció de ciment i calç, producció de substàncies químiques, i la fabricació i refinació de petroli i gas.</t>
  </si>
  <si>
    <t>Canvis en el balanç del GEH en la biomassa aèria i la matèria orgànica del sól.</t>
  </si>
  <si>
    <t>Producció de l'electricitat importada que és consumida. Exclou emissions aigües amunt associades a l'extracció, transport, etc, del combustible, emissions associades a la construcció de la planta elèctrica, i les assignades a les pèrdues per transport i distribució.</t>
  </si>
  <si>
    <t>Producció d'energia importada, consumida a través d'una xarxa física (vapor, calor, fred i aire comprimit). Exclou emissions aigües amunt associades a la producció de petroli.</t>
  </si>
  <si>
    <t>Tractament, transport i/o deposició de qualsevol tipus de residu que l'organització genera i que està subcontractat. Inclou tactament de residus municipals o assimilables, i també residus especials, industrials, etc.</t>
  </si>
  <si>
    <t>Consum d'aigua de la xarxa pública d'abastament o de fonts d'abastament pròpies.</t>
  </si>
  <si>
    <t>Emissions durant el temps de vida útil dels productes venuts, en base al plantejament d'escenaris d'ús dels productes.</t>
  </si>
  <si>
    <t>Equips, maquinària, edificis, instal·lacions, vehicles, que s'han comprat i estan amortitzats. En funció de les regles de comptabilitat, es poden calcular com el total d'emissions associades a la producció del bé o com la part que s'ha amortitzat.</t>
  </si>
  <si>
    <t>Emissions provinents de l'etapa final de vida dels productes (gestió com a residu), de les inversions, o d'actius propietat de l'organització que s'arrenden a altres organitzacions. Inclou també remocions.</t>
  </si>
  <si>
    <t>Transport de MERCADERIES</t>
  </si>
  <si>
    <t>Transport de PASSATGERS</t>
  </si>
  <si>
    <t>1. Viatges de negoci</t>
  </si>
  <si>
    <t>3. Mètode: distància recorreguda (si es disposa de la marca i model del vehicle)</t>
  </si>
  <si>
    <t xml:space="preserve">Base de dades de vehicles d'IDAE </t>
  </si>
  <si>
    <t>2. Viatges de clients i visitants</t>
  </si>
  <si>
    <t>3. In itinere</t>
  </si>
  <si>
    <t>1. Distribució</t>
  </si>
  <si>
    <t>Les emissions indirectes dels vehicles elèctrics es calculen en les files següents:</t>
  </si>
  <si>
    <t>Vehicles elèctrics a viatges de negoci</t>
  </si>
  <si>
    <t>Vehicles elèctrics a viatges de clients i visitants</t>
  </si>
  <si>
    <t>Vehicles elèctrics a viatges in itinere</t>
  </si>
  <si>
    <t>Les emissions dels vehicles elèctrics s'han de calcular a la pestanya</t>
  </si>
  <si>
    <t xml:space="preserve">IND_Consum electricitat </t>
  </si>
  <si>
    <t>si són de flota no pròpia</t>
  </si>
  <si>
    <t xml:space="preserve">o a la pestanya </t>
  </si>
  <si>
    <t xml:space="preserve">IND_Transport_Carretera </t>
  </si>
  <si>
    <t>4. Mètode: distància recorreguda (si no es disposa de la marca i model del vehicle)</t>
  </si>
  <si>
    <t>*1: D'acord amb la ISO 14064-1 (versió 2018),  les emissions fugitives poden originar-se per: 
- crema i venteig de dipòsits de combustibles (ja sigui intencional o no)
- processos agrícoles (fermentació, ramat, aplicació de fertilitzants nitrogenats, etc)
- descomposició incontrolada de residus a abocadors, instal·lacions de compostatge, tractament d’aigües residuals i a altres processos de gestió de residus</t>
  </si>
  <si>
    <t>El càlcul de les remocions és a títol informatiu</t>
  </si>
  <si>
    <r>
      <t>Factor d'emissió 
de CO</t>
    </r>
    <r>
      <rPr>
        <b/>
        <vertAlign val="subscript"/>
        <sz val="10"/>
        <color indexed="9"/>
        <rFont val="Arial"/>
        <family val="2"/>
      </rPr>
      <t>2</t>
    </r>
    <r>
      <rPr>
        <b/>
        <sz val="10"/>
        <color indexed="9"/>
        <rFont val="Arial"/>
        <family val="2"/>
      </rPr>
      <t xml:space="preserve">eq </t>
    </r>
    <r>
      <rPr>
        <b/>
        <vertAlign val="superscript"/>
        <sz val="10"/>
        <color indexed="9"/>
        <rFont val="Arial"/>
        <family val="2"/>
      </rPr>
      <t>*2</t>
    </r>
  </si>
  <si>
    <r>
      <t xml:space="preserve">  tones de CO</t>
    </r>
    <r>
      <rPr>
        <b/>
        <vertAlign val="subscript"/>
        <sz val="10"/>
        <color indexed="9"/>
        <rFont val="Arial"/>
        <family val="2"/>
      </rPr>
      <t>2</t>
    </r>
    <r>
      <rPr>
        <b/>
        <sz val="10"/>
        <color indexed="9"/>
        <rFont val="Arial"/>
        <family val="2"/>
      </rPr>
      <t>eq</t>
    </r>
  </si>
  <si>
    <t>Font de dades factor emissió INDIRECTES TELETREBALL</t>
  </si>
  <si>
    <r>
      <t>kg CO</t>
    </r>
    <r>
      <rPr>
        <b/>
        <vertAlign val="subscript"/>
        <sz val="10"/>
        <color indexed="9"/>
        <rFont val="Arial"/>
        <family val="2"/>
      </rPr>
      <t>2</t>
    </r>
    <r>
      <rPr>
        <b/>
        <sz val="10"/>
        <color indexed="9"/>
        <rFont val="Arial"/>
        <family val="2"/>
      </rPr>
      <t>eq/treballador teletreball*dia</t>
    </r>
  </si>
  <si>
    <r>
      <t>Emissions de CO</t>
    </r>
    <r>
      <rPr>
        <b/>
        <vertAlign val="subscript"/>
        <sz val="10"/>
        <color indexed="9"/>
        <rFont val="Arial"/>
        <family val="2"/>
      </rPr>
      <t>2</t>
    </r>
    <r>
      <rPr>
        <b/>
        <sz val="10"/>
        <color indexed="9"/>
        <rFont val="Arial"/>
        <family val="2"/>
      </rPr>
      <t>eq associades als treballadors en mode teletreball (tones CO</t>
    </r>
    <r>
      <rPr>
        <b/>
        <vertAlign val="subscript"/>
        <sz val="10"/>
        <color indexed="9"/>
        <rFont val="Arial"/>
        <family val="2"/>
      </rPr>
      <t>2</t>
    </r>
    <r>
      <rPr>
        <b/>
        <sz val="10"/>
        <color indexed="9"/>
        <rFont val="Arial"/>
        <family val="2"/>
      </rPr>
      <t>eq):</t>
    </r>
  </si>
  <si>
    <r>
      <t xml:space="preserve">Aquí podeu calcular les emissions indirectes del transport ferroviari de: 
</t>
    </r>
    <r>
      <rPr>
        <u/>
        <sz val="9"/>
        <rFont val="Verdana"/>
        <family val="2"/>
      </rPr>
      <t/>
    </r>
  </si>
  <si>
    <t>1. Viatges de distribució</t>
  </si>
  <si>
    <t xml:space="preserve">2. Viatges de clients i visitants
</t>
  </si>
  <si>
    <t>3. Viatges in itinere</t>
  </si>
  <si>
    <t xml:space="preserve">Transport de PASSATGERS
</t>
  </si>
  <si>
    <r>
      <t xml:space="preserve">Aquí podeu calcular les emissions indirectes del transport marítim de: 
</t>
    </r>
    <r>
      <rPr>
        <u/>
        <sz val="9"/>
        <rFont val="Verdana"/>
        <family val="2"/>
      </rPr>
      <t/>
    </r>
  </si>
  <si>
    <r>
      <t xml:space="preserve">Aquí podeu calcular les emissions directes del transport marítim de: 
</t>
    </r>
    <r>
      <rPr>
        <u/>
        <sz val="9"/>
        <rFont val="Verdana"/>
        <family val="2"/>
      </rPr>
      <t/>
    </r>
  </si>
  <si>
    <t>Aquí podeu calcular les emissions directes del transport per carretera, per diferents mètodes alternatius en funció de la dada d'activitat disponible: 
1. Consum de combustible 
2. Despesa en combustible
3. Distància recorreguda amb marca i model del vehicle
4. Distància recorreguda sense marca i model del vehicle</t>
  </si>
  <si>
    <t xml:space="preserve">Aquí podeu calcular les emissions indirectes del transport per carretera, per diferents mètodes alternatius en funció de la dada d'activitat disponible: 
1. Mètode: per consum de combustible 
2. Mètode: per despesa en combustible
3. Mètode: per distància recorreguda, on s'inclouen els vehicles elèctrics purs
</t>
  </si>
  <si>
    <t>Viatges de distribució</t>
  </si>
  <si>
    <t xml:space="preserve">2. Viatges de clients i visitants
</t>
  </si>
  <si>
    <t xml:space="preserve">Transport de PASSATGERS
</t>
  </si>
  <si>
    <t>Calculadora d'emissions de CO2 d'ICAO</t>
  </si>
  <si>
    <t>• En la calculadora de l'ICAO: al camp “Departure”, cal que introduïu l'aeroport d’origen. Quan introduïu el nom de la ciutat d’origen, apareix un desplegable amb un llistat dels aeroports i el seu codi associat, del qual heu de seleccionar el que correspongui.</t>
  </si>
  <si>
    <t>• En la calculadora de l'ICAO: al camp “Destination”, cal que introduïu l'aeroport de destinació. Quan introduïu el nom de la ciutat de destinació, apareix un desplegable amb un llistat dels aeroports i el seu codi associat, del qual heu de seleccionar el que correspongui.</t>
  </si>
  <si>
    <r>
      <t xml:space="preserve">Aquí podeu calcular les emissions indirectes del transport aeri de: 
</t>
    </r>
    <r>
      <rPr>
        <u/>
        <sz val="9"/>
        <rFont val="Verdana"/>
        <family val="2"/>
      </rPr>
      <t/>
    </r>
  </si>
  <si>
    <t xml:space="preserve">1. Viatges de negoci
</t>
  </si>
  <si>
    <t>Residus industrials</t>
  </si>
  <si>
    <r>
      <t>Aquí podeu calcular les emissions indirectes de la gestió de residus:</t>
    </r>
    <r>
      <rPr>
        <u/>
        <sz val="9"/>
        <rFont val="Verdana"/>
        <family val="2"/>
      </rPr>
      <t/>
    </r>
  </si>
  <si>
    <t>Taula A. Factors d'emissió desagregats dels Residus industrials (Pestanya Factors emissió OCCC)</t>
  </si>
  <si>
    <t>Taula B. Factors d'emissió agregats dels Residus industrials (Pestanya Factors emissió OCCC)</t>
  </si>
  <si>
    <t xml:space="preserve">En cas que no feu DARI, que no disposeu d'informació sobre el tipus de tractament que s'aplica als residus, o si el factor d'emissió per la fracció i tractament que s'aplica al residu no apareix a la Taula A, heu d'utilitzar els factors d'emissió mitjans de la </t>
  </si>
  <si>
    <t>- Mètode consum de combustible</t>
  </si>
  <si>
    <t>- Mètode distància recorreguda</t>
  </si>
  <si>
    <r>
      <t>- En emissions de CO</t>
    </r>
    <r>
      <rPr>
        <b/>
        <u/>
        <vertAlign val="subscript"/>
        <sz val="10"/>
        <color indexed="12"/>
        <rFont val="Arial"/>
        <family val="2"/>
      </rPr>
      <t>2</t>
    </r>
    <r>
      <rPr>
        <b/>
        <u/>
        <sz val="10"/>
        <color indexed="12"/>
        <rFont val="Arial"/>
        <family val="2"/>
      </rPr>
      <t>eq si el balanç d'emissions i remocions implica una reducció del reservori de carboni.</t>
    </r>
  </si>
  <si>
    <r>
      <t>- En remocions de CO</t>
    </r>
    <r>
      <rPr>
        <b/>
        <u/>
        <vertAlign val="subscript"/>
        <sz val="10"/>
        <color indexed="12"/>
        <rFont val="Arial"/>
        <family val="2"/>
      </rPr>
      <t>2</t>
    </r>
    <r>
      <rPr>
        <b/>
        <u/>
        <sz val="10"/>
        <color indexed="12"/>
        <rFont val="Arial"/>
        <family val="2"/>
      </rPr>
      <t>eq si el balanç d'emissions i remocions implica un increment dels reservoris de carboni.</t>
    </r>
  </si>
  <si>
    <t xml:space="preserve">- Consum de combustible </t>
  </si>
  <si>
    <t>- Despesa en combustible</t>
  </si>
  <si>
    <t>- Distància recorreguda amb marca i model del vehicle</t>
  </si>
  <si>
    <t>- Distància recorreguda sense marca i model del vehicle</t>
  </si>
  <si>
    <t xml:space="preserve">si són de flota pròpia, </t>
  </si>
  <si>
    <t>-  Despesa en combustible</t>
  </si>
  <si>
    <t>Font de dades factors emissió INDIRECTES TRANSPORT MARÍTIM</t>
  </si>
  <si>
    <t>Font de dades factors emissió INDIRECTES TRANSPORT FERROVIARI</t>
  </si>
  <si>
    <t>Font de dades factor emissió INDIRECTES TRANSPORT CARRETERA</t>
  </si>
  <si>
    <t>Font de dades factor emissió DIRECTES FUGITIVES REFRIGERANTS</t>
  </si>
  <si>
    <t>Font de dades factors emissió DIRECTES TRANSPORT MARÍTIM</t>
  </si>
  <si>
    <t>- Consum de combustible</t>
  </si>
  <si>
    <t>- Distància recorreguda</t>
  </si>
  <si>
    <t>Font de dades factors emissió DIRECTES TRANSPORT CARRETERA</t>
  </si>
  <si>
    <t>Font de dades factors emissió DIRECTES COMBUSTIÓ FONTS FIXES</t>
  </si>
  <si>
    <t>Aquí podeu calcular les emissions indirectes del consum d'aigua</t>
  </si>
  <si>
    <t xml:space="preserve">Font de dades del factor d'emissió o de les emissions </t>
  </si>
  <si>
    <t>Factors d'emissió del paper i equips ofimàtics</t>
  </si>
  <si>
    <t>Aquí podeu calcular les emissions indirectes de la compra de materials, matèries primeres i productes.</t>
  </si>
  <si>
    <t>En cas de no disposar de factors d'emissió específics pel paper i equips ofimàtics, podeu utilitzar aquests:</t>
  </si>
  <si>
    <r>
      <t>Factor d'emissió
(t CO</t>
    </r>
    <r>
      <rPr>
        <b/>
        <vertAlign val="subscript"/>
        <sz val="10"/>
        <color indexed="9"/>
        <rFont val="Arial"/>
        <family val="2"/>
      </rPr>
      <t>2</t>
    </r>
    <r>
      <rPr>
        <b/>
        <sz val="10"/>
        <color indexed="9"/>
        <rFont val="Arial"/>
        <family val="2"/>
      </rPr>
      <t>eq/bé de capital)</t>
    </r>
  </si>
  <si>
    <t xml:space="preserve">Es recomana registrar la informació addicional i/o explicativa dels càlculs realitzats en qualsevol de les categories d'emissions de GEH en aquesta taula </t>
  </si>
  <si>
    <r>
      <t>€/litre</t>
    </r>
    <r>
      <rPr>
        <sz val="9"/>
        <rFont val="Arial"/>
        <family val="2"/>
      </rPr>
      <t xml:space="preserve"> (Catalunya)</t>
    </r>
  </si>
  <si>
    <t>TELETREBALL</t>
  </si>
  <si>
    <t>€/litre</t>
  </si>
  <si>
    <t>€/kg</t>
  </si>
  <si>
    <t>kg CO2eq/t mercaderia*km</t>
  </si>
  <si>
    <t>kg CO2eq/litre</t>
  </si>
  <si>
    <r>
      <t>CO</t>
    </r>
    <r>
      <rPr>
        <b/>
        <vertAlign val="subscript"/>
        <sz val="10"/>
        <color indexed="9"/>
        <rFont val="Arial"/>
        <family val="2"/>
      </rPr>
      <t xml:space="preserve">2 </t>
    </r>
    <r>
      <rPr>
        <b/>
        <sz val="10"/>
        <color indexed="9"/>
        <rFont val="Arial"/>
        <family val="2"/>
      </rPr>
      <t>(tones CO</t>
    </r>
    <r>
      <rPr>
        <b/>
        <vertAlign val="subscript"/>
        <sz val="10"/>
        <color indexed="9"/>
        <rFont val="Arial"/>
        <family val="2"/>
      </rPr>
      <t>2</t>
    </r>
    <r>
      <rPr>
        <b/>
        <sz val="10"/>
        <color indexed="9"/>
        <rFont val="Arial"/>
        <family val="2"/>
      </rPr>
      <t>eq)</t>
    </r>
  </si>
  <si>
    <t>EMISSIONS DIRECTES</t>
  </si>
  <si>
    <t xml:space="preserve">EMISSIONS TOTALS </t>
  </si>
  <si>
    <r>
      <t>EMISSONS TOTALS GEH (t CO</t>
    </r>
    <r>
      <rPr>
        <b/>
        <vertAlign val="subscript"/>
        <sz val="12"/>
        <rFont val="Arial"/>
        <family val="2"/>
      </rPr>
      <t>2</t>
    </r>
    <r>
      <rPr>
        <b/>
        <sz val="12"/>
        <rFont val="Arial"/>
        <family val="2"/>
      </rPr>
      <t>eq)</t>
    </r>
  </si>
  <si>
    <t>CLASSIFICACIÓ EMISSIONS INDIRECTES</t>
  </si>
  <si>
    <r>
      <t>Total
tCO</t>
    </r>
    <r>
      <rPr>
        <b/>
        <vertAlign val="subscript"/>
        <sz val="10"/>
        <color indexed="9"/>
        <rFont val="Arial"/>
        <family val="2"/>
      </rPr>
      <t xml:space="preserve">2 </t>
    </r>
    <r>
      <rPr>
        <b/>
        <sz val="10"/>
        <color indexed="9"/>
        <rFont val="Arial"/>
        <family val="2"/>
      </rPr>
      <t>equiv. per aplicació AAVV</t>
    </r>
  </si>
  <si>
    <r>
      <t>CO</t>
    </r>
    <r>
      <rPr>
        <b/>
        <vertAlign val="subscript"/>
        <sz val="10"/>
        <color indexed="9"/>
        <rFont val="Arial"/>
        <family val="2"/>
      </rPr>
      <t>2</t>
    </r>
    <r>
      <rPr>
        <b/>
        <sz val="10"/>
        <color indexed="9"/>
        <rFont val="Arial"/>
        <family val="2"/>
      </rPr>
      <t xml:space="preserve">
tCO</t>
    </r>
    <r>
      <rPr>
        <b/>
        <vertAlign val="subscript"/>
        <sz val="10"/>
        <color indexed="9"/>
        <rFont val="Arial"/>
        <family val="2"/>
      </rPr>
      <t xml:space="preserve">2 </t>
    </r>
    <r>
      <rPr>
        <b/>
        <sz val="10"/>
        <color indexed="9"/>
        <rFont val="Arial"/>
        <family val="2"/>
      </rPr>
      <t>equiv.</t>
    </r>
  </si>
  <si>
    <r>
      <t>N</t>
    </r>
    <r>
      <rPr>
        <b/>
        <vertAlign val="subscript"/>
        <sz val="10"/>
        <color indexed="9"/>
        <rFont val="Arial"/>
        <family val="2"/>
      </rPr>
      <t>2</t>
    </r>
    <r>
      <rPr>
        <b/>
        <sz val="10"/>
        <color indexed="9"/>
        <rFont val="Arial"/>
        <family val="2"/>
      </rPr>
      <t>O
tCO</t>
    </r>
    <r>
      <rPr>
        <b/>
        <vertAlign val="subscript"/>
        <sz val="10"/>
        <color indexed="9"/>
        <rFont val="Arial"/>
        <family val="2"/>
      </rPr>
      <t xml:space="preserve">2 </t>
    </r>
    <r>
      <rPr>
        <b/>
        <sz val="10"/>
        <color indexed="9"/>
        <rFont val="Arial"/>
        <family val="2"/>
      </rPr>
      <t>equiv.</t>
    </r>
  </si>
  <si>
    <r>
      <t>CH</t>
    </r>
    <r>
      <rPr>
        <b/>
        <vertAlign val="subscript"/>
        <sz val="10"/>
        <color indexed="9"/>
        <rFont val="Arial"/>
        <family val="2"/>
      </rPr>
      <t>4</t>
    </r>
    <r>
      <rPr>
        <b/>
        <sz val="10"/>
        <color indexed="9"/>
        <rFont val="Arial"/>
        <family val="2"/>
      </rPr>
      <t xml:space="preserve">
tCO</t>
    </r>
    <r>
      <rPr>
        <b/>
        <vertAlign val="subscript"/>
        <sz val="10"/>
        <color indexed="9"/>
        <rFont val="Arial"/>
        <family val="2"/>
      </rPr>
      <t xml:space="preserve">2 </t>
    </r>
    <r>
      <rPr>
        <b/>
        <sz val="10"/>
        <color indexed="9"/>
        <rFont val="Arial"/>
        <family val="2"/>
      </rPr>
      <t>equiv.</t>
    </r>
  </si>
  <si>
    <r>
      <t>HFC's
tCO</t>
    </r>
    <r>
      <rPr>
        <b/>
        <vertAlign val="subscript"/>
        <sz val="10"/>
        <color indexed="9"/>
        <rFont val="Arial"/>
        <family val="2"/>
      </rPr>
      <t xml:space="preserve">2 </t>
    </r>
    <r>
      <rPr>
        <b/>
        <sz val="10"/>
        <color indexed="9"/>
        <rFont val="Arial"/>
        <family val="2"/>
      </rPr>
      <t>equiv.</t>
    </r>
  </si>
  <si>
    <r>
      <t>PFC's
tCO</t>
    </r>
    <r>
      <rPr>
        <b/>
        <vertAlign val="subscript"/>
        <sz val="10"/>
        <color indexed="9"/>
        <rFont val="Arial"/>
        <family val="2"/>
      </rPr>
      <t xml:space="preserve">2 </t>
    </r>
    <r>
      <rPr>
        <b/>
        <sz val="10"/>
        <color indexed="9"/>
        <rFont val="Arial"/>
        <family val="2"/>
      </rPr>
      <t>equiv.</t>
    </r>
  </si>
  <si>
    <r>
      <t>SF</t>
    </r>
    <r>
      <rPr>
        <b/>
        <vertAlign val="subscript"/>
        <sz val="10"/>
        <color indexed="9"/>
        <rFont val="Arial"/>
        <family val="2"/>
      </rPr>
      <t>6</t>
    </r>
    <r>
      <rPr>
        <b/>
        <sz val="10"/>
        <color indexed="9"/>
        <rFont val="Arial"/>
        <family val="2"/>
      </rPr>
      <t xml:space="preserve">
tCO</t>
    </r>
    <r>
      <rPr>
        <b/>
        <vertAlign val="subscript"/>
        <sz val="10"/>
        <color indexed="9"/>
        <rFont val="Arial"/>
        <family val="2"/>
      </rPr>
      <t xml:space="preserve">2 </t>
    </r>
    <r>
      <rPr>
        <b/>
        <sz val="10"/>
        <color indexed="9"/>
        <rFont val="Arial"/>
        <family val="2"/>
      </rPr>
      <t>equiv.</t>
    </r>
  </si>
  <si>
    <r>
      <t>NF</t>
    </r>
    <r>
      <rPr>
        <b/>
        <vertAlign val="subscript"/>
        <sz val="10"/>
        <color indexed="9"/>
        <rFont val="Arial"/>
        <family val="2"/>
      </rPr>
      <t>3</t>
    </r>
    <r>
      <rPr>
        <b/>
        <sz val="10"/>
        <color indexed="9"/>
        <rFont val="Arial"/>
        <family val="2"/>
      </rPr>
      <t xml:space="preserve">
tCO</t>
    </r>
    <r>
      <rPr>
        <b/>
        <vertAlign val="subscript"/>
        <sz val="10"/>
        <color indexed="9"/>
        <rFont val="Arial"/>
        <family val="2"/>
      </rPr>
      <t xml:space="preserve">2 </t>
    </r>
    <r>
      <rPr>
        <b/>
        <sz val="10"/>
        <color indexed="9"/>
        <rFont val="Arial"/>
        <family val="2"/>
      </rPr>
      <t>equiv.</t>
    </r>
  </si>
  <si>
    <r>
      <t>Total 
tCO</t>
    </r>
    <r>
      <rPr>
        <b/>
        <vertAlign val="subscript"/>
        <sz val="10"/>
        <color indexed="9"/>
        <rFont val="Arial"/>
        <family val="2"/>
      </rPr>
      <t>2</t>
    </r>
    <r>
      <rPr>
        <b/>
        <sz val="10"/>
        <color indexed="9"/>
        <rFont val="Arial"/>
        <family val="2"/>
      </rPr>
      <t xml:space="preserve"> equiv</t>
    </r>
  </si>
  <si>
    <r>
      <t>Total
tCO</t>
    </r>
    <r>
      <rPr>
        <b/>
        <vertAlign val="subscript"/>
        <sz val="10"/>
        <color indexed="9"/>
        <rFont val="Arial"/>
        <family val="2"/>
      </rPr>
      <t xml:space="preserve">2 </t>
    </r>
    <r>
      <rPr>
        <b/>
        <sz val="10"/>
        <color indexed="9"/>
        <rFont val="Arial"/>
        <family val="2"/>
      </rPr>
      <t>equiv per aplicació AAVV</t>
    </r>
  </si>
  <si>
    <r>
      <t>Emissions  i remocions directes (dades totals)
tCO</t>
    </r>
    <r>
      <rPr>
        <b/>
        <vertAlign val="subscript"/>
        <sz val="10"/>
        <color indexed="9"/>
        <rFont val="Arial"/>
        <family val="2"/>
      </rPr>
      <t xml:space="preserve">2 </t>
    </r>
    <r>
      <rPr>
        <b/>
        <sz val="10"/>
        <color indexed="9"/>
        <rFont val="Arial"/>
        <family val="2"/>
      </rPr>
      <t>equiv.</t>
    </r>
  </si>
  <si>
    <r>
      <t>Emissions indirectes 
tCO</t>
    </r>
    <r>
      <rPr>
        <b/>
        <vertAlign val="subscript"/>
        <sz val="10"/>
        <color indexed="9"/>
        <rFont val="Arial"/>
        <family val="2"/>
      </rPr>
      <t xml:space="preserve">2 </t>
    </r>
    <r>
      <rPr>
        <b/>
        <sz val="10"/>
        <color indexed="9"/>
        <rFont val="Arial"/>
        <family val="2"/>
      </rPr>
      <t>equiv</t>
    </r>
  </si>
  <si>
    <t>Producció d'electricitat adquirida</t>
  </si>
  <si>
    <t>Altres associades a la producció de l'electricitat adquirida</t>
  </si>
  <si>
    <t>1. Combustió de combustibles fòssils</t>
  </si>
  <si>
    <t>2. Combustió de biomassa</t>
  </si>
  <si>
    <t>És imprecindible indicar el tipus de combustió (columna D)</t>
  </si>
  <si>
    <t>És imprescindible indicar el tipus de biomassa (columna CS) i el tipus de combustió (columna CX)</t>
  </si>
  <si>
    <t xml:space="preserve">Aquí podeu calcular les emissions directes de la combustió en fonts fixes, incloent:  </t>
  </si>
  <si>
    <t>Electricitat solar fotovoltaica autoconsum</t>
  </si>
  <si>
    <t>Tipus de tecnologia de generació</t>
  </si>
  <si>
    <t>Factors d'emissió de la producció d'electricitat adquirida</t>
  </si>
  <si>
    <r>
      <t>m</t>
    </r>
    <r>
      <rPr>
        <vertAlign val="superscript"/>
        <sz val="10"/>
        <rFont val="Arial"/>
        <family val="2"/>
      </rPr>
      <t>3</t>
    </r>
    <r>
      <rPr>
        <sz val="10"/>
        <rFont val="Arial"/>
        <family val="2"/>
      </rPr>
      <t>/any</t>
    </r>
  </si>
  <si>
    <t>Bioetanol (per defecte és 5% bio)</t>
  </si>
  <si>
    <t>Biodièsel (per defecte és 30% bio)</t>
  </si>
  <si>
    <t>Marca i model vehicle</t>
  </si>
  <si>
    <t>Aquí es calculen de forma automàtica d'acord amb les dades de la pestanya IND_Consum electricitat les emissions indirectes de la producció de l'electricitat adquirida de:
- l'electricitat de xarxa
- l'electricitat 100% renovable amb acreditació GdO
- l'electricitat autogenerada amb tecnologia solar fotovoltaica per autoconsum</t>
  </si>
  <si>
    <r>
      <t>Factor d'emissió 
(kg CO</t>
    </r>
    <r>
      <rPr>
        <b/>
        <vertAlign val="subscript"/>
        <sz val="12"/>
        <rFont val="Arial"/>
        <family val="2"/>
      </rPr>
      <t>2</t>
    </r>
    <r>
      <rPr>
        <b/>
        <sz val="12"/>
        <rFont val="Arial"/>
        <family val="2"/>
      </rPr>
      <t>eq/treballador*dia)</t>
    </r>
  </si>
  <si>
    <t>DIRECTES FONTS MÒBILS (AERI)</t>
  </si>
  <si>
    <t>Viatge en transport aeri</t>
  </si>
  <si>
    <t>GASOLINA</t>
  </si>
  <si>
    <t>QUEROSÈ</t>
  </si>
  <si>
    <t>Font de dades factors emissió DIRECTES TRANSPORT AERI</t>
  </si>
  <si>
    <r>
      <t>Emissions de CO</t>
    </r>
    <r>
      <rPr>
        <b/>
        <vertAlign val="subscript"/>
        <sz val="10"/>
        <color indexed="9"/>
        <rFont val="Arial"/>
        <family val="2"/>
      </rPr>
      <t>2</t>
    </r>
    <r>
      <rPr>
        <b/>
        <sz val="10"/>
        <color indexed="9"/>
        <rFont val="Arial"/>
        <family val="2"/>
      </rPr>
      <t>eq del TRANSPORT AERI (PROPI) (tones):</t>
    </r>
  </si>
  <si>
    <t>Mètode: consum de combustible</t>
  </si>
  <si>
    <r>
      <t>kg CO</t>
    </r>
    <r>
      <rPr>
        <vertAlign val="subscript"/>
        <sz val="12"/>
        <rFont val="Arial"/>
        <family val="2"/>
      </rPr>
      <t>2</t>
    </r>
    <r>
      <rPr>
        <sz val="12"/>
        <rFont val="Arial"/>
        <family val="2"/>
      </rPr>
      <t>eq/kg</t>
    </r>
  </si>
  <si>
    <t>unitat
(l o kg)</t>
  </si>
  <si>
    <r>
      <t xml:space="preserve">Aquí podeu calcular les emissions directes del transport aeri a partir de la dada de consum de combustible (litres o kg)
</t>
    </r>
    <r>
      <rPr>
        <u/>
        <sz val="9"/>
        <rFont val="Verdana"/>
        <family val="2"/>
      </rPr>
      <t/>
    </r>
  </si>
  <si>
    <t>DIR_Fonts mòbils
Carretera, marítim i aeri</t>
  </si>
  <si>
    <t>IND_Teletreball</t>
  </si>
  <si>
    <t>Emissions indirectes associades al teletreball</t>
  </si>
  <si>
    <t>IND_Transport
Carretera, ferroviari, marítim i aeri</t>
  </si>
  <si>
    <t>INDIRECTES ASSOCIADES A LA PRODUCCIÓ D’ELECTRICITAT ADQUIRIDA</t>
  </si>
  <si>
    <t>IND_Altres emissions_remocions</t>
  </si>
  <si>
    <t>Combustió mòbil deguda al consum de combustible en equips mòbils (mitjans de transport o maquinària durant la seva circulació o funcionament), els quals no són propietat de l'organització o sobre els quals l'organització no té control operacional. Si es consideren importants, també inclou emissions associades a fuites de gasos de refrigeració, emission aigües amunt de la generació i distribució del combustible, i emissions de la construcció dels equips de transport (infraestructures i vehicles).</t>
  </si>
  <si>
    <t>Residus de paper i cartró</t>
  </si>
  <si>
    <t>V11</t>
  </si>
  <si>
    <t>R0304</t>
  </si>
  <si>
    <t>Reciclatge de paper i cartó</t>
  </si>
  <si>
    <t>Via Llei 7/2022</t>
  </si>
  <si>
    <t>R0201</t>
  </si>
  <si>
    <t>D1001</t>
  </si>
  <si>
    <t>R0301</t>
  </si>
  <si>
    <t>D0901</t>
  </si>
  <si>
    <t xml:space="preserve">D0502 </t>
  </si>
  <si>
    <t>D0904</t>
  </si>
  <si>
    <t>D0801
D0802
D0901</t>
  </si>
  <si>
    <t>R0309
R0511</t>
  </si>
  <si>
    <t>R1301</t>
  </si>
  <si>
    <t xml:space="preserve">D0905
D0907
</t>
  </si>
  <si>
    <t>R0507</t>
  </si>
  <si>
    <t>R0301
R1211</t>
  </si>
  <si>
    <t>D0801
D0802
D0902</t>
  </si>
  <si>
    <t>D0503</t>
  </si>
  <si>
    <t>R0401
R0402</t>
  </si>
  <si>
    <t>R0402
R1202</t>
  </si>
  <si>
    <t>R0503</t>
  </si>
  <si>
    <t>R0305</t>
  </si>
  <si>
    <t>R0305
R0309</t>
  </si>
  <si>
    <t xml:space="preserve">
R1210</t>
  </si>
  <si>
    <t>R0302</t>
  </si>
  <si>
    <t>R0310</t>
  </si>
  <si>
    <t>R1001
R1002</t>
  </si>
  <si>
    <t>R0403</t>
  </si>
  <si>
    <r>
      <t>kg CO</t>
    </r>
    <r>
      <rPr>
        <vertAlign val="subscript"/>
        <sz val="12"/>
        <rFont val="Arial"/>
        <family val="2"/>
      </rPr>
      <t>2</t>
    </r>
    <r>
      <rPr>
        <sz val="12"/>
        <rFont val="Arial"/>
        <family val="2"/>
      </rPr>
      <t xml:space="preserve">eq/unitat </t>
    </r>
  </si>
  <si>
    <t>g CO2eq/kWh</t>
  </si>
  <si>
    <t>Consum energètic</t>
  </si>
  <si>
    <t>kg CO2/kWh</t>
  </si>
  <si>
    <r>
      <t>Nm</t>
    </r>
    <r>
      <rPr>
        <vertAlign val="superscript"/>
        <sz val="10"/>
        <rFont val="Arial"/>
        <family val="2"/>
      </rPr>
      <t>3</t>
    </r>
  </si>
  <si>
    <t>Unitat (kg o kWh)</t>
  </si>
  <si>
    <r>
      <t>*</t>
    </r>
    <r>
      <rPr>
        <vertAlign val="superscript"/>
        <sz val="10"/>
        <color indexed="9"/>
        <rFont val="Arial"/>
        <family val="2"/>
      </rPr>
      <t>3</t>
    </r>
    <r>
      <rPr>
        <sz val="10"/>
        <color indexed="9"/>
        <rFont val="Arial"/>
        <family val="2"/>
      </rPr>
      <t xml:space="preserve"> Entre d'altres, podeu consultar:</t>
    </r>
    <r>
      <rPr>
        <b/>
        <sz val="12"/>
        <color indexed="12"/>
        <rFont val="Verdana"/>
        <family val="2"/>
      </rPr>
      <t/>
    </r>
  </si>
  <si>
    <r>
      <t>*</t>
    </r>
    <r>
      <rPr>
        <vertAlign val="superscript"/>
        <sz val="10"/>
        <color indexed="9"/>
        <rFont val="Arial"/>
        <family val="2"/>
      </rPr>
      <t>4</t>
    </r>
    <r>
      <rPr>
        <sz val="10"/>
        <color indexed="9"/>
        <rFont val="Arial"/>
        <family val="2"/>
      </rPr>
      <t xml:space="preserve"> Escriviu el valor que inclou l'última versió de la Guia de l'IDAE</t>
    </r>
  </si>
  <si>
    <r>
      <t>*</t>
    </r>
    <r>
      <rPr>
        <vertAlign val="superscript"/>
        <sz val="10"/>
        <color indexed="9"/>
        <rFont val="Arial"/>
        <family val="2"/>
      </rPr>
      <t>1</t>
    </r>
    <r>
      <rPr>
        <sz val="10"/>
        <color indexed="9"/>
        <rFont val="Arial"/>
        <family val="2"/>
      </rPr>
      <t xml:space="preserve"> Si no disposeu de la dada, deixeu-ho en blanc (la calculadora hi assigna automàticament un percentatge del 5% per al bioetanol i d'un 30% per al biodièsel) </t>
    </r>
  </si>
  <si>
    <r>
      <t>*</t>
    </r>
    <r>
      <rPr>
        <vertAlign val="superscript"/>
        <sz val="10"/>
        <color indexed="9"/>
        <rFont val="Arial"/>
        <family val="2"/>
      </rPr>
      <t>2</t>
    </r>
    <r>
      <rPr>
        <sz val="10"/>
        <color indexed="9"/>
        <rFont val="Arial"/>
        <family val="2"/>
      </rPr>
      <t xml:space="preserve"> La calculadora considera per defecte el valor mitjà de preu del combustible de Catalunya</t>
    </r>
  </si>
  <si>
    <r>
      <t>*</t>
    </r>
    <r>
      <rPr>
        <vertAlign val="superscript"/>
        <sz val="10"/>
        <color indexed="9"/>
        <rFont val="Arial"/>
        <family val="2"/>
      </rPr>
      <t>0</t>
    </r>
    <r>
      <rPr>
        <sz val="10"/>
        <color indexed="9"/>
        <rFont val="Arial"/>
        <family val="2"/>
      </rPr>
      <t xml:space="preserve"> Per tal de fer un càlcul el més realista possible, cal establir quin percentatge representa la càrrega transportada respecte la càrrega total del vehicle. El consum de combustible associat al transport per carretera de mercaderies serà només una part del consum total de combustible del vehicle proporcional a aquest percentatge.</t>
    </r>
  </si>
  <si>
    <r>
      <t>*</t>
    </r>
    <r>
      <rPr>
        <vertAlign val="superscript"/>
        <sz val="10"/>
        <color indexed="9"/>
        <rFont val="Arial"/>
        <family val="2"/>
      </rPr>
      <t>4</t>
    </r>
    <r>
      <rPr>
        <sz val="10"/>
        <color indexed="9"/>
        <rFont val="Arial"/>
        <family val="2"/>
      </rPr>
      <t xml:space="preserve"> Consulteu la classificació de vehicles i les emissions de CO</t>
    </r>
    <r>
      <rPr>
        <vertAlign val="subscript"/>
        <sz val="10"/>
        <color indexed="9"/>
        <rFont val="Arial"/>
        <family val="2"/>
      </rPr>
      <t>2</t>
    </r>
    <r>
      <rPr>
        <sz val="10"/>
        <color indexed="9"/>
        <rFont val="Arial"/>
        <family val="2"/>
      </rPr>
      <t xml:space="preserve"> (gCO</t>
    </r>
    <r>
      <rPr>
        <vertAlign val="subscript"/>
        <sz val="10"/>
        <color indexed="9"/>
        <rFont val="Arial"/>
        <family val="2"/>
      </rPr>
      <t>2</t>
    </r>
    <r>
      <rPr>
        <sz val="10"/>
        <color indexed="9"/>
        <rFont val="Arial"/>
        <family val="2"/>
      </rPr>
      <t>/km) o el consum del vehicle elètric (kWh/100 km) a l'última versió disponible de la:</t>
    </r>
  </si>
  <si>
    <r>
      <t>4. Mètode: distància recorreguda (si no es disposa de la marca i model del vehicle)</t>
    </r>
    <r>
      <rPr>
        <b/>
        <vertAlign val="superscript"/>
        <sz val="10"/>
        <color indexed="9"/>
        <rFont val="Arial"/>
        <family val="2"/>
      </rPr>
      <t xml:space="preserve">
</t>
    </r>
    <r>
      <rPr>
        <b/>
        <sz val="10"/>
        <color indexed="9"/>
        <rFont val="Arial"/>
        <family val="2"/>
      </rPr>
      <t xml:space="preserve">D'acord amb la classificació de vehicles de l'apartat 3.2 (vehicles de combustió) i de l'apartat 3.5 (vehicles elèctrics) de la Guia de càlcul emissions GEH de l'OCCC </t>
    </r>
  </si>
  <si>
    <r>
      <t>*1: alguns dels processos industrials on pot haver emissions de GEH són: 
- producció de ciment i calç (on es descompon el carbonat càlcic en òxid de calci i CO</t>
    </r>
    <r>
      <rPr>
        <vertAlign val="subscript"/>
        <sz val="10"/>
        <color indexed="9"/>
        <rFont val="Arial"/>
        <family val="2"/>
      </rPr>
      <t>2</t>
    </r>
    <r>
      <rPr>
        <sz val="10"/>
        <color indexed="9"/>
        <rFont val="Arial"/>
        <family val="2"/>
      </rPr>
      <t>)
- producció de substàncies químiques
- fabricació, i la refinació de petroli i gas
- emissions de CH</t>
    </r>
    <r>
      <rPr>
        <vertAlign val="subscript"/>
        <sz val="10"/>
        <color indexed="9"/>
        <rFont val="Arial"/>
        <family val="2"/>
      </rPr>
      <t>4</t>
    </r>
    <r>
      <rPr>
        <sz val="10"/>
        <color indexed="9"/>
        <rFont val="Arial"/>
        <family val="2"/>
      </rPr>
      <t xml:space="preserve"> d’una depuradora anaeròbica d’una indústria.</t>
    </r>
  </si>
  <si>
    <r>
      <t>*</t>
    </r>
    <r>
      <rPr>
        <b/>
        <vertAlign val="superscript"/>
        <sz val="10"/>
        <color indexed="9"/>
        <rFont val="Arial"/>
        <family val="2"/>
      </rPr>
      <t>1</t>
    </r>
    <r>
      <rPr>
        <b/>
        <sz val="10"/>
        <color indexed="9"/>
        <rFont val="Arial"/>
        <family val="2"/>
      </rPr>
      <t xml:space="preserve">: </t>
    </r>
    <r>
      <rPr>
        <sz val="10"/>
        <color indexed="9"/>
        <rFont val="Arial"/>
        <family val="2"/>
      </rPr>
      <t>Especifiqueu diferents llocs en cas de tenir les dades de consum de calor, fred o vapor per separat; si teniu les dades agregades, poseu les dades que corresponen a tota l'organització en la primera fila</t>
    </r>
  </si>
  <si>
    <r>
      <t>*</t>
    </r>
    <r>
      <rPr>
        <vertAlign val="superscript"/>
        <sz val="10"/>
        <color indexed="9"/>
        <rFont val="Arial"/>
        <family val="2"/>
      </rPr>
      <t>2</t>
    </r>
    <r>
      <rPr>
        <b/>
        <sz val="10"/>
        <color indexed="9"/>
        <rFont val="Arial"/>
        <family val="2"/>
      </rPr>
      <t xml:space="preserve">: </t>
    </r>
    <r>
      <rPr>
        <sz val="10"/>
        <color indexed="9"/>
        <rFont val="Arial"/>
        <family val="2"/>
      </rPr>
      <t>Introduïu el factor d'emissió d'acord amb la informació de que es disposi (unitats consumides de calor, vapor o fred)</t>
    </r>
  </si>
  <si>
    <t>Aquí podeu calcular les emissions associades l’ús d’energia provinent dels equips d’oficina (ordinador i il·luminació), calefacció i aire condicionat utilitzats pels empleats que treballen des de casa. D'acord amb la ISO 14064-1, aquestes emissions es computen a la categoria "emissions indirectes" del transport in itinere en l'inventari de l'organització</t>
  </si>
  <si>
    <r>
      <t>*</t>
    </r>
    <r>
      <rPr>
        <vertAlign val="superscript"/>
        <sz val="10"/>
        <color indexed="9"/>
        <rFont val="Arial"/>
        <family val="2"/>
      </rPr>
      <t>1</t>
    </r>
    <r>
      <rPr>
        <sz val="10"/>
        <color indexed="9"/>
        <rFont val="Arial"/>
        <family val="2"/>
      </rPr>
      <t xml:space="preserve">: Especifiqueu les dades de número de treballadors i dies en modalitat de teletreball  de forma agregada a la primera fila (dada mitjana), o desagregada en diferents files si la dada és específica pels diferents col·lectius de treballadors de l'organització </t>
    </r>
  </si>
  <si>
    <r>
      <t>*</t>
    </r>
    <r>
      <rPr>
        <vertAlign val="superscript"/>
        <sz val="10"/>
        <color indexed="9"/>
        <rFont val="Arial"/>
        <family val="2"/>
      </rPr>
      <t>1</t>
    </r>
    <r>
      <rPr>
        <sz val="10"/>
        <color indexed="9"/>
        <rFont val="Arial"/>
        <family val="2"/>
      </rPr>
      <t xml:space="preserve"> Distància (km): l'Annex 5 de la Guiade càlcul inclou un llistat orientatiu de distàncies ferroviàries (km). Si no trobeu la dada a l'Annex 5, aproximeu-la de manera justificada. Per a l'estimació de distàncies de FGC, tramvia o metro, entre d'altres, podeu consultar:</t>
    </r>
    <r>
      <rPr>
        <b/>
        <sz val="12"/>
        <color indexed="12"/>
        <rFont val="Verdana"/>
        <family val="2"/>
      </rPr>
      <t/>
    </r>
  </si>
  <si>
    <r>
      <t>*</t>
    </r>
    <r>
      <rPr>
        <vertAlign val="superscript"/>
        <sz val="10"/>
        <color indexed="9"/>
        <rFont val="Arial"/>
        <family val="2"/>
      </rPr>
      <t>1</t>
    </r>
    <r>
      <rPr>
        <sz val="10"/>
        <color indexed="9"/>
        <rFont val="Arial"/>
        <family val="2"/>
      </rPr>
      <t xml:space="preserve"> Distància (km): l'Annex 5 de la Guia pràctica inclou un llistat orientatiu de distàncies ferroviàries (km). Si no trobeu la dada a l'Annex 5, aproximeu-la de manera justificada. Per a l'estimació de distàncies de FGC, tramvia o metro, entre d'altres, podeu consultar:</t>
    </r>
    <r>
      <rPr>
        <b/>
        <sz val="12"/>
        <color indexed="12"/>
        <rFont val="Verdana"/>
        <family val="2"/>
      </rPr>
      <t/>
    </r>
  </si>
  <si>
    <r>
      <t>Emissions de CO</t>
    </r>
    <r>
      <rPr>
        <b/>
        <vertAlign val="subscript"/>
        <sz val="10"/>
        <color indexed="9"/>
        <rFont val="Arial"/>
        <family val="2"/>
      </rPr>
      <t xml:space="preserve">2 </t>
    </r>
    <r>
      <rPr>
        <b/>
        <sz val="10"/>
        <color indexed="9"/>
        <rFont val="Arial"/>
        <family val="2"/>
      </rPr>
      <t>del TRANSPORT AERI (EXTERN DISTRIBUCIÓ) (tones) amb METODOLOGIA OCCC - Opció 1 (consum de combustible):</t>
    </r>
  </si>
  <si>
    <t>Cal triar una opció de càlcul:</t>
  </si>
  <si>
    <t>Opció de càlcul 1. Consum de combustible</t>
  </si>
  <si>
    <r>
      <t>*</t>
    </r>
    <r>
      <rPr>
        <b/>
        <vertAlign val="superscript"/>
        <sz val="10"/>
        <color indexed="9"/>
        <rFont val="Arial"/>
        <family val="2"/>
      </rPr>
      <t>1</t>
    </r>
    <r>
      <rPr>
        <sz val="10"/>
        <color indexed="9"/>
        <rFont val="Arial"/>
        <family val="2"/>
      </rPr>
      <t xml:space="preserve"> Aquesta dada l'obteniu sumant les distàncies de cada vol (</t>
    </r>
    <r>
      <rPr>
        <i/>
        <sz val="10"/>
        <color indexed="9"/>
        <rFont val="Arial"/>
        <family val="2"/>
      </rPr>
      <t>Distance (KM)</t>
    </r>
    <r>
      <rPr>
        <sz val="10"/>
        <color indexed="9"/>
        <rFont val="Arial"/>
        <family val="2"/>
      </rPr>
      <t xml:space="preserve">) de la caculadora de l'ICAO un cop heu fet el càlcul d'emissions.
</t>
    </r>
    <r>
      <rPr>
        <b/>
        <sz val="10"/>
        <color indexed="9"/>
        <rFont val="Arial"/>
        <family val="2"/>
      </rPr>
      <t>*</t>
    </r>
    <r>
      <rPr>
        <b/>
        <vertAlign val="superscript"/>
        <sz val="10"/>
        <color indexed="9"/>
        <rFont val="Arial"/>
        <family val="2"/>
      </rPr>
      <t>2</t>
    </r>
    <r>
      <rPr>
        <sz val="10"/>
        <color indexed="9"/>
        <rFont val="Arial"/>
        <family val="2"/>
      </rPr>
      <t xml:space="preserve"> Aquesta dada l'obteniu del camp </t>
    </r>
    <r>
      <rPr>
        <i/>
        <sz val="10"/>
        <color indexed="9"/>
        <rFont val="Arial"/>
        <family val="2"/>
      </rPr>
      <t>Aircraft Fuel Burn/journey (KG)</t>
    </r>
    <r>
      <rPr>
        <sz val="10"/>
        <color indexed="9"/>
        <rFont val="Arial"/>
        <family val="2"/>
      </rPr>
      <t xml:space="preserve"> de la caculadora de l'ICAO un cop heu fet el càlcul d'emissions.  
La calculadora de l'ICAO ja té en compte el nº de passatgers en el càlcul de les emissions del vol. Per això la calculadora OCCC demana la dada de nº de passatgers com a dada optativa, ja que la calculadora OCCC no ha de considerar-la novament com a un factor multiplicatiu de les emissions del vol.
</t>
    </r>
    <r>
      <rPr>
        <b/>
        <sz val="10"/>
        <color indexed="9"/>
        <rFont val="Arial"/>
        <family val="2"/>
      </rPr>
      <t>Aneu amb cura ja que la calculadora de l'ICAO utilitza com a sistema de notació un punt per indicar els decimals i una coma per indicar els milers.</t>
    </r>
  </si>
  <si>
    <r>
      <t>INSTRUCCIONS:</t>
    </r>
    <r>
      <rPr>
        <sz val="10"/>
        <color indexed="9"/>
        <rFont val="Arial"/>
        <family val="2"/>
      </rPr>
      <t xml:space="preserve"> Les emissions s'estimen a partir de la calculadora d’emissions de CO</t>
    </r>
    <r>
      <rPr>
        <vertAlign val="subscript"/>
        <sz val="10"/>
        <color indexed="9"/>
        <rFont val="Arial"/>
        <family val="2"/>
      </rPr>
      <t>2</t>
    </r>
    <r>
      <rPr>
        <sz val="10"/>
        <color indexed="9"/>
        <rFont val="Arial"/>
        <family val="2"/>
      </rPr>
      <t xml:space="preserve"> de l’ICAO per al transport de passatgers (cal seleccionar la pestanya "</t>
    </r>
    <r>
      <rPr>
        <b/>
        <sz val="10"/>
        <color indexed="9"/>
        <rFont val="Arial"/>
        <family val="2"/>
      </rPr>
      <t>PASSENGER</t>
    </r>
    <r>
      <rPr>
        <sz val="10"/>
        <color indexed="9"/>
        <rFont val="Arial"/>
        <family val="2"/>
      </rPr>
      <t>"):</t>
    </r>
  </si>
  <si>
    <t>Opció 1. Consum de combustible</t>
  </si>
  <si>
    <r>
      <t>INSTRUCCIONS:</t>
    </r>
    <r>
      <rPr>
        <sz val="10"/>
        <color indexed="9"/>
        <rFont val="Arial"/>
        <family val="2"/>
      </rPr>
      <t xml:space="preserve"> Les emissions s'estimen a partir de la calculadora d’emissions de CO</t>
    </r>
    <r>
      <rPr>
        <vertAlign val="subscript"/>
        <sz val="10"/>
        <color indexed="9"/>
        <rFont val="Arial"/>
        <family val="2"/>
      </rPr>
      <t>2</t>
    </r>
    <r>
      <rPr>
        <sz val="10"/>
        <color indexed="9"/>
        <rFont val="Arial"/>
        <family val="2"/>
      </rPr>
      <t xml:space="preserve"> de l’ICAO per al transport de mercaderies (cal seleccionar la pestanya "</t>
    </r>
    <r>
      <rPr>
        <b/>
        <sz val="10"/>
        <color indexed="9"/>
        <rFont val="Arial"/>
        <family val="2"/>
      </rPr>
      <t>FREIGHTER</t>
    </r>
    <r>
      <rPr>
        <sz val="10"/>
        <color indexed="9"/>
        <rFont val="Arial"/>
        <family val="2"/>
      </rPr>
      <t>"):</t>
    </r>
  </si>
  <si>
    <t>Càrrega transportada (kg)</t>
  </si>
  <si>
    <r>
      <t>Emissions de CO</t>
    </r>
    <r>
      <rPr>
        <b/>
        <vertAlign val="subscript"/>
        <sz val="10"/>
        <color indexed="9"/>
        <rFont val="Arial"/>
        <family val="2"/>
      </rPr>
      <t xml:space="preserve">2 </t>
    </r>
    <r>
      <rPr>
        <b/>
        <sz val="10"/>
        <color indexed="9"/>
        <rFont val="Arial"/>
        <family val="2"/>
      </rPr>
      <t>del TRANSPORT AERI (EXTERN DISTRIBUCIÓ) (tones) amb METODOLOGIA OCCC - Opció 2 (calculadora de l'ICAO per al transport de mercaderies):</t>
    </r>
  </si>
  <si>
    <t>Opció de càlcul 2. Calculadora de l' ICAO per al transport de mercaderies</t>
  </si>
  <si>
    <t>CLIENTS I VISITANTS: viatges derivats de la mobilitat dels clients i visitants a una organització, i amb un mode de transport que no pertany a l'organització - Calculadora de l'ICAO per al transport de passatgers</t>
  </si>
  <si>
    <t>VIATGES DE NEGOCI: viatges dels membres d'una organització derivats de la seva activitat en aquesta, i amb un mode de transport que no pertany a l'organització - Calculadora de l'ICAO per al transport de passatgers</t>
  </si>
  <si>
    <t>Opció 2. Calculadora de l'ICAO</t>
  </si>
  <si>
    <t xml:space="preserve">• Cada fila de la calculadora de l'OCCC correspon a un vol. Cal que indiqueu la càrrega transportada en kg a la columna D. </t>
  </si>
  <si>
    <t>• En vols amb escales, cal que indiqueu el nombre d'escales (columna E). En vols sense escales, cal que empleneu l'origen i la destinació (columnes F i G). En vols amb 1 escala, cal que empleneu l'origen i la destinació de la primera escala (columnes F i G) i l'origen (que és la destinació de la primera escala) i la destinació final del vol (columnes H i I). En vols amb 2 escales, cal que empleneu l'origen i la destinació de la primera escala (columnes F i G), l'origen (que és la destinació de la primera escala) i la destinació de la segona escala (columnes H i I) i l'origen (que és la destinació de la segona escala) i la destinació final del vol (columnes J i K).</t>
  </si>
  <si>
    <r>
      <t>*</t>
    </r>
    <r>
      <rPr>
        <b/>
        <vertAlign val="superscript"/>
        <sz val="10"/>
        <color indexed="9"/>
        <rFont val="Arial"/>
        <family val="2"/>
      </rPr>
      <t>1</t>
    </r>
    <r>
      <rPr>
        <sz val="10"/>
        <color indexed="9"/>
        <rFont val="Arial"/>
        <family val="2"/>
      </rPr>
      <t xml:space="preserve"> Aquesta dada l'obteniu sumant les distàncies de cada trajecte (</t>
    </r>
    <r>
      <rPr>
        <i/>
        <sz val="10"/>
        <color indexed="9"/>
        <rFont val="Arial"/>
        <family val="2"/>
      </rPr>
      <t>Trip Distance (KM)</t>
    </r>
    <r>
      <rPr>
        <sz val="10"/>
        <color indexed="9"/>
        <rFont val="Arial"/>
        <family val="2"/>
      </rPr>
      <t xml:space="preserve">) de la caculadora de l'ICAO un cop heu fet el càlcul d'emissions.
</t>
    </r>
    <r>
      <rPr>
        <b/>
        <sz val="10"/>
        <color indexed="9"/>
        <rFont val="Arial"/>
        <family val="2"/>
      </rPr>
      <t>*</t>
    </r>
    <r>
      <rPr>
        <b/>
        <vertAlign val="superscript"/>
        <sz val="10"/>
        <color indexed="9"/>
        <rFont val="Arial"/>
        <family val="2"/>
      </rPr>
      <t>2</t>
    </r>
    <r>
      <rPr>
        <sz val="10"/>
        <color indexed="9"/>
        <rFont val="Arial"/>
        <family val="2"/>
      </rPr>
      <t xml:space="preserve"> Aquesta dada l'obteniu del camp </t>
    </r>
    <r>
      <rPr>
        <i/>
        <sz val="10"/>
        <color indexed="9"/>
        <rFont val="Arial"/>
        <family val="2"/>
      </rPr>
      <t>Aircraft Fuel Burn / leg (KG)</t>
    </r>
    <r>
      <rPr>
        <sz val="10"/>
        <color indexed="9"/>
        <rFont val="Arial"/>
        <family val="2"/>
      </rPr>
      <t xml:space="preserve">de la caculadora de l'ICAO un cop heu fet el càlcul d'emissions.  
</t>
    </r>
    <r>
      <rPr>
        <b/>
        <sz val="10"/>
        <color indexed="9"/>
        <rFont val="Arial"/>
        <family val="2"/>
      </rPr>
      <t>Aneu amb cura ja que la calculadora de l'ICAO utilitza com a sistema de notació un punt per indicar els decimals i una coma per indicar els milers.</t>
    </r>
  </si>
  <si>
    <r>
      <t>Emissions de CO</t>
    </r>
    <r>
      <rPr>
        <b/>
        <vertAlign val="subscript"/>
        <sz val="10"/>
        <color indexed="9"/>
        <rFont val="Arial"/>
        <family val="2"/>
      </rPr>
      <t xml:space="preserve">2 </t>
    </r>
    <r>
      <rPr>
        <b/>
        <sz val="10"/>
        <color indexed="9"/>
        <rFont val="Arial"/>
        <family val="2"/>
      </rPr>
      <t>(kg)</t>
    </r>
  </si>
  <si>
    <r>
      <t>*</t>
    </r>
    <r>
      <rPr>
        <vertAlign val="superscript"/>
        <sz val="10"/>
        <color indexed="9"/>
        <rFont val="Arial"/>
        <family val="2"/>
      </rPr>
      <t>1</t>
    </r>
    <r>
      <rPr>
        <sz val="10"/>
        <color indexed="9"/>
        <rFont val="Arial"/>
        <family val="2"/>
      </rPr>
      <t>: Especifiqueu diferents llocs en cas de tenir les dades de generació de residus per separat; si teniu les dades agregades, poseu les dades que corresponen a tota l'organització en la fila del Lloc 1</t>
    </r>
  </si>
  <si>
    <r>
      <t>m</t>
    </r>
    <r>
      <rPr>
        <vertAlign val="superscript"/>
        <sz val="10"/>
        <color theme="1" tint="4.9989318521683403E-2"/>
        <rFont val="Arial"/>
        <family val="2"/>
      </rPr>
      <t>3</t>
    </r>
  </si>
  <si>
    <t>Petjada de carboni de la gestió dels residus industrials de Catalunya. Resultats anuals 2017-2020. Agència Catalana de Residus (ARC). Desembre 2021.</t>
  </si>
  <si>
    <r>
      <t>Lloc on es generen els residus (p. ex.: oficines, magatzems...) *</t>
    </r>
    <r>
      <rPr>
        <b/>
        <vertAlign val="superscript"/>
        <sz val="10"/>
        <color indexed="9"/>
        <rFont val="Arial"/>
        <family val="2"/>
      </rPr>
      <t>1</t>
    </r>
  </si>
  <si>
    <r>
      <t>Emissions de CO</t>
    </r>
    <r>
      <rPr>
        <b/>
        <vertAlign val="subscript"/>
        <sz val="10"/>
        <color indexed="9"/>
        <rFont val="Arial"/>
        <family val="2"/>
      </rPr>
      <t>2 eq</t>
    </r>
    <r>
      <rPr>
        <b/>
        <sz val="10"/>
        <color indexed="9"/>
        <rFont val="Arial"/>
        <family val="2"/>
      </rPr>
      <t xml:space="preserve"> dels residus municipals o assimilables (AMB O SENSE RECOLLIDA SELECTIVA) (tones CO</t>
    </r>
    <r>
      <rPr>
        <b/>
        <vertAlign val="subscript"/>
        <sz val="10"/>
        <color indexed="9"/>
        <rFont val="Arial"/>
        <family val="2"/>
      </rPr>
      <t>2</t>
    </r>
    <r>
      <rPr>
        <b/>
        <sz val="10"/>
        <color indexed="9"/>
        <rFont val="Arial"/>
        <family val="2"/>
      </rPr>
      <t>eq):</t>
    </r>
  </si>
  <si>
    <t xml:space="preserve">Si feu Declaració Anual de Residus Industrials (DARI), o bé disposeu d'informació sobre el tipus de tractament que s'aplica als residus, heu d'indicar la via de gestió (columnes F i G) i el tipus de tractament (columna H) i utilitzar els factors d'emissió específics de la </t>
  </si>
  <si>
    <r>
      <t>Lloc on es consumeix l'aigua de les xarxes urbanes (p. ex.: oficines, magatzems...) *</t>
    </r>
    <r>
      <rPr>
        <b/>
        <vertAlign val="superscript"/>
        <sz val="10"/>
        <color indexed="9"/>
        <rFont val="Arial"/>
        <family val="2"/>
      </rPr>
      <t>1</t>
    </r>
  </si>
  <si>
    <r>
      <t>*</t>
    </r>
    <r>
      <rPr>
        <vertAlign val="superscript"/>
        <sz val="10"/>
        <color indexed="9"/>
        <rFont val="Arial"/>
        <family val="2"/>
      </rPr>
      <t>1</t>
    </r>
    <r>
      <rPr>
        <sz val="10"/>
        <color indexed="9"/>
        <rFont val="Arial"/>
        <family val="2"/>
      </rPr>
      <t>: Especifiqueu diferents llocs en cas de tenir les dades de consum d'aigua per separat; si teniu les dades agregades, poseu les dades que corresponen a tota l'organització en la fila del Lloc 1</t>
    </r>
  </si>
  <si>
    <r>
      <t>*</t>
    </r>
    <r>
      <rPr>
        <vertAlign val="superscript"/>
        <sz val="10"/>
        <color indexed="9"/>
        <rFont val="Arial"/>
        <family val="2"/>
      </rPr>
      <t>1</t>
    </r>
    <r>
      <rPr>
        <sz val="10"/>
        <color indexed="9"/>
        <rFont val="Arial"/>
        <family val="2"/>
      </rPr>
      <t xml:space="preserve">: Descriviu el tipus de servei utilitzat </t>
    </r>
  </si>
  <si>
    <r>
      <t>*</t>
    </r>
    <r>
      <rPr>
        <vertAlign val="superscript"/>
        <sz val="10"/>
        <color indexed="9"/>
        <rFont val="Arial"/>
        <family val="2"/>
      </rPr>
      <t>1</t>
    </r>
    <r>
      <rPr>
        <sz val="10"/>
        <color indexed="9"/>
        <rFont val="Arial"/>
        <family val="2"/>
      </rPr>
      <t xml:space="preserve">: Descriviu el tipus de material , matèria primera o producte comprat/da. </t>
    </r>
  </si>
  <si>
    <t>Apartat 3.9.2 de la</t>
  </si>
  <si>
    <r>
      <t>*</t>
    </r>
    <r>
      <rPr>
        <vertAlign val="superscript"/>
        <sz val="10"/>
        <color indexed="9"/>
        <rFont val="Arial"/>
        <family val="2"/>
      </rPr>
      <t>1</t>
    </r>
    <r>
      <rPr>
        <sz val="10"/>
        <color indexed="9"/>
        <rFont val="Arial"/>
        <family val="2"/>
      </rPr>
      <t>: Indiqueu el tipus de bé de capital</t>
    </r>
  </si>
  <si>
    <r>
      <t>*</t>
    </r>
    <r>
      <rPr>
        <vertAlign val="superscript"/>
        <sz val="10"/>
        <color indexed="9"/>
        <rFont val="Arial"/>
        <family val="2"/>
      </rPr>
      <t>1</t>
    </r>
    <r>
      <rPr>
        <sz val="10"/>
        <color indexed="9"/>
        <rFont val="Arial"/>
        <family val="2"/>
      </rPr>
      <t>: Descriviu el tipus de producte generat per l'organització per ser venut</t>
    </r>
  </si>
  <si>
    <r>
      <t>Concepte que genera altres emissions indirectes *</t>
    </r>
    <r>
      <rPr>
        <b/>
        <vertAlign val="superscript"/>
        <sz val="10"/>
        <color indexed="9"/>
        <rFont val="Arial"/>
        <family val="2"/>
      </rPr>
      <t>1</t>
    </r>
  </si>
  <si>
    <r>
      <t>*</t>
    </r>
    <r>
      <rPr>
        <vertAlign val="superscript"/>
        <sz val="10"/>
        <color indexed="9"/>
        <rFont val="Arial"/>
        <family val="2"/>
      </rPr>
      <t>1</t>
    </r>
    <r>
      <rPr>
        <sz val="10"/>
        <color indexed="9"/>
        <rFont val="Arial"/>
        <family val="2"/>
      </rPr>
      <t>: Descriviu el tipus concepte, el qual no es pot classificar en cap de les categories anteriors d'emissions indirectes</t>
    </r>
  </si>
  <si>
    <r>
      <t>Concepte que genera altres remocions indirectes *</t>
    </r>
    <r>
      <rPr>
        <b/>
        <vertAlign val="superscript"/>
        <sz val="10"/>
        <color indexed="9"/>
        <rFont val="Arial"/>
        <family val="2"/>
      </rPr>
      <t>1</t>
    </r>
  </si>
  <si>
    <r>
      <t>*</t>
    </r>
    <r>
      <rPr>
        <vertAlign val="superscript"/>
        <sz val="10"/>
        <color indexed="9"/>
        <rFont val="Arial"/>
        <family val="2"/>
      </rPr>
      <t>1</t>
    </r>
    <r>
      <rPr>
        <sz val="10"/>
        <color indexed="9"/>
        <rFont val="Arial"/>
        <family val="2"/>
      </rPr>
      <t>: Descriviu el tipus concepte, el qual no es pot classificar en cap de les categories anteriors de remocions indirectes (les remocions indirectes dels materials es reporten a la categoria IND_Mat, Mat 1ª, Productes)</t>
    </r>
  </si>
  <si>
    <t xml:space="preserve">Vehicles de combustió:
Turisme (M1)
Autobús (M2 i M3)
Furgoneta i furgó (N1 i N2)
Camió (N3)
Vehicles elèctrics:
Bicicleta
Patinet
Motocicleta (L3)
Quadricicle (L6 i L7)
Turisme (M1)
Furgoneta i furgó (N1 i N2)
Camió (N3)
</t>
  </si>
  <si>
    <r>
      <t>Emissions de CO</t>
    </r>
    <r>
      <rPr>
        <b/>
        <vertAlign val="subscript"/>
        <sz val="10"/>
        <rFont val="Arial"/>
        <family val="2"/>
      </rPr>
      <t xml:space="preserve">2 </t>
    </r>
    <r>
      <rPr>
        <b/>
        <sz val="10"/>
        <rFont val="Arial"/>
        <family val="2"/>
      </rPr>
      <t>del TRANSPORT AERI (EXTERN VIATGES COMERCIALS) (tones) amb ALTRES METODOLOGIES*:</t>
    </r>
  </si>
  <si>
    <t>*Les empreses adherides al PAV que presentin l’inventari de GEH per procediment simplificat i comptabilitzin les emissions del transport aeri amb una metodologia pròpia hauran de proporcionar una evidència per recolzar el càlcul realitzat (com a mínim, els desplaçaments i els factor d’emissió utilitzats).</t>
  </si>
  <si>
    <r>
      <t>Emissions de CO</t>
    </r>
    <r>
      <rPr>
        <b/>
        <vertAlign val="subscript"/>
        <sz val="10"/>
        <rFont val="Arial"/>
        <family val="2"/>
      </rPr>
      <t xml:space="preserve">2 </t>
    </r>
    <r>
      <rPr>
        <b/>
        <sz val="10"/>
        <rFont val="Arial"/>
        <family val="2"/>
      </rPr>
      <t>del TRANSPORT AERI (EXTERN DISTRIBUCIÓ) (tones) amb ALTRES METODOLOGIES*:</t>
    </r>
  </si>
  <si>
    <r>
      <t>Emissions de CO</t>
    </r>
    <r>
      <rPr>
        <b/>
        <vertAlign val="subscript"/>
        <sz val="10"/>
        <rFont val="Arial"/>
        <family val="2"/>
      </rPr>
      <t xml:space="preserve">2 </t>
    </r>
    <r>
      <rPr>
        <b/>
        <sz val="10"/>
        <rFont val="Arial"/>
        <family val="2"/>
      </rPr>
      <t>del TRANSPORT AERI (EXTERN VIATGES CLIENTS I VISITANTS) (tones) amb ALTRES METODOLOGIES*:</t>
    </r>
  </si>
  <si>
    <r>
      <t>Emissions de CO</t>
    </r>
    <r>
      <rPr>
        <b/>
        <vertAlign val="subscript"/>
        <sz val="10"/>
        <color indexed="9"/>
        <rFont val="Arial"/>
        <family val="2"/>
      </rPr>
      <t>2</t>
    </r>
    <r>
      <rPr>
        <b/>
        <sz val="10"/>
        <color indexed="9"/>
        <rFont val="Arial"/>
        <family val="2"/>
      </rPr>
      <t>eq del TRANSPORT FERROVIARI DE MERCADERIES (EXTERN DISTRIBUCIÓ) (tones CO</t>
    </r>
    <r>
      <rPr>
        <b/>
        <vertAlign val="subscript"/>
        <sz val="10"/>
        <color indexed="9"/>
        <rFont val="Arial"/>
        <family val="2"/>
      </rPr>
      <t>2</t>
    </r>
    <r>
      <rPr>
        <b/>
        <sz val="10"/>
        <color indexed="9"/>
        <rFont val="Arial"/>
        <family val="2"/>
      </rPr>
      <t>):</t>
    </r>
  </si>
  <si>
    <t xml:space="preserve">Guia de càlcul d'emissions de GEH de l'OCCC. Versió 2025. </t>
  </si>
  <si>
    <t>INVENTARI D'EMISSIONS DE GEH 2024</t>
  </si>
  <si>
    <t>%Variació 2024 vs 2023</t>
  </si>
  <si>
    <t>Avaluació variació d'emissions respecte de l'any anterior. Cal introduir les dades validades de l'inventari 2023 (disponibles a l'aplicació web o a l'Informe anual)</t>
  </si>
  <si>
    <t>Dades a emplenar per a Inventari 2024</t>
  </si>
  <si>
    <t>Factors d'emissió calculadora 2025</t>
  </si>
  <si>
    <r>
      <t>L'usuari ha d'emplenar les dades a les pestanyes blaves, d'acord amb la classificació d'emissions de la ISO 14064-1 (2018).
- La pestanya Resum mostra un quadre resum de les emissions (t CO</t>
    </r>
    <r>
      <rPr>
        <b/>
        <vertAlign val="subscript"/>
        <sz val="12"/>
        <rFont val="Arial"/>
        <family val="2"/>
      </rPr>
      <t>2</t>
    </r>
    <r>
      <rPr>
        <b/>
        <sz val="12"/>
        <rFont val="Arial"/>
        <family val="2"/>
      </rPr>
      <t>eq). Únicament cal emplenar les cel·les marcades en blanc.
- La pestanya Comunicació AAVV és la que utilitzen les organitacions adherides al Programa d'Acords Voluntaris i inclou una llegenda específica indicant quines dades cal emplenar.
- La pestanya Factors emissió OCCC és un resum dels factors d'emissió que facilita l'OCCC en la Guia de càlcul emissions GEH versió 2025.</t>
    </r>
  </si>
  <si>
    <t>IMPORTANT: L'USUARI NOMÉS HA D'EMPLENAR LES CEL·LES MARCADES EN AQUEST COLOR BLAU, en concret: 
- Codi d'adhesió (G13), Descripció inventari (S18-Z18), evolució d’emissions (S12-Z12), classificació d’emissions indirectes (columna I-J), origen del factor d’emissió de cada categoria (columna M), emissions de 2023 per a que pugui fer la comparativa (columna O) i dades per indicadors (S50 a T54). La resta de dades, una vegada emplenades en les pestanyes corresponents a cada categoria, es traspassen automàticament a aquest full de Comunicació AAVV.
ORIGEN FACTOR EMISSIÓ (COLUMNA M): 
- En cas que no hi hagi emissions, l'origen factor emissió és 7-. 
- En cas que calculeu les emissions, heu d'escollir una opció del desplegable. Per les categories en que el factor d'emissió està incorporat a la Guia i Calculadora OCCC, escolliu opció 1- OCCC. Per les categories en que el factor d'emissió prové d'altres fonts oficials, opció 2- Altres fonts oficials. Si prové de dades de proveïdors, opció 3- Proveïdor. Si prové d'informació bibliogràfica, opció 4- Bibliografia. Si s'ha consultat més d'una de les 5 fonts anteriors, per exemple 1- OCCC i 3- Proveïdor, opció 6- Diversos.</t>
  </si>
  <si>
    <t>Mix elèctric de comercialització 2024</t>
  </si>
  <si>
    <r>
      <t>Emissions de CO</t>
    </r>
    <r>
      <rPr>
        <b/>
        <vertAlign val="subscript"/>
        <sz val="10"/>
        <rFont val="Arial"/>
        <family val="2"/>
      </rPr>
      <t>2</t>
    </r>
    <r>
      <rPr>
        <b/>
        <sz val="10"/>
        <rFont val="Arial"/>
        <family val="2"/>
      </rPr>
      <t>eq</t>
    </r>
    <r>
      <rPr>
        <b/>
        <sz val="10"/>
        <rFont val="Arial"/>
        <family val="2"/>
      </rPr>
      <t xml:space="preserve"> del TRANSPORT PER CARRETERA (EXTERN DISTRIBUCIÓ) (tones) amb ALTRES METODOLOGIES*:</t>
    </r>
  </si>
  <si>
    <r>
      <t>*Les empreses adherides al PAV que presentin l’inventari de GEH per procediment simplificat i comptabilitzin les emissions del transport extern de distribució amb una metodologia pròpia hauran de proporcionar una evidència per recolzar el càlcul realitzat (com a mínim, els desplaçaments i els factor d’emissió utilitzats). En la mesura que es pugui, convé proporcionar aquesta dada en unitats de CO</t>
    </r>
    <r>
      <rPr>
        <i/>
        <vertAlign val="subscript"/>
        <sz val="10"/>
        <color rgb="FF900000"/>
        <rFont val="Arial"/>
        <family val="2"/>
      </rPr>
      <t>2</t>
    </r>
    <r>
      <rPr>
        <i/>
        <sz val="10"/>
        <color rgb="FF900000"/>
        <rFont val="Arial"/>
        <family val="2"/>
      </rPr>
      <t>eq (CO</t>
    </r>
    <r>
      <rPr>
        <i/>
        <vertAlign val="subscript"/>
        <sz val="10"/>
        <color rgb="FF900000"/>
        <rFont val="Arial"/>
        <family val="2"/>
      </rPr>
      <t>2</t>
    </r>
    <r>
      <rPr>
        <i/>
        <sz val="10"/>
        <color rgb="FF900000"/>
        <rFont val="Arial"/>
        <family val="2"/>
      </rPr>
      <t>, CH</t>
    </r>
    <r>
      <rPr>
        <i/>
        <vertAlign val="subscript"/>
        <sz val="10"/>
        <color rgb="FF900000"/>
        <rFont val="Arial"/>
        <family val="2"/>
      </rPr>
      <t>4</t>
    </r>
    <r>
      <rPr>
        <i/>
        <sz val="10"/>
        <color rgb="FF900000"/>
        <rFont val="Arial"/>
        <family val="2"/>
      </rPr>
      <t xml:space="preserve"> i N</t>
    </r>
    <r>
      <rPr>
        <i/>
        <vertAlign val="subscript"/>
        <sz val="10"/>
        <color rgb="FF900000"/>
        <rFont val="Arial"/>
        <family val="2"/>
      </rPr>
      <t>2</t>
    </r>
    <r>
      <rPr>
        <i/>
        <sz val="10"/>
        <color rgb="FF900000"/>
        <rFont val="Arial"/>
        <family val="2"/>
      </rPr>
      <t>O).</t>
    </r>
  </si>
  <si>
    <t>FGC LÍNIES METROPOLITANES</t>
  </si>
  <si>
    <t>FGC HÍBRID MERCADERIES (electricitat + gasoil B)</t>
  </si>
  <si>
    <t>FGC HÍBRID (elèctricitat + gasoil B)</t>
  </si>
  <si>
    <r>
      <t>CHF</t>
    </r>
    <r>
      <rPr>
        <vertAlign val="subscript"/>
        <sz val="11"/>
        <color theme="0"/>
        <rFont val="Arial"/>
        <family val="2"/>
      </rPr>
      <t>3</t>
    </r>
  </si>
  <si>
    <r>
      <t>CH</t>
    </r>
    <r>
      <rPr>
        <vertAlign val="subscript"/>
        <sz val="11"/>
        <color theme="0"/>
        <rFont val="Arial"/>
        <family val="2"/>
      </rPr>
      <t>2</t>
    </r>
    <r>
      <rPr>
        <sz val="11"/>
        <color theme="0"/>
        <rFont val="Arial"/>
        <family val="2"/>
      </rPr>
      <t>F</t>
    </r>
    <r>
      <rPr>
        <vertAlign val="subscript"/>
        <sz val="11"/>
        <color theme="0"/>
        <rFont val="Arial"/>
        <family val="2"/>
      </rPr>
      <t>2</t>
    </r>
  </si>
  <si>
    <r>
      <t>CH</t>
    </r>
    <r>
      <rPr>
        <vertAlign val="subscript"/>
        <sz val="11"/>
        <color theme="0"/>
        <rFont val="Arial"/>
        <family val="2"/>
      </rPr>
      <t>3</t>
    </r>
    <r>
      <rPr>
        <sz val="11"/>
        <color theme="0"/>
        <rFont val="Arial"/>
        <family val="2"/>
      </rPr>
      <t>F</t>
    </r>
  </si>
  <si>
    <r>
      <t>C</t>
    </r>
    <r>
      <rPr>
        <vertAlign val="subscript"/>
        <sz val="11"/>
        <color theme="0"/>
        <rFont val="Arial"/>
        <family val="2"/>
      </rPr>
      <t>2</t>
    </r>
    <r>
      <rPr>
        <sz val="11"/>
        <color theme="0"/>
        <rFont val="Arial"/>
        <family val="2"/>
      </rPr>
      <t>HF</t>
    </r>
    <r>
      <rPr>
        <vertAlign val="subscript"/>
        <sz val="11"/>
        <color theme="0"/>
        <rFont val="Arial"/>
        <family val="2"/>
      </rPr>
      <t xml:space="preserve">5  </t>
    </r>
    <r>
      <rPr>
        <sz val="11"/>
        <color theme="0"/>
        <rFont val="Arial"/>
        <family val="2"/>
      </rPr>
      <t>(CHF</t>
    </r>
    <r>
      <rPr>
        <vertAlign val="subscript"/>
        <sz val="11"/>
        <color theme="0"/>
        <rFont val="Arial"/>
        <family val="2"/>
      </rPr>
      <t>2</t>
    </r>
    <r>
      <rPr>
        <sz val="11"/>
        <color theme="0"/>
        <rFont val="Arial"/>
        <family val="2"/>
      </rPr>
      <t>CF</t>
    </r>
    <r>
      <rPr>
        <vertAlign val="subscript"/>
        <sz val="11"/>
        <color theme="0"/>
        <rFont val="Arial"/>
        <family val="2"/>
      </rPr>
      <t>3</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</si>
  <si>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4</t>
    </r>
    <r>
      <rPr>
        <sz val="11"/>
        <color theme="0"/>
        <rFont val="Arial"/>
        <family val="2"/>
      </rPr>
      <t xml:space="preserve"> (CHF</t>
    </r>
    <r>
      <rPr>
        <vertAlign val="subscript"/>
        <sz val="11"/>
        <color theme="0"/>
        <rFont val="Arial"/>
        <family val="2"/>
      </rPr>
      <t>2</t>
    </r>
    <r>
      <rPr>
        <sz val="11"/>
        <color theme="0"/>
        <rFont val="Arial"/>
        <family val="2"/>
      </rPr>
      <t>CHF</t>
    </r>
    <r>
      <rPr>
        <vertAlign val="subscript"/>
        <sz val="11"/>
        <color theme="0"/>
        <rFont val="Arial"/>
        <family val="2"/>
      </rPr>
      <t>2</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</si>
  <si>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4</t>
    </r>
    <r>
      <rPr>
        <sz val="11"/>
        <color theme="0"/>
        <rFont val="Arial"/>
        <family val="2"/>
      </rPr>
      <t xml:space="preserve"> (CH</t>
    </r>
    <r>
      <rPr>
        <vertAlign val="subscript"/>
        <sz val="11"/>
        <color theme="0"/>
        <rFont val="Arial"/>
        <family val="2"/>
      </rPr>
      <t>2</t>
    </r>
    <r>
      <rPr>
        <sz val="11"/>
        <color theme="0"/>
        <rFont val="Arial"/>
        <family val="2"/>
      </rPr>
      <t>FCF</t>
    </r>
    <r>
      <rPr>
        <vertAlign val="subscript"/>
        <sz val="11"/>
        <color theme="0"/>
        <rFont val="Arial"/>
        <family val="2"/>
      </rPr>
      <t>3</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</si>
  <si>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3</t>
    </r>
    <r>
      <rPr>
        <sz val="11"/>
        <color theme="0"/>
        <rFont val="Arial"/>
        <family val="2"/>
      </rPr>
      <t>F</t>
    </r>
    <r>
      <rPr>
        <vertAlign val="subscript"/>
        <sz val="11"/>
        <color theme="0"/>
        <rFont val="Arial"/>
        <family val="2"/>
      </rPr>
      <t xml:space="preserve">3  </t>
    </r>
    <r>
      <rPr>
        <sz val="11"/>
        <color theme="0"/>
        <rFont val="Arial"/>
        <family val="2"/>
      </rPr>
      <t>(CH</t>
    </r>
    <r>
      <rPr>
        <vertAlign val="subscript"/>
        <sz val="11"/>
        <color theme="0"/>
        <rFont val="Arial"/>
        <family val="2"/>
      </rPr>
      <t>2</t>
    </r>
    <r>
      <rPr>
        <sz val="11"/>
        <color theme="0"/>
        <rFont val="Arial"/>
        <family val="2"/>
      </rPr>
      <t>FCHF</t>
    </r>
    <r>
      <rPr>
        <vertAlign val="subscript"/>
        <sz val="11"/>
        <color theme="0"/>
        <rFont val="Arial"/>
        <family val="2"/>
      </rPr>
      <t>2</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</si>
  <si>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3</t>
    </r>
    <r>
      <rPr>
        <sz val="11"/>
        <color theme="0"/>
        <rFont val="Arial"/>
        <family val="2"/>
      </rPr>
      <t>F</t>
    </r>
    <r>
      <rPr>
        <vertAlign val="subscript"/>
        <sz val="11"/>
        <color theme="0"/>
        <rFont val="Arial"/>
        <family val="2"/>
      </rPr>
      <t>3</t>
    </r>
    <r>
      <rPr>
        <sz val="11"/>
        <color theme="0"/>
        <rFont val="Arial"/>
        <family val="2"/>
      </rPr>
      <t xml:space="preserve"> (CH</t>
    </r>
    <r>
      <rPr>
        <vertAlign val="subscript"/>
        <sz val="11"/>
        <color theme="0"/>
        <rFont val="Arial"/>
        <family val="2"/>
      </rPr>
      <t>3</t>
    </r>
    <r>
      <rPr>
        <sz val="11"/>
        <color theme="0"/>
        <rFont val="Arial"/>
        <family val="2"/>
      </rPr>
      <t>CF</t>
    </r>
    <r>
      <rPr>
        <vertAlign val="subscript"/>
        <sz val="11"/>
        <color theme="0"/>
        <rFont val="Arial"/>
        <family val="2"/>
      </rPr>
      <t>3</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</si>
  <si>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4</t>
    </r>
    <r>
      <rPr>
        <sz val="11"/>
        <color theme="0"/>
        <rFont val="Arial"/>
        <family val="2"/>
      </rPr>
      <t>F</t>
    </r>
    <r>
      <rPr>
        <vertAlign val="subscript"/>
        <sz val="11"/>
        <color theme="0"/>
        <rFont val="Arial"/>
        <family val="2"/>
      </rPr>
      <t>2</t>
    </r>
    <r>
      <rPr>
        <sz val="11"/>
        <color theme="0"/>
        <rFont val="Arial"/>
        <family val="2"/>
      </rPr>
      <t xml:space="preserve"> (CH</t>
    </r>
    <r>
      <rPr>
        <vertAlign val="subscript"/>
        <sz val="11"/>
        <color theme="0"/>
        <rFont val="Arial"/>
        <family val="2"/>
      </rPr>
      <t>2</t>
    </r>
    <r>
      <rPr>
        <sz val="11"/>
        <color theme="0"/>
        <rFont val="Arial"/>
        <family val="2"/>
      </rPr>
      <t>FCH</t>
    </r>
    <r>
      <rPr>
        <vertAlign val="subscript"/>
        <sz val="11"/>
        <color theme="0"/>
        <rFont val="Arial"/>
        <family val="2"/>
      </rPr>
      <t>2</t>
    </r>
    <r>
      <rPr>
        <sz val="11"/>
        <color theme="0"/>
        <rFont val="Arial"/>
        <family val="2"/>
      </rPr>
      <t>F)</t>
    </r>
  </si>
  <si>
    <r>
      <t>C</t>
    </r>
    <r>
      <rPr>
        <vertAlign val="subscript"/>
        <sz val="11"/>
        <color theme="0"/>
        <rFont val="Arial"/>
        <family val="2"/>
      </rPr>
      <t>2</t>
    </r>
    <r>
      <rPr>
        <sz val="11"/>
        <color theme="0"/>
        <rFont val="Arial"/>
        <family val="2"/>
      </rPr>
      <t>H</t>
    </r>
    <r>
      <rPr>
        <vertAlign val="subscript"/>
        <sz val="11"/>
        <color theme="0"/>
        <rFont val="Arial"/>
        <family val="2"/>
      </rPr>
      <t>4</t>
    </r>
    <r>
      <rPr>
        <sz val="11"/>
        <color theme="0"/>
        <rFont val="Arial"/>
        <family val="2"/>
      </rPr>
      <t>F</t>
    </r>
    <r>
      <rPr>
        <vertAlign val="subscript"/>
        <sz val="11"/>
        <color theme="0"/>
        <rFont val="Arial"/>
        <family val="2"/>
      </rPr>
      <t>2</t>
    </r>
    <r>
      <rPr>
        <sz val="11"/>
        <color theme="0"/>
        <rFont val="Arial"/>
        <family val="2"/>
      </rPr>
      <t xml:space="preserve"> (CH</t>
    </r>
    <r>
      <rPr>
        <vertAlign val="subscript"/>
        <sz val="11"/>
        <color theme="0"/>
        <rFont val="Arial"/>
        <family val="2"/>
      </rPr>
      <t>3</t>
    </r>
    <r>
      <rPr>
        <sz val="11"/>
        <color theme="0"/>
        <rFont val="Arial"/>
        <family val="2"/>
      </rPr>
      <t>CHF</t>
    </r>
    <r>
      <rPr>
        <vertAlign val="subscript"/>
        <sz val="11"/>
        <color theme="0"/>
        <rFont val="Arial"/>
        <family val="2"/>
      </rPr>
      <t>2</t>
    </r>
    <r>
      <rPr>
        <sz val="11"/>
        <color theme="0"/>
        <rFont val="Arial"/>
        <family val="2"/>
      </rPr>
      <t>)</t>
    </r>
  </si>
  <si>
    <r>
      <t>C</t>
    </r>
    <r>
      <rPr>
        <vertAlign val="subscript"/>
        <sz val="11"/>
        <color theme="0"/>
        <rFont val="Arial"/>
        <family val="2"/>
      </rPr>
      <t>2</t>
    </r>
    <r>
      <rPr>
        <sz val="11"/>
        <color theme="0"/>
        <rFont val="Arial"/>
        <family val="2"/>
      </rPr>
      <t>H</t>
    </r>
    <r>
      <rPr>
        <vertAlign val="subscript"/>
        <sz val="11"/>
        <color theme="0"/>
        <rFont val="Arial"/>
        <family val="2"/>
      </rPr>
      <t>5</t>
    </r>
    <r>
      <rPr>
        <sz val="11"/>
        <color theme="0"/>
        <rFont val="Arial"/>
        <family val="2"/>
      </rPr>
      <t>F (CH</t>
    </r>
    <r>
      <rPr>
        <vertAlign val="subscript"/>
        <sz val="11"/>
        <color theme="0"/>
        <rFont val="Arial"/>
        <family val="2"/>
      </rPr>
      <t>3</t>
    </r>
    <r>
      <rPr>
        <sz val="11"/>
        <color theme="0"/>
        <rFont val="Arial"/>
        <family val="2"/>
      </rPr>
      <t>CH</t>
    </r>
    <r>
      <rPr>
        <vertAlign val="subscript"/>
        <sz val="11"/>
        <color theme="0"/>
        <rFont val="Arial"/>
        <family val="2"/>
      </rPr>
      <t>2</t>
    </r>
    <r>
      <rPr>
        <sz val="11"/>
        <color theme="0"/>
        <rFont val="Arial"/>
        <family val="2"/>
      </rPr>
      <t>F)</t>
    </r>
  </si>
  <si>
    <r>
      <t>C</t>
    </r>
    <r>
      <rPr>
        <vertAlign val="subscript"/>
        <sz val="11"/>
        <color theme="0"/>
        <rFont val="Arial"/>
        <family val="2"/>
      </rPr>
      <t>3</t>
    </r>
    <r>
      <rPr>
        <sz val="11"/>
        <color theme="0"/>
        <rFont val="Arial"/>
        <family val="2"/>
      </rPr>
      <t>HF</t>
    </r>
    <r>
      <rPr>
        <vertAlign val="subscript"/>
        <sz val="11"/>
        <color theme="0"/>
        <rFont val="Arial"/>
        <family val="2"/>
      </rPr>
      <t>7</t>
    </r>
    <r>
      <rPr>
        <sz val="11"/>
        <color theme="0"/>
        <rFont val="Arial"/>
        <family val="2"/>
      </rPr>
      <t xml:space="preserve"> (CF</t>
    </r>
    <r>
      <rPr>
        <vertAlign val="subscript"/>
        <sz val="11"/>
        <color theme="0"/>
        <rFont val="Arial"/>
        <family val="2"/>
      </rPr>
      <t>3</t>
    </r>
    <r>
      <rPr>
        <sz val="11"/>
        <color theme="0"/>
        <rFont val="Arial"/>
        <family val="2"/>
      </rPr>
      <t>CHFCF</t>
    </r>
    <r>
      <rPr>
        <vertAlign val="subscript"/>
        <sz val="11"/>
        <color theme="0"/>
        <rFont val="Arial"/>
        <family val="2"/>
      </rPr>
      <t>3</t>
    </r>
    <r>
      <rPr>
        <sz val="11"/>
        <color theme="0"/>
        <rFont val="Arial"/>
        <family val="2"/>
      </rPr>
      <t>)</t>
    </r>
  </si>
  <si>
    <r>
      <t>C</t>
    </r>
    <r>
      <rPr>
        <vertAlign val="subscript"/>
        <sz val="11"/>
        <color theme="0"/>
        <rFont val="Arial"/>
        <family val="2"/>
      </rPr>
      <t>3</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6</t>
    </r>
    <r>
      <rPr>
        <sz val="11"/>
        <color theme="0"/>
        <rFont val="Arial"/>
        <family val="2"/>
      </rPr>
      <t xml:space="preserve"> (CH</t>
    </r>
    <r>
      <rPr>
        <vertAlign val="subscript"/>
        <sz val="11"/>
        <color theme="0"/>
        <rFont val="Arial"/>
        <family val="2"/>
      </rPr>
      <t>2</t>
    </r>
    <r>
      <rPr>
        <sz val="11"/>
        <color theme="0"/>
        <rFont val="Arial"/>
        <family val="2"/>
      </rPr>
      <t>FCF</t>
    </r>
    <r>
      <rPr>
        <vertAlign val="subscript"/>
        <sz val="11"/>
        <color theme="0"/>
        <rFont val="Arial"/>
        <family val="2"/>
      </rPr>
      <t>2</t>
    </r>
    <r>
      <rPr>
        <sz val="11"/>
        <color theme="0"/>
        <rFont val="Arial"/>
        <family val="2"/>
      </rPr>
      <t>CF</t>
    </r>
    <r>
      <rPr>
        <vertAlign val="subscript"/>
        <sz val="11"/>
        <color theme="0"/>
        <rFont val="Arial"/>
        <family val="2"/>
      </rPr>
      <t>3</t>
    </r>
    <r>
      <rPr>
        <sz val="11"/>
        <color theme="0"/>
        <rFont val="Arial"/>
        <family val="2"/>
      </rPr>
      <t>)</t>
    </r>
  </si>
  <si>
    <r>
      <t>C</t>
    </r>
    <r>
      <rPr>
        <vertAlign val="subscript"/>
        <sz val="11"/>
        <color theme="0"/>
        <rFont val="Arial"/>
        <family val="2"/>
      </rPr>
      <t>3</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6</t>
    </r>
    <r>
      <rPr>
        <sz val="11"/>
        <color theme="0"/>
        <rFont val="Arial"/>
        <family val="2"/>
      </rPr>
      <t xml:space="preserve"> (CHF</t>
    </r>
    <r>
      <rPr>
        <vertAlign val="subscript"/>
        <sz val="11"/>
        <color theme="0"/>
        <rFont val="Arial"/>
        <family val="2"/>
      </rPr>
      <t>2</t>
    </r>
    <r>
      <rPr>
        <sz val="11"/>
        <color theme="0"/>
        <rFont val="Arial"/>
        <family val="2"/>
      </rPr>
      <t>CHFCF</t>
    </r>
    <r>
      <rPr>
        <vertAlign val="subscript"/>
        <sz val="11"/>
        <color theme="0"/>
        <rFont val="Arial"/>
        <family val="2"/>
      </rPr>
      <t>3</t>
    </r>
    <r>
      <rPr>
        <sz val="11"/>
        <color theme="0"/>
        <rFont val="Arial"/>
        <family val="2"/>
      </rPr>
      <t>)</t>
    </r>
  </si>
  <si>
    <r>
      <t>C</t>
    </r>
    <r>
      <rPr>
        <vertAlign val="subscript"/>
        <sz val="11"/>
        <color theme="0"/>
        <rFont val="Arial"/>
        <family val="2"/>
      </rPr>
      <t>3</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 xml:space="preserve">6 </t>
    </r>
    <r>
      <rPr>
        <sz val="11"/>
        <color theme="0"/>
        <rFont val="Arial"/>
        <family val="2"/>
      </rPr>
      <t>(CF</t>
    </r>
    <r>
      <rPr>
        <vertAlign val="subscript"/>
        <sz val="11"/>
        <color theme="0"/>
        <rFont val="Arial"/>
        <family val="2"/>
      </rPr>
      <t>3</t>
    </r>
    <r>
      <rPr>
        <sz val="11"/>
        <color theme="0"/>
        <rFont val="Arial"/>
        <family val="2"/>
      </rPr>
      <t>CH</t>
    </r>
    <r>
      <rPr>
        <vertAlign val="subscript"/>
        <sz val="11"/>
        <color theme="0"/>
        <rFont val="Arial"/>
        <family val="2"/>
      </rPr>
      <t>2</t>
    </r>
    <r>
      <rPr>
        <sz val="11"/>
        <color theme="0"/>
        <rFont val="Arial"/>
        <family val="2"/>
      </rPr>
      <t>CF</t>
    </r>
    <r>
      <rPr>
        <vertAlign val="subscript"/>
        <sz val="11"/>
        <color theme="0"/>
        <rFont val="Arial"/>
        <family val="2"/>
      </rPr>
      <t>3</t>
    </r>
    <r>
      <rPr>
        <sz val="11"/>
        <color theme="0"/>
        <rFont val="Arial"/>
        <family val="2"/>
      </rPr>
      <t>)</t>
    </r>
  </si>
  <si>
    <r>
      <t>C</t>
    </r>
    <r>
      <rPr>
        <vertAlign val="subscript"/>
        <sz val="11"/>
        <color theme="0"/>
        <rFont val="Arial"/>
        <family val="2"/>
      </rPr>
      <t>3</t>
    </r>
    <r>
      <rPr>
        <sz val="11"/>
        <color theme="0"/>
        <rFont val="Arial"/>
        <family val="2"/>
      </rPr>
      <t>H</t>
    </r>
    <r>
      <rPr>
        <vertAlign val="subscript"/>
        <sz val="11"/>
        <color theme="0"/>
        <rFont val="Arial"/>
        <family val="2"/>
      </rPr>
      <t>3</t>
    </r>
    <r>
      <rPr>
        <sz val="11"/>
        <color theme="0"/>
        <rFont val="Arial"/>
        <family val="2"/>
      </rPr>
      <t>F</t>
    </r>
    <r>
      <rPr>
        <vertAlign val="subscript"/>
        <sz val="11"/>
        <color theme="0"/>
        <rFont val="Arial"/>
        <family val="2"/>
      </rPr>
      <t xml:space="preserve">5 </t>
    </r>
    <r>
      <rPr>
        <sz val="11"/>
        <color theme="0"/>
        <rFont val="Arial"/>
        <family val="2"/>
      </rPr>
      <t>(CH</t>
    </r>
    <r>
      <rPr>
        <vertAlign val="subscript"/>
        <sz val="11"/>
        <color theme="0"/>
        <rFont val="Arial"/>
        <family val="2"/>
      </rPr>
      <t>2</t>
    </r>
    <r>
      <rPr>
        <sz val="11"/>
        <color theme="0"/>
        <rFont val="Arial"/>
        <family val="2"/>
      </rPr>
      <t>FCF</t>
    </r>
    <r>
      <rPr>
        <vertAlign val="subscript"/>
        <sz val="11"/>
        <color theme="0"/>
        <rFont val="Arial"/>
        <family val="2"/>
      </rPr>
      <t>2</t>
    </r>
    <r>
      <rPr>
        <sz val="11"/>
        <color theme="0"/>
        <rFont val="Arial"/>
        <family val="2"/>
      </rPr>
      <t>CHF</t>
    </r>
    <r>
      <rPr>
        <vertAlign val="subscript"/>
        <sz val="11"/>
        <color theme="0"/>
        <rFont val="Arial"/>
        <family val="2"/>
      </rPr>
      <t>2</t>
    </r>
    <r>
      <rPr>
        <sz val="11"/>
        <color theme="0"/>
        <rFont val="Arial"/>
        <family val="2"/>
      </rPr>
      <t>)</t>
    </r>
  </si>
  <si>
    <r>
      <t>C</t>
    </r>
    <r>
      <rPr>
        <vertAlign val="subscript"/>
        <sz val="11"/>
        <color theme="0"/>
        <rFont val="Arial"/>
        <family val="2"/>
      </rPr>
      <t>3</t>
    </r>
    <r>
      <rPr>
        <sz val="11"/>
        <color theme="0"/>
        <rFont val="Arial"/>
        <family val="2"/>
      </rPr>
      <t>H</t>
    </r>
    <r>
      <rPr>
        <vertAlign val="subscript"/>
        <sz val="11"/>
        <color theme="0"/>
        <rFont val="Arial"/>
        <family val="2"/>
      </rPr>
      <t>3</t>
    </r>
    <r>
      <rPr>
        <sz val="11"/>
        <color theme="0"/>
        <rFont val="Arial"/>
        <family val="2"/>
      </rPr>
      <t>F</t>
    </r>
    <r>
      <rPr>
        <vertAlign val="subscript"/>
        <sz val="11"/>
        <color theme="0"/>
        <rFont val="Arial"/>
        <family val="2"/>
      </rPr>
      <t xml:space="preserve">5 </t>
    </r>
    <r>
      <rPr>
        <sz val="11"/>
        <color theme="0"/>
        <rFont val="Arial"/>
        <family val="2"/>
      </rPr>
      <t>(CHF</t>
    </r>
    <r>
      <rPr>
        <vertAlign val="subscript"/>
        <sz val="11"/>
        <color theme="0"/>
        <rFont val="Arial"/>
        <family val="2"/>
      </rPr>
      <t>2</t>
    </r>
    <r>
      <rPr>
        <sz val="11"/>
        <color theme="0"/>
        <rFont val="Arial"/>
        <family val="2"/>
      </rPr>
      <t>CH</t>
    </r>
    <r>
      <rPr>
        <vertAlign val="subscript"/>
        <sz val="11"/>
        <color theme="0"/>
        <rFont val="Arial"/>
        <family val="2"/>
      </rPr>
      <t>2</t>
    </r>
    <r>
      <rPr>
        <sz val="11"/>
        <color theme="0"/>
        <rFont val="Arial"/>
        <family val="2"/>
      </rPr>
      <t>CF</t>
    </r>
    <r>
      <rPr>
        <vertAlign val="subscript"/>
        <sz val="11"/>
        <color theme="0"/>
        <rFont val="Arial"/>
        <family val="2"/>
      </rPr>
      <t>3</t>
    </r>
    <r>
      <rPr>
        <sz val="11"/>
        <color theme="0"/>
        <rFont val="Arial"/>
        <family val="2"/>
      </rPr>
      <t>)</t>
    </r>
  </si>
  <si>
    <r>
      <t>CH</t>
    </r>
    <r>
      <rPr>
        <vertAlign val="subscript"/>
        <sz val="11"/>
        <color theme="0"/>
        <rFont val="Arial"/>
        <family val="2"/>
      </rPr>
      <t>3</t>
    </r>
    <r>
      <rPr>
        <sz val="11"/>
        <color theme="0"/>
        <rFont val="Arial"/>
        <family val="2"/>
      </rPr>
      <t>CF</t>
    </r>
    <r>
      <rPr>
        <vertAlign val="subscript"/>
        <sz val="11"/>
        <color theme="0"/>
        <rFont val="Arial"/>
        <family val="2"/>
      </rPr>
      <t>2</t>
    </r>
    <r>
      <rPr>
        <sz val="11"/>
        <color theme="0"/>
        <rFont val="Arial"/>
        <family val="2"/>
      </rPr>
      <t>CH</t>
    </r>
    <r>
      <rPr>
        <vertAlign val="subscript"/>
        <sz val="11"/>
        <color theme="0"/>
        <rFont val="Arial"/>
        <family val="2"/>
      </rPr>
      <t>2</t>
    </r>
    <r>
      <rPr>
        <sz val="11"/>
        <color theme="0"/>
        <rFont val="Arial"/>
        <family val="2"/>
      </rPr>
      <t>CF</t>
    </r>
    <r>
      <rPr>
        <vertAlign val="subscript"/>
        <sz val="11"/>
        <color theme="0"/>
        <rFont val="Arial"/>
        <family val="2"/>
      </rPr>
      <t>3</t>
    </r>
  </si>
  <si>
    <r>
      <t>C</t>
    </r>
    <r>
      <rPr>
        <vertAlign val="subscript"/>
        <sz val="11"/>
        <color theme="0"/>
        <rFont val="Arial"/>
        <family val="2"/>
      </rPr>
      <t>5</t>
    </r>
    <r>
      <rPr>
        <sz val="11"/>
        <color theme="0"/>
        <rFont val="Arial"/>
        <family val="2"/>
      </rPr>
      <t>H</t>
    </r>
    <r>
      <rPr>
        <vertAlign val="subscript"/>
        <sz val="11"/>
        <color theme="0"/>
        <rFont val="Arial"/>
        <family val="2"/>
      </rPr>
      <t>2</t>
    </r>
    <r>
      <rPr>
        <sz val="11"/>
        <color theme="0"/>
        <rFont val="Arial"/>
        <family val="2"/>
      </rPr>
      <t>F</t>
    </r>
    <r>
      <rPr>
        <vertAlign val="subscript"/>
        <sz val="11"/>
        <color theme="0"/>
        <rFont val="Arial"/>
        <family val="2"/>
      </rPr>
      <t>10</t>
    </r>
  </si>
  <si>
    <t>PFC-C-318</t>
  </si>
  <si>
    <r>
      <t>CF</t>
    </r>
    <r>
      <rPr>
        <vertAlign val="subscript"/>
        <sz val="11"/>
        <color theme="0"/>
        <rFont val="Arial"/>
        <family val="2"/>
      </rPr>
      <t>4</t>
    </r>
  </si>
  <si>
    <r>
      <t>C</t>
    </r>
    <r>
      <rPr>
        <vertAlign val="subscript"/>
        <sz val="11"/>
        <color theme="0"/>
        <rFont val="Arial"/>
        <family val="2"/>
      </rPr>
      <t>2</t>
    </r>
    <r>
      <rPr>
        <sz val="11"/>
        <color theme="0"/>
        <rFont val="Arial"/>
        <family val="2"/>
      </rPr>
      <t>F</t>
    </r>
    <r>
      <rPr>
        <vertAlign val="subscript"/>
        <sz val="11"/>
        <color theme="0"/>
        <rFont val="Arial"/>
        <family val="2"/>
      </rPr>
      <t>6</t>
    </r>
  </si>
  <si>
    <r>
      <t>C</t>
    </r>
    <r>
      <rPr>
        <vertAlign val="subscript"/>
        <sz val="11"/>
        <color theme="0"/>
        <rFont val="Arial"/>
        <family val="2"/>
      </rPr>
      <t>3</t>
    </r>
    <r>
      <rPr>
        <sz val="11"/>
        <color theme="0"/>
        <rFont val="Arial"/>
        <family val="2"/>
      </rPr>
      <t>F</t>
    </r>
    <r>
      <rPr>
        <vertAlign val="subscript"/>
        <sz val="11"/>
        <color theme="0"/>
        <rFont val="Arial"/>
        <family val="2"/>
      </rPr>
      <t>8</t>
    </r>
  </si>
  <si>
    <r>
      <t>cyc (-CF</t>
    </r>
    <r>
      <rPr>
        <vertAlign val="subscript"/>
        <sz val="11"/>
        <color theme="0"/>
        <rFont val="Arial"/>
        <family val="2"/>
      </rPr>
      <t>2</t>
    </r>
    <r>
      <rPr>
        <sz val="11"/>
        <color theme="0"/>
        <rFont val="Arial"/>
        <family val="2"/>
      </rPr>
      <t>CF</t>
    </r>
    <r>
      <rPr>
        <vertAlign val="subscript"/>
        <sz val="11"/>
        <color theme="0"/>
        <rFont val="Arial"/>
        <family val="2"/>
      </rPr>
      <t>2</t>
    </r>
    <r>
      <rPr>
        <sz val="11"/>
        <color theme="0"/>
        <rFont val="Arial"/>
        <family val="2"/>
      </rPr>
      <t>CF</t>
    </r>
    <r>
      <rPr>
        <vertAlign val="subscript"/>
        <sz val="11"/>
        <color theme="0"/>
        <rFont val="Arial"/>
        <family val="2"/>
      </rPr>
      <t>2</t>
    </r>
    <r>
      <rPr>
        <sz val="11"/>
        <color theme="0"/>
        <rFont val="Arial"/>
        <family val="2"/>
      </rPr>
      <t>CF</t>
    </r>
    <r>
      <rPr>
        <vertAlign val="subscript"/>
        <sz val="11"/>
        <color theme="0"/>
        <rFont val="Arial"/>
        <family val="2"/>
      </rPr>
      <t>2</t>
    </r>
    <r>
      <rPr>
        <sz val="11"/>
        <color theme="0"/>
        <rFont val="Arial"/>
        <family val="2"/>
      </rPr>
      <t>-)</t>
    </r>
  </si>
  <si>
    <r>
      <t>n-C</t>
    </r>
    <r>
      <rPr>
        <vertAlign val="subscript"/>
        <sz val="11"/>
        <color theme="0"/>
        <rFont val="Arial"/>
        <family val="2"/>
      </rPr>
      <t>4</t>
    </r>
    <r>
      <rPr>
        <sz val="11"/>
        <color theme="0"/>
        <rFont val="Arial"/>
        <family val="2"/>
      </rPr>
      <t>F</t>
    </r>
    <r>
      <rPr>
        <vertAlign val="subscript"/>
        <sz val="11"/>
        <color theme="0"/>
        <rFont val="Arial"/>
        <family val="2"/>
      </rPr>
      <t>10</t>
    </r>
  </si>
  <si>
    <r>
      <t>n-C</t>
    </r>
    <r>
      <rPr>
        <vertAlign val="subscript"/>
        <sz val="11"/>
        <color theme="0"/>
        <rFont val="Arial"/>
        <family val="2"/>
      </rPr>
      <t>5</t>
    </r>
    <r>
      <rPr>
        <sz val="11"/>
        <color theme="0"/>
        <rFont val="Arial"/>
        <family val="2"/>
      </rPr>
      <t>F</t>
    </r>
    <r>
      <rPr>
        <vertAlign val="subscript"/>
        <sz val="11"/>
        <color theme="0"/>
        <rFont val="Arial"/>
        <family val="2"/>
      </rPr>
      <t>12</t>
    </r>
  </si>
  <si>
    <r>
      <t>n-C</t>
    </r>
    <r>
      <rPr>
        <vertAlign val="subscript"/>
        <sz val="11"/>
        <color theme="0"/>
        <rFont val="Arial"/>
        <family val="2"/>
      </rPr>
      <t>6</t>
    </r>
    <r>
      <rPr>
        <sz val="11"/>
        <color theme="0"/>
        <rFont val="Arial"/>
        <family val="2"/>
      </rPr>
      <t>F</t>
    </r>
    <r>
      <rPr>
        <vertAlign val="subscript"/>
        <sz val="11"/>
        <color theme="0"/>
        <rFont val="Arial"/>
        <family val="2"/>
      </rPr>
      <t>14</t>
    </r>
  </si>
  <si>
    <t>11% R32 + 59% R125 + 30% HFO1234yf</t>
  </si>
  <si>
    <t>R-453A (RS-70)</t>
  </si>
  <si>
    <t>20% R32 + 20% R125 + 53,8% R134a + 5%R227ea  + 0,6% R600 + 0,6% R601</t>
  </si>
  <si>
    <r>
      <t>SF</t>
    </r>
    <r>
      <rPr>
        <vertAlign val="subscript"/>
        <sz val="11"/>
        <color theme="0"/>
        <rFont val="Arial"/>
        <family val="2"/>
      </rPr>
      <t>6</t>
    </r>
  </si>
  <si>
    <t xml:space="preserve">Guia de càlcul d'emissions de gasos amb efecte d'hivernacle. Versió 2025. </t>
  </si>
  <si>
    <t>POTENCIAL D’ESCALFAMENT IPCC 6AR (Sisè Informe)</t>
  </si>
  <si>
    <t>Paper A4</t>
  </si>
  <si>
    <r>
      <t xml:space="preserve">Emissions associades a l’ús d’energia provinent dels equips d’oficina (ordinador i il·luminació), calefacció i aire condicionat utilitzats pels empleats que treballen des de casa. Convé assenyalar que les emissions degudes al teletreball s'inclouen en la categoria d'emissions indirectes degudes al transport </t>
    </r>
    <r>
      <rPr>
        <i/>
        <sz val="10"/>
        <rFont val="Arial"/>
        <family val="2"/>
      </rPr>
      <t>in itinere</t>
    </r>
    <r>
      <rPr>
        <sz val="10"/>
        <rFont val="Arial"/>
        <family val="2"/>
      </rPr>
      <t xml:space="preserve">. </t>
    </r>
  </si>
  <si>
    <t xml:space="preserve">Guia de càlcul d'emissions de gasos amb efecte d'hivernacle (OCCC). Versió 2025. </t>
  </si>
  <si>
    <r>
      <t>*</t>
    </r>
    <r>
      <rPr>
        <vertAlign val="superscript"/>
        <sz val="10"/>
        <color indexed="9"/>
        <rFont val="Arial"/>
        <family val="2"/>
      </rPr>
      <t>5</t>
    </r>
    <r>
      <rPr>
        <sz val="10"/>
        <color indexed="9"/>
        <rFont val="Arial"/>
        <family val="2"/>
      </rPr>
      <t xml:space="preserve"> Escriviu el valor d'acord amb l'Annex 3.2 de la Guia v. 2025 - Factors d'emissió per tipus de vehicle (g CO2/km)</t>
    </r>
  </si>
  <si>
    <t xml:space="preserve">Guia per al càlcul d'emissions de gasos amb efecte d'hivernacle (OCCC). Versió 2025. </t>
  </si>
  <si>
    <t xml:space="preserve">En cas de tenir emissions fugitives d'un preparat o barreja de gasos que no sigui un dels inclosos a la calculadora (files 31 a 54), s'ha de calcular el potencial d'escalfament del gas ponderant el GWP dels gasos que el formen d'acord amb la seva composició (%).  </t>
  </si>
  <si>
    <t>Guia de càlcul d'emissions de gasos amb efecte d'hivernacle (OCCC). Versió 2025.</t>
  </si>
  <si>
    <r>
      <t>FONT DE LES DADES: Guia de càlcul d'emissions de gasos amb efecte d'hivernacle (GEH). Versió 2025. 
A la columna K s'ha d'indicar el consum elèctric de les instal·lacions i també el consum elèctric de la flota de vehicles elèctrics que és propietat de l'organització, o de la qual l'organització té un control operacional. En aquest sentit, es recomana informar de la dada de consum elèctric de la flota pròpia de vehicles elèctrics en una fila específica de forma separada. La dada de consum elèctric de la flota pròpia de vehicles elèctrics ha d'incloure el total de consum elèctric anual dels vehicles, incloent les recàrregues realitzades dins de la pròpia organització i les realitzades fora en punts de recàrrega diferents als que diposi l'organització. Per a més informació, consulteu l'apartat 3.5 de la Guia de càlcul d'emissions de GEH. Versió 2025. 
Per tal que la columna N mostri correctament les emissions de CO</t>
    </r>
    <r>
      <rPr>
        <b/>
        <vertAlign val="subscript"/>
        <sz val="10"/>
        <rFont val="Arial"/>
        <family val="2"/>
      </rPr>
      <t>2</t>
    </r>
    <r>
      <rPr>
        <b/>
        <sz val="10"/>
        <rFont val="Arial"/>
        <family val="2"/>
      </rPr>
      <t xml:space="preserve">, l'usuari ha de seguir les instruccions següents: 
1. Indiqueu a la columna D el tipus d'electricitat consumida:
- Consum elèctric on s'aplica el mix de xarxa: el mix apareix automàticament (columna M)
- Consum elèctric no renovable on s’aplica  el mix de comercialitzadora: s'ha d'indicar nom comercialitzadora (columna F) i mix (columna G)
- Consum elèctric 100% renovable amb acreditació (GdO): s'ha d'indicar nom comercilitzadora (columna F), el mix és zero i apareix automàticament (columna M)
- Consum elèctric generat per l’organització i autoconsumit: cal indicar tecnologia de generació (columna I i cel·la I37) i mix (columna J). Les emissions degudes a la generació d'electricitat per autoconsum amb fonts fòssils indicades a la pestanya IND_Consum electricitat (columna N) són zero ja que aquestes s'han d'incloure a la categoria d'emissions directes degudes al consum de combustibles en fonts fixes (pestanya DIR_Fonts fixes). 
2. Indiqueu a la columna K el consum elèctric (kWh)
Per últim, en cas que l'usuari generi electricitat per injectar-la a la xarxa, cal emplenar les cel·les I38 i J38.
</t>
    </r>
    <r>
      <rPr>
        <b/>
        <sz val="18"/>
        <rFont val="Verdana"/>
        <family val="2"/>
      </rPr>
      <t/>
    </r>
  </si>
  <si>
    <r>
      <t>*</t>
    </r>
    <r>
      <rPr>
        <vertAlign val="superscript"/>
        <sz val="10"/>
        <color indexed="9"/>
        <rFont val="Arial"/>
        <family val="2"/>
      </rPr>
      <t>1</t>
    </r>
    <r>
      <rPr>
        <sz val="10"/>
        <color indexed="9"/>
        <rFont val="Arial"/>
        <family val="2"/>
      </rPr>
      <t xml:space="preserve"> Distància (km): l'Annex 5 de la Guia de càlcul inclou un llistat orientatiu de distàncies ferroviàries (km). Si no trobeu la dada a l'Annex 5, aproximeu-la de manera justificada. Per a l'estimació de distàncies de FGC, tramvia o metro, entre d'altres, podeu consultar:</t>
    </r>
    <r>
      <rPr>
        <b/>
        <sz val="12"/>
        <color indexed="12"/>
        <rFont val="Verdana"/>
        <family val="2"/>
      </rPr>
      <t/>
    </r>
  </si>
  <si>
    <t>Càlcul de les emissions de gasos amb efecte d’hivernacle del cicle de l’aigua de les xarxes urbanes a Catalunya. Maig 2025.</t>
  </si>
  <si>
    <r>
      <t>*</t>
    </r>
    <r>
      <rPr>
        <vertAlign val="superscript"/>
        <sz val="10"/>
        <color indexed="9"/>
        <rFont val="Arial"/>
        <family val="2"/>
      </rPr>
      <t>2</t>
    </r>
    <r>
      <rPr>
        <sz val="10"/>
        <color indexed="9"/>
        <rFont val="Arial"/>
        <family val="2"/>
      </rPr>
      <t>: En cas de manca de dades, d'acord amb l'apartat 3.9.1 de la Guia per al càlcul d'emissions de GEH, VEGEU FACTORS D'EMISSIÓ PESTANYA FACTORS EMISSIÓ OCCC pels productes següents:</t>
    </r>
  </si>
  <si>
    <t>POTENCIALS D'ESCALFAMENT GLOBAL 6AR</t>
  </si>
  <si>
    <t>Càlcul de les emissions de GEH derivades de la gestió dels residus municipals. Metodologia per organitzacions. Maig 2025</t>
  </si>
  <si>
    <t>2001-Q6750002E-00</t>
  </si>
  <si>
    <t>UNIVERSITAT DE GIRONA</t>
  </si>
  <si>
    <t>Universitaris</t>
  </si>
  <si>
    <t>Treballadors</t>
  </si>
  <si>
    <t>Superfície m2</t>
  </si>
  <si>
    <t>ACCIONA GREEN ENERGY</t>
  </si>
  <si>
    <t>ENDESA</t>
  </si>
  <si>
    <t>Informe MIES: càlcul CO2/m2 construït</t>
  </si>
  <si>
    <t>Edificis &lt;50 anys</t>
  </si>
  <si>
    <t>Turisme benzina</t>
  </si>
  <si>
    <t>Turisme dièsel</t>
  </si>
  <si>
    <t>Turisme híbrid</t>
  </si>
  <si>
    <t>Bus tinterurbà</t>
  </si>
  <si>
    <t>Bus urbà</t>
  </si>
  <si>
    <t>Turisme elèctric</t>
  </si>
  <si>
    <t>Bus interurbà</t>
  </si>
  <si>
    <t>Paper comú</t>
  </si>
  <si>
    <t>varis</t>
  </si>
  <si>
    <t>Varis</t>
  </si>
  <si>
    <t>RESIDUS QUÍMICS PERILLOSOS</t>
  </si>
  <si>
    <t>Gestió a través de centre de recollida i transferència</t>
  </si>
  <si>
    <t xml:space="preserve">Descripció de l’inventari: L’inventari d’emissions inclou les emissions directes derivades de la combustió en fonts fixes de les calderes de gas natural, mòbils de la flota de vehicles UdG i les emissions fugitives de gasos fluorats dels equips de clima i refrigeració. També s’inclouen les emissions indirectes de: 
-	Consum d’electricitat adquirida (d’origen 100% renovable)
-	Transport  in itinere del personal treballador (PTGAS i PDI), dels clients i visitants que correspon a la mobilitat de l’estudiantat per accedir als campus així com els desplaçaments de l’estudiantat Outgoing (Erasmus, SICUE, Prometeu), més els viatges de projectes de Voluntariat Internacional i de projectes de Cooperació Internacional i, també els viatges de negocis corresponent a la mobilitat del personal UdG per temes de gestió, recerca, etc.
-	Tractament de residus municipals o assimilables (envasos lleugers, paper, cartró, resta) i altres residus (residus perillosos de laboratori)
-	Consum d’aigua provinent de la xarxa
-	Béns de capital (equipaments de nova construcció i existents fins a 50 anys de vida útil </t>
  </si>
  <si>
    <t xml:space="preserve">
El 2024, les emissions totals de la UdG s’han reduït un 12,2% respecte l’any anterior.
Emissions directes: les de la combustió de fonts fixes han disminuït un 23% gràcies a les mesures del Pla d’Emergència Energètica de 2022. Les emissions del transport propi han augmentat un 16,3% per l’increment de desplaçaments per treballs de camp (projectes de recerca). Es donen de baixa dos vehicles per l'adquisició de dos elèctrics (Pla d’electrificació UdG –  Actuació PAV 2025), amb impacte visible a l’inventari de 2025. S’han reduït les emissions de gasos fluorats per l’augment del manteniment, malgrat la presència d’equips obsolets.
Les emissions indirectes d’electricitat continuen sent nul·les, ja que prové al 100% de fonts renovables amb GdO.
Emissions indirectes: reducció d'un 11,5%. En destaquen:
•	El transport per accedir als campus ha reduït les emissions un 12,5%. Segons l’enquesta de mobilitat, l’ús del vehicle privat individual ha caigut 3,7 punts i el transport públic ha augmentat un 7,6%. En el cas de l’estudiantat (visitants/client), la mobilitat en transport públic és el 36%, amb una reducció del 18% en emissions.
•	Les emissions dels viatges de negoci han baixat un 17,4%, especialment per la reducció del 20% dels vols.
•	Les emissions per residus han caigut un 4%, tot i que aquest indicador presenta molta variabilitat.
•	Les del consum d’aigua han baixat un 4,4% gràcies a les primeres mesures d’estalvi com la supressió del reg. L’efecte serà més evident en el proper inventari amb el desplegament del Pla de sequera.
•	Les emissions per compra de matèries primeres, centrades en el consum de paper (residu comercial de la UdG), han disminuït un 26,6% gràcies a la consolidació de l’e-administració i la digitalització.
•	Finalment, les emissions dels béns de capital han caigut un 5,6%, en part per la superació del llindar de vida útil (50 anys) d’un edifici (segons Informe MIES).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</si>
</sst>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0.000"/>
    <numFmt numFmtId="168" formatCode="_(* #,##0_);_(* \(#,##0\);_(* &quot;-&quot;??_);_(@_)"/>
    <numFmt numFmtId="169" formatCode="_-&quot;$&quot;* #,##0_-;\-&quot;$&quot;* #,##0_-;_-&quot;$&quot;* &quot;-&quot;_-;_-@_-"/>
    <numFmt numFmtId="170" formatCode="_-&quot;$&quot;* #,##0.00_-;\-&quot;$&quot;* #,##0.00_-;_-&quot;$&quot;* &quot;-&quot;??_-;_-@_-"/>
    <numFmt numFmtId="171" formatCode="0.00_)"/>
    <numFmt numFmtId="172" formatCode="0.0000"/>
    <numFmt numFmtId="173" formatCode="0.00000"/>
    <numFmt numFmtId="174" formatCode="#,##0.000"/>
    <numFmt numFmtId="175" formatCode="#,##0.0000"/>
    <numFmt numFmtId="176" formatCode="#,##0.00000"/>
    <numFmt numFmtId="177" formatCode="0.0"/>
    <numFmt numFmtId="178" formatCode="0.00000000"/>
    <numFmt numFmtId="179" formatCode="#,##0.0000000"/>
    <numFmt numFmtId="180" formatCode="#,##0.00000000"/>
    <numFmt numFmtId="181" formatCode="[$-F800]dddd\,\ mmmm\ dd\,\ yyyy"/>
    <numFmt numFmtId="182" formatCode="#,##0.000000"/>
    <numFmt numFmtId="183" formatCode="#,##0.0"/>
  </numFmts>
  <fonts count="111" x14ac:knownFonts="1">
    <font>
      <sz val="10"/>
      <name val="Arial"/>
    </font>
    <font>
      <sz val="11"/>
      <color theme="1"/>
      <name val="Calibri"/>
      <family val="2"/>
      <scheme val="minor"/>
    </font>
    <font>
      <sz val="10"/>
      <name val="Arial"/>
      <family val="2"/>
    </font>
    <font>
      <u/>
      <sz val="10"/>
      <color indexed="12"/>
      <name val="Arial"/>
      <family val="2"/>
    </font>
    <font>
      <sz val="1"/>
      <name val="Arial"/>
      <family val="2"/>
    </font>
    <font>
      <sz val="8"/>
      <name val="Helv"/>
    </font>
    <font>
      <b/>
      <sz val="14"/>
      <name val="Helv"/>
    </font>
    <font>
      <b/>
      <sz val="12"/>
      <name val="Helv"/>
    </font>
    <font>
      <sz val="8"/>
      <name val="Arial"/>
      <family val="2"/>
    </font>
    <font>
      <b/>
      <i/>
      <sz val="16"/>
      <name val="Helv"/>
    </font>
    <font>
      <b/>
      <sz val="10"/>
      <color indexed="81"/>
      <name val="Tahoma"/>
      <family val="2"/>
    </font>
    <font>
      <b/>
      <vertAlign val="superscript"/>
      <sz val="10"/>
      <color indexed="81"/>
      <name val="Tahoma"/>
      <family val="2"/>
    </font>
    <font>
      <sz val="12"/>
      <name val="Verdana"/>
      <family val="2"/>
    </font>
    <font>
      <sz val="10"/>
      <name val="Verdana"/>
      <family val="2"/>
    </font>
    <font>
      <b/>
      <sz val="12"/>
      <color indexed="12"/>
      <name val="Verdana"/>
      <family val="2"/>
    </font>
    <font>
      <b/>
      <sz val="10"/>
      <name val="Verdana"/>
      <family val="2"/>
    </font>
    <font>
      <b/>
      <sz val="18"/>
      <name val="Verdana"/>
      <family val="2"/>
    </font>
    <font>
      <b/>
      <sz val="11"/>
      <name val="Verdana"/>
      <family val="2"/>
    </font>
    <font>
      <b/>
      <sz val="10"/>
      <color indexed="9"/>
      <name val="Arial"/>
      <family val="2"/>
    </font>
    <font>
      <sz val="10"/>
      <color indexed="9"/>
      <name val="Arial"/>
      <family val="2"/>
    </font>
    <font>
      <vertAlign val="subscript"/>
      <sz val="10"/>
      <color indexed="9"/>
      <name val="Arial"/>
      <family val="2"/>
    </font>
    <font>
      <u/>
      <sz val="10"/>
      <color indexed="9"/>
      <name val="Arial"/>
      <family val="2"/>
    </font>
    <font>
      <u/>
      <sz val="9"/>
      <name val="Verdana"/>
      <family val="2"/>
    </font>
    <font>
      <sz val="9"/>
      <name val="Arial"/>
      <family val="2"/>
    </font>
    <font>
      <sz val="9"/>
      <color indexed="81"/>
      <name val="Tahoma"/>
      <family val="2"/>
    </font>
    <font>
      <b/>
      <sz val="9"/>
      <color indexed="81"/>
      <name val="Tahoma"/>
      <family val="2"/>
    </font>
    <font>
      <b/>
      <i/>
      <sz val="10"/>
      <color indexed="81"/>
      <name val="Tahoma"/>
      <family val="2"/>
    </font>
    <font>
      <b/>
      <sz val="10"/>
      <color theme="0"/>
      <name val="Arial"/>
      <family val="2"/>
    </font>
    <font>
      <b/>
      <vertAlign val="subscript"/>
      <sz val="10"/>
      <color indexed="9"/>
      <name val="Arial"/>
      <family val="2"/>
    </font>
    <font>
      <b/>
      <sz val="10"/>
      <color rgb="FF000000"/>
      <name val="Tahoma"/>
      <family val="2"/>
    </font>
    <font>
      <b/>
      <sz val="12"/>
      <color rgb="FFFF0000"/>
      <name val="Verdana"/>
      <family val="2"/>
    </font>
    <font>
      <b/>
      <sz val="10"/>
      <color rgb="FFFF0000"/>
      <name val="Verdana"/>
      <family val="2"/>
    </font>
    <font>
      <sz val="10"/>
      <color theme="0"/>
      <name val="Arial"/>
      <family val="2"/>
    </font>
    <font>
      <b/>
      <sz val="10"/>
      <name val="Arial"/>
      <family val="2"/>
    </font>
    <font>
      <b/>
      <vertAlign val="subscript"/>
      <sz val="10"/>
      <color theme="0"/>
      <name val="Arial"/>
      <family val="2"/>
    </font>
    <font>
      <vertAlign val="superscript"/>
      <sz val="10"/>
      <color theme="0"/>
      <name val="Arial"/>
      <family val="2"/>
    </font>
    <font>
      <b/>
      <vertAlign val="superscript"/>
      <sz val="10"/>
      <color indexed="9"/>
      <name val="Arial"/>
      <family val="2"/>
    </font>
    <font>
      <b/>
      <sz val="10"/>
      <color rgb="FFFF0000"/>
      <name val="Arial"/>
      <family val="2"/>
    </font>
    <font>
      <b/>
      <sz val="20"/>
      <color rgb="FFFF0000"/>
      <name val="Arial"/>
      <family val="2"/>
    </font>
    <font>
      <b/>
      <sz val="20"/>
      <name val="Arial"/>
      <family val="2"/>
    </font>
    <font>
      <sz val="10"/>
      <color theme="1"/>
      <name val="Arial"/>
      <family val="2"/>
    </font>
    <font>
      <sz val="10"/>
      <color rgb="FF000000"/>
      <name val="Roboto"/>
    </font>
    <font>
      <sz val="9"/>
      <color rgb="FF000000"/>
      <name val="Verdana"/>
      <family val="2"/>
    </font>
    <font>
      <sz val="11"/>
      <name val="Calibri"/>
      <family val="2"/>
    </font>
    <font>
      <sz val="10"/>
      <color theme="1"/>
      <name val="Arial"/>
      <family val="2"/>
    </font>
    <font>
      <sz val="10"/>
      <color indexed="10"/>
      <name val="Arial"/>
      <family val="2"/>
    </font>
    <font>
      <b/>
      <vertAlign val="subscript"/>
      <sz val="10"/>
      <name val="Arial"/>
      <family val="2"/>
    </font>
    <font>
      <b/>
      <sz val="10"/>
      <color indexed="10"/>
      <name val="Arial"/>
      <family val="2"/>
    </font>
    <font>
      <sz val="12"/>
      <name val="Arial"/>
      <family val="2"/>
    </font>
    <font>
      <b/>
      <sz val="12"/>
      <name val="Arial"/>
      <family val="2"/>
    </font>
    <font>
      <b/>
      <sz val="18"/>
      <name val="Arial"/>
      <family val="2"/>
    </font>
    <font>
      <b/>
      <sz val="14"/>
      <name val="Arial"/>
      <family val="2"/>
    </font>
    <font>
      <b/>
      <sz val="11"/>
      <name val="Arial"/>
      <family val="2"/>
    </font>
    <font>
      <sz val="12"/>
      <color indexed="10"/>
      <name val="Arial"/>
      <family val="2"/>
    </font>
    <font>
      <sz val="12"/>
      <color indexed="9"/>
      <name val="Arial"/>
      <family val="2"/>
    </font>
    <font>
      <sz val="10"/>
      <color indexed="42"/>
      <name val="Arial"/>
      <family val="2"/>
    </font>
    <font>
      <sz val="14"/>
      <name val="Arial"/>
      <family val="2"/>
    </font>
    <font>
      <b/>
      <u/>
      <sz val="10"/>
      <name val="Arial"/>
      <family val="2"/>
    </font>
    <font>
      <sz val="10"/>
      <color indexed="58"/>
      <name val="Arial"/>
      <family val="2"/>
    </font>
    <font>
      <u/>
      <sz val="10"/>
      <color rgb="FF0000D4"/>
      <name val="Arial"/>
      <family val="2"/>
    </font>
    <font>
      <vertAlign val="superscript"/>
      <sz val="10"/>
      <color indexed="9"/>
      <name val="Arial"/>
      <family val="2"/>
    </font>
    <font>
      <sz val="10"/>
      <color indexed="26"/>
      <name val="Arial"/>
      <family val="2"/>
    </font>
    <font>
      <b/>
      <u/>
      <sz val="12"/>
      <name val="Arial"/>
      <family val="2"/>
    </font>
    <font>
      <vertAlign val="subscript"/>
      <sz val="12"/>
      <name val="Arial"/>
      <family val="2"/>
    </font>
    <font>
      <vertAlign val="superscript"/>
      <sz val="12"/>
      <name val="Arial"/>
      <family val="2"/>
    </font>
    <font>
      <vertAlign val="subscript"/>
      <sz val="10"/>
      <color theme="0"/>
      <name val="Arial"/>
      <family val="2"/>
    </font>
    <font>
      <b/>
      <i/>
      <sz val="10"/>
      <name val="Arial"/>
      <family val="2"/>
    </font>
    <font>
      <b/>
      <sz val="10"/>
      <color rgb="FF000000"/>
      <name val="Arial"/>
      <family val="2"/>
    </font>
    <font>
      <b/>
      <vertAlign val="subscript"/>
      <sz val="10"/>
      <color rgb="FF000000"/>
      <name val="Arial"/>
      <family val="2"/>
    </font>
    <font>
      <b/>
      <vertAlign val="subscript"/>
      <sz val="12"/>
      <name val="Arial"/>
      <family val="2"/>
    </font>
    <font>
      <sz val="10"/>
      <color indexed="10"/>
      <name val="Verdana"/>
      <family val="2"/>
    </font>
    <font>
      <sz val="10"/>
      <color indexed="9"/>
      <name val="Verdana"/>
      <family val="2"/>
    </font>
    <font>
      <b/>
      <u/>
      <sz val="12"/>
      <color indexed="12"/>
      <name val="Arial"/>
      <family val="2"/>
    </font>
    <font>
      <sz val="12"/>
      <color rgb="FF000000"/>
      <name val="Calibri"/>
      <family val="2"/>
    </font>
    <font>
      <sz val="10"/>
      <name val="Arial"/>
      <family val="2"/>
    </font>
    <font>
      <b/>
      <sz val="18"/>
      <color rgb="FFFF0000"/>
      <name val="Arial"/>
      <family val="2"/>
    </font>
    <font>
      <b/>
      <sz val="8"/>
      <color indexed="9"/>
      <name val="Arial"/>
      <family val="2"/>
    </font>
    <font>
      <b/>
      <vertAlign val="subscript"/>
      <sz val="8"/>
      <color indexed="9"/>
      <name val="Arial"/>
      <family val="2"/>
    </font>
    <font>
      <b/>
      <sz val="20"/>
      <color theme="7"/>
      <name val="Arial"/>
      <family val="2"/>
    </font>
    <font>
      <b/>
      <sz val="22"/>
      <color theme="7"/>
      <name val="Arial"/>
      <family val="2"/>
    </font>
    <font>
      <b/>
      <sz val="12"/>
      <color theme="1"/>
      <name val="Arial"/>
      <family val="2"/>
    </font>
    <font>
      <sz val="12"/>
      <color theme="1"/>
      <name val="Arial"/>
      <family val="2"/>
    </font>
    <font>
      <b/>
      <vertAlign val="subscript"/>
      <sz val="12"/>
      <color theme="1"/>
      <name val="Arial"/>
      <family val="2"/>
    </font>
    <font>
      <b/>
      <vertAlign val="superscript"/>
      <sz val="10"/>
      <color theme="0"/>
      <name val="Arial"/>
      <family val="2"/>
    </font>
    <font>
      <b/>
      <sz val="10"/>
      <color theme="7"/>
      <name val="Arial"/>
      <family val="2"/>
    </font>
    <font>
      <b/>
      <sz val="10"/>
      <color theme="1"/>
      <name val="Arial"/>
      <family val="2"/>
    </font>
    <font>
      <i/>
      <sz val="10"/>
      <color indexed="9"/>
      <name val="Arial"/>
      <family val="2"/>
    </font>
    <font>
      <sz val="10"/>
      <color indexed="43"/>
      <name val="Arial"/>
      <family val="2"/>
    </font>
    <font>
      <sz val="10"/>
      <color rgb="FFFF0000"/>
      <name val="Arial"/>
      <family val="2"/>
    </font>
    <font>
      <sz val="18"/>
      <color theme="7" tint="0.39997558519241921"/>
      <name val="Arial"/>
      <family val="2"/>
    </font>
    <font>
      <b/>
      <sz val="18"/>
      <color theme="7" tint="-0.249977111117893"/>
      <name val="Arial"/>
      <family val="2"/>
    </font>
    <font>
      <sz val="11"/>
      <color rgb="FF000000"/>
      <name val="Calibri"/>
      <family val="2"/>
    </font>
    <font>
      <sz val="12"/>
      <color rgb="FF000000"/>
      <name val="Arial"/>
      <family val="2"/>
    </font>
    <font>
      <vertAlign val="subscript"/>
      <sz val="10"/>
      <name val="Arial"/>
      <family val="2"/>
    </font>
    <font>
      <b/>
      <sz val="12"/>
      <color indexed="81"/>
      <name val="Tahoma"/>
      <family val="2"/>
    </font>
    <font>
      <sz val="12"/>
      <color indexed="81"/>
      <name val="Tahoma"/>
      <family val="2"/>
    </font>
    <font>
      <sz val="10"/>
      <color rgb="FF00B0F0"/>
      <name val="Arial"/>
      <family val="2"/>
    </font>
    <font>
      <vertAlign val="subscript"/>
      <sz val="12"/>
      <color indexed="81"/>
      <name val="Tahoma"/>
      <family val="2"/>
    </font>
    <font>
      <b/>
      <u/>
      <sz val="10"/>
      <color indexed="12"/>
      <name val="Arial"/>
      <family val="2"/>
    </font>
    <font>
      <b/>
      <u/>
      <vertAlign val="subscript"/>
      <sz val="10"/>
      <color indexed="12"/>
      <name val="Arial"/>
      <family val="2"/>
    </font>
    <font>
      <b/>
      <sz val="9"/>
      <name val="Arial"/>
      <family val="2"/>
    </font>
    <font>
      <vertAlign val="superscript"/>
      <sz val="10"/>
      <name val="Arial"/>
      <family val="2"/>
    </font>
    <font>
      <i/>
      <sz val="10"/>
      <name val="Arial"/>
      <family val="2"/>
    </font>
    <font>
      <u/>
      <sz val="10"/>
      <name val="Arial"/>
      <family val="2"/>
    </font>
    <font>
      <sz val="10"/>
      <color indexed="12"/>
      <name val="Arial"/>
      <family val="2"/>
    </font>
    <font>
      <sz val="10"/>
      <color theme="1" tint="4.9989318521683403E-2"/>
      <name val="Arial"/>
      <family val="2"/>
    </font>
    <font>
      <vertAlign val="superscript"/>
      <sz val="10"/>
      <color theme="1" tint="4.9989318521683403E-2"/>
      <name val="Arial"/>
      <family val="2"/>
    </font>
    <font>
      <i/>
      <sz val="10"/>
      <color rgb="FF900000"/>
      <name val="Arial"/>
      <family val="2"/>
    </font>
    <font>
      <i/>
      <vertAlign val="subscript"/>
      <sz val="10"/>
      <color rgb="FF900000"/>
      <name val="Arial"/>
      <family val="2"/>
    </font>
    <font>
      <vertAlign val="subscript"/>
      <sz val="11"/>
      <color theme="0"/>
      <name val="Arial"/>
      <family val="2"/>
    </font>
    <font>
      <sz val="11"/>
      <color theme="0"/>
      <name val="Arial"/>
      <family val="2"/>
    </font>
  </fonts>
  <fills count="6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lightGray">
        <fgColor indexed="15"/>
      </patternFill>
    </fill>
    <fill>
      <patternFill patternType="solid">
        <fgColor indexed="9"/>
        <bgColor indexed="15"/>
      </patternFill>
    </fill>
    <fill>
      <patternFill patternType="solid">
        <fgColor indexed="16"/>
        <bgColor indexed="15"/>
      </patternFill>
    </fill>
    <fill>
      <patternFill patternType="solid">
        <fgColor indexed="22"/>
        <bgColor indexed="15"/>
      </patternFill>
    </fill>
    <fill>
      <patternFill patternType="solid">
        <fgColor indexed="10"/>
        <bgColor indexed="15"/>
      </patternFill>
    </fill>
    <fill>
      <patternFill patternType="darkVertical">
        <fgColor indexed="15"/>
        <bgColor indexed="48"/>
      </patternFill>
    </fill>
    <fill>
      <patternFill patternType="solid">
        <fgColor indexed="65"/>
        <bgColor indexed="15"/>
      </patternFill>
    </fill>
    <fill>
      <patternFill patternType="lightGray">
        <fgColor indexed="41"/>
      </patternFill>
    </fill>
    <fill>
      <patternFill patternType="darkVertical">
        <fgColor indexed="41"/>
        <bgColor indexed="48"/>
      </patternFill>
    </fill>
    <fill>
      <patternFill patternType="darkVertical">
        <fgColor indexed="41"/>
        <bgColor indexed="41"/>
      </patternFill>
    </fill>
    <fill>
      <patternFill patternType="solid">
        <fgColor indexed="22"/>
        <bgColor indexed="41"/>
      </patternFill>
    </fill>
    <fill>
      <patternFill patternType="solid">
        <fgColor indexed="41"/>
        <bgColor indexed="15"/>
      </patternFill>
    </fill>
    <fill>
      <patternFill patternType="lightGray">
        <fgColor indexed="41"/>
        <bgColor indexed="41"/>
      </patternFill>
    </fill>
    <fill>
      <patternFill patternType="solid">
        <fgColor indexed="41"/>
        <bgColor indexed="41"/>
      </patternFill>
    </fill>
    <fill>
      <patternFill patternType="solid">
        <fgColor indexed="16"/>
        <bgColor indexed="41"/>
      </patternFill>
    </fill>
    <fill>
      <patternFill patternType="solid">
        <fgColor indexed="9"/>
        <bgColor indexed="41"/>
      </patternFill>
    </fill>
    <fill>
      <patternFill patternType="solid">
        <fgColor indexed="48"/>
        <bgColor indexed="15"/>
      </patternFill>
    </fill>
    <fill>
      <patternFill patternType="solid">
        <fgColor indexed="41"/>
        <bgColor indexed="64"/>
      </patternFill>
    </fill>
    <fill>
      <patternFill patternType="solid">
        <fgColor indexed="23"/>
        <bgColor indexed="41"/>
      </patternFill>
    </fill>
    <fill>
      <patternFill patternType="solid">
        <fgColor indexed="9"/>
        <bgColor indexed="64"/>
      </patternFill>
    </fill>
    <fill>
      <patternFill patternType="solid">
        <fgColor indexed="16"/>
        <bgColor indexed="64"/>
      </patternFill>
    </fill>
    <fill>
      <patternFill patternType="solid">
        <fgColor rgb="FF626464"/>
        <bgColor indexed="64"/>
      </patternFill>
    </fill>
    <fill>
      <patternFill patternType="solid">
        <fgColor theme="0"/>
        <bgColor indexed="64"/>
      </patternFill>
    </fill>
    <fill>
      <patternFill patternType="solid">
        <fgColor rgb="FF900000"/>
        <bgColor indexed="64"/>
      </patternFill>
    </fill>
    <fill>
      <patternFill patternType="lightGray">
        <fgColor indexed="41"/>
        <bgColor rgb="FF54B0FE"/>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54B0FE"/>
        <bgColor indexed="64"/>
      </patternFill>
    </fill>
    <fill>
      <patternFill patternType="solid">
        <fgColor rgb="FF54B0FE"/>
        <bgColor theme="0"/>
      </patternFill>
    </fill>
    <fill>
      <patternFill patternType="solid">
        <fgColor rgb="FF00B050"/>
        <bgColor indexed="64"/>
      </patternFill>
    </fill>
    <fill>
      <patternFill patternType="solid">
        <fgColor theme="3" tint="0.79998168889431442"/>
        <bgColor indexed="64"/>
      </patternFill>
    </fill>
    <fill>
      <patternFill patternType="solid">
        <fgColor theme="3" tint="0.79998168889431442"/>
        <bgColor theme="0"/>
      </patternFill>
    </fill>
    <fill>
      <patternFill patternType="solid">
        <fgColor theme="0" tint="-0.249977111117893"/>
        <bgColor indexed="64"/>
      </patternFill>
    </fill>
    <fill>
      <patternFill patternType="solid">
        <fgColor rgb="FFFFFFFF"/>
        <bgColor rgb="FFFFFFFF"/>
      </patternFill>
    </fill>
    <fill>
      <patternFill patternType="solid">
        <fgColor rgb="FFFFFF00"/>
        <bgColor indexed="64"/>
      </patternFill>
    </fill>
    <fill>
      <patternFill patternType="solid">
        <fgColor theme="5"/>
        <bgColor indexed="41"/>
      </patternFill>
    </fill>
    <fill>
      <patternFill patternType="solid">
        <fgColor theme="5" tint="0.39997558519241921"/>
        <bgColor indexed="41"/>
      </patternFill>
    </fill>
    <fill>
      <patternFill patternType="solid">
        <fgColor theme="1" tint="0.34998626667073579"/>
        <bgColor indexed="64"/>
      </patternFill>
    </fill>
    <fill>
      <patternFill patternType="solid">
        <fgColor rgb="FF54B0FE"/>
        <bgColor indexed="15"/>
      </patternFill>
    </fill>
    <fill>
      <patternFill patternType="solid">
        <fgColor rgb="FF3366FF"/>
        <bgColor indexed="64"/>
      </patternFill>
    </fill>
    <fill>
      <patternFill patternType="solid">
        <fgColor rgb="FFCCFFFF"/>
        <bgColor indexed="64"/>
      </patternFill>
    </fill>
    <fill>
      <patternFill patternType="solid">
        <fgColor theme="9" tint="-0.249977111117893"/>
        <bgColor indexed="64"/>
      </patternFill>
    </fill>
    <fill>
      <patternFill patternType="solid">
        <fgColor theme="0"/>
        <bgColor indexed="15"/>
      </patternFill>
    </fill>
    <fill>
      <patternFill patternType="solid">
        <fgColor theme="0"/>
        <bgColor theme="0"/>
      </patternFill>
    </fill>
    <fill>
      <patternFill patternType="solid">
        <fgColor rgb="FFFF0000"/>
        <bgColor indexed="64"/>
      </patternFill>
    </fill>
    <fill>
      <patternFill patternType="solid">
        <fgColor rgb="FF626464"/>
        <bgColor indexed="15"/>
      </patternFill>
    </fill>
    <fill>
      <patternFill patternType="solid">
        <fgColor rgb="FFFFFFCC"/>
      </patternFill>
    </fill>
    <fill>
      <patternFill patternType="lightGray">
        <fgColor rgb="FF00ABEA"/>
      </patternFill>
    </fill>
    <fill>
      <patternFill patternType="lightGray">
        <fgColor rgb="FF00ABEA"/>
        <bgColor indexed="48"/>
      </patternFill>
    </fill>
    <fill>
      <patternFill patternType="lightGray">
        <fgColor rgb="FF00ABEA"/>
        <bgColor indexed="41"/>
      </patternFill>
    </fill>
    <fill>
      <patternFill patternType="lightGray">
        <fgColor theme="0"/>
        <bgColor theme="0"/>
      </patternFill>
    </fill>
    <fill>
      <patternFill patternType="solid">
        <fgColor rgb="FF00FF00"/>
        <bgColor indexed="64"/>
      </patternFill>
    </fill>
    <fill>
      <patternFill patternType="lightGray">
        <fgColor indexed="15"/>
        <bgColor rgb="FF54B0FE"/>
      </patternFill>
    </fill>
    <fill>
      <patternFill patternType="lightGray">
        <fgColor rgb="FF00ABEA"/>
        <bgColor rgb="FF54B0FE"/>
      </patternFill>
    </fill>
    <fill>
      <patternFill patternType="solid">
        <fgColor theme="0" tint="-0.499984740745262"/>
        <bgColor indexed="41"/>
      </patternFill>
    </fill>
    <fill>
      <patternFill patternType="solid">
        <fgColor rgb="FF54B0FE"/>
        <bgColor indexed="41"/>
      </patternFill>
    </fill>
    <fill>
      <patternFill patternType="lightGray">
        <fgColor indexed="15"/>
        <bgColor theme="0"/>
      </patternFill>
    </fill>
    <fill>
      <patternFill patternType="solid">
        <fgColor rgb="FFCCFFCC"/>
        <bgColor indexed="64"/>
      </patternFill>
    </fill>
    <fill>
      <patternFill patternType="solid">
        <fgColor rgb="FF900000"/>
        <bgColor indexed="15"/>
      </patternFill>
    </fill>
    <fill>
      <patternFill patternType="lightGray">
        <fgColor indexed="15"/>
        <bgColor rgb="FFFFFF00"/>
      </patternFill>
    </fill>
    <fill>
      <patternFill patternType="solid">
        <fgColor rgb="FF3366FF"/>
        <bgColor indexed="15"/>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style="dashDotDot">
        <color indexed="64"/>
      </left>
      <right/>
      <top/>
      <bottom style="dashDotDot">
        <color indexed="64"/>
      </bottom>
      <diagonal/>
    </border>
    <border>
      <left/>
      <right style="dashDotDot">
        <color indexed="64"/>
      </right>
      <top/>
      <bottom/>
      <diagonal/>
    </border>
    <border>
      <left/>
      <right/>
      <top/>
      <bottom style="dashDotDot">
        <color indexed="64"/>
      </bottom>
      <diagonal/>
    </border>
    <border>
      <left/>
      <right style="dashDotDot">
        <color indexed="64"/>
      </right>
      <top/>
      <bottom style="dashDotDot">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dashDotDot">
        <color indexed="64"/>
      </left>
      <right style="dashDotDot">
        <color indexed="64"/>
      </right>
      <top/>
      <bottom/>
      <diagonal/>
    </border>
    <border>
      <left style="dashDotDot">
        <color indexed="64"/>
      </left>
      <right style="dashDotDot">
        <color indexed="64"/>
      </right>
      <top/>
      <bottom style="dashDotDot">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DotDot">
        <color indexed="64"/>
      </left>
      <right style="medium">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style="dashDotDot">
        <color indexed="64"/>
      </left>
      <right style="dashDotDot">
        <color indexed="64"/>
      </right>
      <top style="dashDotDot">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medium">
        <color indexed="64"/>
      </top>
      <bottom style="dashDotDot">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dashDotDot">
        <color indexed="64"/>
      </right>
      <top/>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s>
  <cellStyleXfs count="27">
    <xf numFmtId="0" fontId="0" fillId="0" borderId="0"/>
    <xf numFmtId="38" fontId="8" fillId="2" borderId="0" applyNumberFormat="0" applyBorder="0" applyAlignment="0" applyProtection="0"/>
    <xf numFmtId="0" fontId="3" fillId="0" borderId="0" applyNumberFormat="0" applyFill="0" applyBorder="0" applyAlignment="0" applyProtection="0">
      <alignment vertical="top"/>
      <protection locked="0"/>
    </xf>
    <xf numFmtId="10" fontId="8" fillId="3" borderId="1" applyNumberFormat="0" applyBorder="0" applyAlignment="0" applyProtection="0"/>
    <xf numFmtId="166" fontId="2"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71" fontId="9" fillId="0" borderId="0"/>
    <xf numFmtId="10" fontId="2" fillId="0" borderId="0" applyFont="0" applyFill="0" applyBorder="0" applyAlignment="0" applyProtection="0"/>
    <xf numFmtId="9" fontId="2" fillId="0" borderId="0" applyFont="0" applyFill="0" applyBorder="0" applyAlignment="0" applyProtection="0"/>
    <xf numFmtId="0" fontId="5" fillId="0" borderId="0">
      <alignment horizontal="right"/>
    </xf>
    <xf numFmtId="0" fontId="5" fillId="0" borderId="0">
      <alignment horizontal="left"/>
    </xf>
    <xf numFmtId="0" fontId="6" fillId="0" borderId="0">
      <alignment horizontal="left" vertical="top"/>
    </xf>
    <xf numFmtId="0" fontId="7" fillId="0" borderId="0">
      <alignment horizontal="left"/>
    </xf>
    <xf numFmtId="41"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alignment vertical="top"/>
    </xf>
    <xf numFmtId="0" fontId="2" fillId="0" borderId="0"/>
    <xf numFmtId="0" fontId="2" fillId="0" borderId="0"/>
    <xf numFmtId="0" fontId="74" fillId="51" borderId="87" applyNumberFormat="0" applyFont="0" applyAlignment="0" applyProtection="0"/>
    <xf numFmtId="0" fontId="2" fillId="0" borderId="0"/>
    <xf numFmtId="0" fontId="3" fillId="0" borderId="0" applyNumberFormat="0" applyFill="0" applyBorder="0" applyAlignment="0" applyProtection="0">
      <alignment vertical="top"/>
      <protection locked="0"/>
    </xf>
    <xf numFmtId="181" fontId="1" fillId="0" borderId="0"/>
  </cellStyleXfs>
  <cellXfs count="1856">
    <xf numFmtId="0" fontId="0" fillId="0" borderId="0" xfId="0"/>
    <xf numFmtId="0" fontId="13" fillId="11" borderId="0" xfId="0" applyFont="1" applyFill="1" applyProtection="1">
      <protection hidden="1"/>
    </xf>
    <xf numFmtId="0" fontId="12" fillId="11" borderId="0" xfId="0" applyFont="1" applyFill="1" applyProtection="1">
      <protection hidden="1"/>
    </xf>
    <xf numFmtId="0" fontId="17" fillId="4" borderId="0" xfId="0" applyFont="1" applyFill="1" applyProtection="1">
      <protection hidden="1"/>
    </xf>
    <xf numFmtId="0" fontId="12" fillId="16" borderId="26" xfId="0" applyFont="1" applyFill="1" applyBorder="1" applyProtection="1">
      <protection hidden="1"/>
    </xf>
    <xf numFmtId="0" fontId="13" fillId="16" borderId="27" xfId="0" applyFont="1" applyFill="1" applyBorder="1" applyProtection="1">
      <protection hidden="1"/>
    </xf>
    <xf numFmtId="0" fontId="12" fillId="16" borderId="29" xfId="0" applyFont="1" applyFill="1" applyBorder="1" applyProtection="1">
      <protection hidden="1"/>
    </xf>
    <xf numFmtId="0" fontId="13" fillId="16" borderId="0" xfId="0" applyFont="1" applyFill="1" applyProtection="1">
      <protection hidden="1"/>
    </xf>
    <xf numFmtId="0" fontId="13" fillId="16" borderId="30" xfId="0" applyFont="1" applyFill="1" applyBorder="1" applyProtection="1">
      <protection hidden="1"/>
    </xf>
    <xf numFmtId="0" fontId="13" fillId="16" borderId="29" xfId="0" applyFont="1" applyFill="1" applyBorder="1" applyProtection="1">
      <protection hidden="1"/>
    </xf>
    <xf numFmtId="0" fontId="21" fillId="15" borderId="23" xfId="2" applyFont="1" applyFill="1" applyBorder="1" applyAlignment="1" applyProtection="1">
      <alignment vertical="center" wrapText="1"/>
      <protection hidden="1"/>
    </xf>
    <xf numFmtId="0" fontId="13" fillId="28" borderId="0" xfId="0" applyFont="1" applyFill="1" applyProtection="1">
      <protection hidden="1"/>
    </xf>
    <xf numFmtId="0" fontId="12" fillId="28" borderId="0" xfId="0" applyFont="1" applyFill="1" applyProtection="1">
      <protection hidden="1"/>
    </xf>
    <xf numFmtId="0" fontId="13" fillId="28" borderId="28" xfId="0" applyFont="1" applyFill="1" applyBorder="1" applyProtection="1">
      <protection hidden="1"/>
    </xf>
    <xf numFmtId="0" fontId="13" fillId="28" borderId="30" xfId="0" applyFont="1" applyFill="1" applyBorder="1" applyProtection="1">
      <protection hidden="1"/>
    </xf>
    <xf numFmtId="0" fontId="13" fillId="28" borderId="32" xfId="0" applyFont="1" applyFill="1" applyBorder="1" applyProtection="1">
      <protection hidden="1"/>
    </xf>
    <xf numFmtId="0" fontId="12" fillId="28" borderId="32" xfId="0" applyFont="1" applyFill="1" applyBorder="1" applyProtection="1">
      <protection hidden="1"/>
    </xf>
    <xf numFmtId="0" fontId="13" fillId="28" borderId="33" xfId="0" applyFont="1" applyFill="1" applyBorder="1" applyProtection="1">
      <protection hidden="1"/>
    </xf>
    <xf numFmtId="0" fontId="13" fillId="28" borderId="50" xfId="0" applyFont="1" applyFill="1" applyBorder="1" applyProtection="1">
      <protection hidden="1"/>
    </xf>
    <xf numFmtId="0" fontId="12" fillId="28" borderId="31" xfId="0" applyFont="1" applyFill="1" applyBorder="1" applyProtection="1">
      <protection hidden="1"/>
    </xf>
    <xf numFmtId="0" fontId="30" fillId="11" borderId="0" xfId="0" applyFont="1" applyFill="1" applyProtection="1">
      <protection hidden="1"/>
    </xf>
    <xf numFmtId="0" fontId="31" fillId="11" borderId="0" xfId="0" applyFont="1" applyFill="1" applyProtection="1">
      <protection hidden="1"/>
    </xf>
    <xf numFmtId="0" fontId="30" fillId="11" borderId="0" xfId="0" applyFont="1" applyFill="1" applyAlignment="1" applyProtection="1">
      <alignment vertical="center"/>
      <protection hidden="1"/>
    </xf>
    <xf numFmtId="0" fontId="31" fillId="11" borderId="0" xfId="0" applyFont="1" applyFill="1" applyAlignment="1" applyProtection="1">
      <alignment vertical="center"/>
      <protection hidden="1"/>
    </xf>
    <xf numFmtId="172" fontId="19" fillId="32" borderId="0" xfId="4" applyNumberFormat="1" applyFont="1" applyFill="1" applyBorder="1" applyAlignment="1" applyProtection="1">
      <alignment vertical="center"/>
      <protection hidden="1"/>
    </xf>
    <xf numFmtId="0" fontId="32" fillId="30" borderId="15" xfId="0" applyFont="1" applyFill="1" applyBorder="1" applyAlignment="1">
      <alignment vertical="center" wrapText="1"/>
    </xf>
    <xf numFmtId="0" fontId="13" fillId="28" borderId="27" xfId="0" applyFont="1" applyFill="1" applyBorder="1" applyProtection="1">
      <protection hidden="1"/>
    </xf>
    <xf numFmtId="0" fontId="12" fillId="28" borderId="27" xfId="0" applyFont="1" applyFill="1" applyBorder="1" applyProtection="1">
      <protection hidden="1"/>
    </xf>
    <xf numFmtId="3" fontId="18" fillId="32" borderId="0" xfId="0" applyNumberFormat="1" applyFont="1" applyFill="1" applyAlignment="1" applyProtection="1">
      <alignment horizontal="right" vertical="center" wrapText="1"/>
      <protection hidden="1"/>
    </xf>
    <xf numFmtId="2" fontId="19" fillId="2" borderId="1" xfId="0" applyNumberFormat="1" applyFont="1" applyFill="1" applyBorder="1" applyAlignment="1" applyProtection="1">
      <alignment vertical="center" wrapText="1"/>
      <protection hidden="1"/>
    </xf>
    <xf numFmtId="2" fontId="18" fillId="18" borderId="16" xfId="0" applyNumberFormat="1" applyFont="1" applyFill="1" applyBorder="1" applyAlignment="1" applyProtection="1">
      <alignment vertical="center"/>
      <protection hidden="1"/>
    </xf>
    <xf numFmtId="2" fontId="18" fillId="18" borderId="16" xfId="0" applyNumberFormat="1" applyFont="1" applyFill="1" applyBorder="1" applyAlignment="1" applyProtection="1">
      <alignment horizontal="left" vertical="center" wrapText="1"/>
      <protection hidden="1"/>
    </xf>
    <xf numFmtId="2" fontId="18" fillId="18" borderId="15" xfId="0" applyNumberFormat="1" applyFont="1" applyFill="1" applyBorder="1" applyAlignment="1" applyProtection="1">
      <alignment horizontal="left" vertical="center"/>
      <protection hidden="1"/>
    </xf>
    <xf numFmtId="2" fontId="32" fillId="34" borderId="1" xfId="0" applyNumberFormat="1" applyFont="1" applyFill="1" applyBorder="1" applyAlignment="1" applyProtection="1">
      <alignment horizontal="left" vertical="center" wrapText="1"/>
      <protection hidden="1"/>
    </xf>
    <xf numFmtId="0" fontId="31" fillId="28" borderId="0" xfId="0" applyFont="1" applyFill="1" applyProtection="1">
      <protection hidden="1"/>
    </xf>
    <xf numFmtId="0" fontId="31" fillId="28" borderId="32" xfId="0" applyFont="1" applyFill="1" applyBorder="1" applyProtection="1">
      <protection hidden="1"/>
    </xf>
    <xf numFmtId="0" fontId="32" fillId="30" borderId="2" xfId="0" applyFont="1" applyFill="1" applyBorder="1" applyAlignment="1">
      <alignment horizontal="center" vertical="center" wrapText="1"/>
    </xf>
    <xf numFmtId="0" fontId="27" fillId="29" borderId="16" xfId="0" applyFont="1" applyFill="1" applyBorder="1" applyAlignment="1">
      <alignment horizontal="right" vertical="center" wrapText="1"/>
    </xf>
    <xf numFmtId="0" fontId="27" fillId="27" borderId="13" xfId="0" applyFont="1" applyFill="1" applyBorder="1" applyAlignment="1" applyProtection="1">
      <alignment horizontal="center" vertical="center"/>
      <protection hidden="1"/>
    </xf>
    <xf numFmtId="0" fontId="27" fillId="27" borderId="40" xfId="0" applyFont="1" applyFill="1" applyBorder="1" applyAlignment="1" applyProtection="1">
      <alignment horizontal="center" vertical="center"/>
      <protection hidden="1"/>
    </xf>
    <xf numFmtId="0" fontId="27" fillId="27" borderId="14" xfId="0" applyFont="1" applyFill="1" applyBorder="1" applyAlignment="1" applyProtection="1">
      <alignment horizontal="center" vertical="center"/>
      <protection hidden="1"/>
    </xf>
    <xf numFmtId="2" fontId="2" fillId="4" borderId="0" xfId="0" applyNumberFormat="1" applyFont="1" applyFill="1" applyProtection="1">
      <protection hidden="1"/>
    </xf>
    <xf numFmtId="4" fontId="33" fillId="4" borderId="0" xfId="0" applyNumberFormat="1" applyFont="1" applyFill="1" applyAlignment="1" applyProtection="1">
      <alignment horizontal="center" vertical="center" wrapText="1"/>
      <protection hidden="1"/>
    </xf>
    <xf numFmtId="0" fontId="2" fillId="9" borderId="5" xfId="0" applyFont="1" applyFill="1" applyBorder="1" applyProtection="1">
      <protection hidden="1"/>
    </xf>
    <xf numFmtId="0" fontId="2" fillId="9" borderId="6" xfId="0" applyFont="1" applyFill="1" applyBorder="1" applyProtection="1">
      <protection hidden="1"/>
    </xf>
    <xf numFmtId="0" fontId="2" fillId="9" borderId="7" xfId="0" applyFont="1" applyFill="1" applyBorder="1" applyProtection="1">
      <protection hidden="1"/>
    </xf>
    <xf numFmtId="0" fontId="2" fillId="4" borderId="0" xfId="0" applyFont="1" applyFill="1" applyProtection="1">
      <protection hidden="1"/>
    </xf>
    <xf numFmtId="0" fontId="2" fillId="9" borderId="8" xfId="0" applyFont="1" applyFill="1" applyBorder="1" applyProtection="1">
      <protection hidden="1"/>
    </xf>
    <xf numFmtId="0" fontId="18" fillId="32" borderId="0" xfId="0" applyFont="1" applyFill="1" applyAlignment="1" applyProtection="1">
      <alignment horizontal="center" vertical="center"/>
      <protection hidden="1"/>
    </xf>
    <xf numFmtId="172" fontId="18" fillId="32" borderId="0" xfId="4" applyNumberFormat="1" applyFont="1" applyFill="1" applyBorder="1" applyAlignment="1" applyProtection="1">
      <alignment vertical="center"/>
      <protection hidden="1"/>
    </xf>
    <xf numFmtId="0" fontId="19" fillId="32" borderId="0" xfId="0" applyFont="1" applyFill="1" applyAlignment="1" applyProtection="1">
      <alignment horizontal="center" vertical="center" wrapText="1"/>
      <protection hidden="1"/>
    </xf>
    <xf numFmtId="0" fontId="13" fillId="32" borderId="0" xfId="0" applyFont="1" applyFill="1" applyProtection="1">
      <protection hidden="1"/>
    </xf>
    <xf numFmtId="0" fontId="15" fillId="32" borderId="0" xfId="0" applyFont="1" applyFill="1" applyProtection="1">
      <protection hidden="1"/>
    </xf>
    <xf numFmtId="4" fontId="2" fillId="35" borderId="1" xfId="0" applyNumberFormat="1" applyFont="1" applyFill="1" applyBorder="1" applyAlignment="1" applyProtection="1">
      <alignment horizontal="left" vertical="center"/>
      <protection locked="0"/>
    </xf>
    <xf numFmtId="4" fontId="2" fillId="35" borderId="3" xfId="0" applyNumberFormat="1" applyFont="1" applyFill="1" applyBorder="1" applyAlignment="1" applyProtection="1">
      <alignment horizontal="left" vertical="center"/>
      <protection locked="0"/>
    </xf>
    <xf numFmtId="0" fontId="2" fillId="35" borderId="2" xfId="0" applyFont="1" applyFill="1" applyBorder="1" applyAlignment="1" applyProtection="1">
      <alignment horizontal="left" vertical="center" wrapText="1"/>
      <protection locked="0"/>
    </xf>
    <xf numFmtId="0" fontId="2" fillId="35" borderId="4" xfId="0" applyFont="1" applyFill="1" applyBorder="1" applyAlignment="1" applyProtection="1">
      <alignment horizontal="left" vertical="center" wrapText="1"/>
      <protection locked="0"/>
    </xf>
    <xf numFmtId="2" fontId="32" fillId="2" borderId="1" xfId="0" applyNumberFormat="1" applyFont="1" applyFill="1" applyBorder="1" applyAlignment="1" applyProtection="1">
      <alignment horizontal="right" vertical="center" wrapText="1"/>
      <protection hidden="1"/>
    </xf>
    <xf numFmtId="172" fontId="19" fillId="2" borderId="1" xfId="0" applyNumberFormat="1" applyFont="1" applyFill="1" applyBorder="1" applyAlignment="1" applyProtection="1">
      <alignment vertical="center" wrapText="1"/>
      <protection hidden="1"/>
    </xf>
    <xf numFmtId="172" fontId="19" fillId="30" borderId="1" xfId="0" applyNumberFormat="1" applyFont="1" applyFill="1" applyBorder="1" applyAlignment="1" applyProtection="1">
      <alignment vertical="center" wrapText="1"/>
      <protection hidden="1"/>
    </xf>
    <xf numFmtId="0" fontId="2" fillId="11" borderId="0" xfId="0" applyFont="1" applyFill="1" applyProtection="1">
      <protection hidden="1"/>
    </xf>
    <xf numFmtId="2" fontId="32" fillId="2" borderId="1" xfId="0" applyNumberFormat="1" applyFont="1" applyFill="1" applyBorder="1" applyAlignment="1" applyProtection="1">
      <alignment horizontal="center" vertical="center" wrapText="1"/>
      <protection hidden="1"/>
    </xf>
    <xf numFmtId="0" fontId="27" fillId="27" borderId="16" xfId="0" applyFont="1" applyFill="1" applyBorder="1" applyAlignment="1" applyProtection="1">
      <alignment horizontal="center" vertical="center"/>
      <protection hidden="1"/>
    </xf>
    <xf numFmtId="0" fontId="32" fillId="30" borderId="3" xfId="0" applyFont="1" applyFill="1" applyBorder="1" applyAlignment="1">
      <alignment horizontal="center" vertical="center" wrapText="1"/>
    </xf>
    <xf numFmtId="0" fontId="13" fillId="11" borderId="0" xfId="0" applyFont="1" applyFill="1" applyAlignment="1" applyProtection="1">
      <alignment horizontal="right"/>
      <protection hidden="1"/>
    </xf>
    <xf numFmtId="0" fontId="13" fillId="16" borderId="27" xfId="0" applyFont="1" applyFill="1" applyBorder="1" applyAlignment="1" applyProtection="1">
      <alignment horizontal="right"/>
      <protection hidden="1"/>
    </xf>
    <xf numFmtId="2" fontId="19" fillId="2" borderId="1" xfId="0" applyNumberFormat="1" applyFont="1" applyFill="1" applyBorder="1" applyAlignment="1" applyProtection="1">
      <alignment horizontal="right" vertical="center" wrapText="1"/>
      <protection hidden="1"/>
    </xf>
    <xf numFmtId="2" fontId="19" fillId="30" borderId="1" xfId="0" applyNumberFormat="1" applyFont="1" applyFill="1" applyBorder="1" applyAlignment="1" applyProtection="1">
      <alignment horizontal="right" vertical="center" wrapText="1"/>
      <protection hidden="1"/>
    </xf>
    <xf numFmtId="172" fontId="19" fillId="2" borderId="1" xfId="0" applyNumberFormat="1" applyFont="1" applyFill="1" applyBorder="1" applyAlignment="1" applyProtection="1">
      <alignment horizontal="right" vertical="center" wrapText="1"/>
      <protection hidden="1"/>
    </xf>
    <xf numFmtId="172" fontId="19" fillId="30" borderId="1" xfId="0" applyNumberFormat="1" applyFont="1" applyFill="1" applyBorder="1" applyAlignment="1" applyProtection="1">
      <alignment horizontal="right" vertical="center" wrapText="1"/>
      <protection hidden="1"/>
    </xf>
    <xf numFmtId="2" fontId="19" fillId="32" borderId="0" xfId="0" applyNumberFormat="1" applyFont="1" applyFill="1" applyAlignment="1" applyProtection="1">
      <alignment horizontal="right" vertical="center" wrapText="1"/>
      <protection hidden="1"/>
    </xf>
    <xf numFmtId="0" fontId="13" fillId="28" borderId="32" xfId="0" applyFont="1" applyFill="1" applyBorder="1" applyAlignment="1" applyProtection="1">
      <alignment horizontal="right"/>
      <protection hidden="1"/>
    </xf>
    <xf numFmtId="2" fontId="32" fillId="30" borderId="1" xfId="0" applyNumberFormat="1" applyFont="1" applyFill="1" applyBorder="1" applyAlignment="1" applyProtection="1">
      <alignment horizontal="center" vertical="center" wrapText="1"/>
      <protection hidden="1"/>
    </xf>
    <xf numFmtId="2" fontId="32" fillId="30" borderId="1" xfId="0" applyNumberFormat="1" applyFont="1" applyFill="1" applyBorder="1" applyAlignment="1" applyProtection="1">
      <alignment horizontal="right" vertical="center" wrapText="1"/>
      <protection hidden="1"/>
    </xf>
    <xf numFmtId="9" fontId="13" fillId="16" borderId="27" xfId="11" applyFont="1" applyFill="1" applyBorder="1" applyProtection="1">
      <protection hidden="1"/>
    </xf>
    <xf numFmtId="172" fontId="13" fillId="11" borderId="0" xfId="0" applyNumberFormat="1" applyFont="1" applyFill="1" applyAlignment="1" applyProtection="1">
      <alignment horizontal="right"/>
      <protection hidden="1"/>
    </xf>
    <xf numFmtId="0" fontId="40" fillId="0" borderId="0" xfId="0" applyFont="1"/>
    <xf numFmtId="0" fontId="41" fillId="38" borderId="0" xfId="0" applyFont="1" applyFill="1"/>
    <xf numFmtId="0" fontId="42" fillId="38" borderId="0" xfId="0" applyFont="1" applyFill="1" applyAlignment="1">
      <alignment horizontal="left"/>
    </xf>
    <xf numFmtId="2" fontId="0" fillId="0" borderId="0" xfId="0" applyNumberFormat="1"/>
    <xf numFmtId="4" fontId="0" fillId="0" borderId="0" xfId="0" applyNumberFormat="1"/>
    <xf numFmtId="0" fontId="41" fillId="0" borderId="0" xfId="0" applyFont="1"/>
    <xf numFmtId="0" fontId="2" fillId="0" borderId="0" xfId="0" applyFont="1"/>
    <xf numFmtId="0" fontId="40" fillId="39" borderId="0" xfId="0" applyFont="1" applyFill="1"/>
    <xf numFmtId="0" fontId="44" fillId="0" borderId="0" xfId="0" applyFont="1"/>
    <xf numFmtId="2" fontId="2" fillId="0" borderId="0" xfId="0" quotePrefix="1" applyNumberFormat="1" applyFont="1"/>
    <xf numFmtId="4" fontId="27" fillId="15" borderId="1" xfId="0" applyNumberFormat="1" applyFont="1" applyFill="1" applyBorder="1" applyAlignment="1" applyProtection="1">
      <alignment horizontal="center" vertical="center" wrapText="1"/>
      <protection hidden="1"/>
    </xf>
    <xf numFmtId="0" fontId="33" fillId="5" borderId="0" xfId="0" applyFont="1" applyFill="1" applyAlignment="1" applyProtection="1">
      <alignment horizontal="right" indent="1"/>
      <protection hidden="1"/>
    </xf>
    <xf numFmtId="0" fontId="33" fillId="4" borderId="0" xfId="0" applyFont="1" applyFill="1" applyProtection="1">
      <protection hidden="1"/>
    </xf>
    <xf numFmtId="0" fontId="45" fillId="7" borderId="0" xfId="0" applyFont="1" applyFill="1" applyProtection="1">
      <protection hidden="1"/>
    </xf>
    <xf numFmtId="0" fontId="2" fillId="16" borderId="0" xfId="0" applyFont="1" applyFill="1" applyProtection="1">
      <protection hidden="1"/>
    </xf>
    <xf numFmtId="0" fontId="33" fillId="16" borderId="0" xfId="0" applyFont="1" applyFill="1" applyAlignment="1" applyProtection="1">
      <alignment horizontal="right" vertical="center" indent="1"/>
      <protection hidden="1"/>
    </xf>
    <xf numFmtId="0" fontId="33" fillId="19" borderId="1" xfId="0" applyFont="1" applyFill="1" applyBorder="1" applyAlignment="1" applyProtection="1">
      <alignment wrapText="1"/>
      <protection locked="0"/>
    </xf>
    <xf numFmtId="168" fontId="33" fillId="19" borderId="36" xfId="4" applyNumberFormat="1" applyFont="1" applyFill="1" applyBorder="1" applyAlignment="1" applyProtection="1">
      <alignment horizontal="left" vertical="center"/>
      <protection locked="0"/>
    </xf>
    <xf numFmtId="0" fontId="33" fillId="16" borderId="0" xfId="0" applyFont="1" applyFill="1" applyAlignment="1" applyProtection="1">
      <alignment vertical="center"/>
      <protection hidden="1"/>
    </xf>
    <xf numFmtId="0" fontId="18" fillId="22" borderId="1" xfId="4" applyNumberFormat="1" applyFont="1" applyFill="1" applyBorder="1" applyAlignment="1" applyProtection="1">
      <alignment horizontal="right" vertical="center"/>
      <protection hidden="1"/>
    </xf>
    <xf numFmtId="0" fontId="33" fillId="16" borderId="45" xfId="0" applyFont="1" applyFill="1" applyBorder="1" applyAlignment="1" applyProtection="1">
      <alignment horizontal="right" vertical="center"/>
      <protection hidden="1"/>
    </xf>
    <xf numFmtId="168" fontId="33" fillId="16" borderId="0" xfId="0" applyNumberFormat="1" applyFont="1" applyFill="1" applyAlignment="1" applyProtection="1">
      <alignment horizontal="left" vertical="center"/>
      <protection hidden="1"/>
    </xf>
    <xf numFmtId="0" fontId="33" fillId="16" borderId="0" xfId="0" applyFont="1" applyFill="1" applyAlignment="1" applyProtection="1">
      <alignment horizontal="right" vertical="center"/>
      <protection hidden="1"/>
    </xf>
    <xf numFmtId="0" fontId="47" fillId="16" borderId="0" xfId="0" applyFont="1" applyFill="1" applyAlignment="1" applyProtection="1">
      <alignment vertical="center" wrapText="1"/>
      <protection hidden="1"/>
    </xf>
    <xf numFmtId="0" fontId="2" fillId="12" borderId="0" xfId="0" applyFont="1" applyFill="1" applyProtection="1">
      <protection hidden="1"/>
    </xf>
    <xf numFmtId="2" fontId="18" fillId="18" borderId="16" xfId="0" applyNumberFormat="1" applyFont="1" applyFill="1" applyBorder="1" applyAlignment="1" applyProtection="1">
      <alignment horizontal="left" vertical="center"/>
      <protection hidden="1"/>
    </xf>
    <xf numFmtId="2" fontId="18" fillId="40" borderId="16" xfId="0" applyNumberFormat="1" applyFont="1" applyFill="1" applyBorder="1" applyAlignment="1" applyProtection="1">
      <alignment horizontal="left" vertical="center" wrapText="1"/>
      <protection hidden="1"/>
    </xf>
    <xf numFmtId="2" fontId="18" fillId="40" borderId="16" xfId="0" applyNumberFormat="1" applyFont="1" applyFill="1" applyBorder="1" applyAlignment="1" applyProtection="1">
      <alignment horizontal="left" vertical="center"/>
      <protection hidden="1"/>
    </xf>
    <xf numFmtId="2" fontId="18" fillId="41" borderId="16" xfId="0" applyNumberFormat="1" applyFont="1" applyFill="1" applyBorder="1" applyAlignment="1" applyProtection="1">
      <alignment horizontal="right" vertical="center"/>
      <protection hidden="1"/>
    </xf>
    <xf numFmtId="4" fontId="49" fillId="4" borderId="0" xfId="21" applyNumberFormat="1" applyFont="1" applyFill="1" applyAlignment="1" applyProtection="1">
      <alignment horizontal="center" vertical="center" wrapText="1"/>
      <protection hidden="1"/>
    </xf>
    <xf numFmtId="0" fontId="48" fillId="4" borderId="0" xfId="21" applyFont="1" applyFill="1" applyProtection="1">
      <protection hidden="1"/>
    </xf>
    <xf numFmtId="0" fontId="2" fillId="4" borderId="0" xfId="21" applyFill="1" applyProtection="1">
      <protection hidden="1"/>
    </xf>
    <xf numFmtId="0" fontId="19" fillId="4" borderId="0" xfId="21" applyFont="1" applyFill="1" applyProtection="1">
      <protection hidden="1"/>
    </xf>
    <xf numFmtId="2" fontId="2" fillId="4" borderId="0" xfId="21" applyNumberFormat="1" applyFill="1" applyProtection="1">
      <protection hidden="1"/>
    </xf>
    <xf numFmtId="0" fontId="48" fillId="4" borderId="0" xfId="21" applyFont="1" applyFill="1" applyAlignment="1" applyProtection="1">
      <alignment wrapText="1"/>
      <protection hidden="1"/>
    </xf>
    <xf numFmtId="0" fontId="51" fillId="5" borderId="0" xfId="21" applyFont="1" applyFill="1" applyAlignment="1" applyProtection="1">
      <alignment horizontal="right" indent="1"/>
      <protection hidden="1"/>
    </xf>
    <xf numFmtId="0" fontId="53" fillId="6" borderId="0" xfId="21" applyFont="1" applyFill="1" applyProtection="1">
      <protection hidden="1"/>
    </xf>
    <xf numFmtId="0" fontId="53" fillId="7" borderId="0" xfId="21" applyFont="1" applyFill="1" applyProtection="1">
      <protection hidden="1"/>
    </xf>
    <xf numFmtId="0" fontId="48" fillId="8" borderId="0" xfId="21" applyFont="1" applyFill="1" applyProtection="1">
      <protection hidden="1"/>
    </xf>
    <xf numFmtId="0" fontId="2" fillId="9" borderId="5" xfId="21" applyFill="1" applyBorder="1" applyProtection="1">
      <protection hidden="1"/>
    </xf>
    <xf numFmtId="0" fontId="2" fillId="9" borderId="6" xfId="21" applyFill="1" applyBorder="1" applyProtection="1">
      <protection hidden="1"/>
    </xf>
    <xf numFmtId="0" fontId="2" fillId="9" borderId="7" xfId="21" applyFill="1" applyBorder="1" applyProtection="1">
      <protection hidden="1"/>
    </xf>
    <xf numFmtId="0" fontId="19" fillId="9" borderId="8" xfId="21" applyFont="1" applyFill="1" applyBorder="1" applyProtection="1">
      <protection hidden="1"/>
    </xf>
    <xf numFmtId="0" fontId="19" fillId="9" borderId="10" xfId="21" applyFont="1" applyFill="1" applyBorder="1" applyProtection="1">
      <protection hidden="1"/>
    </xf>
    <xf numFmtId="0" fontId="2" fillId="9" borderId="8" xfId="21" applyFill="1" applyBorder="1" applyProtection="1">
      <protection hidden="1"/>
    </xf>
    <xf numFmtId="176" fontId="19" fillId="7" borderId="2" xfId="21" applyNumberFormat="1" applyFont="1" applyFill="1" applyBorder="1" applyAlignment="1" applyProtection="1">
      <alignment horizontal="center" vertical="center"/>
      <protection hidden="1"/>
    </xf>
    <xf numFmtId="0" fontId="2" fillId="9" borderId="10" xfId="21" applyFill="1" applyBorder="1" applyProtection="1">
      <protection hidden="1"/>
    </xf>
    <xf numFmtId="0" fontId="18" fillId="15" borderId="23" xfId="21" applyFont="1" applyFill="1" applyBorder="1" applyAlignment="1" applyProtection="1">
      <alignment vertical="top" wrapText="1"/>
      <protection hidden="1"/>
    </xf>
    <xf numFmtId="0" fontId="2" fillId="9" borderId="9" xfId="21" applyFill="1" applyBorder="1" applyProtection="1">
      <protection hidden="1"/>
    </xf>
    <xf numFmtId="0" fontId="2" fillId="9" borderId="11" xfId="21" applyFill="1" applyBorder="1" applyProtection="1">
      <protection hidden="1"/>
    </xf>
    <xf numFmtId="0" fontId="2" fillId="9" borderId="12" xfId="21" applyFill="1" applyBorder="1" applyProtection="1">
      <protection hidden="1"/>
    </xf>
    <xf numFmtId="176" fontId="18" fillId="8" borderId="20" xfId="21" applyNumberFormat="1" applyFont="1" applyFill="1" applyBorder="1" applyAlignment="1" applyProtection="1">
      <alignment horizontal="center" vertical="center"/>
      <protection hidden="1"/>
    </xf>
    <xf numFmtId="4" fontId="33" fillId="4" borderId="0" xfId="21" applyNumberFormat="1" applyFont="1" applyFill="1" applyAlignment="1" applyProtection="1">
      <alignment horizontal="center" vertical="center" wrapText="1"/>
      <protection hidden="1"/>
    </xf>
    <xf numFmtId="0" fontId="55" fillId="4" borderId="0" xfId="21" applyFont="1" applyFill="1" applyProtection="1">
      <protection hidden="1"/>
    </xf>
    <xf numFmtId="0" fontId="33" fillId="4" borderId="0" xfId="21" applyFont="1" applyFill="1" applyProtection="1">
      <protection hidden="1"/>
    </xf>
    <xf numFmtId="0" fontId="2" fillId="4" borderId="0" xfId="21" applyFill="1" applyAlignment="1" applyProtection="1">
      <alignment horizontal="left" wrapText="1"/>
      <protection hidden="1"/>
    </xf>
    <xf numFmtId="0" fontId="2" fillId="4" borderId="0" xfId="21" applyFill="1" applyAlignment="1" applyProtection="1">
      <alignment horizontal="left"/>
      <protection hidden="1"/>
    </xf>
    <xf numFmtId="2" fontId="56" fillId="4" borderId="0" xfId="21" applyNumberFormat="1" applyFont="1" applyFill="1" applyAlignment="1" applyProtection="1">
      <alignment horizontal="centerContinuous"/>
      <protection hidden="1"/>
    </xf>
    <xf numFmtId="0" fontId="45" fillId="4" borderId="0" xfId="21" applyFont="1" applyFill="1" applyProtection="1">
      <protection hidden="1"/>
    </xf>
    <xf numFmtId="0" fontId="57" fillId="4" borderId="0" xfId="21" applyFont="1" applyFill="1" applyAlignment="1" applyProtection="1">
      <alignment horizontal="left"/>
      <protection hidden="1"/>
    </xf>
    <xf numFmtId="2" fontId="2" fillId="4" borderId="0" xfId="21" applyNumberFormat="1" applyFill="1" applyAlignment="1" applyProtection="1">
      <alignment horizontal="centerContinuous"/>
      <protection hidden="1"/>
    </xf>
    <xf numFmtId="0" fontId="3" fillId="15" borderId="23" xfId="2" applyFill="1" applyBorder="1" applyAlignment="1" applyProtection="1">
      <alignment vertical="center" wrapText="1"/>
      <protection hidden="1"/>
    </xf>
    <xf numFmtId="0" fontId="58" fillId="6" borderId="1" xfId="21" applyFont="1" applyFill="1" applyBorder="1"/>
    <xf numFmtId="174" fontId="19" fillId="6" borderId="1" xfId="21" applyNumberFormat="1" applyFont="1" applyFill="1" applyBorder="1" applyAlignment="1" applyProtection="1">
      <alignment horizontal="center" vertical="center"/>
      <protection hidden="1"/>
    </xf>
    <xf numFmtId="9" fontId="58" fillId="10" borderId="1" xfId="21" applyNumberFormat="1" applyFont="1" applyFill="1" applyBorder="1" applyAlignment="1" applyProtection="1">
      <alignment horizontal="center" vertical="center"/>
      <protection locked="0"/>
    </xf>
    <xf numFmtId="0" fontId="18" fillId="15" borderId="23" xfId="21" applyFont="1" applyFill="1" applyBorder="1" applyAlignment="1" applyProtection="1">
      <alignment vertical="center" wrapText="1"/>
      <protection hidden="1"/>
    </xf>
    <xf numFmtId="10" fontId="45" fillId="6" borderId="1" xfId="21" applyNumberFormat="1" applyFont="1" applyFill="1" applyBorder="1"/>
    <xf numFmtId="2" fontId="19" fillId="6" borderId="1" xfId="21" applyNumberFormat="1" applyFont="1" applyFill="1" applyBorder="1" applyAlignment="1" applyProtection="1">
      <alignment horizontal="center" vertical="center"/>
      <protection locked="0" hidden="1"/>
    </xf>
    <xf numFmtId="4" fontId="19" fillId="6" borderId="1" xfId="21" applyNumberFormat="1" applyFont="1" applyFill="1" applyBorder="1" applyAlignment="1" applyProtection="1">
      <alignment horizontal="center" vertical="center"/>
      <protection hidden="1"/>
    </xf>
    <xf numFmtId="0" fontId="59" fillId="15" borderId="23" xfId="2" applyFont="1" applyFill="1" applyBorder="1" applyAlignment="1" applyProtection="1">
      <alignment vertical="center" wrapText="1"/>
      <protection hidden="1"/>
    </xf>
    <xf numFmtId="4" fontId="2" fillId="10" borderId="1" xfId="21" applyNumberFormat="1" applyFill="1" applyBorder="1" applyAlignment="1" applyProtection="1">
      <alignment horizontal="center" vertical="center"/>
      <protection locked="0"/>
    </xf>
    <xf numFmtId="0" fontId="19" fillId="15" borderId="23" xfId="21" applyFont="1" applyFill="1" applyBorder="1" applyAlignment="1" applyProtection="1">
      <alignment vertical="center" wrapText="1"/>
      <protection hidden="1"/>
    </xf>
    <xf numFmtId="4" fontId="2" fillId="10" borderId="3" xfId="21" applyNumberFormat="1" applyFill="1" applyBorder="1" applyAlignment="1" applyProtection="1">
      <alignment horizontal="center" vertical="center"/>
      <protection locked="0"/>
    </xf>
    <xf numFmtId="176" fontId="19" fillId="7" borderId="4" xfId="21" applyNumberFormat="1" applyFont="1" applyFill="1" applyBorder="1" applyAlignment="1" applyProtection="1">
      <alignment horizontal="center" vertical="center"/>
      <protection hidden="1"/>
    </xf>
    <xf numFmtId="174" fontId="19" fillId="6" borderId="3" xfId="21" applyNumberFormat="1" applyFont="1" applyFill="1" applyBorder="1" applyAlignment="1" applyProtection="1">
      <alignment horizontal="center" vertical="center"/>
      <protection hidden="1"/>
    </xf>
    <xf numFmtId="0" fontId="18" fillId="15" borderId="24" xfId="21" applyFont="1" applyFill="1" applyBorder="1" applyAlignment="1" applyProtection="1">
      <alignment vertical="center" wrapText="1"/>
      <protection hidden="1"/>
    </xf>
    <xf numFmtId="0" fontId="33" fillId="4" borderId="0" xfId="21" applyFont="1" applyFill="1" applyAlignment="1" applyProtection="1">
      <alignment horizontal="right" vertical="center" indent="1"/>
      <protection hidden="1"/>
    </xf>
    <xf numFmtId="176" fontId="33" fillId="4" borderId="0" xfId="21" applyNumberFormat="1" applyFont="1" applyFill="1" applyAlignment="1" applyProtection="1">
      <alignment horizontal="center" vertical="center"/>
      <protection hidden="1"/>
    </xf>
    <xf numFmtId="0" fontId="57" fillId="4" borderId="0" xfId="21" applyFont="1" applyFill="1" applyProtection="1">
      <protection hidden="1"/>
    </xf>
    <xf numFmtId="0" fontId="18" fillId="15" borderId="10" xfId="21" applyFont="1" applyFill="1" applyBorder="1" applyAlignment="1" applyProtection="1">
      <alignment vertical="center" wrapText="1"/>
      <protection hidden="1"/>
    </xf>
    <xf numFmtId="0" fontId="2" fillId="4" borderId="1" xfId="21" applyFill="1" applyBorder="1" applyProtection="1">
      <protection hidden="1"/>
    </xf>
    <xf numFmtId="2" fontId="2" fillId="4" borderId="1" xfId="21" applyNumberFormat="1" applyFill="1" applyBorder="1" applyProtection="1">
      <protection hidden="1"/>
    </xf>
    <xf numFmtId="9" fontId="2" fillId="4" borderId="1" xfId="11" applyFont="1" applyFill="1" applyBorder="1" applyAlignment="1" applyProtection="1">
      <alignment horizontal="left"/>
      <protection hidden="1"/>
    </xf>
    <xf numFmtId="9" fontId="2" fillId="4" borderId="0" xfId="11" applyFont="1" applyFill="1" applyBorder="1" applyAlignment="1" applyProtection="1">
      <alignment horizontal="left"/>
      <protection hidden="1"/>
    </xf>
    <xf numFmtId="0" fontId="2" fillId="4" borderId="0" xfId="21" applyFill="1" applyAlignment="1" applyProtection="1">
      <alignment horizontal="center"/>
      <protection hidden="1"/>
    </xf>
    <xf numFmtId="2" fontId="2" fillId="9" borderId="6" xfId="21" applyNumberFormat="1" applyFill="1" applyBorder="1" applyProtection="1">
      <protection hidden="1"/>
    </xf>
    <xf numFmtId="2" fontId="2" fillId="9" borderId="7" xfId="21" applyNumberFormat="1" applyFill="1" applyBorder="1" applyProtection="1">
      <protection hidden="1"/>
    </xf>
    <xf numFmtId="0" fontId="18" fillId="15" borderId="43" xfId="21" applyFont="1" applyFill="1" applyBorder="1" applyAlignment="1" applyProtection="1">
      <alignment vertical="top" wrapText="1"/>
      <protection hidden="1"/>
    </xf>
    <xf numFmtId="0" fontId="2" fillId="9" borderId="8" xfId="21" applyFill="1" applyBorder="1" applyAlignment="1" applyProtection="1">
      <alignment wrapText="1"/>
      <protection hidden="1"/>
    </xf>
    <xf numFmtId="4" fontId="2" fillId="9" borderId="10" xfId="21" applyNumberFormat="1" applyFill="1" applyBorder="1" applyAlignment="1" applyProtection="1">
      <alignment horizontal="center" vertical="center" wrapText="1"/>
      <protection hidden="1"/>
    </xf>
    <xf numFmtId="0" fontId="33" fillId="23" borderId="1" xfId="21" applyFont="1" applyFill="1" applyBorder="1" applyAlignment="1" applyProtection="1">
      <alignment horizontal="center" vertical="center" wrapText="1"/>
      <protection locked="0"/>
    </xf>
    <xf numFmtId="2" fontId="33" fillId="23" borderId="1" xfId="21" applyNumberFormat="1" applyFont="1" applyFill="1" applyBorder="1" applyAlignment="1" applyProtection="1">
      <alignment horizontal="center" vertical="center" wrapText="1"/>
      <protection locked="0"/>
    </xf>
    <xf numFmtId="4" fontId="2" fillId="5" borderId="40" xfId="21" applyNumberFormat="1" applyFill="1" applyBorder="1" applyAlignment="1" applyProtection="1">
      <alignment horizontal="center" vertical="center" wrapText="1"/>
      <protection locked="0"/>
    </xf>
    <xf numFmtId="2" fontId="2" fillId="9" borderId="10" xfId="21" applyNumberFormat="1" applyFill="1" applyBorder="1" applyAlignment="1" applyProtection="1">
      <alignment horizontal="center" vertical="center" wrapText="1"/>
      <protection hidden="1"/>
    </xf>
    <xf numFmtId="0" fontId="61" fillId="4" borderId="0" xfId="21" applyFont="1" applyFill="1" applyProtection="1">
      <protection hidden="1"/>
    </xf>
    <xf numFmtId="0" fontId="19" fillId="15" borderId="23" xfId="21" applyFont="1" applyFill="1" applyBorder="1" applyAlignment="1" applyProtection="1">
      <alignment vertical="top" wrapText="1"/>
      <protection hidden="1"/>
    </xf>
    <xf numFmtId="4" fontId="2" fillId="9" borderId="11" xfId="21" applyNumberFormat="1" applyFill="1" applyBorder="1" applyAlignment="1" applyProtection="1">
      <alignment horizontal="center" vertical="center" wrapText="1"/>
      <protection locked="0"/>
    </xf>
    <xf numFmtId="4" fontId="2" fillId="9" borderId="11" xfId="21" applyNumberFormat="1" applyFill="1" applyBorder="1" applyAlignment="1" applyProtection="1">
      <alignment horizontal="center" vertical="center"/>
      <protection hidden="1"/>
    </xf>
    <xf numFmtId="176" fontId="19" fillId="9" borderId="11" xfId="21" applyNumberFormat="1" applyFont="1" applyFill="1" applyBorder="1" applyAlignment="1" applyProtection="1">
      <alignment horizontal="center" vertical="center"/>
      <protection hidden="1"/>
    </xf>
    <xf numFmtId="2" fontId="2" fillId="9" borderId="12" xfId="21" applyNumberFormat="1" applyFill="1" applyBorder="1" applyAlignment="1" applyProtection="1">
      <alignment horizontal="center" vertical="center" wrapText="1"/>
      <protection hidden="1"/>
    </xf>
    <xf numFmtId="0" fontId="19" fillId="15" borderId="24" xfId="21" applyFont="1" applyFill="1" applyBorder="1" applyAlignment="1" applyProtection="1">
      <alignment vertical="top" wrapText="1"/>
      <protection hidden="1"/>
    </xf>
    <xf numFmtId="2" fontId="19" fillId="4" borderId="0" xfId="21" applyNumberFormat="1" applyFont="1" applyFill="1" applyProtection="1">
      <protection hidden="1"/>
    </xf>
    <xf numFmtId="0" fontId="19" fillId="4" borderId="0" xfId="21" applyFont="1" applyFill="1" applyAlignment="1" applyProtection="1">
      <alignment horizontal="center"/>
      <protection hidden="1"/>
    </xf>
    <xf numFmtId="2" fontId="19" fillId="4" borderId="6" xfId="21" applyNumberFormat="1" applyFont="1" applyFill="1" applyBorder="1" applyProtection="1">
      <protection hidden="1"/>
    </xf>
    <xf numFmtId="0" fontId="33" fillId="4" borderId="0" xfId="21" applyFont="1" applyFill="1" applyAlignment="1" applyProtection="1">
      <alignment vertical="center" wrapText="1"/>
      <protection hidden="1"/>
    </xf>
    <xf numFmtId="0" fontId="33" fillId="4" borderId="0" xfId="21" applyFont="1" applyFill="1" applyAlignment="1" applyProtection="1">
      <alignment horizontal="center" vertical="center" wrapText="1"/>
      <protection hidden="1"/>
    </xf>
    <xf numFmtId="0" fontId="2" fillId="4" borderId="0" xfId="21" applyFill="1" applyAlignment="1" applyProtection="1">
      <alignment wrapText="1"/>
      <protection hidden="1"/>
    </xf>
    <xf numFmtId="0" fontId="33" fillId="9" borderId="6" xfId="21" applyFont="1" applyFill="1" applyBorder="1" applyAlignment="1" applyProtection="1">
      <alignment horizontal="right"/>
      <protection hidden="1"/>
    </xf>
    <xf numFmtId="0" fontId="33" fillId="9" borderId="6" xfId="21" applyFont="1" applyFill="1" applyBorder="1" applyAlignment="1" applyProtection="1">
      <alignment horizontal="left"/>
      <protection hidden="1"/>
    </xf>
    <xf numFmtId="4" fontId="18" fillId="15" borderId="2" xfId="21" applyNumberFormat="1" applyFont="1" applyFill="1" applyBorder="1" applyAlignment="1" applyProtection="1">
      <alignment horizontal="center" vertical="center"/>
      <protection hidden="1"/>
    </xf>
    <xf numFmtId="0" fontId="2" fillId="9" borderId="10" xfId="21" applyFill="1" applyBorder="1" applyAlignment="1" applyProtection="1">
      <alignment wrapText="1"/>
      <protection hidden="1"/>
    </xf>
    <xf numFmtId="4" fontId="2" fillId="5" borderId="1" xfId="21" applyNumberFormat="1" applyFill="1" applyBorder="1" applyAlignment="1" applyProtection="1">
      <alignment horizontal="center" vertical="center" shrinkToFit="1"/>
      <protection locked="0"/>
    </xf>
    <xf numFmtId="3" fontId="2" fillId="5" borderId="41" xfId="21" applyNumberFormat="1" applyFill="1" applyBorder="1" applyAlignment="1" applyProtection="1">
      <alignment horizontal="center" vertical="center" wrapText="1"/>
      <protection locked="0"/>
    </xf>
    <xf numFmtId="4" fontId="2" fillId="0" borderId="1" xfId="21" applyNumberFormat="1" applyBorder="1" applyAlignment="1" applyProtection="1">
      <alignment horizontal="center" vertical="center" wrapText="1"/>
      <protection locked="0"/>
    </xf>
    <xf numFmtId="176" fontId="19" fillId="2" borderId="2" xfId="21" applyNumberFormat="1" applyFont="1" applyFill="1" applyBorder="1" applyAlignment="1" applyProtection="1">
      <alignment horizontal="center" vertical="center"/>
      <protection hidden="1"/>
    </xf>
    <xf numFmtId="176" fontId="19" fillId="2" borderId="18" xfId="21" applyNumberFormat="1" applyFont="1" applyFill="1" applyBorder="1" applyAlignment="1" applyProtection="1">
      <alignment horizontal="center" vertical="center"/>
      <protection hidden="1"/>
    </xf>
    <xf numFmtId="176" fontId="19" fillId="2" borderId="4" xfId="21" applyNumberFormat="1" applyFont="1" applyFill="1" applyBorder="1" applyAlignment="1" applyProtection="1">
      <alignment horizontal="center" vertical="center"/>
      <protection hidden="1"/>
    </xf>
    <xf numFmtId="4" fontId="18" fillId="4" borderId="0" xfId="21" applyNumberFormat="1" applyFont="1" applyFill="1" applyAlignment="1" applyProtection="1">
      <alignment horizontal="center" vertical="center" wrapText="1"/>
      <protection hidden="1"/>
    </xf>
    <xf numFmtId="0" fontId="18" fillId="15" borderId="43" xfId="21" applyFont="1" applyFill="1" applyBorder="1" applyAlignment="1" applyProtection="1">
      <alignment vertical="center" wrapText="1"/>
      <protection hidden="1"/>
    </xf>
    <xf numFmtId="0" fontId="19" fillId="15" borderId="23" xfId="2" applyFont="1" applyFill="1" applyBorder="1" applyAlignment="1" applyProtection="1">
      <alignment vertical="center" wrapText="1"/>
      <protection hidden="1"/>
    </xf>
    <xf numFmtId="0" fontId="62" fillId="4" borderId="0" xfId="21" applyFont="1" applyFill="1" applyAlignment="1" applyProtection="1">
      <alignment vertical="center"/>
      <protection hidden="1"/>
    </xf>
    <xf numFmtId="4" fontId="27" fillId="15" borderId="14" xfId="21" applyNumberFormat="1" applyFont="1" applyFill="1" applyBorder="1" applyAlignment="1" applyProtection="1">
      <alignment horizontal="center" vertical="center" wrapText="1"/>
      <protection hidden="1"/>
    </xf>
    <xf numFmtId="4" fontId="27" fillId="15" borderId="2" xfId="21" applyNumberFormat="1" applyFont="1" applyFill="1" applyBorder="1" applyAlignment="1" applyProtection="1">
      <alignment horizontal="center" vertical="center"/>
      <protection hidden="1"/>
    </xf>
    <xf numFmtId="2" fontId="2" fillId="23" borderId="16" xfId="21" applyNumberFormat="1" applyFill="1" applyBorder="1" applyAlignment="1" applyProtection="1">
      <alignment horizontal="center" vertical="center"/>
      <protection locked="0"/>
    </xf>
    <xf numFmtId="2" fontId="2" fillId="23" borderId="1" xfId="21" applyNumberFormat="1" applyFill="1" applyBorder="1" applyAlignment="1" applyProtection="1">
      <alignment horizontal="center" vertical="center" wrapText="1"/>
      <protection locked="0"/>
    </xf>
    <xf numFmtId="2" fontId="2" fillId="32" borderId="40" xfId="21" applyNumberFormat="1" applyFill="1" applyBorder="1" applyAlignment="1" applyProtection="1">
      <alignment horizontal="left" vertical="center" wrapText="1"/>
      <protection hidden="1"/>
    </xf>
    <xf numFmtId="2" fontId="2" fillId="32" borderId="1" xfId="21" applyNumberFormat="1" applyFill="1" applyBorder="1" applyAlignment="1" applyProtection="1">
      <alignment horizontal="left" vertical="center" wrapText="1"/>
      <protection hidden="1"/>
    </xf>
    <xf numFmtId="2" fontId="2" fillId="32" borderId="3" xfId="21" applyNumberFormat="1" applyFill="1" applyBorder="1" applyAlignment="1" applyProtection="1">
      <alignment horizontal="left" vertical="center" wrapText="1"/>
      <protection hidden="1"/>
    </xf>
    <xf numFmtId="2" fontId="2" fillId="44" borderId="40" xfId="21" applyNumberFormat="1" applyFill="1" applyBorder="1" applyAlignment="1" applyProtection="1">
      <alignment horizontal="left" vertical="center" wrapText="1"/>
      <protection hidden="1"/>
    </xf>
    <xf numFmtId="2" fontId="2" fillId="44" borderId="3" xfId="21" applyNumberFormat="1" applyFill="1" applyBorder="1" applyAlignment="1" applyProtection="1">
      <alignment horizontal="left" vertical="center" wrapText="1"/>
      <protection hidden="1"/>
    </xf>
    <xf numFmtId="2" fontId="2" fillId="45" borderId="40" xfId="21" applyNumberFormat="1" applyFill="1" applyBorder="1" applyAlignment="1" applyProtection="1">
      <alignment horizontal="left" vertical="center" wrapText="1"/>
      <protection hidden="1"/>
    </xf>
    <xf numFmtId="2" fontId="2" fillId="45" borderId="1" xfId="21" applyNumberFormat="1" applyFill="1" applyBorder="1" applyAlignment="1" applyProtection="1">
      <alignment horizontal="left" vertical="center" wrapText="1"/>
      <protection hidden="1"/>
    </xf>
    <xf numFmtId="2" fontId="2" fillId="45" borderId="3" xfId="21" applyNumberFormat="1" applyFill="1" applyBorder="1" applyAlignment="1" applyProtection="1">
      <alignment horizontal="left" vertical="center" wrapText="1"/>
      <protection hidden="1"/>
    </xf>
    <xf numFmtId="0" fontId="48" fillId="4" borderId="0" xfId="21" applyFont="1" applyFill="1" applyAlignment="1">
      <alignment vertical="center"/>
    </xf>
    <xf numFmtId="0" fontId="19" fillId="4" borderId="0" xfId="0" applyFont="1" applyFill="1" applyProtection="1">
      <protection hidden="1"/>
    </xf>
    <xf numFmtId="0" fontId="19" fillId="9" borderId="8" xfId="0" applyFont="1" applyFill="1" applyBorder="1" applyProtection="1">
      <protection hidden="1"/>
    </xf>
    <xf numFmtId="0" fontId="19" fillId="9" borderId="10" xfId="0" applyFont="1" applyFill="1" applyBorder="1" applyProtection="1">
      <protection hidden="1"/>
    </xf>
    <xf numFmtId="0" fontId="19" fillId="4" borderId="0" xfId="0" applyFont="1" applyFill="1" applyAlignment="1" applyProtection="1">
      <alignment wrapText="1"/>
      <protection hidden="1"/>
    </xf>
    <xf numFmtId="2" fontId="2" fillId="5" borderId="16" xfId="0" applyNumberFormat="1" applyFont="1" applyFill="1" applyBorder="1" applyAlignment="1" applyProtection="1">
      <alignment horizontal="center" vertical="center"/>
      <protection locked="0"/>
    </xf>
    <xf numFmtId="3" fontId="2" fillId="5" borderId="1" xfId="0" applyNumberFormat="1" applyFont="1" applyFill="1" applyBorder="1" applyAlignment="1" applyProtection="1">
      <alignment horizontal="center" vertical="center" wrapText="1"/>
      <protection locked="0"/>
    </xf>
    <xf numFmtId="4" fontId="2" fillId="5" borderId="1" xfId="0" applyNumberFormat="1" applyFont="1" applyFill="1" applyBorder="1" applyAlignment="1" applyProtection="1">
      <alignment horizontal="center" vertical="center" wrapText="1"/>
      <protection locked="0"/>
    </xf>
    <xf numFmtId="4" fontId="19" fillId="6" borderId="1" xfId="0" applyNumberFormat="1" applyFont="1" applyFill="1" applyBorder="1" applyAlignment="1" applyProtection="1">
      <alignment horizontal="center" vertical="center" wrapText="1"/>
      <protection hidden="1"/>
    </xf>
    <xf numFmtId="173" fontId="19" fillId="7" borderId="1" xfId="0" applyNumberFormat="1" applyFont="1" applyFill="1" applyBorder="1" applyAlignment="1" applyProtection="1">
      <alignment horizontal="center" vertical="center" shrinkToFit="1"/>
      <protection hidden="1"/>
    </xf>
    <xf numFmtId="0" fontId="2" fillId="5" borderId="1" xfId="0" applyFont="1" applyFill="1" applyBorder="1" applyAlignment="1" applyProtection="1">
      <alignment horizontal="center" vertical="center" wrapText="1"/>
      <protection locked="0"/>
    </xf>
    <xf numFmtId="176" fontId="19" fillId="7" borderId="2" xfId="0" applyNumberFormat="1" applyFont="1" applyFill="1" applyBorder="1" applyAlignment="1" applyProtection="1">
      <alignment horizontal="center" vertical="center"/>
      <protection hidden="1"/>
    </xf>
    <xf numFmtId="0" fontId="2" fillId="9" borderId="10" xfId="0" applyFont="1" applyFill="1" applyBorder="1" applyProtection="1">
      <protection hidden="1"/>
    </xf>
    <xf numFmtId="0" fontId="18" fillId="15" borderId="23" xfId="0" applyFont="1" applyFill="1" applyBorder="1" applyAlignment="1" applyProtection="1">
      <alignment vertical="top" wrapText="1"/>
      <protection hidden="1"/>
    </xf>
    <xf numFmtId="2" fontId="2" fillId="5" borderId="15" xfId="0" applyNumberFormat="1" applyFont="1" applyFill="1" applyBorder="1" applyAlignment="1" applyProtection="1">
      <alignment horizontal="center" vertical="center"/>
      <protection locked="0"/>
    </xf>
    <xf numFmtId="3" fontId="2" fillId="5" borderId="3" xfId="0" applyNumberFormat="1" applyFont="1" applyFill="1" applyBorder="1" applyAlignment="1" applyProtection="1">
      <alignment horizontal="center" vertical="center" wrapText="1"/>
      <protection locked="0"/>
    </xf>
    <xf numFmtId="4" fontId="2" fillId="5" borderId="3" xfId="0" applyNumberFormat="1" applyFont="1" applyFill="1" applyBorder="1" applyAlignment="1" applyProtection="1">
      <alignment horizontal="center" vertical="center" wrapText="1"/>
      <protection locked="0"/>
    </xf>
    <xf numFmtId="4" fontId="19" fillId="6" borderId="3" xfId="0" applyNumberFormat="1" applyFont="1" applyFill="1" applyBorder="1" applyAlignment="1" applyProtection="1">
      <alignment horizontal="center" vertical="center" wrapText="1"/>
      <protection hidden="1"/>
    </xf>
    <xf numFmtId="173" fontId="19" fillId="7" borderId="3" xfId="0" applyNumberFormat="1" applyFont="1" applyFill="1" applyBorder="1" applyAlignment="1" applyProtection="1">
      <alignment horizontal="center" vertical="center" shrinkToFit="1"/>
      <protection hidden="1"/>
    </xf>
    <xf numFmtId="0" fontId="2" fillId="9" borderId="9" xfId="0" applyFont="1" applyFill="1" applyBorder="1" applyProtection="1">
      <protection hidden="1"/>
    </xf>
    <xf numFmtId="0" fontId="2" fillId="9" borderId="11" xfId="0" applyFont="1" applyFill="1" applyBorder="1" applyProtection="1">
      <protection hidden="1"/>
    </xf>
    <xf numFmtId="0" fontId="2" fillId="9" borderId="12" xfId="0" applyFont="1" applyFill="1" applyBorder="1" applyProtection="1">
      <protection hidden="1"/>
    </xf>
    <xf numFmtId="0" fontId="18" fillId="15" borderId="24" xfId="0" applyFont="1" applyFill="1" applyBorder="1" applyAlignment="1" applyProtection="1">
      <alignment vertical="top" wrapText="1"/>
      <protection hidden="1"/>
    </xf>
    <xf numFmtId="0" fontId="2" fillId="4" borderId="0" xfId="21" applyFill="1" applyAlignment="1">
      <alignment vertical="top"/>
    </xf>
    <xf numFmtId="0" fontId="49" fillId="15" borderId="13" xfId="21" applyFont="1" applyFill="1" applyBorder="1" applyAlignment="1">
      <alignment horizontal="center" vertical="center" wrapText="1"/>
    </xf>
    <xf numFmtId="0" fontId="49" fillId="15" borderId="14" xfId="21" applyFont="1" applyFill="1" applyBorder="1" applyAlignment="1">
      <alignment horizontal="center" vertical="center" wrapText="1"/>
    </xf>
    <xf numFmtId="0" fontId="2" fillId="5" borderId="16" xfId="21" applyFill="1" applyBorder="1" applyAlignment="1" applyProtection="1">
      <alignment vertical="top"/>
      <protection locked="0"/>
    </xf>
    <xf numFmtId="0" fontId="2" fillId="5" borderId="2" xfId="21" applyFill="1" applyBorder="1" applyAlignment="1" applyProtection="1">
      <alignment vertical="top" wrapText="1"/>
      <protection locked="0"/>
    </xf>
    <xf numFmtId="0" fontId="2" fillId="4" borderId="0" xfId="21" applyFill="1" applyAlignment="1" applyProtection="1">
      <alignment vertical="top"/>
      <protection locked="0"/>
    </xf>
    <xf numFmtId="0" fontId="2" fillId="5" borderId="2" xfId="21" applyFill="1" applyBorder="1" applyAlignment="1" applyProtection="1">
      <alignment vertical="top"/>
      <protection locked="0"/>
    </xf>
    <xf numFmtId="0" fontId="2" fillId="5" borderId="15" xfId="21" applyFill="1" applyBorder="1" applyAlignment="1" applyProtection="1">
      <alignment vertical="top"/>
      <protection locked="0"/>
    </xf>
    <xf numFmtId="0" fontId="2" fillId="5" borderId="4" xfId="21" applyFill="1" applyBorder="1" applyAlignment="1" applyProtection="1">
      <alignment vertical="top"/>
      <protection locked="0"/>
    </xf>
    <xf numFmtId="173" fontId="2" fillId="0" borderId="1" xfId="0" applyNumberFormat="1" applyFont="1" applyBorder="1" applyAlignment="1" applyProtection="1">
      <alignment horizontal="center" vertical="center" shrinkToFit="1"/>
      <protection locked="0"/>
    </xf>
    <xf numFmtId="4" fontId="18" fillId="15" borderId="41" xfId="0" applyNumberFormat="1" applyFont="1" applyFill="1" applyBorder="1" applyAlignment="1" applyProtection="1">
      <alignment horizontal="center" vertical="center" wrapText="1"/>
      <protection hidden="1"/>
    </xf>
    <xf numFmtId="0" fontId="2" fillId="9" borderId="0" xfId="21" applyFill="1" applyProtection="1">
      <protection hidden="1"/>
    </xf>
    <xf numFmtId="173" fontId="19" fillId="7" borderId="41" xfId="0" applyNumberFormat="1" applyFont="1" applyFill="1" applyBorder="1" applyAlignment="1" applyProtection="1">
      <alignment horizontal="center" vertical="center" shrinkToFit="1"/>
      <protection hidden="1"/>
    </xf>
    <xf numFmtId="176" fontId="18" fillId="8" borderId="58" xfId="21" applyNumberFormat="1" applyFont="1" applyFill="1" applyBorder="1" applyAlignment="1" applyProtection="1">
      <alignment horizontal="center" vertical="center"/>
      <protection hidden="1"/>
    </xf>
    <xf numFmtId="176" fontId="19" fillId="2" borderId="1" xfId="21" applyNumberFormat="1" applyFont="1" applyFill="1" applyBorder="1" applyAlignment="1" applyProtection="1">
      <alignment horizontal="center" vertical="center"/>
      <protection hidden="1"/>
    </xf>
    <xf numFmtId="4" fontId="27" fillId="15" borderId="1" xfId="21" applyNumberFormat="1" applyFont="1" applyFill="1" applyBorder="1" applyAlignment="1" applyProtection="1">
      <alignment horizontal="center" vertical="center"/>
      <protection hidden="1"/>
    </xf>
    <xf numFmtId="0" fontId="48" fillId="4" borderId="0" xfId="21" applyFont="1" applyFill="1" applyAlignment="1" applyProtection="1">
      <alignment vertical="center"/>
      <protection hidden="1"/>
    </xf>
    <xf numFmtId="0" fontId="54" fillId="4" borderId="0" xfId="21" applyFont="1" applyFill="1" applyAlignment="1" applyProtection="1">
      <alignment vertical="center"/>
      <protection hidden="1"/>
    </xf>
    <xf numFmtId="0" fontId="2" fillId="4" borderId="0" xfId="21" applyFill="1" applyAlignment="1" applyProtection="1">
      <alignment vertical="center"/>
      <protection hidden="1"/>
    </xf>
    <xf numFmtId="2" fontId="2" fillId="4" borderId="0" xfId="21" applyNumberFormat="1" applyFill="1" applyAlignment="1" applyProtection="1">
      <alignment vertical="center"/>
      <protection hidden="1"/>
    </xf>
    <xf numFmtId="0" fontId="48" fillId="4" borderId="0" xfId="21" applyFont="1" applyFill="1" applyAlignment="1" applyProtection="1">
      <alignment vertical="center" wrapText="1"/>
      <protection hidden="1"/>
    </xf>
    <xf numFmtId="0" fontId="33" fillId="5" borderId="0" xfId="21" applyFont="1" applyFill="1" applyAlignment="1" applyProtection="1">
      <alignment horizontal="right" vertical="center"/>
      <protection hidden="1"/>
    </xf>
    <xf numFmtId="0" fontId="52" fillId="4" borderId="0" xfId="21" applyFont="1" applyFill="1" applyAlignment="1" applyProtection="1">
      <alignment vertical="center"/>
      <protection hidden="1"/>
    </xf>
    <xf numFmtId="0" fontId="33" fillId="4" borderId="0" xfId="21" applyFont="1" applyFill="1" applyAlignment="1" applyProtection="1">
      <alignment vertical="center"/>
      <protection hidden="1"/>
    </xf>
    <xf numFmtId="0" fontId="2" fillId="4" borderId="0" xfId="21" applyFill="1" applyAlignment="1" applyProtection="1">
      <alignment vertical="center" wrapText="1"/>
      <protection hidden="1"/>
    </xf>
    <xf numFmtId="0" fontId="45" fillId="6" borderId="0" xfId="21" applyFont="1" applyFill="1" applyAlignment="1" applyProtection="1">
      <alignment vertical="center"/>
      <protection hidden="1"/>
    </xf>
    <xf numFmtId="0" fontId="45" fillId="7" borderId="0" xfId="21" applyFont="1" applyFill="1" applyAlignment="1" applyProtection="1">
      <alignment vertical="center"/>
      <protection hidden="1"/>
    </xf>
    <xf numFmtId="0" fontId="2" fillId="8" borderId="0" xfId="21" applyFill="1" applyAlignment="1" applyProtection="1">
      <alignment vertical="center"/>
      <protection hidden="1"/>
    </xf>
    <xf numFmtId="0" fontId="33" fillId="4" borderId="0" xfId="21" applyFont="1" applyFill="1" applyAlignment="1" applyProtection="1">
      <alignment horizontal="right" vertical="center"/>
      <protection hidden="1"/>
    </xf>
    <xf numFmtId="2" fontId="19" fillId="4" borderId="0" xfId="21" applyNumberFormat="1" applyFont="1" applyFill="1" applyAlignment="1" applyProtection="1">
      <alignment vertical="center"/>
      <protection hidden="1"/>
    </xf>
    <xf numFmtId="0" fontId="37" fillId="4" borderId="0" xfId="21" applyFont="1" applyFill="1" applyAlignment="1" applyProtection="1">
      <alignment vertical="center"/>
      <protection hidden="1"/>
    </xf>
    <xf numFmtId="0" fontId="2" fillId="9" borderId="5" xfId="21" applyFill="1" applyBorder="1" applyAlignment="1" applyProtection="1">
      <alignment vertical="center"/>
      <protection hidden="1"/>
    </xf>
    <xf numFmtId="0" fontId="2" fillId="9" borderId="6" xfId="21" applyFill="1" applyBorder="1" applyAlignment="1" applyProtection="1">
      <alignment vertical="center"/>
      <protection hidden="1"/>
    </xf>
    <xf numFmtId="0" fontId="2" fillId="9" borderId="7" xfId="21" applyFill="1" applyBorder="1" applyAlignment="1" applyProtection="1">
      <alignment vertical="center"/>
      <protection hidden="1"/>
    </xf>
    <xf numFmtId="0" fontId="2" fillId="9" borderId="8" xfId="21" applyFill="1" applyBorder="1" applyAlignment="1" applyProtection="1">
      <alignment vertical="center"/>
      <protection hidden="1"/>
    </xf>
    <xf numFmtId="0" fontId="2" fillId="9" borderId="10" xfId="21" applyFill="1" applyBorder="1" applyAlignment="1" applyProtection="1">
      <alignment vertical="center"/>
      <protection hidden="1"/>
    </xf>
    <xf numFmtId="0" fontId="2" fillId="4" borderId="23" xfId="21" applyFill="1" applyBorder="1" applyAlignment="1" applyProtection="1">
      <alignment vertical="center"/>
      <protection hidden="1"/>
    </xf>
    <xf numFmtId="2" fontId="2" fillId="23" borderId="61" xfId="21" applyNumberFormat="1" applyFill="1" applyBorder="1" applyAlignment="1" applyProtection="1">
      <alignment horizontal="center" vertical="center"/>
      <protection locked="0"/>
    </xf>
    <xf numFmtId="2" fontId="2" fillId="23" borderId="61" xfId="21" applyNumberFormat="1" applyFill="1" applyBorder="1" applyAlignment="1" applyProtection="1">
      <alignment horizontal="center" vertical="center" wrapText="1"/>
      <protection locked="0"/>
    </xf>
    <xf numFmtId="0" fontId="2" fillId="4" borderId="8" xfId="21" applyFill="1" applyBorder="1" applyAlignment="1" applyProtection="1">
      <alignment vertical="center"/>
      <protection hidden="1"/>
    </xf>
    <xf numFmtId="0" fontId="2" fillId="9" borderId="9" xfId="21" applyFill="1" applyBorder="1" applyAlignment="1" applyProtection="1">
      <alignment vertical="center"/>
      <protection hidden="1"/>
    </xf>
    <xf numFmtId="0" fontId="2" fillId="9" borderId="11" xfId="21" applyFill="1" applyBorder="1" applyAlignment="1" applyProtection="1">
      <alignment vertical="center"/>
      <protection hidden="1"/>
    </xf>
    <xf numFmtId="0" fontId="2" fillId="9" borderId="12" xfId="21" applyFill="1" applyBorder="1" applyAlignment="1" applyProtection="1">
      <alignment vertical="center"/>
      <protection hidden="1"/>
    </xf>
    <xf numFmtId="0" fontId="19" fillId="4" borderId="0" xfId="21" applyFont="1" applyFill="1" applyAlignment="1" applyProtection="1">
      <alignment vertical="center"/>
      <protection hidden="1"/>
    </xf>
    <xf numFmtId="176" fontId="18" fillId="8" borderId="14" xfId="21" applyNumberFormat="1" applyFont="1" applyFill="1" applyBorder="1" applyAlignment="1" applyProtection="1">
      <alignment horizontal="center" vertical="center"/>
      <protection hidden="1"/>
    </xf>
    <xf numFmtId="0" fontId="33" fillId="4" borderId="0" xfId="21" applyFont="1" applyFill="1" applyAlignment="1" applyProtection="1">
      <alignment horizontal="center"/>
      <protection hidden="1"/>
    </xf>
    <xf numFmtId="0" fontId="2" fillId="4" borderId="0" xfId="21" applyFill="1"/>
    <xf numFmtId="0" fontId="19" fillId="4" borderId="0" xfId="21" applyFont="1" applyFill="1"/>
    <xf numFmtId="1" fontId="2" fillId="9" borderId="6" xfId="21" applyNumberFormat="1" applyFill="1" applyBorder="1" applyProtection="1">
      <protection hidden="1"/>
    </xf>
    <xf numFmtId="0" fontId="19" fillId="9" borderId="0" xfId="21" applyFont="1" applyFill="1" applyProtection="1">
      <protection hidden="1"/>
    </xf>
    <xf numFmtId="4" fontId="18" fillId="9" borderId="0" xfId="21" applyNumberFormat="1" applyFont="1" applyFill="1" applyAlignment="1" applyProtection="1">
      <alignment horizontal="center" vertical="center" wrapText="1"/>
      <protection hidden="1"/>
    </xf>
    <xf numFmtId="0" fontId="33" fillId="9" borderId="10" xfId="21" applyFont="1" applyFill="1" applyBorder="1" applyAlignment="1" applyProtection="1">
      <alignment horizontal="center"/>
      <protection hidden="1"/>
    </xf>
    <xf numFmtId="1" fontId="2" fillId="4" borderId="0" xfId="21" applyNumberFormat="1" applyFill="1" applyAlignment="1" applyProtection="1">
      <alignment horizontal="center"/>
      <protection hidden="1"/>
    </xf>
    <xf numFmtId="0" fontId="2" fillId="9" borderId="8" xfId="21" applyFill="1" applyBorder="1"/>
    <xf numFmtId="0" fontId="19" fillId="6" borderId="16" xfId="21" applyFont="1" applyFill="1" applyBorder="1" applyAlignment="1" applyProtection="1">
      <alignment horizontal="center" vertical="center"/>
      <protection hidden="1"/>
    </xf>
    <xf numFmtId="3" fontId="2" fillId="20" borderId="1" xfId="21" applyNumberFormat="1" applyFill="1" applyBorder="1" applyAlignment="1" applyProtection="1">
      <alignment horizontal="center" vertical="center" wrapText="1"/>
      <protection locked="0"/>
    </xf>
    <xf numFmtId="0" fontId="2" fillId="20" borderId="1" xfId="21" applyFill="1" applyBorder="1" applyAlignment="1" applyProtection="1">
      <alignment horizontal="center" vertical="center" wrapText="1"/>
      <protection locked="0"/>
    </xf>
    <xf numFmtId="0" fontId="2" fillId="5" borderId="1" xfId="21" applyFill="1" applyBorder="1" applyAlignment="1" applyProtection="1">
      <alignment horizontal="center" vertical="center" wrapText="1"/>
      <protection locked="0"/>
    </xf>
    <xf numFmtId="0" fontId="2" fillId="5" borderId="1" xfId="21" applyFill="1" applyBorder="1" applyAlignment="1" applyProtection="1">
      <alignment horizontal="center" vertical="center"/>
      <protection locked="0" hidden="1"/>
    </xf>
    <xf numFmtId="4" fontId="2" fillId="20" borderId="1" xfId="21" applyNumberFormat="1" applyFill="1" applyBorder="1" applyAlignment="1" applyProtection="1">
      <alignment horizontal="center" vertical="center" wrapText="1"/>
      <protection locked="0"/>
    </xf>
    <xf numFmtId="0" fontId="2" fillId="9" borderId="10" xfId="21" applyFill="1" applyBorder="1"/>
    <xf numFmtId="3" fontId="2" fillId="20" borderId="41" xfId="21" applyNumberFormat="1" applyFill="1" applyBorder="1" applyAlignment="1" applyProtection="1">
      <alignment horizontal="center" vertical="center" wrapText="1"/>
      <protection locked="0"/>
    </xf>
    <xf numFmtId="0" fontId="2" fillId="20" borderId="41" xfId="21" applyFill="1" applyBorder="1" applyAlignment="1" applyProtection="1">
      <alignment horizontal="center" vertical="center" wrapText="1"/>
      <protection locked="0"/>
    </xf>
    <xf numFmtId="0" fontId="2" fillId="5" borderId="41" xfId="21" applyFill="1" applyBorder="1" applyAlignment="1" applyProtection="1">
      <alignment horizontal="center" vertical="center" wrapText="1"/>
      <protection locked="0"/>
    </xf>
    <xf numFmtId="4" fontId="2" fillId="5" borderId="53" xfId="21" applyNumberFormat="1" applyFill="1" applyBorder="1" applyAlignment="1" applyProtection="1">
      <alignment horizontal="center" vertical="center" wrapText="1"/>
      <protection locked="0"/>
    </xf>
    <xf numFmtId="4" fontId="2" fillId="20" borderId="53" xfId="21" applyNumberFormat="1" applyFill="1" applyBorder="1" applyAlignment="1" applyProtection="1">
      <alignment horizontal="center" vertical="center" wrapText="1"/>
      <protection locked="0"/>
    </xf>
    <xf numFmtId="0" fontId="19" fillId="16" borderId="23" xfId="21" applyFont="1" applyFill="1" applyBorder="1"/>
    <xf numFmtId="0" fontId="2" fillId="9" borderId="34" xfId="21" applyFill="1" applyBorder="1"/>
    <xf numFmtId="4" fontId="2" fillId="5" borderId="41" xfId="21" applyNumberFormat="1" applyFill="1" applyBorder="1" applyAlignment="1" applyProtection="1">
      <alignment horizontal="center" vertical="center" wrapText="1"/>
      <protection locked="0"/>
    </xf>
    <xf numFmtId="4" fontId="2" fillId="20" borderId="41" xfId="21" applyNumberFormat="1" applyFill="1" applyBorder="1" applyAlignment="1" applyProtection="1">
      <alignment horizontal="center" vertical="center" wrapText="1"/>
      <protection locked="0"/>
    </xf>
    <xf numFmtId="0" fontId="19" fillId="6" borderId="15" xfId="21" applyFont="1" applyFill="1" applyBorder="1" applyAlignment="1" applyProtection="1">
      <alignment horizontal="center" vertical="center"/>
      <protection hidden="1"/>
    </xf>
    <xf numFmtId="3" fontId="2" fillId="20" borderId="3" xfId="21" applyNumberFormat="1" applyFill="1" applyBorder="1" applyAlignment="1" applyProtection="1">
      <alignment horizontal="center" vertical="center" wrapText="1"/>
      <protection locked="0"/>
    </xf>
    <xf numFmtId="0" fontId="2" fillId="20" borderId="3" xfId="21" applyFill="1" applyBorder="1" applyAlignment="1" applyProtection="1">
      <alignment horizontal="center" vertical="center" wrapText="1"/>
      <protection locked="0"/>
    </xf>
    <xf numFmtId="0" fontId="2" fillId="5" borderId="3" xfId="21" applyFill="1" applyBorder="1" applyAlignment="1" applyProtection="1">
      <alignment horizontal="center" vertical="center" wrapText="1"/>
      <protection locked="0"/>
    </xf>
    <xf numFmtId="0" fontId="2" fillId="5" borderId="3" xfId="21" applyFill="1" applyBorder="1" applyAlignment="1" applyProtection="1">
      <alignment horizontal="center" vertical="center"/>
      <protection locked="0" hidden="1"/>
    </xf>
    <xf numFmtId="4" fontId="2" fillId="20" borderId="3" xfId="21" applyNumberFormat="1" applyFill="1" applyBorder="1" applyAlignment="1" applyProtection="1">
      <alignment horizontal="center" vertical="center" wrapText="1"/>
      <protection locked="0"/>
    </xf>
    <xf numFmtId="0" fontId="2" fillId="9" borderId="9" xfId="21" applyFill="1" applyBorder="1"/>
    <xf numFmtId="0" fontId="2" fillId="9" borderId="11" xfId="21" applyFill="1" applyBorder="1"/>
    <xf numFmtId="0" fontId="2" fillId="9" borderId="56" xfId="21" applyFill="1" applyBorder="1" applyProtection="1">
      <protection hidden="1"/>
    </xf>
    <xf numFmtId="0" fontId="2" fillId="9" borderId="12" xfId="21" applyFill="1" applyBorder="1"/>
    <xf numFmtId="0" fontId="2" fillId="9" borderId="32" xfId="21" applyFill="1" applyBorder="1"/>
    <xf numFmtId="0" fontId="33" fillId="47" borderId="13" xfId="21" applyFont="1" applyFill="1" applyBorder="1" applyAlignment="1" applyProtection="1">
      <alignment horizontal="center" vertical="center"/>
      <protection locked="0"/>
    </xf>
    <xf numFmtId="0" fontId="33" fillId="47" borderId="58" xfId="21" applyFont="1" applyFill="1" applyBorder="1" applyAlignment="1" applyProtection="1">
      <alignment horizontal="center" vertical="center"/>
      <protection locked="0"/>
    </xf>
    <xf numFmtId="0" fontId="33" fillId="47" borderId="28" xfId="21" applyFont="1" applyFill="1" applyBorder="1" applyAlignment="1" applyProtection="1">
      <alignment vertical="center"/>
      <protection locked="0"/>
    </xf>
    <xf numFmtId="0" fontId="33" fillId="47" borderId="58" xfId="21" applyFont="1" applyFill="1" applyBorder="1" applyAlignment="1" applyProtection="1">
      <alignment vertical="center"/>
      <protection locked="0"/>
    </xf>
    <xf numFmtId="4" fontId="18" fillId="15" borderId="37" xfId="21" applyNumberFormat="1" applyFont="1" applyFill="1" applyBorder="1" applyAlignment="1" applyProtection="1">
      <alignment horizontal="center" vertical="center" wrapText="1"/>
      <protection hidden="1"/>
    </xf>
    <xf numFmtId="0" fontId="2" fillId="21" borderId="23" xfId="21" applyFill="1" applyBorder="1"/>
    <xf numFmtId="0" fontId="51" fillId="5" borderId="0" xfId="21" applyFont="1" applyFill="1" applyAlignment="1" applyProtection="1">
      <alignment horizontal="right" vertical="center"/>
      <protection hidden="1"/>
    </xf>
    <xf numFmtId="0" fontId="53" fillId="6" borderId="0" xfId="21" applyFont="1" applyFill="1" applyAlignment="1" applyProtection="1">
      <alignment vertical="center"/>
      <protection hidden="1"/>
    </xf>
    <xf numFmtId="0" fontId="33" fillId="0" borderId="70" xfId="21" applyFont="1" applyBorder="1" applyAlignment="1" applyProtection="1">
      <alignment horizontal="center" vertical="center"/>
      <protection locked="0"/>
    </xf>
    <xf numFmtId="0" fontId="53" fillId="7" borderId="0" xfId="21" applyFont="1" applyFill="1" applyAlignment="1" applyProtection="1">
      <alignment vertical="center"/>
      <protection hidden="1"/>
    </xf>
    <xf numFmtId="0" fontId="48" fillId="8" borderId="0" xfId="21" applyFont="1" applyFill="1" applyAlignment="1" applyProtection="1">
      <alignment vertical="center"/>
      <protection hidden="1"/>
    </xf>
    <xf numFmtId="0" fontId="2" fillId="0" borderId="0" xfId="0" applyFont="1" applyAlignment="1">
      <alignment vertical="center"/>
    </xf>
    <xf numFmtId="0" fontId="49" fillId="4" borderId="0" xfId="21" applyFont="1" applyFill="1" applyAlignment="1" applyProtection="1">
      <alignment vertical="center"/>
      <protection hidden="1"/>
    </xf>
    <xf numFmtId="176" fontId="33" fillId="0" borderId="58" xfId="21" applyNumberFormat="1" applyFont="1" applyBorder="1" applyAlignment="1" applyProtection="1">
      <alignment horizontal="center" vertical="center"/>
      <protection locked="0"/>
    </xf>
    <xf numFmtId="3" fontId="19" fillId="24" borderId="1" xfId="21" applyNumberFormat="1" applyFont="1" applyFill="1" applyBorder="1" applyAlignment="1" applyProtection="1">
      <alignment horizontal="center" vertical="center" wrapText="1" shrinkToFit="1"/>
      <protection hidden="1"/>
    </xf>
    <xf numFmtId="3" fontId="2" fillId="26" borderId="1" xfId="21" applyNumberFormat="1" applyFill="1" applyBorder="1" applyAlignment="1" applyProtection="1">
      <alignment horizontal="center" vertical="center" wrapText="1" shrinkToFit="1"/>
      <protection locked="0" hidden="1"/>
    </xf>
    <xf numFmtId="2" fontId="19" fillId="4" borderId="0" xfId="0" applyNumberFormat="1" applyFont="1" applyFill="1" applyProtection="1">
      <protection hidden="1"/>
    </xf>
    <xf numFmtId="167" fontId="19" fillId="24" borderId="1" xfId="0" applyNumberFormat="1" applyFont="1" applyFill="1" applyBorder="1" applyAlignment="1" applyProtection="1">
      <alignment horizontal="center" vertical="center" shrinkToFit="1"/>
      <protection hidden="1"/>
    </xf>
    <xf numFmtId="1" fontId="19" fillId="24" borderId="1" xfId="0" applyNumberFormat="1" applyFont="1" applyFill="1" applyBorder="1" applyAlignment="1" applyProtection="1">
      <alignment horizontal="center" vertical="center" shrinkToFit="1"/>
      <protection hidden="1"/>
    </xf>
    <xf numFmtId="2" fontId="27" fillId="29" borderId="1" xfId="0" applyNumberFormat="1" applyFont="1" applyFill="1" applyBorder="1" applyAlignment="1">
      <alignment horizontal="right" vertical="center" wrapText="1"/>
    </xf>
    <xf numFmtId="2" fontId="32" fillId="30" borderId="3" xfId="0" applyNumberFormat="1" applyFont="1" applyFill="1" applyBorder="1" applyAlignment="1">
      <alignment horizontal="center" vertical="center" wrapText="1"/>
    </xf>
    <xf numFmtId="176" fontId="18" fillId="8" borderId="71" xfId="21" applyNumberFormat="1" applyFont="1" applyFill="1" applyBorder="1" applyAlignment="1" applyProtection="1">
      <alignment horizontal="center" vertical="center"/>
      <protection hidden="1"/>
    </xf>
    <xf numFmtId="0" fontId="2" fillId="9" borderId="0" xfId="0" applyFont="1" applyFill="1" applyProtection="1">
      <protection hidden="1"/>
    </xf>
    <xf numFmtId="0" fontId="2" fillId="4" borderId="6" xfId="0" applyFont="1" applyFill="1" applyBorder="1" applyProtection="1">
      <protection hidden="1"/>
    </xf>
    <xf numFmtId="3" fontId="2" fillId="5" borderId="16" xfId="0" applyNumberFormat="1" applyFont="1" applyFill="1" applyBorder="1" applyAlignment="1" applyProtection="1">
      <alignment horizontal="center" vertical="center" wrapText="1"/>
      <protection locked="0"/>
    </xf>
    <xf numFmtId="0" fontId="2" fillId="5" borderId="3" xfId="0" applyFont="1" applyFill="1" applyBorder="1" applyAlignment="1" applyProtection="1">
      <alignment horizontal="center" vertical="center" wrapText="1"/>
      <protection locked="0"/>
    </xf>
    <xf numFmtId="176" fontId="19" fillId="7" borderId="4" xfId="0" applyNumberFormat="1" applyFont="1" applyFill="1" applyBorder="1" applyAlignment="1" applyProtection="1">
      <alignment horizontal="center" vertical="center"/>
      <protection hidden="1"/>
    </xf>
    <xf numFmtId="173" fontId="2" fillId="0" borderId="2" xfId="0" applyNumberFormat="1" applyFont="1" applyBorder="1" applyAlignment="1" applyProtection="1">
      <alignment horizontal="center" vertical="center" shrinkToFit="1"/>
      <protection locked="0"/>
    </xf>
    <xf numFmtId="0" fontId="38" fillId="4" borderId="0" xfId="21" applyFont="1" applyFill="1" applyAlignment="1" applyProtection="1">
      <alignment vertical="center"/>
      <protection hidden="1"/>
    </xf>
    <xf numFmtId="2" fontId="2" fillId="23" borderId="1" xfId="21" applyNumberFormat="1" applyFill="1" applyBorder="1" applyAlignment="1" applyProtection="1">
      <alignment horizontal="center" vertical="center"/>
      <protection locked="0"/>
    </xf>
    <xf numFmtId="2" fontId="2" fillId="23" borderId="15" xfId="21" applyNumberFormat="1" applyFill="1" applyBorder="1" applyAlignment="1" applyProtection="1">
      <alignment horizontal="center" vertical="center"/>
      <protection locked="0"/>
    </xf>
    <xf numFmtId="173" fontId="2" fillId="49" borderId="0" xfId="0" applyNumberFormat="1" applyFont="1" applyFill="1" applyProtection="1">
      <protection hidden="1"/>
    </xf>
    <xf numFmtId="2" fontId="2" fillId="23" borderId="3" xfId="21" applyNumberFormat="1" applyFill="1" applyBorder="1" applyAlignment="1" applyProtection="1">
      <alignment horizontal="center" vertical="center" wrapText="1"/>
      <protection locked="0"/>
    </xf>
    <xf numFmtId="3" fontId="19" fillId="24" borderId="3" xfId="21" applyNumberFormat="1" applyFont="1" applyFill="1" applyBorder="1" applyAlignment="1" applyProtection="1">
      <alignment horizontal="center" vertical="center" wrapText="1" shrinkToFit="1"/>
      <protection hidden="1"/>
    </xf>
    <xf numFmtId="3" fontId="2" fillId="26" borderId="3" xfId="21" applyNumberFormat="1" applyFill="1" applyBorder="1" applyAlignment="1" applyProtection="1">
      <alignment horizontal="center" vertical="center" wrapText="1" shrinkToFit="1"/>
      <protection locked="0" hidden="1"/>
    </xf>
    <xf numFmtId="0" fontId="2" fillId="9" borderId="30" xfId="21" applyFill="1" applyBorder="1" applyProtection="1">
      <protection hidden="1"/>
    </xf>
    <xf numFmtId="4" fontId="18" fillId="15" borderId="18" xfId="0" applyNumberFormat="1" applyFont="1" applyFill="1" applyBorder="1" applyAlignment="1" applyProtection="1">
      <alignment horizontal="center" vertical="center" wrapText="1"/>
      <protection hidden="1"/>
    </xf>
    <xf numFmtId="173" fontId="19" fillId="7" borderId="2" xfId="0" applyNumberFormat="1" applyFont="1" applyFill="1" applyBorder="1" applyAlignment="1" applyProtection="1">
      <alignment horizontal="center" vertical="center" shrinkToFit="1"/>
      <protection hidden="1"/>
    </xf>
    <xf numFmtId="173" fontId="19" fillId="7" borderId="4" xfId="0" applyNumberFormat="1" applyFont="1" applyFill="1" applyBorder="1" applyAlignment="1" applyProtection="1">
      <alignment horizontal="center" vertical="center" shrinkToFit="1"/>
      <protection hidden="1"/>
    </xf>
    <xf numFmtId="173" fontId="2" fillId="0" borderId="3" xfId="0" applyNumberFormat="1" applyFont="1" applyBorder="1" applyAlignment="1" applyProtection="1">
      <alignment horizontal="center" vertical="center" shrinkToFit="1"/>
      <protection locked="0"/>
    </xf>
    <xf numFmtId="4" fontId="19" fillId="7" borderId="1" xfId="21" applyNumberFormat="1" applyFont="1" applyFill="1" applyBorder="1" applyAlignment="1" applyProtection="1">
      <alignment horizontal="center" vertical="center" shrinkToFit="1"/>
      <protection hidden="1"/>
    </xf>
    <xf numFmtId="0" fontId="13" fillId="4" borderId="0" xfId="0" applyFont="1" applyFill="1"/>
    <xf numFmtId="0" fontId="70" fillId="4" borderId="0" xfId="0" applyFont="1" applyFill="1" applyProtection="1">
      <protection hidden="1"/>
    </xf>
    <xf numFmtId="0" fontId="71" fillId="4" borderId="0" xfId="0" applyFont="1" applyFill="1" applyProtection="1">
      <protection hidden="1"/>
    </xf>
    <xf numFmtId="0" fontId="13" fillId="4" borderId="1" xfId="0" applyFont="1" applyFill="1" applyBorder="1" applyProtection="1">
      <protection hidden="1"/>
    </xf>
    <xf numFmtId="0" fontId="71" fillId="4" borderId="0" xfId="0" applyFont="1" applyFill="1"/>
    <xf numFmtId="0" fontId="19" fillId="6" borderId="52" xfId="21" applyFont="1" applyFill="1" applyBorder="1" applyAlignment="1" applyProtection="1">
      <alignment horizontal="center" vertical="center"/>
      <protection hidden="1"/>
    </xf>
    <xf numFmtId="0" fontId="2" fillId="9" borderId="56" xfId="21" applyFill="1" applyBorder="1"/>
    <xf numFmtId="2" fontId="19" fillId="30" borderId="35" xfId="0" applyNumberFormat="1" applyFont="1" applyFill="1" applyBorder="1" applyAlignment="1" applyProtection="1">
      <alignment horizontal="left" vertical="center" wrapText="1"/>
      <protection hidden="1"/>
    </xf>
    <xf numFmtId="2" fontId="19" fillId="30" borderId="61" xfId="0" applyNumberFormat="1" applyFont="1" applyFill="1" applyBorder="1" applyAlignment="1" applyProtection="1">
      <alignment horizontal="left" vertical="center" wrapText="1"/>
      <protection hidden="1"/>
    </xf>
    <xf numFmtId="2" fontId="19" fillId="2" borderId="16" xfId="0" applyNumberFormat="1" applyFont="1" applyFill="1" applyBorder="1" applyAlignment="1" applyProtection="1">
      <alignment horizontal="left" vertical="center" wrapText="1"/>
      <protection hidden="1"/>
    </xf>
    <xf numFmtId="2" fontId="19" fillId="32" borderId="0" xfId="0" applyNumberFormat="1" applyFont="1" applyFill="1" applyAlignment="1" applyProtection="1">
      <alignment horizontal="left" vertical="center" wrapText="1"/>
      <protection hidden="1"/>
    </xf>
    <xf numFmtId="2" fontId="32" fillId="2" borderId="16" xfId="0" applyNumberFormat="1" applyFont="1" applyFill="1" applyBorder="1" applyAlignment="1" applyProtection="1">
      <alignment horizontal="left" vertical="center" wrapText="1"/>
      <protection hidden="1"/>
    </xf>
    <xf numFmtId="2" fontId="32" fillId="2" borderId="1" xfId="0" applyNumberFormat="1" applyFont="1" applyFill="1" applyBorder="1" applyAlignment="1" applyProtection="1">
      <alignment horizontal="left" vertical="center" wrapText="1"/>
      <protection hidden="1"/>
    </xf>
    <xf numFmtId="3" fontId="2" fillId="0" borderId="35" xfId="21" applyNumberFormat="1" applyBorder="1" applyAlignment="1" applyProtection="1">
      <alignment horizontal="center" vertical="center" wrapText="1"/>
      <protection locked="0"/>
    </xf>
    <xf numFmtId="3" fontId="2" fillId="0" borderId="39" xfId="21" applyNumberFormat="1" applyBorder="1" applyAlignment="1" applyProtection="1">
      <alignment horizontal="center" vertical="center" wrapText="1"/>
      <protection locked="0"/>
    </xf>
    <xf numFmtId="173" fontId="19" fillId="25" borderId="2" xfId="21" applyNumberFormat="1" applyFont="1" applyFill="1" applyBorder="1" applyAlignment="1" applyProtection="1">
      <alignment horizontal="center" vertical="center" shrinkToFit="1"/>
      <protection hidden="1"/>
    </xf>
    <xf numFmtId="173" fontId="19" fillId="25" borderId="4" xfId="21" applyNumberFormat="1" applyFont="1" applyFill="1" applyBorder="1" applyAlignment="1" applyProtection="1">
      <alignment horizontal="center" vertical="center" shrinkToFit="1"/>
      <protection hidden="1"/>
    </xf>
    <xf numFmtId="167" fontId="32" fillId="27" borderId="1" xfId="21" applyNumberFormat="1" applyFont="1" applyFill="1" applyBorder="1" applyAlignment="1" applyProtection="1">
      <alignment horizontal="center" vertical="center" wrapText="1" shrinkToFit="1"/>
      <protection hidden="1"/>
    </xf>
    <xf numFmtId="0" fontId="2" fillId="4" borderId="0" xfId="21" applyFill="1" applyAlignment="1" applyProtection="1">
      <alignment horizontal="center" vertical="center"/>
      <protection hidden="1"/>
    </xf>
    <xf numFmtId="0" fontId="2" fillId="4" borderId="0" xfId="21" applyFill="1" applyAlignment="1" applyProtection="1">
      <alignment horizontal="left" vertical="center"/>
      <protection hidden="1"/>
    </xf>
    <xf numFmtId="0" fontId="33" fillId="37" borderId="22" xfId="21" applyFont="1" applyFill="1" applyBorder="1" applyAlignment="1" applyProtection="1">
      <alignment horizontal="center" vertical="center"/>
      <protection hidden="1"/>
    </xf>
    <xf numFmtId="0" fontId="33" fillId="37" borderId="25" xfId="21" applyFont="1" applyFill="1" applyBorder="1" applyAlignment="1" applyProtection="1">
      <alignment horizontal="center" vertical="center"/>
      <protection hidden="1"/>
    </xf>
    <xf numFmtId="0" fontId="33" fillId="37" borderId="47" xfId="21" applyFont="1" applyFill="1" applyBorder="1" applyAlignment="1" applyProtection="1">
      <alignment horizontal="center" vertical="center"/>
      <protection hidden="1"/>
    </xf>
    <xf numFmtId="0" fontId="2" fillId="15" borderId="13" xfId="21" applyFill="1" applyBorder="1" applyAlignment="1" applyProtection="1">
      <alignment horizontal="center" vertical="center" wrapText="1"/>
      <protection hidden="1"/>
    </xf>
    <xf numFmtId="0" fontId="2" fillId="43" borderId="14" xfId="21" applyFill="1" applyBorder="1" applyAlignment="1" applyProtection="1">
      <alignment horizontal="left" vertical="center" wrapText="1"/>
      <protection hidden="1"/>
    </xf>
    <xf numFmtId="0" fontId="2" fillId="43" borderId="16" xfId="21" applyFill="1" applyBorder="1" applyAlignment="1" applyProtection="1">
      <alignment horizontal="center" vertical="center" wrapText="1"/>
      <protection hidden="1"/>
    </xf>
    <xf numFmtId="0" fontId="2" fillId="43" borderId="2" xfId="21" applyFill="1" applyBorder="1" applyAlignment="1" applyProtection="1">
      <alignment horizontal="left" vertical="center" wrapText="1"/>
      <protection hidden="1"/>
    </xf>
    <xf numFmtId="0" fontId="2" fillId="15" borderId="16" xfId="21" applyFill="1" applyBorder="1" applyAlignment="1" applyProtection="1">
      <alignment horizontal="center" vertical="center" wrapText="1"/>
      <protection hidden="1"/>
    </xf>
    <xf numFmtId="0" fontId="2" fillId="32" borderId="2" xfId="21" applyFill="1" applyBorder="1" applyAlignment="1" applyProtection="1">
      <alignment horizontal="left" vertical="center"/>
      <protection hidden="1"/>
    </xf>
    <xf numFmtId="0" fontId="2" fillId="15" borderId="15" xfId="21" applyFill="1" applyBorder="1" applyAlignment="1" applyProtection="1">
      <alignment horizontal="center" vertical="center" wrapText="1"/>
      <protection hidden="1"/>
    </xf>
    <xf numFmtId="0" fontId="2" fillId="32" borderId="4" xfId="21" applyFill="1" applyBorder="1" applyAlignment="1" applyProtection="1">
      <alignment horizontal="left" vertical="center"/>
      <protection hidden="1"/>
    </xf>
    <xf numFmtId="0" fontId="2" fillId="44" borderId="13" xfId="21" applyFill="1" applyBorder="1" applyAlignment="1" applyProtection="1">
      <alignment horizontal="center" vertical="center"/>
      <protection hidden="1"/>
    </xf>
    <xf numFmtId="0" fontId="2" fillId="44" borderId="14" xfId="21" applyFill="1" applyBorder="1" applyAlignment="1" applyProtection="1">
      <alignment horizontal="left" vertical="center" wrapText="1"/>
      <protection hidden="1"/>
    </xf>
    <xf numFmtId="0" fontId="2" fillId="44" borderId="15" xfId="21" applyFill="1" applyBorder="1" applyAlignment="1" applyProtection="1">
      <alignment horizontal="center" vertical="center"/>
      <protection hidden="1"/>
    </xf>
    <xf numFmtId="0" fontId="2" fillId="44" borderId="4" xfId="21" applyFill="1" applyBorder="1" applyAlignment="1" applyProtection="1">
      <alignment horizontal="left" vertical="center" wrapText="1"/>
      <protection hidden="1"/>
    </xf>
    <xf numFmtId="0" fontId="2" fillId="45" borderId="13" xfId="21" applyFill="1" applyBorder="1" applyAlignment="1" applyProtection="1">
      <alignment horizontal="center" vertical="center" wrapText="1"/>
      <protection hidden="1"/>
    </xf>
    <xf numFmtId="0" fontId="2" fillId="45" borderId="14" xfId="21" applyFill="1" applyBorder="1" applyAlignment="1" applyProtection="1">
      <alignment horizontal="left" vertical="center" wrapText="1"/>
      <protection hidden="1"/>
    </xf>
    <xf numFmtId="0" fontId="2" fillId="45" borderId="16" xfId="21" applyFill="1" applyBorder="1" applyAlignment="1" applyProtection="1">
      <alignment horizontal="center" vertical="center"/>
      <protection hidden="1"/>
    </xf>
    <xf numFmtId="0" fontId="2" fillId="45" borderId="2" xfId="21" applyFill="1" applyBorder="1" applyAlignment="1" applyProtection="1">
      <alignment horizontal="left" vertical="center" wrapText="1"/>
      <protection hidden="1"/>
    </xf>
    <xf numFmtId="0" fontId="2" fillId="45" borderId="2" xfId="21" applyFill="1" applyBorder="1" applyAlignment="1" applyProtection="1">
      <alignment horizontal="left" vertical="center"/>
      <protection hidden="1"/>
    </xf>
    <xf numFmtId="0" fontId="2" fillId="45" borderId="15" xfId="21" applyFill="1" applyBorder="1" applyAlignment="1" applyProtection="1">
      <alignment horizontal="center" vertical="center"/>
      <protection hidden="1"/>
    </xf>
    <xf numFmtId="0" fontId="2" fillId="45" borderId="4" xfId="21" applyFill="1" applyBorder="1" applyAlignment="1" applyProtection="1">
      <alignment horizontal="left" vertical="center" wrapText="1"/>
      <protection hidden="1"/>
    </xf>
    <xf numFmtId="0" fontId="2" fillId="0" borderId="0" xfId="21" applyAlignment="1" applyProtection="1">
      <alignment horizontal="center" vertical="center"/>
      <protection hidden="1"/>
    </xf>
    <xf numFmtId="0" fontId="49" fillId="0" borderId="49" xfId="21" applyFont="1" applyBorder="1" applyAlignment="1" applyProtection="1">
      <alignment horizontal="center" vertical="center"/>
      <protection hidden="1"/>
    </xf>
    <xf numFmtId="0" fontId="13" fillId="33" borderId="0" xfId="0" applyFont="1" applyFill="1"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32" fillId="30" borderId="16" xfId="0" applyFont="1" applyFill="1" applyBorder="1" applyAlignment="1" applyProtection="1">
      <alignment vertical="center" wrapText="1"/>
      <protection hidden="1"/>
    </xf>
    <xf numFmtId="0" fontId="32" fillId="30" borderId="2" xfId="0" applyFont="1" applyFill="1" applyBorder="1" applyAlignment="1" applyProtection="1">
      <alignment horizontal="center" vertical="center" wrapText="1"/>
      <protection hidden="1"/>
    </xf>
    <xf numFmtId="0" fontId="32" fillId="30" borderId="16" xfId="0" applyFont="1" applyFill="1" applyBorder="1" applyAlignment="1" applyProtection="1">
      <alignment horizontal="left" vertical="center" wrapText="1"/>
      <protection hidden="1"/>
    </xf>
    <xf numFmtId="0" fontId="32" fillId="30" borderId="15" xfId="0" applyFont="1" applyFill="1" applyBorder="1" applyAlignment="1" applyProtection="1">
      <alignment vertical="center" wrapText="1"/>
      <protection hidden="1"/>
    </xf>
    <xf numFmtId="0" fontId="32" fillId="30" borderId="3" xfId="0" applyFont="1" applyFill="1" applyBorder="1" applyAlignment="1" applyProtection="1">
      <alignment horizontal="center" vertical="center" wrapText="1"/>
      <protection hidden="1"/>
    </xf>
    <xf numFmtId="0" fontId="32" fillId="30" borderId="2" xfId="0" applyFont="1" applyFill="1" applyBorder="1" applyAlignment="1" applyProtection="1">
      <alignment horizontal="left" vertical="center" wrapText="1"/>
      <protection hidden="1"/>
    </xf>
    <xf numFmtId="0" fontId="32" fillId="30" borderId="15" xfId="0" applyFont="1" applyFill="1" applyBorder="1" applyAlignment="1" applyProtection="1">
      <alignment horizontal="left" vertical="center" wrapText="1"/>
      <protection hidden="1"/>
    </xf>
    <xf numFmtId="4" fontId="2" fillId="35" borderId="2" xfId="0" applyNumberFormat="1" applyFont="1" applyFill="1" applyBorder="1" applyAlignment="1" applyProtection="1">
      <alignment horizontal="center" vertical="center" wrapText="1"/>
      <protection locked="0"/>
    </xf>
    <xf numFmtId="4" fontId="32" fillId="30" borderId="2" xfId="0" applyNumberFormat="1" applyFont="1" applyFill="1" applyBorder="1" applyAlignment="1" applyProtection="1">
      <alignment horizontal="center" vertical="center" wrapText="1"/>
      <protection locked="0"/>
    </xf>
    <xf numFmtId="4" fontId="27" fillId="2" borderId="2" xfId="0" applyNumberFormat="1" applyFont="1" applyFill="1" applyBorder="1" applyAlignment="1" applyProtection="1">
      <alignment horizontal="center" vertical="center" wrapText="1"/>
      <protection locked="0"/>
    </xf>
    <xf numFmtId="0" fontId="19" fillId="2" borderId="2" xfId="0" applyFont="1" applyFill="1" applyBorder="1" applyAlignment="1" applyProtection="1">
      <alignment horizontal="center" vertical="center" wrapText="1"/>
      <protection locked="0"/>
    </xf>
    <xf numFmtId="0" fontId="18" fillId="2" borderId="2" xfId="0" applyFont="1" applyFill="1" applyBorder="1" applyAlignment="1" applyProtection="1">
      <alignment horizontal="center" vertical="center" wrapText="1"/>
      <protection locked="0"/>
    </xf>
    <xf numFmtId="0" fontId="19" fillId="30" borderId="2" xfId="0" applyFont="1" applyFill="1" applyBorder="1" applyAlignment="1" applyProtection="1">
      <alignment horizontal="center" vertical="center" wrapText="1"/>
      <protection locked="0"/>
    </xf>
    <xf numFmtId="0" fontId="18" fillId="2" borderId="4" xfId="0" applyFont="1" applyFill="1" applyBorder="1" applyAlignment="1" applyProtection="1">
      <alignment horizontal="center" vertical="center" wrapText="1"/>
      <protection locked="0"/>
    </xf>
    <xf numFmtId="176" fontId="19" fillId="7" borderId="58" xfId="0" applyNumberFormat="1" applyFont="1" applyFill="1" applyBorder="1" applyAlignment="1" applyProtection="1">
      <alignment horizontal="center" vertical="center"/>
      <protection hidden="1"/>
    </xf>
    <xf numFmtId="4" fontId="2" fillId="5" borderId="3" xfId="21" applyNumberFormat="1" applyFill="1" applyBorder="1" applyAlignment="1" applyProtection="1">
      <alignment horizontal="center" vertical="center" shrinkToFit="1"/>
      <protection locked="0"/>
    </xf>
    <xf numFmtId="4" fontId="19" fillId="7" borderId="3" xfId="21" applyNumberFormat="1" applyFont="1" applyFill="1" applyBorder="1" applyAlignment="1" applyProtection="1">
      <alignment horizontal="center" vertical="center" shrinkToFit="1"/>
      <protection hidden="1"/>
    </xf>
    <xf numFmtId="0" fontId="19" fillId="24" borderId="16" xfId="21" applyFont="1" applyFill="1" applyBorder="1" applyAlignment="1" applyProtection="1">
      <alignment horizontal="left" vertical="center" wrapText="1"/>
      <protection hidden="1"/>
    </xf>
    <xf numFmtId="3" fontId="19" fillId="24" borderId="1" xfId="21" applyNumberFormat="1" applyFont="1" applyFill="1" applyBorder="1" applyAlignment="1" applyProtection="1">
      <alignment horizontal="right" vertical="center" wrapText="1"/>
      <protection hidden="1"/>
    </xf>
    <xf numFmtId="0" fontId="19" fillId="24" borderId="17" xfId="21" applyFont="1" applyFill="1" applyBorder="1" applyAlignment="1" applyProtection="1">
      <alignment horizontal="left" vertical="center" wrapText="1"/>
      <protection hidden="1"/>
    </xf>
    <xf numFmtId="0" fontId="19" fillId="24" borderId="13" xfId="21" applyFont="1" applyFill="1" applyBorder="1" applyAlignment="1" applyProtection="1">
      <alignment horizontal="left" vertical="center" wrapText="1"/>
      <protection hidden="1"/>
    </xf>
    <xf numFmtId="0" fontId="19" fillId="24" borderId="15" xfId="21" applyFont="1" applyFill="1" applyBorder="1" applyAlignment="1" applyProtection="1">
      <alignment horizontal="left" vertical="center" wrapText="1"/>
      <protection hidden="1"/>
    </xf>
    <xf numFmtId="0" fontId="19" fillId="24" borderId="3" xfId="21" applyFont="1" applyFill="1" applyBorder="1" applyAlignment="1" applyProtection="1">
      <alignment horizontal="justify" vertical="center" wrapText="1"/>
      <protection hidden="1"/>
    </xf>
    <xf numFmtId="3" fontId="19" fillId="24" borderId="3" xfId="21" applyNumberFormat="1" applyFont="1" applyFill="1" applyBorder="1" applyAlignment="1" applyProtection="1">
      <alignment horizontal="right" vertical="center" wrapText="1"/>
      <protection hidden="1"/>
    </xf>
    <xf numFmtId="3" fontId="2" fillId="0" borderId="1" xfId="21" applyNumberFormat="1" applyBorder="1" applyAlignment="1" applyProtection="1">
      <alignment horizontal="center" vertical="center"/>
      <protection locked="0"/>
    </xf>
    <xf numFmtId="0" fontId="27" fillId="50" borderId="58" xfId="21" applyFont="1" applyFill="1" applyBorder="1" applyAlignment="1" applyProtection="1">
      <alignment vertical="center"/>
      <protection hidden="1"/>
    </xf>
    <xf numFmtId="2" fontId="2" fillId="35" borderId="16" xfId="0" applyNumberFormat="1" applyFont="1" applyFill="1" applyBorder="1" applyAlignment="1" applyProtection="1">
      <alignment horizontal="right" vertical="center" wrapText="1"/>
      <protection locked="0"/>
    </xf>
    <xf numFmtId="2" fontId="32" fillId="25" borderId="1" xfId="0" applyNumberFormat="1" applyFont="1" applyFill="1" applyBorder="1" applyAlignment="1" applyProtection="1">
      <alignment horizontal="right" vertical="center" wrapText="1"/>
      <protection hidden="1"/>
    </xf>
    <xf numFmtId="2" fontId="32" fillId="25" borderId="1" xfId="0" applyNumberFormat="1" applyFont="1" applyFill="1" applyBorder="1" applyAlignment="1" applyProtection="1">
      <alignment horizontal="center" vertical="center" wrapText="1"/>
      <protection hidden="1"/>
    </xf>
    <xf numFmtId="2" fontId="27" fillId="25" borderId="1" xfId="0" applyNumberFormat="1" applyFont="1" applyFill="1" applyBorder="1" applyAlignment="1" applyProtection="1">
      <alignment vertical="center" wrapText="1"/>
      <protection hidden="1"/>
    </xf>
    <xf numFmtId="2" fontId="19" fillId="30" borderId="1" xfId="0" applyNumberFormat="1" applyFont="1" applyFill="1" applyBorder="1" applyAlignment="1" applyProtection="1">
      <alignment vertical="center" wrapText="1"/>
      <protection hidden="1"/>
    </xf>
    <xf numFmtId="172" fontId="2" fillId="31" borderId="1" xfId="0" applyNumberFormat="1" applyFont="1" applyFill="1" applyBorder="1" applyAlignment="1" applyProtection="1">
      <alignment vertical="center" wrapText="1"/>
      <protection hidden="1"/>
    </xf>
    <xf numFmtId="172" fontId="2" fillId="31" borderId="1" xfId="0" applyNumberFormat="1" applyFont="1" applyFill="1" applyBorder="1" applyAlignment="1" applyProtection="1">
      <alignment horizontal="right" vertical="center" wrapText="1"/>
      <protection hidden="1"/>
    </xf>
    <xf numFmtId="2" fontId="19" fillId="25" borderId="1" xfId="0" applyNumberFormat="1" applyFont="1" applyFill="1" applyBorder="1" applyAlignment="1" applyProtection="1">
      <alignment vertical="center" wrapText="1"/>
      <protection hidden="1"/>
    </xf>
    <xf numFmtId="2" fontId="19" fillId="25" borderId="1" xfId="0" applyNumberFormat="1" applyFont="1" applyFill="1" applyBorder="1" applyAlignment="1" applyProtection="1">
      <alignment horizontal="right" vertical="center" wrapText="1"/>
      <protection hidden="1"/>
    </xf>
    <xf numFmtId="2" fontId="32" fillId="30" borderId="1" xfId="0" applyNumberFormat="1" applyFont="1" applyFill="1" applyBorder="1" applyAlignment="1" applyProtection="1">
      <alignment vertical="center" wrapText="1"/>
      <protection hidden="1"/>
    </xf>
    <xf numFmtId="2" fontId="32" fillId="30" borderId="3" xfId="0" applyNumberFormat="1" applyFont="1" applyFill="1" applyBorder="1" applyAlignment="1" applyProtection="1">
      <alignment vertical="center" wrapText="1"/>
      <protection hidden="1"/>
    </xf>
    <xf numFmtId="0" fontId="32" fillId="30" borderId="4"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27" fillId="25" borderId="16" xfId="0" applyFont="1" applyFill="1" applyBorder="1" applyAlignment="1" applyProtection="1">
      <alignment horizontal="right" vertical="center" wrapText="1"/>
      <protection hidden="1"/>
    </xf>
    <xf numFmtId="1" fontId="2" fillId="49" borderId="0" xfId="0" applyNumberFormat="1" applyFont="1" applyFill="1" applyAlignment="1" applyProtection="1">
      <alignment horizontal="center"/>
      <protection hidden="1"/>
    </xf>
    <xf numFmtId="173" fontId="32" fillId="30" borderId="1" xfId="0" applyNumberFormat="1" applyFont="1" applyFill="1" applyBorder="1" applyAlignment="1" applyProtection="1">
      <alignment vertical="center" wrapText="1"/>
      <protection hidden="1"/>
    </xf>
    <xf numFmtId="0" fontId="32" fillId="30" borderId="2" xfId="0" applyFont="1" applyFill="1" applyBorder="1" applyAlignment="1" applyProtection="1">
      <alignment vertical="center" wrapText="1"/>
      <protection hidden="1"/>
    </xf>
    <xf numFmtId="2" fontId="27" fillId="25" borderId="1" xfId="0" applyNumberFormat="1" applyFont="1" applyFill="1" applyBorder="1" applyAlignment="1" applyProtection="1">
      <alignment horizontal="right" vertical="center" wrapText="1"/>
      <protection hidden="1"/>
    </xf>
    <xf numFmtId="2" fontId="32" fillId="30" borderId="3" xfId="0" applyNumberFormat="1" applyFont="1" applyFill="1" applyBorder="1" applyAlignment="1">
      <alignment vertical="center" wrapText="1"/>
    </xf>
    <xf numFmtId="173" fontId="27" fillId="29" borderId="1" xfId="0" applyNumberFormat="1" applyFont="1" applyFill="1" applyBorder="1" applyAlignment="1">
      <alignment horizontal="right" vertical="center" wrapText="1"/>
    </xf>
    <xf numFmtId="2" fontId="2" fillId="23" borderId="76" xfId="21" applyNumberFormat="1" applyFill="1" applyBorder="1" applyAlignment="1" applyProtection="1">
      <alignment horizontal="center" vertical="center"/>
      <protection locked="0"/>
    </xf>
    <xf numFmtId="2" fontId="2" fillId="23" borderId="17" xfId="21" applyNumberFormat="1" applyFill="1" applyBorder="1" applyAlignment="1" applyProtection="1">
      <alignment horizontal="center" vertical="center"/>
      <protection locked="0"/>
    </xf>
    <xf numFmtId="2" fontId="2" fillId="23" borderId="76" xfId="21" applyNumberFormat="1" applyFill="1" applyBorder="1" applyAlignment="1" applyProtection="1">
      <alignment horizontal="center" vertical="center" wrapText="1"/>
      <protection locked="0"/>
    </xf>
    <xf numFmtId="4" fontId="27" fillId="15" borderId="85" xfId="21" applyNumberFormat="1" applyFont="1" applyFill="1" applyBorder="1" applyAlignment="1" applyProtection="1">
      <alignment horizontal="center" vertical="center" wrapText="1"/>
      <protection hidden="1"/>
    </xf>
    <xf numFmtId="4" fontId="27" fillId="15" borderId="83" xfId="21" applyNumberFormat="1" applyFont="1" applyFill="1" applyBorder="1" applyAlignment="1" applyProtection="1">
      <alignment horizontal="center" vertical="center" wrapText="1"/>
      <protection hidden="1"/>
    </xf>
    <xf numFmtId="4" fontId="27" fillId="15" borderId="86" xfId="21" applyNumberFormat="1" applyFont="1" applyFill="1" applyBorder="1" applyAlignment="1" applyProtection="1">
      <alignment horizontal="center" vertical="center"/>
      <protection hidden="1"/>
    </xf>
    <xf numFmtId="176" fontId="19" fillId="2" borderId="86" xfId="21" applyNumberFormat="1" applyFont="1" applyFill="1" applyBorder="1" applyAlignment="1" applyProtection="1">
      <alignment horizontal="center" vertical="center"/>
      <protection hidden="1"/>
    </xf>
    <xf numFmtId="2" fontId="43" fillId="0" borderId="0" xfId="0" applyNumberFormat="1" applyFont="1" applyAlignment="1">
      <alignment vertical="center"/>
    </xf>
    <xf numFmtId="172" fontId="0" fillId="0" borderId="0" xfId="0" applyNumberFormat="1"/>
    <xf numFmtId="2" fontId="27" fillId="25" borderId="1" xfId="0" applyNumberFormat="1" applyFont="1" applyFill="1" applyBorder="1" applyAlignment="1">
      <alignment horizontal="right" vertical="center" wrapText="1"/>
    </xf>
    <xf numFmtId="173" fontId="32" fillId="25" borderId="1" xfId="0" applyNumberFormat="1" applyFont="1" applyFill="1" applyBorder="1" applyAlignment="1" applyProtection="1">
      <alignment vertical="center" wrapText="1"/>
      <protection hidden="1"/>
    </xf>
    <xf numFmtId="0" fontId="73" fillId="0" borderId="0" xfId="0" applyFont="1"/>
    <xf numFmtId="167" fontId="2" fillId="0" borderId="1" xfId="21" applyNumberFormat="1" applyBorder="1" applyAlignment="1" applyProtection="1">
      <alignment horizontal="center" vertical="center"/>
      <protection locked="0"/>
    </xf>
    <xf numFmtId="167" fontId="32" fillId="27" borderId="3" xfId="21" applyNumberFormat="1" applyFont="1" applyFill="1" applyBorder="1" applyAlignment="1" applyProtection="1">
      <alignment horizontal="center" vertical="center" wrapText="1" shrinkToFit="1"/>
      <protection hidden="1"/>
    </xf>
    <xf numFmtId="0" fontId="27" fillId="27" borderId="2" xfId="0" applyFont="1" applyFill="1" applyBorder="1" applyAlignment="1" applyProtection="1">
      <alignment horizontal="center" vertical="center" wrapText="1"/>
      <protection hidden="1"/>
    </xf>
    <xf numFmtId="2" fontId="19" fillId="25" borderId="41" xfId="0" applyNumberFormat="1" applyFont="1" applyFill="1" applyBorder="1" applyAlignment="1" applyProtection="1">
      <alignment horizontal="right" vertical="center" wrapText="1"/>
      <protection hidden="1"/>
    </xf>
    <xf numFmtId="4" fontId="2" fillId="35" borderId="18" xfId="0" applyNumberFormat="1" applyFont="1" applyFill="1" applyBorder="1" applyAlignment="1" applyProtection="1">
      <alignment horizontal="center" vertical="center" wrapText="1"/>
      <protection locked="0"/>
    </xf>
    <xf numFmtId="0" fontId="75" fillId="11" borderId="0" xfId="0" applyFont="1" applyFill="1" applyProtection="1">
      <protection hidden="1"/>
    </xf>
    <xf numFmtId="0" fontId="2" fillId="52" borderId="0" xfId="0" applyFont="1" applyFill="1"/>
    <xf numFmtId="4" fontId="18" fillId="54" borderId="2" xfId="21" applyNumberFormat="1" applyFont="1" applyFill="1" applyBorder="1" applyAlignment="1" applyProtection="1">
      <alignment horizontal="center" vertical="center" wrapText="1"/>
      <protection hidden="1"/>
    </xf>
    <xf numFmtId="3" fontId="2" fillId="55" borderId="16" xfId="21" applyNumberFormat="1" applyFill="1" applyBorder="1" applyAlignment="1" applyProtection="1">
      <alignment horizontal="center" vertical="center" wrapText="1"/>
      <protection locked="0"/>
    </xf>
    <xf numFmtId="0" fontId="2" fillId="54" borderId="23" xfId="21" applyFill="1" applyBorder="1"/>
    <xf numFmtId="3" fontId="2" fillId="55" borderId="15" xfId="21" applyNumberFormat="1" applyFill="1" applyBorder="1" applyAlignment="1" applyProtection="1">
      <alignment horizontal="center" vertical="center" wrapText="1"/>
      <protection locked="0"/>
    </xf>
    <xf numFmtId="0" fontId="32" fillId="4" borderId="0" xfId="21" applyFont="1" applyFill="1" applyAlignment="1" applyProtection="1">
      <alignment vertical="center"/>
      <protection hidden="1"/>
    </xf>
    <xf numFmtId="172" fontId="18" fillId="2" borderId="16" xfId="4" applyNumberFormat="1" applyFont="1" applyFill="1" applyBorder="1" applyAlignment="1" applyProtection="1">
      <alignment horizontal="center" vertical="center"/>
      <protection hidden="1"/>
    </xf>
    <xf numFmtId="2" fontId="27" fillId="25" borderId="16" xfId="0" applyNumberFormat="1" applyFont="1" applyFill="1" applyBorder="1" applyAlignment="1" applyProtection="1">
      <alignment vertical="center" wrapText="1"/>
      <protection hidden="1"/>
    </xf>
    <xf numFmtId="2" fontId="2" fillId="35" borderId="17" xfId="0" applyNumberFormat="1" applyFont="1" applyFill="1" applyBorder="1" applyAlignment="1" applyProtection="1">
      <alignment horizontal="right" vertical="center" wrapText="1"/>
      <protection locked="0"/>
    </xf>
    <xf numFmtId="2" fontId="18" fillId="2" borderId="15" xfId="0" applyNumberFormat="1" applyFont="1" applyFill="1" applyBorder="1" applyAlignment="1" applyProtection="1">
      <alignment vertical="center" wrapText="1"/>
      <protection hidden="1"/>
    </xf>
    <xf numFmtId="0" fontId="48" fillId="4" borderId="0" xfId="24" applyFont="1" applyFill="1" applyAlignment="1">
      <alignment vertical="center"/>
    </xf>
    <xf numFmtId="0" fontId="48" fillId="4" borderId="0" xfId="24" applyFont="1" applyFill="1" applyAlignment="1">
      <alignment horizontal="center" vertical="center"/>
    </xf>
    <xf numFmtId="0" fontId="49" fillId="4" borderId="0" xfId="24" applyFont="1" applyFill="1" applyAlignment="1" applyProtection="1">
      <alignment vertical="center"/>
      <protection hidden="1"/>
    </xf>
    <xf numFmtId="0" fontId="49" fillId="15" borderId="28" xfId="24" applyFont="1" applyFill="1" applyBorder="1" applyAlignment="1">
      <alignment vertical="center" wrapText="1"/>
    </xf>
    <xf numFmtId="0" fontId="49" fillId="15" borderId="66" xfId="24" applyFont="1" applyFill="1" applyBorder="1" applyAlignment="1">
      <alignment vertical="center" wrapText="1"/>
    </xf>
    <xf numFmtId="0" fontId="48" fillId="0" borderId="46" xfId="24" applyFont="1" applyBorder="1" applyAlignment="1">
      <alignment vertical="center"/>
    </xf>
    <xf numFmtId="0" fontId="48" fillId="0" borderId="1" xfId="24" applyFont="1" applyBorder="1" applyAlignment="1">
      <alignment vertical="center"/>
    </xf>
    <xf numFmtId="0" fontId="48" fillId="0" borderId="2" xfId="24" applyFont="1" applyBorder="1" applyAlignment="1">
      <alignment vertical="center"/>
    </xf>
    <xf numFmtId="0" fontId="48" fillId="0" borderId="72" xfId="24" applyFont="1" applyBorder="1" applyAlignment="1">
      <alignment vertical="center"/>
    </xf>
    <xf numFmtId="173" fontId="48" fillId="0" borderId="16" xfId="24" applyNumberFormat="1" applyFont="1" applyBorder="1" applyAlignment="1">
      <alignment vertical="center"/>
    </xf>
    <xf numFmtId="172" fontId="48" fillId="0" borderId="1" xfId="24" applyNumberFormat="1" applyFont="1" applyBorder="1" applyAlignment="1">
      <alignment vertical="center"/>
    </xf>
    <xf numFmtId="173" fontId="48" fillId="0" borderId="1" xfId="24" applyNumberFormat="1" applyFont="1" applyBorder="1" applyAlignment="1">
      <alignment vertical="center"/>
    </xf>
    <xf numFmtId="0" fontId="48" fillId="0" borderId="36" xfId="24" applyFont="1" applyBorder="1" applyAlignment="1">
      <alignment vertical="center"/>
    </xf>
    <xf numFmtId="0" fontId="48" fillId="0" borderId="4" xfId="24" applyFont="1" applyBorder="1" applyAlignment="1">
      <alignment vertical="center"/>
    </xf>
    <xf numFmtId="173" fontId="48" fillId="0" borderId="15" xfId="24" applyNumberFormat="1" applyFont="1" applyBorder="1" applyAlignment="1">
      <alignment vertical="center"/>
    </xf>
    <xf numFmtId="0" fontId="48" fillId="0" borderId="3" xfId="24" applyFont="1" applyBorder="1" applyAlignment="1">
      <alignment vertical="center"/>
    </xf>
    <xf numFmtId="172" fontId="48" fillId="0" borderId="3" xfId="24" applyNumberFormat="1" applyFont="1" applyBorder="1" applyAlignment="1">
      <alignment vertical="center"/>
    </xf>
    <xf numFmtId="173" fontId="48" fillId="0" borderId="3" xfId="24" applyNumberFormat="1" applyFont="1" applyBorder="1" applyAlignment="1">
      <alignment vertical="center"/>
    </xf>
    <xf numFmtId="0" fontId="48" fillId="0" borderId="55" xfId="24" applyFont="1" applyBorder="1" applyAlignment="1">
      <alignment vertical="center"/>
    </xf>
    <xf numFmtId="167" fontId="48" fillId="0" borderId="1" xfId="24" applyNumberFormat="1" applyFont="1" applyBorder="1" applyAlignment="1">
      <alignment vertical="center"/>
    </xf>
    <xf numFmtId="0" fontId="49" fillId="15" borderId="41" xfId="24" applyFont="1" applyFill="1" applyBorder="1" applyAlignment="1">
      <alignment horizontal="center" vertical="center" wrapText="1"/>
    </xf>
    <xf numFmtId="0" fontId="49" fillId="15" borderId="18" xfId="24" applyFont="1" applyFill="1" applyBorder="1" applyAlignment="1">
      <alignment horizontal="center" vertical="center" wrapText="1"/>
    </xf>
    <xf numFmtId="0" fontId="48" fillId="0" borderId="13" xfId="24" applyFont="1" applyBorder="1" applyAlignment="1">
      <alignment vertical="center"/>
    </xf>
    <xf numFmtId="0" fontId="48" fillId="0" borderId="40" xfId="24" applyFont="1" applyBorder="1" applyAlignment="1">
      <alignment vertical="center"/>
    </xf>
    <xf numFmtId="0" fontId="48" fillId="0" borderId="14" xfId="24" applyFont="1" applyBorder="1" applyAlignment="1">
      <alignment vertical="center"/>
    </xf>
    <xf numFmtId="0" fontId="48" fillId="0" borderId="16" xfId="24" applyFont="1" applyBorder="1" applyAlignment="1">
      <alignment vertical="center"/>
    </xf>
    <xf numFmtId="0" fontId="48" fillId="0" borderId="21" xfId="24" applyFont="1" applyBorder="1" applyAlignment="1">
      <alignment vertical="center"/>
    </xf>
    <xf numFmtId="0" fontId="48" fillId="0" borderId="15" xfId="24" applyFont="1" applyBorder="1" applyAlignment="1">
      <alignment vertical="center"/>
    </xf>
    <xf numFmtId="0" fontId="48" fillId="0" borderId="53" xfId="24" applyFont="1" applyBorder="1" applyAlignment="1">
      <alignment vertical="center"/>
    </xf>
    <xf numFmtId="0" fontId="48" fillId="0" borderId="48" xfId="24" applyFont="1" applyBorder="1" applyAlignment="1">
      <alignment vertical="center"/>
    </xf>
    <xf numFmtId="0" fontId="48" fillId="0" borderId="41" xfId="24" applyFont="1" applyBorder="1" applyAlignment="1">
      <alignment vertical="center"/>
    </xf>
    <xf numFmtId="0" fontId="48" fillId="0" borderId="18" xfId="24" applyFont="1" applyBorder="1" applyAlignment="1">
      <alignment vertical="center"/>
    </xf>
    <xf numFmtId="0" fontId="48" fillId="0" borderId="72" xfId="24" applyFont="1" applyBorder="1" applyAlignment="1">
      <alignment vertical="center" wrapText="1"/>
    </xf>
    <xf numFmtId="0" fontId="49" fillId="0" borderId="19" xfId="24" applyFont="1" applyBorder="1" applyAlignment="1">
      <alignment horizontal="center" vertical="center"/>
    </xf>
    <xf numFmtId="0" fontId="48" fillId="0" borderId="20" xfId="24" applyFont="1" applyBorder="1" applyAlignment="1">
      <alignment vertical="center"/>
    </xf>
    <xf numFmtId="0" fontId="48" fillId="0" borderId="78" xfId="24" applyFont="1" applyBorder="1" applyAlignment="1">
      <alignment vertical="center"/>
    </xf>
    <xf numFmtId="0" fontId="48" fillId="0" borderId="54" xfId="24" applyFont="1" applyBorder="1" applyAlignment="1">
      <alignment vertical="center"/>
    </xf>
    <xf numFmtId="0" fontId="48" fillId="0" borderId="36" xfId="24" applyFont="1" applyBorder="1" applyAlignment="1">
      <alignment vertical="center" wrapText="1"/>
    </xf>
    <xf numFmtId="0" fontId="48" fillId="0" borderId="77" xfId="24" applyFont="1" applyBorder="1" applyAlignment="1">
      <alignment vertical="center" wrapText="1"/>
    </xf>
    <xf numFmtId="167" fontId="48" fillId="0" borderId="16" xfId="24" applyNumberFormat="1" applyFont="1" applyBorder="1" applyAlignment="1">
      <alignment vertical="center"/>
    </xf>
    <xf numFmtId="173" fontId="48" fillId="0" borderId="16" xfId="24" applyNumberFormat="1" applyFont="1" applyBorder="1" applyAlignment="1">
      <alignment horizontal="right" vertical="center"/>
    </xf>
    <xf numFmtId="0" fontId="49" fillId="15" borderId="38" xfId="24" applyFont="1" applyFill="1" applyBorder="1" applyAlignment="1">
      <alignment vertical="center" wrapText="1"/>
    </xf>
    <xf numFmtId="0" fontId="49" fillId="15" borderId="75" xfId="24" applyFont="1" applyFill="1" applyBorder="1" applyAlignment="1">
      <alignment vertical="center" wrapText="1"/>
    </xf>
    <xf numFmtId="173" fontId="48" fillId="0" borderId="1" xfId="24" applyNumberFormat="1" applyFont="1" applyBorder="1" applyAlignment="1">
      <alignment horizontal="right" vertical="center"/>
    </xf>
    <xf numFmtId="0" fontId="48" fillId="0" borderId="84" xfId="24" applyFont="1" applyBorder="1" applyAlignment="1">
      <alignment vertical="center"/>
    </xf>
    <xf numFmtId="3" fontId="2" fillId="5" borderId="61" xfId="0" applyNumberFormat="1" applyFont="1" applyFill="1" applyBorder="1" applyAlignment="1" applyProtection="1">
      <alignment horizontal="center" vertical="center" wrapText="1"/>
      <protection locked="0"/>
    </xf>
    <xf numFmtId="3" fontId="2" fillId="5" borderId="62" xfId="0" applyNumberFormat="1" applyFont="1" applyFill="1" applyBorder="1" applyAlignment="1" applyProtection="1">
      <alignment horizontal="center" vertical="center" wrapText="1"/>
      <protection locked="0"/>
    </xf>
    <xf numFmtId="176" fontId="19" fillId="6" borderId="1" xfId="0" applyNumberFormat="1" applyFont="1" applyFill="1" applyBorder="1" applyAlignment="1" applyProtection="1">
      <alignment horizontal="center" vertical="center" wrapText="1"/>
      <protection hidden="1"/>
    </xf>
    <xf numFmtId="2" fontId="2" fillId="5" borderId="61" xfId="0" applyNumberFormat="1" applyFont="1" applyFill="1" applyBorder="1" applyAlignment="1" applyProtection="1">
      <alignment horizontal="center" vertical="center" wrapText="1"/>
      <protection locked="0"/>
    </xf>
    <xf numFmtId="2" fontId="2" fillId="5" borderId="62" xfId="0" applyNumberFormat="1" applyFont="1" applyFill="1" applyBorder="1" applyAlignment="1" applyProtection="1">
      <alignment horizontal="center" vertical="center" wrapText="1"/>
      <protection locked="0"/>
    </xf>
    <xf numFmtId="178" fontId="19" fillId="7" borderId="1" xfId="0" applyNumberFormat="1" applyFont="1" applyFill="1" applyBorder="1" applyAlignment="1" applyProtection="1">
      <alignment horizontal="center" vertical="center" shrinkToFit="1"/>
      <protection hidden="1"/>
    </xf>
    <xf numFmtId="0" fontId="33" fillId="16" borderId="0" xfId="0" applyFont="1" applyFill="1" applyAlignment="1" applyProtection="1">
      <alignment horizontal="left" vertical="center"/>
      <protection hidden="1"/>
    </xf>
    <xf numFmtId="0" fontId="33" fillId="16" borderId="73" xfId="0" applyFont="1" applyFill="1" applyBorder="1" applyAlignment="1" applyProtection="1">
      <alignment horizontal="left" vertical="center"/>
      <protection hidden="1"/>
    </xf>
    <xf numFmtId="178" fontId="19" fillId="7" borderId="36" xfId="0" applyNumberFormat="1" applyFont="1" applyFill="1" applyBorder="1" applyAlignment="1" applyProtection="1">
      <alignment horizontal="center" vertical="center" shrinkToFit="1"/>
      <protection hidden="1"/>
    </xf>
    <xf numFmtId="179" fontId="18" fillId="8" borderId="58" xfId="0" applyNumberFormat="1" applyFont="1" applyFill="1" applyBorder="1" applyAlignment="1" applyProtection="1">
      <alignment vertical="center"/>
      <protection hidden="1"/>
    </xf>
    <xf numFmtId="179" fontId="18" fillId="8" borderId="19" xfId="0" applyNumberFormat="1" applyFont="1" applyFill="1" applyBorder="1" applyAlignment="1" applyProtection="1">
      <alignment vertical="center"/>
      <protection hidden="1"/>
    </xf>
    <xf numFmtId="179" fontId="18" fillId="8" borderId="20" xfId="0" applyNumberFormat="1" applyFont="1" applyFill="1" applyBorder="1" applyAlignment="1" applyProtection="1">
      <alignment vertical="center"/>
      <protection hidden="1"/>
    </xf>
    <xf numFmtId="176" fontId="19" fillId="6" borderId="3" xfId="0" applyNumberFormat="1" applyFont="1" applyFill="1" applyBorder="1" applyAlignment="1" applyProtection="1">
      <alignment horizontal="center" vertical="center" wrapText="1"/>
      <protection hidden="1"/>
    </xf>
    <xf numFmtId="178" fontId="19" fillId="7" borderId="3" xfId="0" applyNumberFormat="1" applyFont="1" applyFill="1" applyBorder="1" applyAlignment="1" applyProtection="1">
      <alignment horizontal="center" vertical="center" shrinkToFit="1"/>
      <protection hidden="1"/>
    </xf>
    <xf numFmtId="178" fontId="19" fillId="7" borderId="21" xfId="0" applyNumberFormat="1" applyFont="1" applyFill="1" applyBorder="1" applyAlignment="1" applyProtection="1">
      <alignment horizontal="center" vertical="center" shrinkToFit="1"/>
      <protection hidden="1"/>
    </xf>
    <xf numFmtId="176" fontId="32" fillId="27" borderId="1" xfId="0" applyNumberFormat="1" applyFont="1" applyFill="1" applyBorder="1" applyAlignment="1" applyProtection="1">
      <alignment horizontal="center" vertical="center" wrapText="1"/>
      <protection hidden="1"/>
    </xf>
    <xf numFmtId="176" fontId="32" fillId="27" borderId="1" xfId="0" applyNumberFormat="1" applyFont="1" applyFill="1" applyBorder="1" applyAlignment="1" applyProtection="1">
      <alignment horizontal="center" vertical="center" wrapText="1"/>
      <protection locked="0" hidden="1"/>
    </xf>
    <xf numFmtId="180" fontId="18" fillId="8" borderId="20" xfId="0" applyNumberFormat="1" applyFont="1" applyFill="1" applyBorder="1" applyAlignment="1" applyProtection="1">
      <alignment horizontal="center" vertical="center"/>
      <protection hidden="1"/>
    </xf>
    <xf numFmtId="173" fontId="2" fillId="0" borderId="1" xfId="0" applyNumberFormat="1" applyFont="1" applyBorder="1" applyAlignment="1" applyProtection="1">
      <alignment horizontal="center" vertical="center" wrapText="1" shrinkToFit="1"/>
      <protection locked="0"/>
    </xf>
    <xf numFmtId="3" fontId="2" fillId="5" borderId="15" xfId="0" applyNumberFormat="1" applyFont="1" applyFill="1" applyBorder="1" applyAlignment="1" applyProtection="1">
      <alignment horizontal="center" vertical="center" wrapText="1"/>
      <protection locked="0"/>
    </xf>
    <xf numFmtId="176" fontId="32" fillId="27" borderId="3" xfId="0" applyNumberFormat="1" applyFont="1" applyFill="1" applyBorder="1" applyAlignment="1" applyProtection="1">
      <alignment horizontal="center" vertical="center" wrapText="1"/>
      <protection hidden="1"/>
    </xf>
    <xf numFmtId="176" fontId="32" fillId="27" borderId="3" xfId="0" applyNumberFormat="1" applyFont="1" applyFill="1" applyBorder="1" applyAlignment="1" applyProtection="1">
      <alignment horizontal="center" vertical="center" wrapText="1"/>
      <protection locked="0" hidden="1"/>
    </xf>
    <xf numFmtId="173" fontId="2" fillId="0" borderId="3" xfId="0" applyNumberFormat="1" applyFont="1" applyBorder="1" applyAlignment="1" applyProtection="1">
      <alignment horizontal="center" vertical="center" wrapText="1" shrinkToFit="1"/>
      <protection locked="0"/>
    </xf>
    <xf numFmtId="0" fontId="2" fillId="4" borderId="0" xfId="0" applyFont="1" applyFill="1" applyProtection="1">
      <protection locked="0" hidden="1"/>
    </xf>
    <xf numFmtId="0" fontId="27" fillId="24" borderId="1" xfId="0" applyFont="1" applyFill="1" applyBorder="1" applyAlignment="1" applyProtection="1">
      <alignment horizontal="center" vertical="center" wrapText="1"/>
      <protection hidden="1"/>
    </xf>
    <xf numFmtId="176" fontId="18" fillId="14" borderId="1" xfId="0" applyNumberFormat="1" applyFont="1" applyFill="1" applyBorder="1" applyAlignment="1" applyProtection="1">
      <alignment horizontal="right" vertical="center"/>
      <protection hidden="1"/>
    </xf>
    <xf numFmtId="2" fontId="18" fillId="18" borderId="16" xfId="0" applyNumberFormat="1" applyFont="1" applyFill="1" applyBorder="1" applyAlignment="1" applyProtection="1">
      <alignment horizontal="center" vertical="center" wrapText="1"/>
      <protection hidden="1"/>
    </xf>
    <xf numFmtId="0" fontId="27" fillId="24" borderId="2" xfId="0" applyFont="1" applyFill="1" applyBorder="1" applyAlignment="1" applyProtection="1">
      <alignment horizontal="center" vertical="center" wrapText="1"/>
      <protection hidden="1"/>
    </xf>
    <xf numFmtId="176" fontId="18" fillId="14" borderId="3" xfId="0" applyNumberFormat="1" applyFont="1" applyFill="1" applyBorder="1" applyAlignment="1" applyProtection="1">
      <alignment horizontal="right" vertical="center"/>
      <protection hidden="1"/>
    </xf>
    <xf numFmtId="0" fontId="33" fillId="12" borderId="26" xfId="0" applyFont="1" applyFill="1" applyBorder="1" applyProtection="1">
      <protection hidden="1"/>
    </xf>
    <xf numFmtId="0" fontId="2" fillId="12" borderId="27" xfId="0" applyFont="1" applyFill="1" applyBorder="1" applyProtection="1">
      <protection hidden="1"/>
    </xf>
    <xf numFmtId="0" fontId="33" fillId="12" borderId="27" xfId="0" applyFont="1" applyFill="1" applyBorder="1" applyProtection="1">
      <protection hidden="1"/>
    </xf>
    <xf numFmtId="0" fontId="33" fillId="12" borderId="28" xfId="0" applyFont="1" applyFill="1" applyBorder="1" applyProtection="1">
      <protection hidden="1"/>
    </xf>
    <xf numFmtId="0" fontId="33" fillId="12" borderId="29" xfId="0" applyFont="1" applyFill="1" applyBorder="1" applyProtection="1">
      <protection hidden="1"/>
    </xf>
    <xf numFmtId="0" fontId="33" fillId="12" borderId="30" xfId="0" applyFont="1" applyFill="1" applyBorder="1" applyProtection="1">
      <protection hidden="1"/>
    </xf>
    <xf numFmtId="0" fontId="37" fillId="12" borderId="29" xfId="0" applyFont="1" applyFill="1" applyBorder="1" applyAlignment="1" applyProtection="1">
      <alignment horizontal="center"/>
      <protection hidden="1"/>
    </xf>
    <xf numFmtId="0" fontId="2" fillId="12" borderId="29" xfId="0" applyFont="1" applyFill="1" applyBorder="1" applyProtection="1">
      <protection hidden="1"/>
    </xf>
    <xf numFmtId="0" fontId="2" fillId="12" borderId="31" xfId="0" applyFont="1" applyFill="1" applyBorder="1" applyProtection="1">
      <protection hidden="1"/>
    </xf>
    <xf numFmtId="0" fontId="2" fillId="12" borderId="32" xfId="0" applyFont="1" applyFill="1" applyBorder="1" applyProtection="1">
      <protection hidden="1"/>
    </xf>
    <xf numFmtId="2" fontId="18" fillId="18" borderId="52" xfId="0" applyNumberFormat="1" applyFont="1" applyFill="1" applyBorder="1" applyAlignment="1" applyProtection="1">
      <alignment vertical="center"/>
      <protection hidden="1"/>
    </xf>
    <xf numFmtId="176" fontId="18" fillId="14" borderId="2" xfId="0" applyNumberFormat="1" applyFont="1" applyFill="1" applyBorder="1" applyAlignment="1" applyProtection="1">
      <alignment horizontal="right" vertical="center"/>
      <protection hidden="1"/>
    </xf>
    <xf numFmtId="176" fontId="19" fillId="14" borderId="2" xfId="0" applyNumberFormat="1" applyFont="1" applyFill="1" applyBorder="1" applyAlignment="1" applyProtection="1">
      <alignment horizontal="right" vertical="center"/>
      <protection hidden="1"/>
    </xf>
    <xf numFmtId="176" fontId="18" fillId="14" borderId="4" xfId="0" applyNumberFormat="1" applyFont="1" applyFill="1" applyBorder="1" applyAlignment="1" applyProtection="1">
      <alignment horizontal="right" vertical="center"/>
      <protection hidden="1"/>
    </xf>
    <xf numFmtId="0" fontId="33" fillId="12" borderId="33" xfId="0" applyFont="1" applyFill="1" applyBorder="1" applyProtection="1">
      <protection hidden="1"/>
    </xf>
    <xf numFmtId="0" fontId="78" fillId="11" borderId="0" xfId="0" applyFont="1" applyFill="1" applyProtection="1">
      <protection hidden="1"/>
    </xf>
    <xf numFmtId="4" fontId="79" fillId="4" borderId="0" xfId="0" applyNumberFormat="1" applyFont="1" applyFill="1" applyAlignment="1" applyProtection="1">
      <alignment horizontal="left" vertical="center"/>
      <protection hidden="1"/>
    </xf>
    <xf numFmtId="0" fontId="48" fillId="0" borderId="16" xfId="24" applyFont="1" applyBorder="1" applyAlignment="1">
      <alignment horizontal="center" vertical="center"/>
    </xf>
    <xf numFmtId="3" fontId="48" fillId="0" borderId="2" xfId="24" applyNumberFormat="1" applyFont="1" applyBorder="1" applyAlignment="1">
      <alignment horizontal="right" vertical="center"/>
    </xf>
    <xf numFmtId="0" fontId="48" fillId="0" borderId="15" xfId="24" applyFont="1" applyBorder="1" applyAlignment="1">
      <alignment horizontal="center" vertical="center"/>
    </xf>
    <xf numFmtId="3" fontId="48" fillId="0" borderId="4" xfId="24" applyNumberFormat="1" applyFont="1" applyBorder="1" applyAlignment="1">
      <alignment horizontal="right" vertical="center"/>
    </xf>
    <xf numFmtId="0" fontId="32" fillId="4" borderId="0" xfId="21" applyFont="1" applyFill="1" applyProtection="1">
      <protection hidden="1"/>
    </xf>
    <xf numFmtId="0" fontId="57" fillId="4" borderId="0" xfId="21" applyFont="1" applyFill="1" applyAlignment="1" applyProtection="1">
      <alignment vertical="center"/>
      <protection hidden="1"/>
    </xf>
    <xf numFmtId="180" fontId="19" fillId="7" borderId="1" xfId="21" applyNumberFormat="1" applyFont="1" applyFill="1" applyBorder="1" applyAlignment="1" applyProtection="1">
      <alignment horizontal="center" vertical="center"/>
      <protection hidden="1"/>
    </xf>
    <xf numFmtId="4" fontId="19" fillId="7" borderId="41" xfId="21" applyNumberFormat="1" applyFont="1" applyFill="1" applyBorder="1" applyAlignment="1" applyProtection="1">
      <alignment horizontal="center" vertical="center" shrinkToFit="1"/>
      <protection hidden="1"/>
    </xf>
    <xf numFmtId="176" fontId="2" fillId="0" borderId="1" xfId="0" applyNumberFormat="1" applyFont="1" applyBorder="1" applyAlignment="1" applyProtection="1">
      <alignment horizontal="center" vertical="center" wrapText="1"/>
      <protection locked="0"/>
    </xf>
    <xf numFmtId="176" fontId="2" fillId="0" borderId="3" xfId="0" applyNumberFormat="1" applyFont="1" applyBorder="1" applyAlignment="1" applyProtection="1">
      <alignment horizontal="center" vertical="center" wrapText="1"/>
      <protection locked="0"/>
    </xf>
    <xf numFmtId="4" fontId="2" fillId="0" borderId="3" xfId="21" applyNumberFormat="1" applyBorder="1" applyAlignment="1" applyProtection="1">
      <alignment horizontal="center" vertical="center" wrapText="1"/>
      <protection locked="0"/>
    </xf>
    <xf numFmtId="3" fontId="19" fillId="6" borderId="17" xfId="21" applyNumberFormat="1" applyFont="1" applyFill="1" applyBorder="1" applyAlignment="1" applyProtection="1">
      <alignment horizontal="center" vertical="center" wrapText="1"/>
      <protection locked="0"/>
    </xf>
    <xf numFmtId="4" fontId="2" fillId="5" borderId="41" xfId="21" applyNumberFormat="1" applyFill="1" applyBorder="1" applyAlignment="1" applyProtection="1">
      <alignment horizontal="center" vertical="center" shrinkToFit="1"/>
      <protection locked="0"/>
    </xf>
    <xf numFmtId="180" fontId="19" fillId="7" borderId="3" xfId="21" applyNumberFormat="1" applyFont="1" applyFill="1" applyBorder="1" applyAlignment="1" applyProtection="1">
      <alignment horizontal="center" vertical="center"/>
      <protection hidden="1"/>
    </xf>
    <xf numFmtId="180" fontId="18" fillId="8" borderId="19" xfId="21" applyNumberFormat="1" applyFont="1" applyFill="1" applyBorder="1" applyAlignment="1" applyProtection="1">
      <alignment vertical="center"/>
      <protection hidden="1"/>
    </xf>
    <xf numFmtId="180" fontId="18" fillId="8" borderId="57" xfId="21" applyNumberFormat="1" applyFont="1" applyFill="1" applyBorder="1" applyAlignment="1" applyProtection="1">
      <alignment vertical="center"/>
      <protection hidden="1"/>
    </xf>
    <xf numFmtId="180" fontId="18" fillId="8" borderId="20" xfId="21" applyNumberFormat="1" applyFont="1" applyFill="1" applyBorder="1" applyAlignment="1" applyProtection="1">
      <alignment vertical="center"/>
      <protection hidden="1"/>
    </xf>
    <xf numFmtId="4" fontId="18" fillId="15" borderId="2" xfId="21" applyNumberFormat="1" applyFont="1" applyFill="1" applyBorder="1" applyAlignment="1" applyProtection="1">
      <alignment vertical="center"/>
      <protection hidden="1"/>
    </xf>
    <xf numFmtId="4" fontId="18" fillId="15" borderId="1" xfId="21" applyNumberFormat="1" applyFont="1" applyFill="1" applyBorder="1" applyAlignment="1" applyProtection="1">
      <alignment horizontal="center" vertical="center" wrapText="1"/>
      <protection hidden="1"/>
    </xf>
    <xf numFmtId="4" fontId="27" fillId="15" borderId="40" xfId="21" applyNumberFormat="1" applyFont="1" applyFill="1" applyBorder="1" applyAlignment="1" applyProtection="1">
      <alignment horizontal="center" vertical="center" wrapText="1"/>
      <protection hidden="1"/>
    </xf>
    <xf numFmtId="4" fontId="27" fillId="15" borderId="1" xfId="21" applyNumberFormat="1" applyFont="1" applyFill="1" applyBorder="1" applyAlignment="1" applyProtection="1">
      <alignment horizontal="center" vertical="center" wrapText="1"/>
      <protection hidden="1"/>
    </xf>
    <xf numFmtId="4" fontId="27" fillId="15" borderId="2" xfId="21" applyNumberFormat="1" applyFont="1" applyFill="1" applyBorder="1" applyAlignment="1" applyProtection="1">
      <alignment horizontal="center" vertical="center" wrapText="1"/>
      <protection hidden="1"/>
    </xf>
    <xf numFmtId="0" fontId="33" fillId="9" borderId="8" xfId="21" applyFont="1" applyFill="1" applyBorder="1" applyAlignment="1" applyProtection="1">
      <alignment vertical="center"/>
      <protection hidden="1"/>
    </xf>
    <xf numFmtId="0" fontId="33" fillId="9" borderId="10" xfId="21" applyFont="1" applyFill="1" applyBorder="1" applyAlignment="1" applyProtection="1">
      <alignment vertical="center"/>
      <protection hidden="1"/>
    </xf>
    <xf numFmtId="0" fontId="33" fillId="4" borderId="23" xfId="21" applyFont="1" applyFill="1" applyBorder="1" applyAlignment="1" applyProtection="1">
      <alignment vertical="center"/>
      <protection hidden="1"/>
    </xf>
    <xf numFmtId="0" fontId="33" fillId="4" borderId="8" xfId="21" applyFont="1" applyFill="1" applyBorder="1" applyAlignment="1" applyProtection="1">
      <alignment vertical="center"/>
      <protection hidden="1"/>
    </xf>
    <xf numFmtId="176" fontId="18" fillId="2" borderId="4" xfId="21" applyNumberFormat="1" applyFont="1" applyFill="1" applyBorder="1" applyAlignment="1" applyProtection="1">
      <alignment horizontal="center" vertical="center"/>
      <protection hidden="1"/>
    </xf>
    <xf numFmtId="2" fontId="33" fillId="4" borderId="0" xfId="21" applyNumberFormat="1" applyFont="1" applyFill="1" applyAlignment="1" applyProtection="1">
      <alignment vertical="center" wrapText="1"/>
      <protection hidden="1"/>
    </xf>
    <xf numFmtId="2" fontId="33" fillId="4" borderId="11" xfId="21" applyNumberFormat="1" applyFont="1" applyFill="1" applyBorder="1" applyAlignment="1" applyProtection="1">
      <alignment vertical="center" wrapText="1"/>
      <protection hidden="1"/>
    </xf>
    <xf numFmtId="180" fontId="2" fillId="23" borderId="1" xfId="21" applyNumberFormat="1" applyFill="1" applyBorder="1" applyAlignment="1" applyProtection="1">
      <alignment horizontal="center" vertical="center"/>
      <protection locked="0"/>
    </xf>
    <xf numFmtId="176" fontId="32" fillId="25" borderId="1" xfId="21" applyNumberFormat="1" applyFont="1" applyFill="1" applyBorder="1" applyAlignment="1">
      <alignment horizontal="center" vertical="center"/>
    </xf>
    <xf numFmtId="0" fontId="48" fillId="0" borderId="74" xfId="24" applyFont="1" applyBorder="1" applyAlignment="1">
      <alignment vertical="center"/>
    </xf>
    <xf numFmtId="4" fontId="18" fillId="15" borderId="36" xfId="21" applyNumberFormat="1" applyFont="1" applyFill="1" applyBorder="1" applyAlignment="1" applyProtection="1">
      <alignment horizontal="center" vertical="center" wrapText="1"/>
      <protection hidden="1"/>
    </xf>
    <xf numFmtId="3" fontId="2" fillId="5" borderId="1" xfId="21" applyNumberFormat="1" applyFill="1" applyBorder="1" applyAlignment="1" applyProtection="1">
      <alignment horizontal="center" vertical="center" wrapText="1"/>
      <protection locked="0"/>
    </xf>
    <xf numFmtId="3" fontId="2" fillId="5" borderId="3" xfId="21" applyNumberFormat="1" applyFill="1" applyBorder="1" applyAlignment="1" applyProtection="1">
      <alignment horizontal="center" vertical="center" wrapText="1"/>
      <protection locked="0"/>
    </xf>
    <xf numFmtId="176" fontId="19" fillId="7" borderId="1" xfId="21" applyNumberFormat="1" applyFont="1" applyFill="1" applyBorder="1" applyAlignment="1" applyProtection="1">
      <alignment horizontal="center" vertical="center"/>
      <protection hidden="1"/>
    </xf>
    <xf numFmtId="176" fontId="19" fillId="7" borderId="3" xfId="21" applyNumberFormat="1" applyFont="1" applyFill="1" applyBorder="1" applyAlignment="1" applyProtection="1">
      <alignment horizontal="center" vertical="center"/>
      <protection hidden="1"/>
    </xf>
    <xf numFmtId="176" fontId="19" fillId="7" borderId="53" xfId="21" applyNumberFormat="1" applyFont="1" applyFill="1" applyBorder="1" applyAlignment="1" applyProtection="1">
      <alignment horizontal="center" vertical="center"/>
      <protection hidden="1"/>
    </xf>
    <xf numFmtId="173" fontId="19" fillId="7" borderId="48" xfId="0" applyNumberFormat="1" applyFont="1" applyFill="1" applyBorder="1" applyAlignment="1" applyProtection="1">
      <alignment horizontal="center" vertical="center" shrinkToFit="1"/>
      <protection hidden="1"/>
    </xf>
    <xf numFmtId="173" fontId="19" fillId="7" borderId="53" xfId="0" applyNumberFormat="1" applyFont="1" applyFill="1" applyBorder="1" applyAlignment="1" applyProtection="1">
      <alignment horizontal="center" vertical="center" shrinkToFit="1"/>
      <protection hidden="1"/>
    </xf>
    <xf numFmtId="176" fontId="19" fillId="7" borderId="40" xfId="21" applyNumberFormat="1" applyFont="1" applyFill="1" applyBorder="1" applyAlignment="1" applyProtection="1">
      <alignment horizontal="center" vertical="center"/>
      <protection hidden="1"/>
    </xf>
    <xf numFmtId="173" fontId="19" fillId="7" borderId="14" xfId="0" applyNumberFormat="1" applyFont="1" applyFill="1" applyBorder="1" applyAlignment="1" applyProtection="1">
      <alignment horizontal="center" vertical="center" shrinkToFit="1"/>
      <protection hidden="1"/>
    </xf>
    <xf numFmtId="173" fontId="19" fillId="7" borderId="40" xfId="0" applyNumberFormat="1" applyFont="1" applyFill="1" applyBorder="1" applyAlignment="1" applyProtection="1">
      <alignment horizontal="center" vertical="center" shrinkToFit="1"/>
      <protection hidden="1"/>
    </xf>
    <xf numFmtId="176" fontId="19" fillId="7" borderId="41" xfId="21" applyNumberFormat="1" applyFont="1" applyFill="1" applyBorder="1" applyAlignment="1" applyProtection="1">
      <alignment horizontal="center" vertical="center"/>
      <protection hidden="1"/>
    </xf>
    <xf numFmtId="173" fontId="19" fillId="7" borderId="18" xfId="0" applyNumberFormat="1" applyFont="1" applyFill="1" applyBorder="1" applyAlignment="1" applyProtection="1">
      <alignment horizontal="center" vertical="center" shrinkToFit="1"/>
      <protection hidden="1"/>
    </xf>
    <xf numFmtId="4" fontId="18" fillId="15" borderId="2" xfId="21" applyNumberFormat="1" applyFont="1" applyFill="1" applyBorder="1" applyAlignment="1" applyProtection="1">
      <alignment horizontal="center" vertical="center" wrapText="1"/>
      <protection hidden="1"/>
    </xf>
    <xf numFmtId="0" fontId="19" fillId="15" borderId="23" xfId="21" applyFont="1" applyFill="1" applyBorder="1" applyAlignment="1" applyProtection="1">
      <alignment horizontal="left" vertical="center" wrapText="1"/>
      <protection hidden="1"/>
    </xf>
    <xf numFmtId="4" fontId="18" fillId="15" borderId="40" xfId="21" applyNumberFormat="1" applyFont="1" applyFill="1" applyBorder="1" applyAlignment="1" applyProtection="1">
      <alignment horizontal="center" vertical="center" wrapText="1"/>
      <protection hidden="1"/>
    </xf>
    <xf numFmtId="4" fontId="18" fillId="15" borderId="14" xfId="21" applyNumberFormat="1" applyFont="1" applyFill="1" applyBorder="1" applyAlignment="1" applyProtection="1">
      <alignment horizontal="center" vertical="center" wrapText="1"/>
      <protection hidden="1"/>
    </xf>
    <xf numFmtId="175" fontId="19" fillId="6" borderId="1" xfId="21" applyNumberFormat="1" applyFont="1" applyFill="1" applyBorder="1" applyAlignment="1" applyProtection="1">
      <alignment horizontal="center" vertical="center" wrapText="1"/>
      <protection hidden="1"/>
    </xf>
    <xf numFmtId="175" fontId="19" fillId="6" borderId="41" xfId="21" applyNumberFormat="1" applyFont="1" applyFill="1" applyBorder="1" applyAlignment="1" applyProtection="1">
      <alignment horizontal="center" vertical="center" wrapText="1"/>
      <protection hidden="1"/>
    </xf>
    <xf numFmtId="175" fontId="2" fillId="0" borderId="1" xfId="21" applyNumberFormat="1" applyBorder="1" applyAlignment="1" applyProtection="1">
      <alignment horizontal="center" vertical="center" wrapText="1"/>
      <protection locked="0"/>
    </xf>
    <xf numFmtId="175" fontId="19" fillId="6" borderId="3" xfId="21" applyNumberFormat="1" applyFont="1" applyFill="1" applyBorder="1" applyAlignment="1" applyProtection="1">
      <alignment horizontal="center" vertical="center" wrapText="1"/>
      <protection hidden="1"/>
    </xf>
    <xf numFmtId="175" fontId="2" fillId="0" borderId="3" xfId="21" applyNumberFormat="1" applyBorder="1" applyAlignment="1" applyProtection="1">
      <alignment horizontal="center" vertical="center" wrapText="1"/>
      <protection locked="0"/>
    </xf>
    <xf numFmtId="3" fontId="2" fillId="0" borderId="16" xfId="21" applyNumberFormat="1" applyBorder="1" applyAlignment="1" applyProtection="1">
      <alignment horizontal="center" vertical="center" wrapText="1"/>
      <protection locked="0"/>
    </xf>
    <xf numFmtId="3" fontId="2" fillId="0" borderId="15" xfId="21" applyNumberFormat="1" applyBorder="1" applyAlignment="1" applyProtection="1">
      <alignment horizontal="center" vertical="center" wrapText="1"/>
      <protection locked="0"/>
    </xf>
    <xf numFmtId="4" fontId="48" fillId="26" borderId="1" xfId="0" applyNumberFormat="1" applyFont="1" applyFill="1" applyBorder="1" applyAlignment="1">
      <alignment vertical="center" wrapText="1"/>
    </xf>
    <xf numFmtId="4" fontId="48" fillId="26" borderId="3" xfId="0" applyNumberFormat="1" applyFont="1" applyFill="1" applyBorder="1" applyAlignment="1">
      <alignment vertical="center" wrapText="1"/>
    </xf>
    <xf numFmtId="4" fontId="49" fillId="32" borderId="1" xfId="0" applyNumberFormat="1" applyFont="1" applyFill="1" applyBorder="1" applyAlignment="1">
      <alignment horizontal="center" vertical="center" wrapText="1"/>
    </xf>
    <xf numFmtId="2" fontId="81" fillId="26" borderId="1" xfId="0" applyNumberFormat="1" applyFont="1" applyFill="1" applyBorder="1" applyAlignment="1">
      <alignment vertical="center"/>
    </xf>
    <xf numFmtId="2" fontId="81" fillId="26" borderId="1" xfId="0" applyNumberFormat="1" applyFont="1" applyFill="1" applyBorder="1" applyAlignment="1">
      <alignment vertical="center" wrapText="1"/>
    </xf>
    <xf numFmtId="4" fontId="49" fillId="32" borderId="16" xfId="0" applyNumberFormat="1" applyFont="1" applyFill="1" applyBorder="1" applyAlignment="1">
      <alignment horizontal="center" vertical="center" wrapText="1"/>
    </xf>
    <xf numFmtId="0" fontId="48" fillId="26" borderId="16" xfId="0" applyFont="1" applyFill="1" applyBorder="1" applyAlignment="1">
      <alignment horizontal="center" vertical="center"/>
    </xf>
    <xf numFmtId="176" fontId="81" fillId="0" borderId="2" xfId="0" applyNumberFormat="1" applyFont="1" applyBorder="1" applyAlignment="1">
      <alignment horizontal="right" vertical="center"/>
    </xf>
    <xf numFmtId="0" fontId="48" fillId="26" borderId="15" xfId="0" applyFont="1" applyFill="1" applyBorder="1" applyAlignment="1">
      <alignment horizontal="center" vertical="center"/>
    </xf>
    <xf numFmtId="176" fontId="81" fillId="0" borderId="4" xfId="0" applyNumberFormat="1" applyFont="1" applyBorder="1" applyAlignment="1">
      <alignment horizontal="right" vertical="center"/>
    </xf>
    <xf numFmtId="2" fontId="81" fillId="26" borderId="1" xfId="0" applyNumberFormat="1" applyFont="1" applyFill="1" applyBorder="1" applyAlignment="1">
      <alignment horizontal="center" vertical="center"/>
    </xf>
    <xf numFmtId="1" fontId="81" fillId="26" borderId="16" xfId="0" applyNumberFormat="1" applyFont="1" applyFill="1" applyBorder="1" applyAlignment="1">
      <alignment horizontal="center" vertical="center"/>
    </xf>
    <xf numFmtId="176" fontId="81" fillId="26" borderId="2" xfId="0" applyNumberFormat="1" applyFont="1" applyFill="1" applyBorder="1" applyAlignment="1">
      <alignment vertical="center"/>
    </xf>
    <xf numFmtId="1" fontId="81" fillId="0" borderId="16" xfId="0" applyNumberFormat="1" applyFont="1" applyBorder="1" applyAlignment="1">
      <alignment horizontal="center" vertical="center"/>
    </xf>
    <xf numFmtId="1" fontId="81" fillId="26" borderId="15" xfId="0" applyNumberFormat="1" applyFont="1" applyFill="1" applyBorder="1" applyAlignment="1">
      <alignment horizontal="center" vertical="center"/>
    </xf>
    <xf numFmtId="2" fontId="81" fillId="26" borderId="3" xfId="0" applyNumberFormat="1" applyFont="1" applyFill="1" applyBorder="1" applyAlignment="1">
      <alignment vertical="center"/>
    </xf>
    <xf numFmtId="2" fontId="81" fillId="26" borderId="3" xfId="0" applyNumberFormat="1" applyFont="1" applyFill="1" applyBorder="1" applyAlignment="1">
      <alignment horizontal="center" vertical="center"/>
    </xf>
    <xf numFmtId="2" fontId="81" fillId="26" borderId="3" xfId="0" applyNumberFormat="1" applyFont="1" applyFill="1" applyBorder="1" applyAlignment="1">
      <alignment vertical="center" wrapText="1"/>
    </xf>
    <xf numFmtId="176" fontId="81" fillId="26" borderId="4" xfId="0" applyNumberFormat="1" applyFont="1" applyFill="1" applyBorder="1" applyAlignment="1">
      <alignment vertical="center"/>
    </xf>
    <xf numFmtId="0" fontId="33" fillId="5" borderId="0" xfId="21" applyFont="1" applyFill="1" applyAlignment="1" applyProtection="1">
      <alignment horizontal="right" indent="1"/>
      <protection hidden="1"/>
    </xf>
    <xf numFmtId="0" fontId="45" fillId="6" borderId="0" xfId="21" applyFont="1" applyFill="1" applyProtection="1">
      <protection hidden="1"/>
    </xf>
    <xf numFmtId="0" fontId="45" fillId="7" borderId="0" xfId="21" applyFont="1" applyFill="1" applyProtection="1">
      <protection hidden="1"/>
    </xf>
    <xf numFmtId="0" fontId="2" fillId="8" borderId="0" xfId="21" applyFill="1" applyProtection="1">
      <protection hidden="1"/>
    </xf>
    <xf numFmtId="0" fontId="2" fillId="9" borderId="8" xfId="21" applyFill="1" applyBorder="1" applyAlignment="1" applyProtection="1">
      <alignment horizontal="center"/>
      <protection hidden="1"/>
    </xf>
    <xf numFmtId="0" fontId="2" fillId="9" borderId="10" xfId="21" applyFill="1" applyBorder="1" applyAlignment="1" applyProtection="1">
      <alignment horizontal="center"/>
      <protection hidden="1"/>
    </xf>
    <xf numFmtId="0" fontId="2" fillId="4" borderId="23" xfId="21" applyFill="1" applyBorder="1" applyAlignment="1" applyProtection="1">
      <alignment horizontal="center"/>
      <protection hidden="1"/>
    </xf>
    <xf numFmtId="0" fontId="33" fillId="15" borderId="10" xfId="21" applyFont="1" applyFill="1" applyBorder="1" applyAlignment="1" applyProtection="1">
      <alignment horizontal="left" vertical="center" wrapText="1"/>
      <protection hidden="1"/>
    </xf>
    <xf numFmtId="176" fontId="19" fillId="6" borderId="1" xfId="21" applyNumberFormat="1" applyFont="1" applyFill="1" applyBorder="1" applyAlignment="1" applyProtection="1">
      <alignment horizontal="center" vertical="center" wrapText="1"/>
      <protection hidden="1"/>
    </xf>
    <xf numFmtId="175" fontId="19" fillId="7" borderId="2" xfId="21" applyNumberFormat="1" applyFont="1" applyFill="1" applyBorder="1" applyAlignment="1" applyProtection="1">
      <alignment horizontal="center" vertical="center"/>
      <protection hidden="1"/>
    </xf>
    <xf numFmtId="0" fontId="2" fillId="4" borderId="23" xfId="21" applyFill="1" applyBorder="1" applyProtection="1">
      <protection hidden="1"/>
    </xf>
    <xf numFmtId="0" fontId="21" fillId="21" borderId="23" xfId="2" applyFont="1" applyFill="1" applyBorder="1" applyAlignment="1" applyProtection="1">
      <alignment horizontal="left" vertical="center" wrapText="1"/>
    </xf>
    <xf numFmtId="0" fontId="33" fillId="15" borderId="23" xfId="21" applyFont="1" applyFill="1" applyBorder="1" applyAlignment="1" applyProtection="1">
      <alignment vertical="center" wrapText="1"/>
      <protection hidden="1"/>
    </xf>
    <xf numFmtId="176" fontId="19" fillId="6" borderId="3" xfId="21" applyNumberFormat="1" applyFont="1" applyFill="1" applyBorder="1" applyAlignment="1" applyProtection="1">
      <alignment horizontal="center" vertical="center" wrapText="1"/>
      <protection hidden="1"/>
    </xf>
    <xf numFmtId="175" fontId="19" fillId="7" borderId="4" xfId="21" applyNumberFormat="1" applyFont="1" applyFill="1" applyBorder="1" applyAlignment="1" applyProtection="1">
      <alignment horizontal="center" vertical="center"/>
      <protection hidden="1"/>
    </xf>
    <xf numFmtId="0" fontId="33" fillId="15" borderId="24" xfId="21" applyFont="1" applyFill="1" applyBorder="1" applyAlignment="1" applyProtection="1">
      <alignment vertical="center" wrapText="1"/>
      <protection hidden="1"/>
    </xf>
    <xf numFmtId="176" fontId="2" fillId="47" borderId="1" xfId="21" applyNumberFormat="1" applyFill="1" applyBorder="1" applyAlignment="1" applyProtection="1">
      <alignment horizontal="center" vertical="center" wrapText="1"/>
      <protection locked="0"/>
    </xf>
    <xf numFmtId="176" fontId="2" fillId="47" borderId="3" xfId="21" applyNumberFormat="1" applyFill="1" applyBorder="1" applyAlignment="1" applyProtection="1">
      <alignment horizontal="center" vertical="center" wrapText="1"/>
      <protection locked="0"/>
    </xf>
    <xf numFmtId="0" fontId="33" fillId="9" borderId="6" xfId="21" applyFont="1" applyFill="1" applyBorder="1" applyAlignment="1" applyProtection="1">
      <alignment horizontal="right" vertical="center"/>
      <protection hidden="1"/>
    </xf>
    <xf numFmtId="0" fontId="2" fillId="9" borderId="8" xfId="21" applyFill="1" applyBorder="1" applyAlignment="1" applyProtection="1">
      <alignment horizontal="center" vertical="center"/>
      <protection hidden="1"/>
    </xf>
    <xf numFmtId="0" fontId="2" fillId="9" borderId="10" xfId="21" applyFill="1" applyBorder="1" applyAlignment="1" applyProtection="1">
      <alignment horizontal="center" vertical="center"/>
      <protection hidden="1"/>
    </xf>
    <xf numFmtId="0" fontId="2" fillId="4" borderId="23" xfId="21" applyFill="1" applyBorder="1" applyAlignment="1" applyProtection="1">
      <alignment horizontal="center" vertical="center"/>
      <protection hidden="1"/>
    </xf>
    <xf numFmtId="176" fontId="2" fillId="0" borderId="16" xfId="21" applyNumberFormat="1" applyBorder="1" applyAlignment="1" applyProtection="1">
      <alignment horizontal="center" vertical="center" wrapText="1"/>
      <protection locked="0"/>
    </xf>
    <xf numFmtId="176" fontId="2" fillId="0" borderId="1" xfId="21" applyNumberFormat="1" applyBorder="1" applyAlignment="1" applyProtection="1">
      <alignment horizontal="center" vertical="center" wrapText="1"/>
      <protection locked="0"/>
    </xf>
    <xf numFmtId="176" fontId="2" fillId="0" borderId="15" xfId="21" applyNumberFormat="1" applyBorder="1" applyAlignment="1" applyProtection="1">
      <alignment horizontal="center" vertical="center" wrapText="1"/>
      <protection locked="0"/>
    </xf>
    <xf numFmtId="176" fontId="2" fillId="0" borderId="3" xfId="21" applyNumberFormat="1" applyBorder="1" applyAlignment="1" applyProtection="1">
      <alignment horizontal="center" vertical="center" wrapText="1"/>
      <protection locked="0"/>
    </xf>
    <xf numFmtId="176" fontId="18" fillId="8" borderId="47" xfId="21" applyNumberFormat="1" applyFont="1" applyFill="1" applyBorder="1" applyAlignment="1" applyProtection="1">
      <alignment horizontal="center" vertical="center"/>
      <protection hidden="1"/>
    </xf>
    <xf numFmtId="0" fontId="47" fillId="4" borderId="0" xfId="21" applyFont="1" applyFill="1" applyAlignment="1" applyProtection="1">
      <alignment vertical="center"/>
      <protection hidden="1"/>
    </xf>
    <xf numFmtId="0" fontId="45" fillId="4" borderId="0" xfId="21" applyFont="1" applyFill="1" applyAlignment="1" applyProtection="1">
      <alignment vertical="center"/>
      <protection hidden="1"/>
    </xf>
    <xf numFmtId="0" fontId="2" fillId="4" borderId="8" xfId="21" applyFill="1" applyBorder="1" applyAlignment="1" applyProtection="1">
      <alignment horizontal="center" vertical="center"/>
      <protection hidden="1"/>
    </xf>
    <xf numFmtId="0" fontId="3" fillId="21" borderId="23" xfId="2" applyFill="1" applyBorder="1" applyAlignment="1" applyProtection="1">
      <alignment vertical="center" wrapText="1"/>
    </xf>
    <xf numFmtId="0" fontId="47" fillId="4" borderId="0" xfId="21" applyFont="1" applyFill="1" applyProtection="1">
      <protection hidden="1"/>
    </xf>
    <xf numFmtId="4" fontId="18" fillId="15" borderId="14" xfId="0" applyNumberFormat="1" applyFont="1" applyFill="1" applyBorder="1" applyAlignment="1" applyProtection="1">
      <alignment horizontal="center" vertical="center" wrapText="1"/>
      <protection hidden="1"/>
    </xf>
    <xf numFmtId="4" fontId="18" fillId="15" borderId="1" xfId="0" applyNumberFormat="1" applyFont="1" applyFill="1" applyBorder="1" applyAlignment="1" applyProtection="1">
      <alignment horizontal="center" vertical="center" wrapText="1"/>
      <protection hidden="1"/>
    </xf>
    <xf numFmtId="0" fontId="2" fillId="5" borderId="1" xfId="21" applyFill="1" applyBorder="1" applyAlignment="1" applyProtection="1">
      <alignment horizontal="center" vertical="center"/>
      <protection locked="0"/>
    </xf>
    <xf numFmtId="0" fontId="2" fillId="5" borderId="3" xfId="21" applyFill="1" applyBorder="1" applyAlignment="1" applyProtection="1">
      <alignment horizontal="center" vertical="center"/>
      <protection locked="0"/>
    </xf>
    <xf numFmtId="0" fontId="18" fillId="15" borderId="43" xfId="21" applyFont="1" applyFill="1" applyBorder="1" applyAlignment="1" applyProtection="1">
      <alignment horizontal="left" vertical="center" wrapText="1"/>
      <protection hidden="1"/>
    </xf>
    <xf numFmtId="0" fontId="18" fillId="15" borderId="23" xfId="21" applyFont="1" applyFill="1" applyBorder="1" applyAlignment="1" applyProtection="1">
      <alignment horizontal="left" vertical="top" wrapText="1"/>
      <protection hidden="1"/>
    </xf>
    <xf numFmtId="4" fontId="18" fillId="15" borderId="72" xfId="0" applyNumberFormat="1" applyFont="1" applyFill="1" applyBorder="1" applyAlignment="1" applyProtection="1">
      <alignment horizontal="center" vertical="center" wrapText="1"/>
      <protection hidden="1"/>
    </xf>
    <xf numFmtId="3" fontId="2" fillId="0" borderId="3" xfId="21" applyNumberFormat="1" applyBorder="1" applyAlignment="1" applyProtection="1">
      <alignment horizontal="center" vertical="center" wrapText="1"/>
      <protection locked="0"/>
    </xf>
    <xf numFmtId="4" fontId="2" fillId="5" borderId="3" xfId="21" applyNumberFormat="1" applyFill="1" applyBorder="1" applyAlignment="1" applyProtection="1">
      <alignment horizontal="center" vertical="center" wrapText="1"/>
      <protection locked="0"/>
    </xf>
    <xf numFmtId="3" fontId="2" fillId="0" borderId="1" xfId="21" applyNumberFormat="1" applyBorder="1" applyAlignment="1" applyProtection="1">
      <alignment horizontal="center" vertical="center" wrapText="1"/>
      <protection locked="0"/>
    </xf>
    <xf numFmtId="4" fontId="2" fillId="5" borderId="1" xfId="21" applyNumberFormat="1" applyFill="1" applyBorder="1" applyAlignment="1" applyProtection="1">
      <alignment horizontal="center" vertical="center" wrapText="1"/>
      <protection locked="0"/>
    </xf>
    <xf numFmtId="4" fontId="18" fillId="15" borderId="16" xfId="21" applyNumberFormat="1" applyFont="1" applyFill="1" applyBorder="1" applyAlignment="1" applyProtection="1">
      <alignment horizontal="center" vertical="center" wrapText="1"/>
      <protection hidden="1"/>
    </xf>
    <xf numFmtId="4" fontId="18" fillId="15" borderId="1" xfId="21" applyNumberFormat="1" applyFont="1" applyFill="1" applyBorder="1" applyAlignment="1" applyProtection="1">
      <alignment horizontal="center" vertical="center"/>
      <protection hidden="1"/>
    </xf>
    <xf numFmtId="4" fontId="19" fillId="6" borderId="1" xfId="21" applyNumberFormat="1" applyFont="1" applyFill="1" applyBorder="1" applyAlignment="1" applyProtection="1">
      <alignment horizontal="center" vertical="center" wrapText="1"/>
      <protection hidden="1"/>
    </xf>
    <xf numFmtId="3" fontId="19" fillId="6" borderId="16" xfId="21" applyNumberFormat="1" applyFont="1" applyFill="1" applyBorder="1" applyAlignment="1" applyProtection="1">
      <alignment horizontal="center" vertical="center" wrapText="1"/>
      <protection locked="0"/>
    </xf>
    <xf numFmtId="3" fontId="19" fillId="6" borderId="15" xfId="21" applyNumberFormat="1" applyFont="1" applyFill="1" applyBorder="1" applyAlignment="1" applyProtection="1">
      <alignment horizontal="center" vertical="center" wrapText="1"/>
      <protection locked="0"/>
    </xf>
    <xf numFmtId="4" fontId="19" fillId="6" borderId="3" xfId="21" applyNumberFormat="1" applyFont="1" applyFill="1" applyBorder="1" applyAlignment="1" applyProtection="1">
      <alignment horizontal="center" vertical="center" wrapText="1"/>
      <protection hidden="1"/>
    </xf>
    <xf numFmtId="0" fontId="18" fillId="15" borderId="11" xfId="21" applyFont="1" applyFill="1" applyBorder="1" applyAlignment="1" applyProtection="1">
      <alignment horizontal="left" vertical="center" wrapText="1"/>
      <protection hidden="1"/>
    </xf>
    <xf numFmtId="4" fontId="18" fillId="15" borderId="13" xfId="21" applyNumberFormat="1" applyFont="1" applyFill="1" applyBorder="1" applyAlignment="1" applyProtection="1">
      <alignment horizontal="center" vertical="center" wrapText="1"/>
      <protection hidden="1"/>
    </xf>
    <xf numFmtId="4" fontId="27" fillId="15" borderId="36" xfId="21" applyNumberFormat="1" applyFont="1" applyFill="1" applyBorder="1" applyAlignment="1" applyProtection="1">
      <alignment horizontal="center" vertical="center" wrapText="1"/>
      <protection hidden="1"/>
    </xf>
    <xf numFmtId="0" fontId="18" fillId="15" borderId="10" xfId="21" applyFont="1" applyFill="1" applyBorder="1" applyAlignment="1" applyProtection="1">
      <alignment horizontal="left" vertical="center" wrapText="1"/>
      <protection hidden="1"/>
    </xf>
    <xf numFmtId="4" fontId="18" fillId="15" borderId="61" xfId="21" applyNumberFormat="1" applyFont="1" applyFill="1" applyBorder="1" applyAlignment="1" applyProtection="1">
      <alignment horizontal="center" vertical="center" wrapText="1"/>
      <protection hidden="1"/>
    </xf>
    <xf numFmtId="4" fontId="18" fillId="15" borderId="44" xfId="21" applyNumberFormat="1" applyFont="1" applyFill="1" applyBorder="1" applyAlignment="1" applyProtection="1">
      <alignment horizontal="center" vertical="center"/>
      <protection hidden="1"/>
    </xf>
    <xf numFmtId="0" fontId="32" fillId="21" borderId="23" xfId="21" applyFont="1" applyFill="1" applyBorder="1" applyAlignment="1">
      <alignment horizontal="left" vertical="center"/>
    </xf>
    <xf numFmtId="0" fontId="2" fillId="5" borderId="1" xfId="21" applyFill="1" applyBorder="1" applyAlignment="1" applyProtection="1">
      <alignment horizontal="center" vertical="center" shrinkToFit="1"/>
      <protection locked="0"/>
    </xf>
    <xf numFmtId="0" fontId="2" fillId="5" borderId="3" xfId="21" applyFill="1" applyBorder="1" applyAlignment="1" applyProtection="1">
      <alignment horizontal="center" vertical="center" shrinkToFit="1"/>
      <protection locked="0"/>
    </xf>
    <xf numFmtId="4" fontId="27" fillId="15" borderId="13" xfId="21" applyNumberFormat="1" applyFont="1" applyFill="1" applyBorder="1" applyAlignment="1" applyProtection="1">
      <alignment horizontal="center" vertical="center" wrapText="1"/>
      <protection hidden="1"/>
    </xf>
    <xf numFmtId="4" fontId="27" fillId="15" borderId="16" xfId="21" applyNumberFormat="1" applyFont="1" applyFill="1" applyBorder="1" applyAlignment="1" applyProtection="1">
      <alignment horizontal="center" vertical="center" wrapText="1"/>
      <protection hidden="1"/>
    </xf>
    <xf numFmtId="4" fontId="19" fillId="6" borderId="3" xfId="21" applyNumberFormat="1" applyFont="1" applyFill="1" applyBorder="1" applyAlignment="1" applyProtection="1">
      <alignment horizontal="center" vertical="center"/>
      <protection hidden="1"/>
    </xf>
    <xf numFmtId="0" fontId="2" fillId="5" borderId="41" xfId="21" applyFill="1" applyBorder="1" applyAlignment="1" applyProtection="1">
      <alignment horizontal="center" vertical="center"/>
      <protection locked="0"/>
    </xf>
    <xf numFmtId="0" fontId="66" fillId="4" borderId="0" xfId="21" applyFont="1" applyFill="1" applyAlignment="1" applyProtection="1">
      <alignment horizontal="left"/>
      <protection hidden="1"/>
    </xf>
    <xf numFmtId="0" fontId="2" fillId="4" borderId="6" xfId="21" applyFill="1" applyBorder="1" applyProtection="1">
      <protection hidden="1"/>
    </xf>
    <xf numFmtId="4" fontId="18" fillId="54" borderId="1" xfId="21" applyNumberFormat="1" applyFont="1" applyFill="1" applyBorder="1" applyAlignment="1" applyProtection="1">
      <alignment horizontal="center" vertical="center" wrapText="1"/>
      <protection hidden="1"/>
    </xf>
    <xf numFmtId="176" fontId="32" fillId="50" borderId="36" xfId="21" applyNumberFormat="1" applyFont="1" applyFill="1" applyBorder="1" applyAlignment="1" applyProtection="1">
      <alignment horizontal="center" vertical="center" shrinkToFit="1"/>
      <protection hidden="1"/>
    </xf>
    <xf numFmtId="176" fontId="32" fillId="50" borderId="2" xfId="21" applyNumberFormat="1" applyFont="1" applyFill="1" applyBorder="1" applyAlignment="1" applyProtection="1">
      <alignment horizontal="center" vertical="center" shrinkToFit="1"/>
      <protection hidden="1"/>
    </xf>
    <xf numFmtId="176" fontId="32" fillId="50" borderId="4" xfId="21" applyNumberFormat="1" applyFont="1" applyFill="1" applyBorder="1" applyAlignment="1" applyProtection="1">
      <alignment horizontal="center" vertical="center" shrinkToFit="1"/>
      <protection hidden="1"/>
    </xf>
    <xf numFmtId="4" fontId="33" fillId="21" borderId="0" xfId="21" applyNumberFormat="1" applyFont="1" applyFill="1" applyAlignment="1" applyProtection="1">
      <alignment horizontal="left" vertical="center" wrapText="1"/>
      <protection hidden="1"/>
    </xf>
    <xf numFmtId="4" fontId="84" fillId="4" borderId="0" xfId="0" applyNumberFormat="1" applyFont="1" applyFill="1" applyAlignment="1" applyProtection="1">
      <alignment horizontal="left" vertical="center"/>
      <protection hidden="1"/>
    </xf>
    <xf numFmtId="175" fontId="2" fillId="48" borderId="1" xfId="21" applyNumberFormat="1" applyFill="1" applyBorder="1" applyAlignment="1" applyProtection="1">
      <alignment horizontal="center" vertical="center"/>
      <protection locked="0"/>
    </xf>
    <xf numFmtId="4" fontId="2" fillId="47" borderId="1" xfId="21" applyNumberFormat="1" applyFill="1" applyBorder="1" applyAlignment="1" applyProtection="1">
      <alignment horizontal="center" vertical="center" shrinkToFit="1"/>
      <protection locked="0"/>
    </xf>
    <xf numFmtId="176" fontId="2" fillId="5" borderId="2" xfId="21" applyNumberFormat="1" applyFill="1" applyBorder="1" applyAlignment="1" applyProtection="1">
      <alignment horizontal="center" vertical="center" shrinkToFit="1"/>
      <protection locked="0"/>
    </xf>
    <xf numFmtId="175" fontId="2" fillId="48" borderId="3" xfId="21" applyNumberFormat="1" applyFill="1" applyBorder="1" applyAlignment="1" applyProtection="1">
      <alignment horizontal="center" vertical="center"/>
      <protection locked="0"/>
    </xf>
    <xf numFmtId="4" fontId="2" fillId="47" borderId="3" xfId="21" applyNumberFormat="1" applyFill="1" applyBorder="1" applyAlignment="1" applyProtection="1">
      <alignment horizontal="center" vertical="center" shrinkToFit="1"/>
      <protection locked="0"/>
    </xf>
    <xf numFmtId="176" fontId="2" fillId="5" borderId="4" xfId="21" applyNumberFormat="1" applyFill="1" applyBorder="1" applyAlignment="1" applyProtection="1">
      <alignment horizontal="center" vertical="center" shrinkToFit="1"/>
      <protection locked="0"/>
    </xf>
    <xf numFmtId="0" fontId="33" fillId="57" borderId="0" xfId="21" applyFont="1" applyFill="1" applyProtection="1">
      <protection hidden="1"/>
    </xf>
    <xf numFmtId="0" fontId="2" fillId="57" borderId="0" xfId="21" applyFill="1" applyAlignment="1" applyProtection="1">
      <alignment wrapText="1"/>
      <protection hidden="1"/>
    </xf>
    <xf numFmtId="0" fontId="2" fillId="57" borderId="0" xfId="21" applyFill="1" applyProtection="1">
      <protection hidden="1"/>
    </xf>
    <xf numFmtId="2" fontId="2" fillId="57" borderId="0" xfId="21" applyNumberFormat="1" applyFill="1" applyProtection="1">
      <protection hidden="1"/>
    </xf>
    <xf numFmtId="0" fontId="2" fillId="4" borderId="0" xfId="21" applyFill="1" applyAlignment="1" applyProtection="1">
      <alignment horizontal="center" wrapText="1"/>
      <protection hidden="1"/>
    </xf>
    <xf numFmtId="0" fontId="57" fillId="57" borderId="0" xfId="21" applyFont="1" applyFill="1" applyProtection="1">
      <protection hidden="1"/>
    </xf>
    <xf numFmtId="0" fontId="2" fillId="57" borderId="0" xfId="21" applyFill="1" applyAlignment="1" applyProtection="1">
      <alignment horizontal="center" wrapText="1"/>
      <protection hidden="1"/>
    </xf>
    <xf numFmtId="0" fontId="33" fillId="9" borderId="6" xfId="21" applyFont="1" applyFill="1" applyBorder="1" applyAlignment="1" applyProtection="1">
      <alignment horizontal="center"/>
      <protection hidden="1"/>
    </xf>
    <xf numFmtId="3" fontId="2" fillId="5" borderId="16" xfId="21" applyNumberFormat="1" applyFill="1" applyBorder="1" applyAlignment="1" applyProtection="1">
      <alignment horizontal="center" vertical="center" wrapText="1"/>
      <protection locked="0"/>
    </xf>
    <xf numFmtId="4" fontId="2" fillId="5" borderId="61" xfId="21" applyNumberFormat="1" applyFill="1" applyBorder="1" applyAlignment="1" applyProtection="1">
      <alignment horizontal="center" vertical="center" shrinkToFit="1"/>
      <protection locked="0"/>
    </xf>
    <xf numFmtId="176" fontId="19" fillId="7" borderId="2" xfId="21" applyNumberFormat="1" applyFont="1" applyFill="1" applyBorder="1" applyAlignment="1" applyProtection="1">
      <alignment horizontal="center" vertical="center" shrinkToFit="1"/>
      <protection hidden="1"/>
    </xf>
    <xf numFmtId="176" fontId="19" fillId="7" borderId="37" xfId="21" applyNumberFormat="1" applyFont="1" applyFill="1" applyBorder="1" applyAlignment="1" applyProtection="1">
      <alignment horizontal="center" vertical="center"/>
      <protection hidden="1"/>
    </xf>
    <xf numFmtId="0" fontId="3" fillId="21" borderId="8" xfId="2" applyFill="1" applyBorder="1" applyAlignment="1" applyProtection="1">
      <alignment vertical="center" wrapText="1"/>
      <protection hidden="1"/>
    </xf>
    <xf numFmtId="0" fontId="3" fillId="21" borderId="0" xfId="2" applyFill="1" applyBorder="1" applyAlignment="1" applyProtection="1">
      <alignment vertical="center" wrapText="1"/>
      <protection hidden="1"/>
    </xf>
    <xf numFmtId="0" fontId="3" fillId="21" borderId="10" xfId="2" applyFill="1" applyBorder="1" applyAlignment="1" applyProtection="1">
      <alignment vertical="center" wrapText="1"/>
      <protection hidden="1"/>
    </xf>
    <xf numFmtId="3" fontId="2" fillId="5" borderId="15" xfId="21" applyNumberFormat="1" applyFill="1" applyBorder="1" applyAlignment="1" applyProtection="1">
      <alignment horizontal="center" vertical="center" wrapText="1"/>
      <protection locked="0"/>
    </xf>
    <xf numFmtId="4" fontId="2" fillId="5" borderId="62" xfId="21" applyNumberFormat="1" applyFill="1" applyBorder="1" applyAlignment="1" applyProtection="1">
      <alignment horizontal="center" vertical="center" shrinkToFit="1"/>
      <protection locked="0"/>
    </xf>
    <xf numFmtId="176" fontId="19" fillId="7" borderId="4" xfId="21" applyNumberFormat="1" applyFont="1" applyFill="1" applyBorder="1" applyAlignment="1" applyProtection="1">
      <alignment horizontal="center" vertical="center" shrinkToFit="1"/>
      <protection hidden="1"/>
    </xf>
    <xf numFmtId="176" fontId="19" fillId="7" borderId="42" xfId="21" applyNumberFormat="1" applyFont="1" applyFill="1" applyBorder="1" applyAlignment="1" applyProtection="1">
      <alignment horizontal="center" vertical="center"/>
      <protection hidden="1"/>
    </xf>
    <xf numFmtId="0" fontId="2" fillId="9" borderId="11" xfId="21" applyFill="1" applyBorder="1" applyAlignment="1" applyProtection="1">
      <alignment horizontal="center"/>
      <protection hidden="1"/>
    </xf>
    <xf numFmtId="0" fontId="47" fillId="4" borderId="0" xfId="21" applyFont="1" applyFill="1" applyAlignment="1" applyProtection="1">
      <alignment horizontal="center"/>
      <protection hidden="1"/>
    </xf>
    <xf numFmtId="0" fontId="57" fillId="57" borderId="0" xfId="21" applyFont="1" applyFill="1" applyAlignment="1" applyProtection="1">
      <alignment vertical="center"/>
      <protection hidden="1"/>
    </xf>
    <xf numFmtId="0" fontId="33" fillId="9" borderId="0" xfId="21" applyFont="1" applyFill="1" applyAlignment="1" applyProtection="1">
      <alignment horizontal="right"/>
      <protection hidden="1"/>
    </xf>
    <xf numFmtId="0" fontId="33" fillId="9" borderId="0" xfId="21" applyFont="1" applyFill="1" applyAlignment="1" applyProtection="1">
      <alignment horizontal="center"/>
      <protection hidden="1"/>
    </xf>
    <xf numFmtId="176" fontId="32" fillId="7" borderId="2" xfId="21" applyNumberFormat="1" applyFont="1" applyFill="1" applyBorder="1" applyAlignment="1" applyProtection="1">
      <alignment horizontal="center" vertical="center" shrinkToFit="1"/>
      <protection hidden="1"/>
    </xf>
    <xf numFmtId="0" fontId="3" fillId="32" borderId="8" xfId="2" applyFill="1" applyBorder="1" applyAlignment="1" applyProtection="1">
      <alignment vertical="center" wrapText="1"/>
      <protection hidden="1"/>
    </xf>
    <xf numFmtId="0" fontId="3" fillId="32" borderId="10" xfId="2" applyFill="1" applyBorder="1" applyAlignment="1" applyProtection="1">
      <alignment vertical="center" wrapText="1"/>
      <protection hidden="1"/>
    </xf>
    <xf numFmtId="176" fontId="32" fillId="7" borderId="4" xfId="21" applyNumberFormat="1" applyFont="1" applyFill="1" applyBorder="1" applyAlignment="1" applyProtection="1">
      <alignment horizontal="center" vertical="center" shrinkToFit="1"/>
      <protection hidden="1"/>
    </xf>
    <xf numFmtId="1" fontId="2" fillId="57" borderId="0" xfId="21" applyNumberFormat="1" applyFill="1" applyProtection="1">
      <protection hidden="1"/>
    </xf>
    <xf numFmtId="0" fontId="45" fillId="20" borderId="0" xfId="21" applyFont="1" applyFill="1" applyProtection="1">
      <protection hidden="1"/>
    </xf>
    <xf numFmtId="0" fontId="33" fillId="4" borderId="0" xfId="21" applyFont="1" applyFill="1" applyAlignment="1" applyProtection="1">
      <alignment wrapText="1"/>
      <protection hidden="1"/>
    </xf>
    <xf numFmtId="0" fontId="3" fillId="4" borderId="0" xfId="2" applyFill="1" applyBorder="1" applyAlignment="1" applyProtection="1">
      <alignment horizontal="center"/>
      <protection hidden="1"/>
    </xf>
    <xf numFmtId="0" fontId="57" fillId="57" borderId="0" xfId="21" applyFont="1" applyFill="1" applyAlignment="1" applyProtection="1">
      <alignment horizontal="left"/>
      <protection hidden="1"/>
    </xf>
    <xf numFmtId="0" fontId="3" fillId="57" borderId="0" xfId="2" applyFill="1" applyBorder="1" applyAlignment="1" applyProtection="1">
      <alignment horizontal="center"/>
      <protection hidden="1"/>
    </xf>
    <xf numFmtId="0" fontId="33" fillId="57" borderId="0" xfId="21" applyFont="1" applyFill="1" applyAlignment="1" applyProtection="1">
      <alignment horizontal="left"/>
      <protection hidden="1"/>
    </xf>
    <xf numFmtId="0" fontId="3" fillId="57" borderId="11" xfId="2" applyFill="1" applyBorder="1" applyAlignment="1" applyProtection="1">
      <protection hidden="1"/>
    </xf>
    <xf numFmtId="0" fontId="19" fillId="17" borderId="23" xfId="21" applyFont="1" applyFill="1" applyBorder="1" applyAlignment="1" applyProtection="1">
      <alignment vertical="center" wrapText="1"/>
      <protection hidden="1"/>
    </xf>
    <xf numFmtId="0" fontId="18" fillId="17" borderId="23" xfId="21" applyFont="1" applyFill="1" applyBorder="1" applyAlignment="1" applyProtection="1">
      <alignment vertical="top" wrapText="1"/>
      <protection hidden="1"/>
    </xf>
    <xf numFmtId="0" fontId="18" fillId="15" borderId="24" xfId="21" applyFont="1" applyFill="1" applyBorder="1" applyAlignment="1" applyProtection="1">
      <alignment vertical="top" wrapText="1"/>
      <protection hidden="1"/>
    </xf>
    <xf numFmtId="0" fontId="33" fillId="9" borderId="32" xfId="21" applyFont="1" applyFill="1" applyBorder="1" applyAlignment="1" applyProtection="1">
      <alignment horizontal="right"/>
      <protection hidden="1"/>
    </xf>
    <xf numFmtId="0" fontId="2" fillId="4" borderId="8" xfId="21" applyFill="1" applyBorder="1" applyProtection="1">
      <protection hidden="1"/>
    </xf>
    <xf numFmtId="0" fontId="2" fillId="0" borderId="1" xfId="21" applyBorder="1" applyAlignment="1" applyProtection="1">
      <alignment horizontal="center" vertical="center" wrapText="1"/>
      <protection locked="0"/>
    </xf>
    <xf numFmtId="0" fontId="2" fillId="0" borderId="1" xfId="21" applyBorder="1" applyAlignment="1" applyProtection="1">
      <alignment horizontal="center" vertical="center"/>
      <protection locked="0"/>
    </xf>
    <xf numFmtId="4" fontId="19" fillId="7" borderId="1" xfId="21" applyNumberFormat="1" applyFont="1" applyFill="1" applyBorder="1" applyAlignment="1" applyProtection="1">
      <alignment horizontal="center" vertical="center"/>
      <protection hidden="1"/>
    </xf>
    <xf numFmtId="4" fontId="32" fillId="25" borderId="1" xfId="21" applyNumberFormat="1" applyFont="1" applyFill="1" applyBorder="1" applyAlignment="1" applyProtection="1">
      <alignment horizontal="center" vertical="center"/>
      <protection locked="0"/>
    </xf>
    <xf numFmtId="176" fontId="19" fillId="7" borderId="2" xfId="21" applyNumberFormat="1" applyFont="1" applyFill="1" applyBorder="1" applyAlignment="1" applyProtection="1">
      <alignment horizontal="center" vertical="center" wrapText="1"/>
      <protection hidden="1"/>
    </xf>
    <xf numFmtId="0" fontId="2" fillId="0" borderId="3" xfId="21" applyBorder="1" applyAlignment="1" applyProtection="1">
      <alignment horizontal="center" vertical="center" wrapText="1"/>
      <protection locked="0"/>
    </xf>
    <xf numFmtId="0" fontId="2" fillId="0" borderId="3" xfId="21" applyBorder="1" applyAlignment="1" applyProtection="1">
      <alignment horizontal="center" vertical="center"/>
      <protection locked="0"/>
    </xf>
    <xf numFmtId="3" fontId="2" fillId="0" borderId="3" xfId="21" applyNumberFormat="1" applyBorder="1" applyAlignment="1" applyProtection="1">
      <alignment horizontal="center" vertical="center"/>
      <protection locked="0"/>
    </xf>
    <xf numFmtId="4" fontId="19" fillId="7" borderId="3" xfId="21" applyNumberFormat="1" applyFont="1" applyFill="1" applyBorder="1" applyAlignment="1" applyProtection="1">
      <alignment horizontal="center" vertical="center"/>
      <protection hidden="1"/>
    </xf>
    <xf numFmtId="4" fontId="32" fillId="25" borderId="3" xfId="21" applyNumberFormat="1" applyFont="1" applyFill="1" applyBorder="1" applyAlignment="1" applyProtection="1">
      <alignment horizontal="center" vertical="center"/>
      <protection locked="0"/>
    </xf>
    <xf numFmtId="176" fontId="19" fillId="7" borderId="4" xfId="21" applyNumberFormat="1" applyFont="1" applyFill="1" applyBorder="1" applyAlignment="1" applyProtection="1">
      <alignment horizontal="center" vertical="center" wrapText="1"/>
      <protection hidden="1"/>
    </xf>
    <xf numFmtId="0" fontId="2" fillId="57" borderId="0" xfId="21" applyFill="1" applyAlignment="1" applyProtection="1">
      <alignment vertical="center"/>
      <protection hidden="1"/>
    </xf>
    <xf numFmtId="0" fontId="33" fillId="4" borderId="0" xfId="21" applyFont="1" applyFill="1" applyAlignment="1" applyProtection="1">
      <alignment horizontal="right" indent="1"/>
      <protection hidden="1"/>
    </xf>
    <xf numFmtId="0" fontId="33" fillId="4" borderId="0" xfId="21" applyFont="1" applyFill="1" applyAlignment="1" applyProtection="1">
      <alignment horizontal="left" indent="1"/>
      <protection hidden="1"/>
    </xf>
    <xf numFmtId="0" fontId="33" fillId="4" borderId="0" xfId="0" applyFont="1" applyFill="1" applyAlignment="1" applyProtection="1">
      <alignment horizontal="left" indent="1"/>
      <protection hidden="1"/>
    </xf>
    <xf numFmtId="0" fontId="2" fillId="4" borderId="0" xfId="0" applyFont="1" applyFill="1" applyAlignment="1" applyProtection="1">
      <alignment wrapText="1"/>
      <protection hidden="1"/>
    </xf>
    <xf numFmtId="0" fontId="37" fillId="9" borderId="10" xfId="21" applyFont="1" applyFill="1" applyBorder="1" applyProtection="1">
      <protection hidden="1"/>
    </xf>
    <xf numFmtId="0" fontId="37" fillId="9" borderId="9" xfId="21" applyFont="1" applyFill="1" applyBorder="1" applyProtection="1">
      <protection hidden="1"/>
    </xf>
    <xf numFmtId="0" fontId="37" fillId="9" borderId="0" xfId="21" applyFont="1" applyFill="1" applyProtection="1">
      <protection hidden="1"/>
    </xf>
    <xf numFmtId="0" fontId="88" fillId="9" borderId="11" xfId="21" applyFont="1" applyFill="1" applyBorder="1" applyProtection="1">
      <protection hidden="1"/>
    </xf>
    <xf numFmtId="0" fontId="37" fillId="9" borderId="11" xfId="21" applyFont="1" applyFill="1" applyBorder="1" applyProtection="1">
      <protection hidden="1"/>
    </xf>
    <xf numFmtId="0" fontId="37" fillId="9" borderId="12" xfId="21" applyFont="1" applyFill="1" applyBorder="1" applyProtection="1">
      <protection hidden="1"/>
    </xf>
    <xf numFmtId="173" fontId="33" fillId="49" borderId="0" xfId="21" applyNumberFormat="1" applyFont="1" applyFill="1" applyProtection="1">
      <protection hidden="1"/>
    </xf>
    <xf numFmtId="1" fontId="33" fillId="4" borderId="0" xfId="21" applyNumberFormat="1" applyFont="1" applyFill="1" applyAlignment="1" applyProtection="1">
      <alignment horizontal="center"/>
      <protection hidden="1"/>
    </xf>
    <xf numFmtId="0" fontId="2" fillId="30" borderId="58" xfId="0" applyFont="1" applyFill="1" applyBorder="1" applyProtection="1">
      <protection hidden="1"/>
    </xf>
    <xf numFmtId="167" fontId="19" fillId="24" borderId="36" xfId="0" applyNumberFormat="1" applyFont="1" applyFill="1" applyBorder="1" applyAlignment="1" applyProtection="1">
      <alignment horizontal="center" vertical="center" shrinkToFit="1"/>
      <protection hidden="1"/>
    </xf>
    <xf numFmtId="0" fontId="19" fillId="15" borderId="24" xfId="2" applyFont="1" applyFill="1" applyBorder="1" applyAlignment="1" applyProtection="1">
      <alignment vertical="center" wrapText="1"/>
      <protection hidden="1"/>
    </xf>
    <xf numFmtId="0" fontId="33" fillId="57" borderId="0" xfId="21" applyFont="1" applyFill="1" applyAlignment="1" applyProtection="1">
      <alignment vertical="center"/>
      <protection hidden="1"/>
    </xf>
    <xf numFmtId="0" fontId="37" fillId="57" borderId="0" xfId="21" applyFont="1" applyFill="1" applyAlignment="1" applyProtection="1">
      <alignment vertical="center"/>
      <protection hidden="1"/>
    </xf>
    <xf numFmtId="0" fontId="33" fillId="57" borderId="0" xfId="21" applyFont="1" applyFill="1" applyAlignment="1" applyProtection="1">
      <alignment horizontal="right" vertical="center"/>
      <protection hidden="1"/>
    </xf>
    <xf numFmtId="2" fontId="2" fillId="57" borderId="0" xfId="21" applyNumberFormat="1" applyFill="1" applyAlignment="1" applyProtection="1">
      <alignment vertical="center"/>
      <protection hidden="1"/>
    </xf>
    <xf numFmtId="0" fontId="2" fillId="9" borderId="0" xfId="21" applyFill="1" applyAlignment="1" applyProtection="1">
      <alignment vertical="center"/>
      <protection hidden="1"/>
    </xf>
    <xf numFmtId="0" fontId="2" fillId="57" borderId="11" xfId="21" applyFill="1" applyBorder="1" applyAlignment="1" applyProtection="1">
      <alignment vertical="center"/>
      <protection hidden="1"/>
    </xf>
    <xf numFmtId="0" fontId="33" fillId="32" borderId="11" xfId="21" applyFont="1" applyFill="1" applyBorder="1" applyAlignment="1" applyProtection="1">
      <alignment vertical="center" wrapText="1"/>
      <protection hidden="1"/>
    </xf>
    <xf numFmtId="0" fontId="2" fillId="4" borderId="27" xfId="21" applyFill="1" applyBorder="1" applyAlignment="1" applyProtection="1">
      <alignment vertical="center"/>
      <protection hidden="1"/>
    </xf>
    <xf numFmtId="2" fontId="32" fillId="4" borderId="0" xfId="21" applyNumberFormat="1" applyFont="1" applyFill="1" applyAlignment="1" applyProtection="1">
      <alignment vertical="center"/>
      <protection hidden="1"/>
    </xf>
    <xf numFmtId="0" fontId="27" fillId="4" borderId="8" xfId="21" applyFont="1" applyFill="1" applyBorder="1" applyAlignment="1" applyProtection="1">
      <alignment vertical="center"/>
      <protection hidden="1"/>
    </xf>
    <xf numFmtId="0" fontId="87" fillId="4" borderId="0" xfId="21" applyFont="1" applyFill="1" applyAlignment="1" applyProtection="1">
      <alignment vertical="center"/>
      <protection hidden="1"/>
    </xf>
    <xf numFmtId="176" fontId="18" fillId="8" borderId="2" xfId="21" applyNumberFormat="1" applyFont="1" applyFill="1" applyBorder="1" applyAlignment="1" applyProtection="1">
      <alignment horizontal="center" vertical="center"/>
      <protection hidden="1"/>
    </xf>
    <xf numFmtId="0" fontId="27" fillId="50" borderId="4" xfId="21" applyFont="1" applyFill="1" applyBorder="1" applyAlignment="1" applyProtection="1">
      <alignment horizontal="center" vertical="center"/>
      <protection hidden="1"/>
    </xf>
    <xf numFmtId="2" fontId="2" fillId="57" borderId="0" xfId="21" applyNumberFormat="1" applyFill="1" applyAlignment="1" applyProtection="1">
      <alignment horizontal="centerContinuous"/>
      <protection hidden="1"/>
    </xf>
    <xf numFmtId="0" fontId="2" fillId="57" borderId="0" xfId="21" applyFill="1" applyAlignment="1" applyProtection="1">
      <alignment horizontal="left"/>
      <protection hidden="1"/>
    </xf>
    <xf numFmtId="4" fontId="33" fillId="21" borderId="0" xfId="0" applyNumberFormat="1" applyFont="1" applyFill="1" applyAlignment="1" applyProtection="1">
      <alignment horizontal="left" vertical="center" wrapText="1"/>
      <protection hidden="1"/>
    </xf>
    <xf numFmtId="0" fontId="37" fillId="4" borderId="0" xfId="0" applyFont="1" applyFill="1" applyAlignment="1" applyProtection="1">
      <alignment wrapText="1"/>
      <protection hidden="1"/>
    </xf>
    <xf numFmtId="4" fontId="33" fillId="4" borderId="0" xfId="0" applyNumberFormat="1" applyFont="1" applyFill="1" applyAlignment="1" applyProtection="1">
      <alignment horizontal="left" vertical="center"/>
      <protection hidden="1"/>
    </xf>
    <xf numFmtId="0" fontId="45" fillId="6" borderId="0" xfId="0" applyFont="1" applyFill="1" applyProtection="1">
      <protection hidden="1"/>
    </xf>
    <xf numFmtId="0" fontId="2" fillId="8" borderId="0" xfId="0" applyFont="1" applyFill="1" applyProtection="1">
      <protection hidden="1"/>
    </xf>
    <xf numFmtId="0" fontId="37" fillId="4" borderId="0" xfId="0" applyFont="1" applyFill="1" applyProtection="1">
      <protection hidden="1"/>
    </xf>
    <xf numFmtId="0" fontId="33" fillId="4" borderId="11" xfId="0" applyFont="1" applyFill="1" applyBorder="1" applyProtection="1">
      <protection hidden="1"/>
    </xf>
    <xf numFmtId="0" fontId="37" fillId="4" borderId="11" xfId="0" applyFont="1" applyFill="1" applyBorder="1" applyAlignment="1" applyProtection="1">
      <alignment wrapText="1"/>
      <protection hidden="1"/>
    </xf>
    <xf numFmtId="175" fontId="2" fillId="0" borderId="1" xfId="21" applyNumberFormat="1" applyBorder="1" applyAlignment="1" applyProtection="1">
      <alignment horizontal="center" vertical="center"/>
      <protection locked="0"/>
    </xf>
    <xf numFmtId="175" fontId="2" fillId="0" borderId="3" xfId="21" applyNumberFormat="1" applyBorder="1" applyAlignment="1" applyProtection="1">
      <alignment horizontal="center" vertical="center"/>
      <protection locked="0"/>
    </xf>
    <xf numFmtId="4" fontId="2" fillId="0" borderId="1" xfId="21" applyNumberFormat="1" applyBorder="1" applyAlignment="1" applyProtection="1">
      <alignment horizontal="left" vertical="center" wrapText="1" shrinkToFit="1"/>
      <protection locked="0"/>
    </xf>
    <xf numFmtId="4" fontId="2" fillId="0" borderId="3" xfId="21" applyNumberFormat="1" applyBorder="1" applyAlignment="1" applyProtection="1">
      <alignment horizontal="left" vertical="center" wrapText="1" shrinkToFit="1"/>
      <protection locked="0"/>
    </xf>
    <xf numFmtId="0" fontId="89" fillId="4" borderId="0" xfId="21" applyFont="1" applyFill="1" applyAlignment="1" applyProtection="1">
      <alignment vertical="center" wrapText="1"/>
      <protection hidden="1"/>
    </xf>
    <xf numFmtId="0" fontId="90" fillId="4" borderId="0" xfId="21" applyFont="1" applyFill="1" applyAlignment="1" applyProtection="1">
      <alignment vertical="center"/>
      <protection hidden="1"/>
    </xf>
    <xf numFmtId="0" fontId="2" fillId="58" borderId="0" xfId="0" applyFont="1" applyFill="1"/>
    <xf numFmtId="0" fontId="2" fillId="53" borderId="5" xfId="21" applyFill="1" applyBorder="1" applyProtection="1">
      <protection hidden="1"/>
    </xf>
    <xf numFmtId="0" fontId="33" fillId="53" borderId="6" xfId="21" applyFont="1" applyFill="1" applyBorder="1" applyAlignment="1" applyProtection="1">
      <alignment horizontal="right"/>
      <protection hidden="1"/>
    </xf>
    <xf numFmtId="0" fontId="2" fillId="53" borderId="6" xfId="21" applyFill="1" applyBorder="1" applyProtection="1">
      <protection hidden="1"/>
    </xf>
    <xf numFmtId="0" fontId="2" fillId="53" borderId="7" xfId="21" applyFill="1" applyBorder="1" applyProtection="1">
      <protection hidden="1"/>
    </xf>
    <xf numFmtId="0" fontId="2" fillId="53" borderId="8" xfId="21" applyFill="1" applyBorder="1" applyAlignment="1" applyProtection="1">
      <alignment horizontal="center"/>
      <protection hidden="1"/>
    </xf>
    <xf numFmtId="0" fontId="2" fillId="53" borderId="10" xfId="21" applyFill="1" applyBorder="1" applyAlignment="1" applyProtection="1">
      <alignment horizontal="center"/>
      <protection hidden="1"/>
    </xf>
    <xf numFmtId="0" fontId="2" fillId="53" borderId="8" xfId="21" applyFill="1" applyBorder="1" applyProtection="1">
      <protection hidden="1"/>
    </xf>
    <xf numFmtId="4" fontId="2" fillId="55" borderId="1" xfId="21" applyNumberFormat="1" applyFill="1" applyBorder="1" applyAlignment="1" applyProtection="1">
      <alignment horizontal="center" vertical="center" shrinkToFit="1"/>
      <protection locked="0"/>
    </xf>
    <xf numFmtId="0" fontId="2" fillId="55" borderId="1" xfId="21" applyFill="1" applyBorder="1" applyAlignment="1" applyProtection="1">
      <alignment horizontal="center" vertical="center" shrinkToFit="1"/>
      <protection locked="0"/>
    </xf>
    <xf numFmtId="176" fontId="2" fillId="55" borderId="1" xfId="21" applyNumberFormat="1" applyFill="1" applyBorder="1" applyAlignment="1" applyProtection="1">
      <alignment horizontal="center" vertical="center" wrapText="1"/>
      <protection locked="0"/>
    </xf>
    <xf numFmtId="0" fontId="2" fillId="53" borderId="10" xfId="21" applyFill="1" applyBorder="1" applyProtection="1">
      <protection hidden="1"/>
    </xf>
    <xf numFmtId="4" fontId="2" fillId="55" borderId="3" xfId="21" applyNumberFormat="1" applyFill="1" applyBorder="1" applyAlignment="1" applyProtection="1">
      <alignment horizontal="center" vertical="center" shrinkToFit="1"/>
      <protection locked="0"/>
    </xf>
    <xf numFmtId="0" fontId="2" fillId="55" borderId="3" xfId="21" applyFill="1" applyBorder="1" applyAlignment="1" applyProtection="1">
      <alignment horizontal="center" vertical="center" shrinkToFit="1"/>
      <protection locked="0"/>
    </xf>
    <xf numFmtId="176" fontId="2" fillId="55" borderId="3" xfId="21" applyNumberFormat="1" applyFill="1" applyBorder="1" applyAlignment="1" applyProtection="1">
      <alignment horizontal="center" vertical="center" wrapText="1"/>
      <protection locked="0"/>
    </xf>
    <xf numFmtId="0" fontId="2" fillId="53" borderId="9" xfId="21" applyFill="1" applyBorder="1" applyProtection="1">
      <protection hidden="1"/>
    </xf>
    <xf numFmtId="0" fontId="2" fillId="53" borderId="11" xfId="21" applyFill="1" applyBorder="1" applyProtection="1">
      <protection hidden="1"/>
    </xf>
    <xf numFmtId="0" fontId="2" fillId="53" borderId="12" xfId="21" applyFill="1" applyBorder="1" applyProtection="1">
      <protection hidden="1"/>
    </xf>
    <xf numFmtId="4" fontId="18" fillId="58" borderId="1" xfId="21" applyNumberFormat="1" applyFont="1" applyFill="1" applyBorder="1" applyAlignment="1" applyProtection="1">
      <alignment horizontal="center" vertical="center" wrapText="1"/>
      <protection hidden="1"/>
    </xf>
    <xf numFmtId="4" fontId="27" fillId="54" borderId="40" xfId="21" applyNumberFormat="1" applyFont="1" applyFill="1" applyBorder="1" applyAlignment="1" applyProtection="1">
      <alignment horizontal="center" vertical="center" wrapText="1"/>
      <protection hidden="1"/>
    </xf>
    <xf numFmtId="4" fontId="27" fillId="54" borderId="14" xfId="21" applyNumberFormat="1" applyFont="1" applyFill="1" applyBorder="1" applyAlignment="1" applyProtection="1">
      <alignment horizontal="center" vertical="center" wrapText="1"/>
      <protection hidden="1"/>
    </xf>
    <xf numFmtId="0" fontId="33" fillId="58" borderId="0" xfId="21" applyFont="1" applyFill="1" applyAlignment="1" applyProtection="1">
      <alignment vertical="center"/>
      <protection hidden="1"/>
    </xf>
    <xf numFmtId="0" fontId="2" fillId="55" borderId="57" xfId="21" applyFill="1" applyBorder="1" applyAlignment="1" applyProtection="1">
      <alignment horizontal="left" vertical="center" wrapText="1" shrinkToFit="1"/>
      <protection locked="0"/>
    </xf>
    <xf numFmtId="0" fontId="27" fillId="54" borderId="23" xfId="21" applyFont="1" applyFill="1" applyBorder="1" applyAlignment="1">
      <alignment vertical="center"/>
    </xf>
    <xf numFmtId="0" fontId="27" fillId="54" borderId="43" xfId="21" applyFont="1" applyFill="1" applyBorder="1" applyAlignment="1">
      <alignment vertical="center"/>
    </xf>
    <xf numFmtId="4" fontId="18" fillId="15" borderId="2" xfId="0" applyNumberFormat="1" applyFont="1" applyFill="1" applyBorder="1" applyAlignment="1" applyProtection="1">
      <alignment horizontal="center" vertical="center" wrapText="1"/>
      <protection hidden="1"/>
    </xf>
    <xf numFmtId="2" fontId="19" fillId="6" borderId="1" xfId="21" applyNumberFormat="1" applyFont="1" applyFill="1" applyBorder="1" applyAlignment="1" applyProtection="1">
      <alignment horizontal="center" vertical="center"/>
      <protection hidden="1"/>
    </xf>
    <xf numFmtId="2" fontId="19" fillId="6" borderId="3" xfId="21" applyNumberFormat="1" applyFont="1" applyFill="1" applyBorder="1" applyAlignment="1" applyProtection="1">
      <alignment horizontal="center" vertical="center"/>
      <protection hidden="1"/>
    </xf>
    <xf numFmtId="2" fontId="18" fillId="15" borderId="1" xfId="21" applyNumberFormat="1" applyFont="1" applyFill="1" applyBorder="1" applyAlignment="1" applyProtection="1">
      <alignment horizontal="center" vertical="center" wrapText="1"/>
      <protection hidden="1"/>
    </xf>
    <xf numFmtId="2" fontId="19" fillId="6" borderId="1" xfId="21" applyNumberFormat="1" applyFont="1" applyFill="1" applyBorder="1" applyAlignment="1" applyProtection="1">
      <alignment horizontal="center" vertical="center" wrapText="1"/>
      <protection hidden="1"/>
    </xf>
    <xf numFmtId="0" fontId="36" fillId="15" borderId="23" xfId="2" applyFont="1" applyFill="1" applyBorder="1" applyAlignment="1" applyProtection="1">
      <alignment horizontal="left" vertical="center" wrapText="1"/>
      <protection hidden="1"/>
    </xf>
    <xf numFmtId="2" fontId="19" fillId="6" borderId="41" xfId="21" applyNumberFormat="1" applyFont="1" applyFill="1" applyBorder="1" applyAlignment="1" applyProtection="1">
      <alignment horizontal="center" vertical="center"/>
      <protection hidden="1"/>
    </xf>
    <xf numFmtId="2" fontId="18" fillId="15" borderId="40" xfId="21" applyNumberFormat="1" applyFont="1" applyFill="1" applyBorder="1" applyAlignment="1" applyProtection="1">
      <alignment horizontal="center" vertical="center" wrapText="1"/>
      <protection hidden="1"/>
    </xf>
    <xf numFmtId="4" fontId="58" fillId="10" borderId="1" xfId="21" applyNumberFormat="1" applyFont="1" applyFill="1" applyBorder="1" applyAlignment="1" applyProtection="1">
      <alignment horizontal="center" vertical="center"/>
      <protection locked="0"/>
    </xf>
    <xf numFmtId="0" fontId="48" fillId="0" borderId="40" xfId="24" applyFont="1" applyBorder="1" applyAlignment="1">
      <alignment horizontal="right" vertical="center"/>
    </xf>
    <xf numFmtId="0" fontId="48" fillId="0" borderId="3" xfId="24" applyFont="1" applyBorder="1" applyAlignment="1">
      <alignment horizontal="right" vertical="center"/>
    </xf>
    <xf numFmtId="0" fontId="48" fillId="0" borderId="53" xfId="24" applyFont="1" applyBorder="1" applyAlignment="1">
      <alignment horizontal="right" vertical="center"/>
    </xf>
    <xf numFmtId="0" fontId="48" fillId="0" borderId="1" xfId="24" applyFont="1" applyBorder="1" applyAlignment="1">
      <alignment horizontal="right" vertical="center"/>
    </xf>
    <xf numFmtId="0" fontId="48" fillId="0" borderId="41" xfId="24" applyFont="1" applyBorder="1" applyAlignment="1">
      <alignment horizontal="right" vertical="center"/>
    </xf>
    <xf numFmtId="0" fontId="48" fillId="0" borderId="13" xfId="24" applyFont="1" applyBorder="1" applyAlignment="1">
      <alignment horizontal="right" vertical="center"/>
    </xf>
    <xf numFmtId="173" fontId="48" fillId="0" borderId="15" xfId="24" applyNumberFormat="1" applyFont="1" applyBorder="1" applyAlignment="1">
      <alignment horizontal="right" vertical="center"/>
    </xf>
    <xf numFmtId="0" fontId="48" fillId="0" borderId="52" xfId="24" applyFont="1" applyBorder="1" applyAlignment="1">
      <alignment horizontal="right" vertical="center"/>
    </xf>
    <xf numFmtId="0" fontId="48" fillId="0" borderId="16" xfId="24" applyFont="1" applyBorder="1" applyAlignment="1">
      <alignment horizontal="right" vertical="center"/>
    </xf>
    <xf numFmtId="173" fontId="48" fillId="0" borderId="17" xfId="24" applyNumberFormat="1" applyFont="1" applyBorder="1" applyAlignment="1">
      <alignment horizontal="right" vertical="center"/>
    </xf>
    <xf numFmtId="0" fontId="48" fillId="0" borderId="15" xfId="24" applyFont="1" applyBorder="1" applyAlignment="1">
      <alignment horizontal="right" vertical="center"/>
    </xf>
    <xf numFmtId="174" fontId="19" fillId="6" borderId="41" xfId="21" applyNumberFormat="1" applyFont="1" applyFill="1" applyBorder="1" applyAlignment="1" applyProtection="1">
      <alignment horizontal="center" vertical="center"/>
      <protection hidden="1"/>
    </xf>
    <xf numFmtId="4" fontId="58" fillId="10" borderId="41" xfId="21" applyNumberFormat="1" applyFont="1" applyFill="1" applyBorder="1" applyAlignment="1" applyProtection="1">
      <alignment horizontal="center" vertical="center"/>
      <protection locked="0"/>
    </xf>
    <xf numFmtId="10" fontId="45" fillId="6" borderId="41" xfId="21" applyNumberFormat="1" applyFont="1" applyFill="1" applyBorder="1"/>
    <xf numFmtId="2" fontId="18" fillId="15" borderId="1" xfId="21" applyNumberFormat="1" applyFont="1" applyFill="1" applyBorder="1" applyAlignment="1" applyProtection="1">
      <alignment vertical="center" wrapText="1"/>
      <protection hidden="1"/>
    </xf>
    <xf numFmtId="4" fontId="58" fillId="10" borderId="1" xfId="21" applyNumberFormat="1" applyFont="1" applyFill="1" applyBorder="1" applyAlignment="1" applyProtection="1">
      <alignment vertical="center"/>
      <protection locked="0"/>
    </xf>
    <xf numFmtId="4" fontId="19" fillId="7" borderId="1" xfId="0" applyNumberFormat="1" applyFont="1" applyFill="1" applyBorder="1" applyAlignment="1" applyProtection="1">
      <alignment horizontal="center" vertical="center" shrinkToFit="1"/>
      <protection hidden="1"/>
    </xf>
    <xf numFmtId="4" fontId="58" fillId="10" borderId="3" xfId="21" applyNumberFormat="1" applyFont="1" applyFill="1" applyBorder="1" applyAlignment="1" applyProtection="1">
      <alignment vertical="center"/>
      <protection locked="0"/>
    </xf>
    <xf numFmtId="4" fontId="19" fillId="7" borderId="3" xfId="0" applyNumberFormat="1" applyFont="1" applyFill="1" applyBorder="1" applyAlignment="1" applyProtection="1">
      <alignment horizontal="center" vertical="center" shrinkToFit="1"/>
      <protection hidden="1"/>
    </xf>
    <xf numFmtId="4" fontId="2" fillId="10" borderId="61" xfId="21" applyNumberFormat="1" applyFill="1" applyBorder="1" applyAlignment="1" applyProtection="1">
      <alignment horizontal="center" vertical="center"/>
      <protection locked="0"/>
    </xf>
    <xf numFmtId="176" fontId="18" fillId="8" borderId="49" xfId="21" applyNumberFormat="1" applyFont="1" applyFill="1" applyBorder="1" applyAlignment="1" applyProtection="1">
      <alignment horizontal="center" vertical="center"/>
      <protection hidden="1"/>
    </xf>
    <xf numFmtId="176" fontId="18" fillId="8" borderId="50" xfId="21" applyNumberFormat="1" applyFont="1" applyFill="1" applyBorder="1" applyAlignment="1" applyProtection="1">
      <alignment horizontal="center" vertical="center"/>
      <protection hidden="1"/>
    </xf>
    <xf numFmtId="0" fontId="66" fillId="57" borderId="0" xfId="21" applyFont="1" applyFill="1" applyAlignment="1" applyProtection="1">
      <alignment horizontal="left" vertical="center"/>
      <protection hidden="1"/>
    </xf>
    <xf numFmtId="0" fontId="33" fillId="57" borderId="0" xfId="21" applyFont="1" applyFill="1" applyAlignment="1" applyProtection="1">
      <alignment horizontal="left" vertical="center"/>
      <protection hidden="1"/>
    </xf>
    <xf numFmtId="0" fontId="2" fillId="57" borderId="0" xfId="21" applyFill="1" applyAlignment="1" applyProtection="1">
      <alignment horizontal="left" vertical="center"/>
      <protection hidden="1"/>
    </xf>
    <xf numFmtId="0" fontId="45" fillId="57" borderId="0" xfId="21" applyFont="1" applyFill="1" applyProtection="1">
      <protection hidden="1"/>
    </xf>
    <xf numFmtId="2" fontId="2" fillId="57" borderId="0" xfId="21" applyNumberFormat="1" applyFill="1" applyAlignment="1" applyProtection="1">
      <alignment horizontal="center" vertical="center"/>
      <protection hidden="1"/>
    </xf>
    <xf numFmtId="0" fontId="45" fillId="57" borderId="0" xfId="21" applyFont="1" applyFill="1" applyAlignment="1" applyProtection="1">
      <alignment vertical="center"/>
      <protection hidden="1"/>
    </xf>
    <xf numFmtId="0" fontId="19" fillId="57" borderId="0" xfId="21" applyFont="1" applyFill="1" applyProtection="1">
      <protection hidden="1"/>
    </xf>
    <xf numFmtId="2" fontId="18" fillId="59" borderId="16" xfId="0" applyNumberFormat="1" applyFont="1" applyFill="1" applyBorder="1" applyAlignment="1" applyProtection="1">
      <alignment horizontal="left" vertical="center" wrapText="1"/>
      <protection hidden="1"/>
    </xf>
    <xf numFmtId="0" fontId="2" fillId="28" borderId="0" xfId="0" applyFont="1" applyFill="1" applyProtection="1">
      <protection hidden="1"/>
    </xf>
    <xf numFmtId="176" fontId="18" fillId="14" borderId="18" xfId="0" applyNumberFormat="1" applyFont="1" applyFill="1" applyBorder="1" applyAlignment="1" applyProtection="1">
      <alignment horizontal="right" vertical="center"/>
      <protection hidden="1"/>
    </xf>
    <xf numFmtId="176" fontId="18" fillId="22" borderId="36" xfId="4" applyNumberFormat="1" applyFont="1" applyFill="1" applyBorder="1" applyAlignment="1" applyProtection="1">
      <alignment vertical="center"/>
      <protection hidden="1"/>
    </xf>
    <xf numFmtId="2" fontId="32" fillId="25" borderId="1" xfId="0" quotePrefix="1" applyNumberFormat="1" applyFont="1" applyFill="1" applyBorder="1" applyAlignment="1" applyProtection="1">
      <alignment horizontal="right" vertical="center" wrapText="1"/>
      <protection hidden="1"/>
    </xf>
    <xf numFmtId="2" fontId="2" fillId="9" borderId="10" xfId="21" applyNumberFormat="1" applyFill="1" applyBorder="1" applyProtection="1">
      <protection hidden="1"/>
    </xf>
    <xf numFmtId="176" fontId="19" fillId="9" borderId="12" xfId="21" applyNumberFormat="1" applyFont="1" applyFill="1" applyBorder="1" applyAlignment="1" applyProtection="1">
      <alignment horizontal="center" vertical="center"/>
      <protection hidden="1"/>
    </xf>
    <xf numFmtId="0" fontId="57" fillId="4" borderId="6" xfId="21" applyFont="1" applyFill="1" applyBorder="1" applyProtection="1">
      <protection hidden="1"/>
    </xf>
    <xf numFmtId="0" fontId="57" fillId="4" borderId="8" xfId="21" applyFont="1" applyFill="1" applyBorder="1" applyProtection="1">
      <protection hidden="1"/>
    </xf>
    <xf numFmtId="0" fontId="91" fillId="0" borderId="0" xfId="0" applyFont="1"/>
    <xf numFmtId="2" fontId="13" fillId="11" borderId="0" xfId="0" applyNumberFormat="1" applyFont="1" applyFill="1" applyAlignment="1" applyProtection="1">
      <alignment horizontal="right"/>
      <protection hidden="1"/>
    </xf>
    <xf numFmtId="175" fontId="19" fillId="6" borderId="1" xfId="21" applyNumberFormat="1" applyFont="1" applyFill="1" applyBorder="1" applyAlignment="1" applyProtection="1">
      <alignment horizontal="center" vertical="center"/>
      <protection hidden="1"/>
    </xf>
    <xf numFmtId="175" fontId="19" fillId="6" borderId="3" xfId="21" applyNumberFormat="1" applyFont="1" applyFill="1" applyBorder="1" applyAlignment="1" applyProtection="1">
      <alignment horizontal="center" vertical="center"/>
      <protection hidden="1"/>
    </xf>
    <xf numFmtId="175" fontId="19" fillId="6" borderId="41" xfId="21" applyNumberFormat="1" applyFont="1" applyFill="1" applyBorder="1" applyAlignment="1" applyProtection="1">
      <alignment horizontal="center" vertical="center"/>
      <protection hidden="1"/>
    </xf>
    <xf numFmtId="172" fontId="19" fillId="6" borderId="1" xfId="21" applyNumberFormat="1" applyFont="1" applyFill="1" applyBorder="1" applyAlignment="1" applyProtection="1">
      <alignment horizontal="center" vertical="center"/>
      <protection hidden="1"/>
    </xf>
    <xf numFmtId="172" fontId="2" fillId="0" borderId="1" xfId="0" applyNumberFormat="1" applyFont="1" applyBorder="1" applyAlignment="1" applyProtection="1">
      <alignment horizontal="center" vertical="center" shrinkToFit="1"/>
      <protection locked="0"/>
    </xf>
    <xf numFmtId="172" fontId="19" fillId="6" borderId="41" xfId="21" applyNumberFormat="1" applyFont="1" applyFill="1" applyBorder="1" applyAlignment="1" applyProtection="1">
      <alignment horizontal="center" vertical="center"/>
      <protection hidden="1"/>
    </xf>
    <xf numFmtId="172" fontId="2" fillId="0" borderId="3" xfId="0" applyNumberFormat="1" applyFont="1" applyBorder="1" applyAlignment="1" applyProtection="1">
      <alignment horizontal="center" vertical="center" shrinkToFit="1"/>
      <protection locked="0"/>
    </xf>
    <xf numFmtId="4" fontId="2" fillId="0" borderId="1" xfId="21" applyNumberFormat="1" applyBorder="1" applyAlignment="1" applyProtection="1">
      <alignment horizontal="center" vertical="center"/>
      <protection locked="0"/>
    </xf>
    <xf numFmtId="4" fontId="2" fillId="0" borderId="3" xfId="21" applyNumberFormat="1" applyBorder="1" applyAlignment="1" applyProtection="1">
      <alignment horizontal="center" vertical="center"/>
      <protection locked="0"/>
    </xf>
    <xf numFmtId="2" fontId="2" fillId="23" borderId="3" xfId="21" applyNumberFormat="1" applyFill="1" applyBorder="1" applyAlignment="1" applyProtection="1">
      <alignment horizontal="center" vertical="center"/>
      <protection locked="0"/>
    </xf>
    <xf numFmtId="167" fontId="2" fillId="0" borderId="3" xfId="21" applyNumberFormat="1" applyBorder="1" applyAlignment="1" applyProtection="1">
      <alignment horizontal="center" vertical="center"/>
      <protection locked="0"/>
    </xf>
    <xf numFmtId="0" fontId="32" fillId="21" borderId="23" xfId="2" applyFont="1" applyFill="1" applyBorder="1" applyAlignment="1" applyProtection="1">
      <alignment vertical="center" wrapText="1"/>
    </xf>
    <xf numFmtId="0" fontId="2" fillId="0" borderId="1" xfId="0" applyFont="1" applyBorder="1" applyAlignment="1" applyProtection="1">
      <alignment horizontal="center" vertical="center" wrapText="1" shrinkToFit="1"/>
      <protection locked="0"/>
    </xf>
    <xf numFmtId="0" fontId="2" fillId="0" borderId="3" xfId="0" applyFont="1" applyBorder="1" applyAlignment="1" applyProtection="1">
      <alignment horizontal="center" vertical="center" wrapText="1" shrinkToFit="1"/>
      <protection locked="0"/>
    </xf>
    <xf numFmtId="4" fontId="18" fillId="15" borderId="16" xfId="0" applyNumberFormat="1" applyFont="1" applyFill="1" applyBorder="1" applyAlignment="1" applyProtection="1">
      <alignment horizontal="center" vertical="center" wrapText="1"/>
      <protection hidden="1"/>
    </xf>
    <xf numFmtId="0" fontId="32" fillId="27" borderId="1" xfId="0" applyFont="1" applyFill="1" applyBorder="1" applyAlignment="1" applyProtection="1">
      <alignment horizontal="center" vertical="center" wrapText="1" shrinkToFit="1"/>
      <protection hidden="1"/>
    </xf>
    <xf numFmtId="173" fontId="19" fillId="7" borderId="37" xfId="0" applyNumberFormat="1" applyFont="1" applyFill="1" applyBorder="1" applyAlignment="1" applyProtection="1">
      <alignment horizontal="center" vertical="center" shrinkToFit="1"/>
      <protection hidden="1"/>
    </xf>
    <xf numFmtId="0" fontId="32" fillId="27" borderId="3" xfId="0" applyFont="1" applyFill="1" applyBorder="1" applyAlignment="1" applyProtection="1">
      <alignment horizontal="center" vertical="center" wrapText="1" shrinkToFit="1"/>
      <protection hidden="1"/>
    </xf>
    <xf numFmtId="173" fontId="19" fillId="7" borderId="42" xfId="0" applyNumberFormat="1" applyFont="1" applyFill="1" applyBorder="1" applyAlignment="1" applyProtection="1">
      <alignment horizontal="center" vertical="center" shrinkToFit="1"/>
      <protection hidden="1"/>
    </xf>
    <xf numFmtId="10" fontId="27" fillId="25" borderId="2" xfId="11" applyNumberFormat="1" applyFont="1" applyFill="1" applyBorder="1" applyAlignment="1" applyProtection="1">
      <alignment vertical="center"/>
      <protection hidden="1"/>
    </xf>
    <xf numFmtId="176" fontId="32" fillId="50" borderId="21" xfId="21" applyNumberFormat="1" applyFont="1" applyFill="1" applyBorder="1" applyAlignment="1" applyProtection="1">
      <alignment horizontal="center" vertical="center" shrinkToFit="1"/>
      <protection hidden="1"/>
    </xf>
    <xf numFmtId="0" fontId="2" fillId="5" borderId="1" xfId="21" applyFill="1" applyBorder="1" applyAlignment="1" applyProtection="1">
      <alignment vertical="center"/>
      <protection locked="0"/>
    </xf>
    <xf numFmtId="0" fontId="96" fillId="9" borderId="0" xfId="21" applyFont="1" applyFill="1" applyProtection="1">
      <protection hidden="1"/>
    </xf>
    <xf numFmtId="0" fontId="48" fillId="0" borderId="1" xfId="0" applyFont="1" applyBorder="1" applyAlignment="1">
      <alignment horizontal="left" vertical="center" wrapText="1"/>
    </xf>
    <xf numFmtId="0" fontId="48" fillId="0" borderId="16" xfId="0" applyFont="1" applyBorder="1" applyAlignment="1">
      <alignment horizontal="left" vertical="center" wrapText="1"/>
    </xf>
    <xf numFmtId="0" fontId="48" fillId="0" borderId="3" xfId="0" applyFont="1" applyBorder="1" applyAlignment="1">
      <alignment horizontal="left" vertical="center" wrapText="1"/>
    </xf>
    <xf numFmtId="0" fontId="2" fillId="61" borderId="0" xfId="21" applyFill="1" applyProtection="1">
      <protection hidden="1"/>
    </xf>
    <xf numFmtId="0" fontId="2" fillId="61" borderId="0" xfId="21" applyFill="1" applyAlignment="1" applyProtection="1">
      <alignment horizontal="center"/>
      <protection hidden="1"/>
    </xf>
    <xf numFmtId="2" fontId="2" fillId="0" borderId="1" xfId="21" applyNumberFormat="1" applyBorder="1" applyAlignment="1" applyProtection="1">
      <alignment vertical="center"/>
      <protection locked="0"/>
    </xf>
    <xf numFmtId="2" fontId="2" fillId="0" borderId="3" xfId="21" applyNumberFormat="1" applyBorder="1" applyAlignment="1" applyProtection="1">
      <alignment vertical="center"/>
      <protection locked="0"/>
    </xf>
    <xf numFmtId="174" fontId="32" fillId="27" borderId="1" xfId="21" applyNumberFormat="1" applyFont="1" applyFill="1" applyBorder="1" applyAlignment="1" applyProtection="1">
      <alignment horizontal="center" vertical="center"/>
      <protection hidden="1"/>
    </xf>
    <xf numFmtId="0" fontId="2" fillId="5" borderId="3" xfId="21" applyFill="1" applyBorder="1" applyAlignment="1" applyProtection="1">
      <alignment vertical="center"/>
      <protection locked="0"/>
    </xf>
    <xf numFmtId="174" fontId="32" fillId="27" borderId="3" xfId="21" applyNumberFormat="1" applyFont="1" applyFill="1" applyBorder="1" applyAlignment="1" applyProtection="1">
      <alignment horizontal="center" vertical="center"/>
      <protection hidden="1"/>
    </xf>
    <xf numFmtId="176" fontId="32" fillId="50" borderId="1" xfId="21" applyNumberFormat="1" applyFont="1" applyFill="1" applyBorder="1" applyAlignment="1" applyProtection="1">
      <alignment horizontal="center" vertical="center"/>
      <protection hidden="1"/>
    </xf>
    <xf numFmtId="176" fontId="32" fillId="50" borderId="3" xfId="21" applyNumberFormat="1" applyFont="1" applyFill="1" applyBorder="1" applyAlignment="1" applyProtection="1">
      <alignment horizontal="center" vertical="center"/>
      <protection hidden="1"/>
    </xf>
    <xf numFmtId="0" fontId="2" fillId="9" borderId="32" xfId="21" applyFill="1" applyBorder="1" applyProtection="1">
      <protection hidden="1"/>
    </xf>
    <xf numFmtId="0" fontId="2" fillId="9" borderId="27" xfId="21" applyFill="1" applyBorder="1" applyProtection="1">
      <protection hidden="1"/>
    </xf>
    <xf numFmtId="4" fontId="18" fillId="43" borderId="40" xfId="21" applyNumberFormat="1" applyFont="1" applyFill="1" applyBorder="1" applyAlignment="1" applyProtection="1">
      <alignment horizontal="center" vertical="center" wrapText="1"/>
      <protection hidden="1"/>
    </xf>
    <xf numFmtId="0" fontId="49" fillId="15" borderId="13" xfId="24" applyFont="1" applyFill="1" applyBorder="1" applyAlignment="1">
      <alignment horizontal="center" vertical="center" wrapText="1"/>
    </xf>
    <xf numFmtId="0" fontId="49" fillId="15" borderId="14" xfId="24" applyFont="1" applyFill="1" applyBorder="1" applyAlignment="1">
      <alignment horizontal="center" vertical="center" wrapText="1"/>
    </xf>
    <xf numFmtId="0" fontId="49" fillId="15" borderId="16" xfId="24" applyFont="1" applyFill="1" applyBorder="1" applyAlignment="1">
      <alignment horizontal="center" vertical="center" wrapText="1"/>
    </xf>
    <xf numFmtId="0" fontId="49" fillId="15" borderId="2" xfId="24" applyFont="1" applyFill="1" applyBorder="1" applyAlignment="1">
      <alignment horizontal="center" vertical="center" wrapText="1"/>
    </xf>
    <xf numFmtId="0" fontId="49" fillId="15" borderId="1" xfId="24" applyFont="1" applyFill="1" applyBorder="1" applyAlignment="1">
      <alignment horizontal="center" vertical="center" wrapText="1"/>
    </xf>
    <xf numFmtId="0" fontId="49" fillId="15" borderId="75" xfId="24" applyFont="1" applyFill="1" applyBorder="1" applyAlignment="1">
      <alignment horizontal="center" vertical="center" wrapText="1"/>
    </xf>
    <xf numFmtId="0" fontId="49" fillId="15" borderId="46" xfId="24" applyFont="1" applyFill="1" applyBorder="1" applyAlignment="1">
      <alignment horizontal="center" vertical="center" wrapText="1"/>
    </xf>
    <xf numFmtId="0" fontId="80" fillId="32" borderId="2" xfId="0" applyFont="1" applyFill="1" applyBorder="1" applyAlignment="1">
      <alignment horizontal="center" vertical="center" wrapText="1"/>
    </xf>
    <xf numFmtId="0" fontId="48" fillId="0" borderId="2" xfId="0" applyFont="1" applyBorder="1" applyAlignment="1">
      <alignment horizontal="right" vertical="center"/>
    </xf>
    <xf numFmtId="0" fontId="48" fillId="0" borderId="4" xfId="0" applyFont="1" applyBorder="1" applyAlignment="1">
      <alignment horizontal="right" vertical="center"/>
    </xf>
    <xf numFmtId="0" fontId="48" fillId="0" borderId="15" xfId="0" applyFont="1" applyBorder="1" applyAlignment="1">
      <alignment horizontal="left" vertical="center" wrapText="1"/>
    </xf>
    <xf numFmtId="0" fontId="3" fillId="21" borderId="10" xfId="2" applyFill="1" applyBorder="1" applyAlignment="1" applyProtection="1">
      <alignment horizontal="left" vertical="center" wrapText="1"/>
    </xf>
    <xf numFmtId="2" fontId="32" fillId="27" borderId="1" xfId="21" applyNumberFormat="1" applyFont="1" applyFill="1" applyBorder="1" applyAlignment="1" applyProtection="1">
      <alignment horizontal="center" vertical="center" wrapText="1"/>
      <protection hidden="1"/>
    </xf>
    <xf numFmtId="4" fontId="32" fillId="27" borderId="1" xfId="21" applyNumberFormat="1" applyFont="1" applyFill="1" applyBorder="1" applyAlignment="1" applyProtection="1">
      <alignment horizontal="center" vertical="center" shrinkToFit="1"/>
      <protection locked="0"/>
    </xf>
    <xf numFmtId="2" fontId="32" fillId="27" borderId="3" xfId="21" applyNumberFormat="1" applyFont="1" applyFill="1" applyBorder="1" applyAlignment="1" applyProtection="1">
      <alignment horizontal="center" vertical="center" wrapText="1"/>
      <protection hidden="1"/>
    </xf>
    <xf numFmtId="4" fontId="32" fillId="27" borderId="3" xfId="21" applyNumberFormat="1" applyFont="1" applyFill="1" applyBorder="1" applyAlignment="1" applyProtection="1">
      <alignment horizontal="center" vertical="center" shrinkToFit="1"/>
      <protection locked="0"/>
    </xf>
    <xf numFmtId="0" fontId="2" fillId="9" borderId="88" xfId="21" applyFill="1" applyBorder="1" applyProtection="1">
      <protection hidden="1"/>
    </xf>
    <xf numFmtId="9" fontId="50" fillId="21" borderId="0" xfId="11" applyFont="1" applyFill="1" applyBorder="1" applyAlignment="1" applyProtection="1">
      <alignment vertical="center" wrapText="1"/>
      <protection hidden="1"/>
    </xf>
    <xf numFmtId="176" fontId="19" fillId="2" borderId="90" xfId="21" applyNumberFormat="1" applyFont="1" applyFill="1" applyBorder="1" applyAlignment="1" applyProtection="1">
      <alignment horizontal="center" vertical="center"/>
      <protection hidden="1"/>
    </xf>
    <xf numFmtId="176" fontId="18" fillId="2" borderId="58" xfId="21" applyNumberFormat="1" applyFont="1" applyFill="1" applyBorder="1" applyAlignment="1" applyProtection="1">
      <alignment horizontal="center" vertical="center"/>
      <protection hidden="1"/>
    </xf>
    <xf numFmtId="2" fontId="2" fillId="23" borderId="41" xfId="21" applyNumberFormat="1" applyFill="1" applyBorder="1" applyAlignment="1" applyProtection="1">
      <alignment horizontal="center" vertical="center"/>
      <protection locked="0"/>
    </xf>
    <xf numFmtId="180" fontId="2" fillId="23" borderId="41" xfId="21" applyNumberFormat="1" applyFill="1" applyBorder="1" applyAlignment="1" applyProtection="1">
      <alignment horizontal="center" vertical="center"/>
      <protection locked="0"/>
    </xf>
    <xf numFmtId="176" fontId="32" fillId="25" borderId="41" xfId="21" applyNumberFormat="1" applyFont="1" applyFill="1" applyBorder="1" applyAlignment="1">
      <alignment horizontal="center" vertical="center"/>
    </xf>
    <xf numFmtId="176" fontId="19" fillId="2" borderId="41" xfId="21" applyNumberFormat="1" applyFont="1" applyFill="1" applyBorder="1" applyAlignment="1" applyProtection="1">
      <alignment horizontal="center" vertical="center"/>
      <protection hidden="1"/>
    </xf>
    <xf numFmtId="176" fontId="27" fillId="25" borderId="57" xfId="21" applyNumberFormat="1" applyFont="1" applyFill="1" applyBorder="1" applyAlignment="1">
      <alignment horizontal="center" vertical="center"/>
    </xf>
    <xf numFmtId="176" fontId="27" fillId="42" borderId="57" xfId="21" applyNumberFormat="1" applyFont="1" applyFill="1" applyBorder="1" applyAlignment="1">
      <alignment horizontal="center" vertical="center"/>
    </xf>
    <xf numFmtId="176" fontId="18" fillId="2" borderId="57" xfId="21" applyNumberFormat="1" applyFont="1" applyFill="1" applyBorder="1" applyAlignment="1" applyProtection="1">
      <alignment horizontal="center" vertical="center"/>
      <protection hidden="1"/>
    </xf>
    <xf numFmtId="176" fontId="18" fillId="2" borderId="20" xfId="21" applyNumberFormat="1" applyFont="1" applyFill="1" applyBorder="1" applyAlignment="1" applyProtection="1">
      <alignment horizontal="center" vertical="center"/>
      <protection hidden="1"/>
    </xf>
    <xf numFmtId="0" fontId="49" fillId="15" borderId="22" xfId="24" applyFont="1" applyFill="1" applyBorder="1" applyAlignment="1" applyProtection="1">
      <alignment horizontal="center" vertical="center" wrapText="1"/>
      <protection hidden="1"/>
    </xf>
    <xf numFmtId="0" fontId="49" fillId="0" borderId="22" xfId="24" applyFont="1" applyBorder="1" applyAlignment="1">
      <alignment horizontal="center" vertical="center"/>
    </xf>
    <xf numFmtId="0" fontId="49" fillId="15" borderId="38" xfId="24" applyFont="1" applyFill="1" applyBorder="1" applyAlignment="1">
      <alignment horizontal="center" vertical="center" wrapText="1"/>
    </xf>
    <xf numFmtId="0" fontId="49" fillId="15" borderId="17" xfId="24" applyFont="1" applyFill="1" applyBorder="1" applyAlignment="1">
      <alignment horizontal="center" vertical="center" wrapText="1"/>
    </xf>
    <xf numFmtId="2" fontId="33" fillId="62" borderId="32" xfId="21" applyNumberFormat="1" applyFont="1" applyFill="1" applyBorder="1" applyAlignment="1" applyProtection="1">
      <alignment horizontal="left" vertical="center"/>
      <protection hidden="1"/>
    </xf>
    <xf numFmtId="0" fontId="27" fillId="15" borderId="10" xfId="21" applyFont="1" applyFill="1" applyBorder="1" applyAlignment="1" applyProtection="1">
      <alignment horizontal="left" wrapText="1"/>
      <protection hidden="1"/>
    </xf>
    <xf numFmtId="0" fontId="2" fillId="4" borderId="10" xfId="21" applyFill="1" applyBorder="1" applyProtection="1">
      <protection hidden="1"/>
    </xf>
    <xf numFmtId="173" fontId="19" fillId="7" borderId="2" xfId="21" applyNumberFormat="1" applyFont="1" applyFill="1" applyBorder="1" applyAlignment="1" applyProtection="1">
      <alignment horizontal="center" vertical="center"/>
      <protection hidden="1"/>
    </xf>
    <xf numFmtId="4" fontId="18" fillId="15" borderId="55" xfId="0" applyNumberFormat="1" applyFont="1" applyFill="1" applyBorder="1" applyAlignment="1" applyProtection="1">
      <alignment horizontal="center" vertical="center" wrapText="1"/>
      <protection hidden="1"/>
    </xf>
    <xf numFmtId="173" fontId="19" fillId="7" borderId="72" xfId="0" applyNumberFormat="1" applyFont="1" applyFill="1" applyBorder="1" applyAlignment="1" applyProtection="1">
      <alignment horizontal="center" vertical="center" shrinkToFit="1"/>
      <protection hidden="1"/>
    </xf>
    <xf numFmtId="176" fontId="19" fillId="7" borderId="36" xfId="21" applyNumberFormat="1" applyFont="1" applyFill="1" applyBorder="1" applyAlignment="1" applyProtection="1">
      <alignment horizontal="center" vertical="center"/>
      <protection hidden="1"/>
    </xf>
    <xf numFmtId="176" fontId="19" fillId="7" borderId="21" xfId="21" applyNumberFormat="1" applyFont="1" applyFill="1" applyBorder="1" applyAlignment="1" applyProtection="1">
      <alignment horizontal="center" vertical="center"/>
      <protection hidden="1"/>
    </xf>
    <xf numFmtId="176" fontId="19" fillId="7" borderId="77" xfId="21" applyNumberFormat="1" applyFont="1" applyFill="1" applyBorder="1" applyAlignment="1" applyProtection="1">
      <alignment horizontal="center" vertical="center"/>
      <protection hidden="1"/>
    </xf>
    <xf numFmtId="176" fontId="19" fillId="7" borderId="55" xfId="21" applyNumberFormat="1" applyFont="1" applyFill="1" applyBorder="1" applyAlignment="1" applyProtection="1">
      <alignment horizontal="center" vertical="center"/>
      <protection hidden="1"/>
    </xf>
    <xf numFmtId="2" fontId="2" fillId="9" borderId="46" xfId="21" applyNumberFormat="1" applyFill="1" applyBorder="1" applyProtection="1">
      <protection hidden="1"/>
    </xf>
    <xf numFmtId="2" fontId="2" fillId="9" borderId="45" xfId="21" applyNumberFormat="1" applyFill="1" applyBorder="1" applyProtection="1">
      <protection hidden="1"/>
    </xf>
    <xf numFmtId="2" fontId="2" fillId="9" borderId="27" xfId="21" applyNumberFormat="1" applyFill="1" applyBorder="1" applyProtection="1">
      <protection hidden="1"/>
    </xf>
    <xf numFmtId="2" fontId="2" fillId="9" borderId="0" xfId="21" applyNumberFormat="1" applyFill="1" applyProtection="1">
      <protection hidden="1"/>
    </xf>
    <xf numFmtId="0" fontId="98" fillId="62" borderId="29" xfId="2" applyFont="1" applyFill="1" applyBorder="1" applyAlignment="1" applyProtection="1">
      <alignment vertical="top" wrapText="1"/>
      <protection hidden="1"/>
    </xf>
    <xf numFmtId="0" fontId="98" fillId="62" borderId="30" xfId="2" applyFont="1" applyFill="1" applyBorder="1" applyAlignment="1" applyProtection="1">
      <alignment vertical="top" wrapText="1"/>
    </xf>
    <xf numFmtId="0" fontId="27" fillId="27" borderId="58" xfId="21" applyFont="1" applyFill="1" applyBorder="1" applyAlignment="1" applyProtection="1">
      <alignment horizontal="center" wrapText="1"/>
      <protection hidden="1"/>
    </xf>
    <xf numFmtId="0" fontId="57" fillId="62" borderId="33" xfId="21" applyFont="1" applyFill="1" applyBorder="1" applyAlignment="1">
      <alignment vertical="top" wrapText="1"/>
    </xf>
    <xf numFmtId="0" fontId="33" fillId="62" borderId="0" xfId="21" applyFont="1" applyFill="1" applyAlignment="1" applyProtection="1">
      <alignment vertical="top" wrapText="1"/>
      <protection hidden="1"/>
    </xf>
    <xf numFmtId="0" fontId="57" fillId="62" borderId="30" xfId="21" applyFont="1" applyFill="1" applyBorder="1" applyAlignment="1">
      <alignment vertical="top" wrapText="1"/>
    </xf>
    <xf numFmtId="0" fontId="98" fillId="62" borderId="31" xfId="2" applyFont="1" applyFill="1" applyBorder="1" applyAlignment="1" applyProtection="1">
      <alignment vertical="top" wrapText="1"/>
      <protection hidden="1"/>
    </xf>
    <xf numFmtId="0" fontId="33" fillId="62" borderId="32" xfId="21" applyFont="1" applyFill="1" applyBorder="1" applyAlignment="1" applyProtection="1">
      <alignment vertical="top" wrapText="1"/>
      <protection hidden="1"/>
    </xf>
    <xf numFmtId="2" fontId="98" fillId="62" borderId="32" xfId="2" applyNumberFormat="1" applyFont="1" applyFill="1" applyBorder="1" applyAlignment="1" applyProtection="1">
      <alignment horizontal="left" vertical="center"/>
      <protection hidden="1"/>
    </xf>
    <xf numFmtId="0" fontId="100" fillId="62" borderId="27" xfId="21" applyFont="1" applyFill="1" applyBorder="1" applyAlignment="1" applyProtection="1">
      <alignment horizontal="left" vertical="center" wrapText="1"/>
      <protection hidden="1"/>
    </xf>
    <xf numFmtId="0" fontId="100" fillId="62" borderId="28" xfId="21" applyFont="1" applyFill="1" applyBorder="1" applyAlignment="1" applyProtection="1">
      <alignment horizontal="left" vertical="center" wrapText="1"/>
      <protection hidden="1"/>
    </xf>
    <xf numFmtId="0" fontId="100" fillId="62" borderId="0" xfId="21" applyFont="1" applyFill="1" applyAlignment="1" applyProtection="1">
      <alignment horizontal="left" vertical="center" wrapText="1"/>
      <protection hidden="1"/>
    </xf>
    <xf numFmtId="0" fontId="100" fillId="62" borderId="30" xfId="21" applyFont="1" applyFill="1" applyBorder="1" applyAlignment="1" applyProtection="1">
      <alignment horizontal="left" vertical="center" wrapText="1"/>
      <protection hidden="1"/>
    </xf>
    <xf numFmtId="2" fontId="33" fillId="62" borderId="69" xfId="21" applyNumberFormat="1" applyFont="1" applyFill="1" applyBorder="1" applyAlignment="1" applyProtection="1">
      <alignment horizontal="left" vertical="center"/>
      <protection hidden="1"/>
    </xf>
    <xf numFmtId="2" fontId="33" fillId="62" borderId="66" xfId="21" applyNumberFormat="1" applyFont="1" applyFill="1" applyBorder="1" applyAlignment="1" applyProtection="1">
      <alignment horizontal="left" vertical="center"/>
      <protection hidden="1"/>
    </xf>
    <xf numFmtId="0" fontId="98" fillId="62" borderId="32" xfId="2" applyFont="1" applyFill="1" applyBorder="1" applyAlignment="1" applyProtection="1">
      <alignment horizontal="left" vertical="center"/>
    </xf>
    <xf numFmtId="0" fontId="27" fillId="63" borderId="58" xfId="21" applyFont="1" applyFill="1" applyBorder="1" applyAlignment="1" applyProtection="1">
      <alignment horizontal="center" vertical="center"/>
      <protection hidden="1"/>
    </xf>
    <xf numFmtId="0" fontId="33" fillId="47" borderId="49" xfId="21" applyFont="1" applyFill="1" applyBorder="1" applyAlignment="1" applyProtection="1">
      <alignment vertical="center" wrapText="1"/>
      <protection hidden="1"/>
    </xf>
    <xf numFmtId="0" fontId="27" fillId="27" borderId="58" xfId="21" applyFont="1" applyFill="1" applyBorder="1" applyAlignment="1" applyProtection="1">
      <alignment horizontal="center" vertical="center" wrapText="1"/>
      <protection hidden="1"/>
    </xf>
    <xf numFmtId="0" fontId="27" fillId="4" borderId="0" xfId="21" applyFont="1" applyFill="1" applyProtection="1">
      <protection hidden="1"/>
    </xf>
    <xf numFmtId="0" fontId="33" fillId="15" borderId="12" xfId="21" applyFont="1" applyFill="1" applyBorder="1" applyAlignment="1" applyProtection="1">
      <alignment horizontal="left" vertical="center" wrapText="1"/>
      <protection hidden="1"/>
    </xf>
    <xf numFmtId="176" fontId="32" fillId="27" borderId="1" xfId="21" applyNumberFormat="1" applyFont="1" applyFill="1" applyBorder="1" applyAlignment="1" applyProtection="1">
      <alignment horizontal="center" vertical="center" wrapText="1"/>
      <protection locked="0"/>
    </xf>
    <xf numFmtId="2" fontId="32" fillId="27" borderId="16" xfId="21" applyNumberFormat="1" applyFont="1" applyFill="1" applyBorder="1" applyAlignment="1" applyProtection="1">
      <alignment horizontal="center" vertical="center" wrapText="1"/>
      <protection locked="0"/>
    </xf>
    <xf numFmtId="2" fontId="32" fillId="27" borderId="15" xfId="21" applyNumberFormat="1" applyFont="1" applyFill="1" applyBorder="1" applyAlignment="1" applyProtection="1">
      <alignment horizontal="center" vertical="center" wrapText="1"/>
      <protection locked="0"/>
    </xf>
    <xf numFmtId="176" fontId="32" fillId="27" borderId="3" xfId="21" applyNumberFormat="1" applyFont="1" applyFill="1" applyBorder="1" applyAlignment="1" applyProtection="1">
      <alignment horizontal="center" vertical="center" wrapText="1"/>
      <protection locked="0"/>
    </xf>
    <xf numFmtId="0" fontId="49" fillId="62" borderId="49" xfId="21" applyFont="1" applyFill="1" applyBorder="1" applyAlignment="1">
      <alignment vertical="center"/>
    </xf>
    <xf numFmtId="0" fontId="48" fillId="62" borderId="71" xfId="21" applyFont="1" applyFill="1" applyBorder="1" applyAlignment="1">
      <alignment vertical="center"/>
    </xf>
    <xf numFmtId="176" fontId="18" fillId="8" borderId="58" xfId="21" applyNumberFormat="1" applyFont="1" applyFill="1" applyBorder="1" applyAlignment="1" applyProtection="1">
      <alignment horizontal="right" vertical="center" wrapText="1"/>
      <protection hidden="1"/>
    </xf>
    <xf numFmtId="0" fontId="33" fillId="11" borderId="0" xfId="0" applyFont="1" applyFill="1" applyAlignment="1" applyProtection="1">
      <alignment vertical="center"/>
      <protection hidden="1"/>
    </xf>
    <xf numFmtId="2" fontId="18" fillId="25" borderId="38" xfId="0" applyNumberFormat="1" applyFont="1" applyFill="1" applyBorder="1" applyAlignment="1" applyProtection="1">
      <alignment horizontal="left" vertical="center"/>
      <protection hidden="1"/>
    </xf>
    <xf numFmtId="2" fontId="18" fillId="37" borderId="75" xfId="0" applyNumberFormat="1" applyFont="1" applyFill="1" applyBorder="1" applyAlignment="1" applyProtection="1">
      <alignment vertical="center"/>
      <protection hidden="1"/>
    </xf>
    <xf numFmtId="0" fontId="15" fillId="31" borderId="44" xfId="0" applyFont="1" applyFill="1" applyBorder="1" applyProtection="1">
      <protection hidden="1"/>
    </xf>
    <xf numFmtId="0" fontId="18" fillId="27" borderId="1" xfId="0" applyFont="1" applyFill="1" applyBorder="1" applyAlignment="1" applyProtection="1">
      <alignment horizontal="center" vertical="center" wrapText="1"/>
      <protection hidden="1"/>
    </xf>
    <xf numFmtId="0" fontId="18" fillId="27" borderId="2" xfId="0" applyFont="1" applyFill="1" applyBorder="1" applyAlignment="1" applyProtection="1">
      <alignment horizontal="center" vertical="center" wrapText="1"/>
      <protection hidden="1"/>
    </xf>
    <xf numFmtId="0" fontId="18" fillId="24" borderId="1" xfId="0" applyFont="1" applyFill="1" applyBorder="1" applyAlignment="1" applyProtection="1">
      <alignment horizontal="center" vertical="center" wrapText="1"/>
      <protection hidden="1"/>
    </xf>
    <xf numFmtId="0" fontId="18" fillId="24" borderId="2" xfId="0" applyFont="1" applyFill="1" applyBorder="1" applyAlignment="1" applyProtection="1">
      <alignment horizontal="center" vertical="center" wrapText="1"/>
      <protection hidden="1"/>
    </xf>
    <xf numFmtId="172" fontId="18" fillId="2" borderId="3" xfId="0" applyNumberFormat="1" applyFont="1" applyFill="1" applyBorder="1" applyAlignment="1" applyProtection="1">
      <alignment vertical="center" wrapText="1"/>
      <protection hidden="1"/>
    </xf>
    <xf numFmtId="172" fontId="18" fillId="2" borderId="3" xfId="0" applyNumberFormat="1" applyFont="1" applyFill="1" applyBorder="1" applyAlignment="1" applyProtection="1">
      <alignment horizontal="right" vertical="center" wrapText="1"/>
      <protection hidden="1"/>
    </xf>
    <xf numFmtId="0" fontId="13" fillId="11" borderId="29" xfId="0" applyFont="1" applyFill="1" applyBorder="1" applyAlignment="1" applyProtection="1">
      <alignment wrapText="1"/>
      <protection hidden="1"/>
    </xf>
    <xf numFmtId="0" fontId="13" fillId="11" borderId="0" xfId="0" applyFont="1" applyFill="1" applyAlignment="1" applyProtection="1">
      <alignment wrapText="1"/>
      <protection hidden="1"/>
    </xf>
    <xf numFmtId="4" fontId="2" fillId="23" borderId="1" xfId="21" applyNumberFormat="1" applyFill="1" applyBorder="1" applyAlignment="1" applyProtection="1">
      <alignment horizontal="center" vertical="center" wrapText="1"/>
      <protection locked="0"/>
    </xf>
    <xf numFmtId="4" fontId="2" fillId="23" borderId="3" xfId="21" applyNumberFormat="1" applyFill="1" applyBorder="1" applyAlignment="1" applyProtection="1">
      <alignment horizontal="center" vertical="center" wrapText="1"/>
      <protection locked="0"/>
    </xf>
    <xf numFmtId="173" fontId="19" fillId="7" borderId="4" xfId="21" applyNumberFormat="1" applyFont="1" applyFill="1" applyBorder="1" applyAlignment="1" applyProtection="1">
      <alignment horizontal="center" vertical="center"/>
      <protection hidden="1"/>
    </xf>
    <xf numFmtId="4" fontId="2" fillId="0" borderId="1" xfId="21" applyNumberFormat="1" applyBorder="1" applyAlignment="1" applyProtection="1">
      <alignment horizontal="center" vertical="center" shrinkToFit="1"/>
      <protection locked="0"/>
    </xf>
    <xf numFmtId="4" fontId="2" fillId="0" borderId="3" xfId="21" applyNumberFormat="1" applyBorder="1" applyAlignment="1" applyProtection="1">
      <alignment horizontal="center" vertical="center" shrinkToFit="1"/>
      <protection locked="0"/>
    </xf>
    <xf numFmtId="0" fontId="33" fillId="0" borderId="58" xfId="21" applyFont="1" applyBorder="1" applyAlignment="1" applyProtection="1">
      <alignment horizontal="center"/>
      <protection locked="0"/>
    </xf>
    <xf numFmtId="0" fontId="33" fillId="0" borderId="49" xfId="21" applyFont="1" applyBorder="1" applyAlignment="1" applyProtection="1">
      <alignment wrapText="1"/>
      <protection locked="0"/>
    </xf>
    <xf numFmtId="0" fontId="2" fillId="0" borderId="58" xfId="21" applyBorder="1" applyProtection="1">
      <protection locked="0"/>
    </xf>
    <xf numFmtId="0" fontId="33" fillId="0" borderId="58" xfId="21" applyFont="1" applyBorder="1" applyAlignment="1" applyProtection="1">
      <alignment vertical="center"/>
      <protection locked="0"/>
    </xf>
    <xf numFmtId="0" fontId="33" fillId="0" borderId="82" xfId="21" applyFont="1" applyBorder="1" applyAlignment="1" applyProtection="1">
      <alignment vertical="center"/>
      <protection locked="0"/>
    </xf>
    <xf numFmtId="172" fontId="48" fillId="0" borderId="16" xfId="24" applyNumberFormat="1" applyFont="1" applyBorder="1" applyAlignment="1">
      <alignment vertical="center"/>
    </xf>
    <xf numFmtId="0" fontId="48" fillId="0" borderId="59" xfId="0" applyFont="1" applyBorder="1" applyAlignment="1">
      <alignment horizontal="left" vertical="center" wrapText="1"/>
    </xf>
    <xf numFmtId="0" fontId="49" fillId="15" borderId="47" xfId="24" applyFont="1" applyFill="1" applyBorder="1" applyAlignment="1">
      <alignment horizontal="center" vertical="center" wrapText="1"/>
    </xf>
    <xf numFmtId="0" fontId="48" fillId="0" borderId="2" xfId="0" applyFont="1" applyBorder="1" applyAlignment="1">
      <alignment horizontal="right" vertical="center" wrapText="1"/>
    </xf>
    <xf numFmtId="0" fontId="48" fillId="0" borderId="4" xfId="0" applyFont="1" applyBorder="1" applyAlignment="1">
      <alignment horizontal="right" vertical="center" wrapText="1"/>
    </xf>
    <xf numFmtId="0" fontId="49" fillId="15" borderId="15" xfId="24" applyFont="1" applyFill="1" applyBorder="1" applyAlignment="1">
      <alignment horizontal="center" vertical="center" wrapText="1"/>
    </xf>
    <xf numFmtId="0" fontId="49" fillId="15" borderId="3" xfId="24" applyFont="1" applyFill="1" applyBorder="1" applyAlignment="1">
      <alignment horizontal="center" vertical="center" wrapText="1"/>
    </xf>
    <xf numFmtId="0" fontId="49" fillId="15" borderId="4" xfId="24" applyFont="1" applyFill="1" applyBorder="1" applyAlignment="1">
      <alignment horizontal="center" vertical="center" wrapText="1"/>
    </xf>
    <xf numFmtId="173" fontId="48" fillId="0" borderId="52" xfId="24" applyNumberFormat="1" applyFont="1" applyBorder="1" applyAlignment="1">
      <alignment vertical="center"/>
    </xf>
    <xf numFmtId="167" fontId="48" fillId="0" borderId="19" xfId="24" applyNumberFormat="1" applyFont="1" applyBorder="1" applyAlignment="1">
      <alignment vertical="center"/>
    </xf>
    <xf numFmtId="0" fontId="48" fillId="0" borderId="57" xfId="24" applyFont="1" applyBorder="1" applyAlignment="1">
      <alignment vertical="center"/>
    </xf>
    <xf numFmtId="167" fontId="48" fillId="0" borderId="53" xfId="24" applyNumberFormat="1" applyFont="1" applyBorder="1" applyAlignment="1">
      <alignment vertical="center"/>
    </xf>
    <xf numFmtId="173" fontId="48" fillId="0" borderId="13" xfId="24" applyNumberFormat="1" applyFont="1" applyBorder="1" applyAlignment="1">
      <alignment vertical="center"/>
    </xf>
    <xf numFmtId="172" fontId="48" fillId="0" borderId="40" xfId="24" applyNumberFormat="1" applyFont="1" applyBorder="1" applyAlignment="1">
      <alignment vertical="center"/>
    </xf>
    <xf numFmtId="2" fontId="48" fillId="0" borderId="17" xfId="24" applyNumberFormat="1" applyFont="1" applyBorder="1" applyAlignment="1">
      <alignment vertical="center"/>
    </xf>
    <xf numFmtId="167" fontId="48" fillId="0" borderId="41" xfId="24" applyNumberFormat="1" applyFont="1" applyBorder="1" applyAlignment="1">
      <alignment vertical="center"/>
    </xf>
    <xf numFmtId="167" fontId="48" fillId="0" borderId="40" xfId="24" applyNumberFormat="1" applyFont="1" applyBorder="1" applyAlignment="1">
      <alignment vertical="center"/>
    </xf>
    <xf numFmtId="167" fontId="48" fillId="0" borderId="3" xfId="24" applyNumberFormat="1" applyFont="1" applyBorder="1" applyAlignment="1">
      <alignment vertical="center"/>
    </xf>
    <xf numFmtId="173" fontId="48" fillId="0" borderId="17" xfId="24" applyNumberFormat="1" applyFont="1" applyBorder="1" applyAlignment="1">
      <alignment vertical="center"/>
    </xf>
    <xf numFmtId="0" fontId="48" fillId="0" borderId="77" xfId="24" applyFont="1" applyBorder="1" applyAlignment="1">
      <alignment vertical="center"/>
    </xf>
    <xf numFmtId="0" fontId="48" fillId="0" borderId="52" xfId="24" applyFont="1" applyBorder="1" applyAlignment="1">
      <alignment vertical="center"/>
    </xf>
    <xf numFmtId="173" fontId="48" fillId="0" borderId="53" xfId="24" applyNumberFormat="1" applyFont="1" applyBorder="1" applyAlignment="1">
      <alignment vertical="center"/>
    </xf>
    <xf numFmtId="167" fontId="48" fillId="0" borderId="17" xfId="24" applyNumberFormat="1" applyFont="1" applyBorder="1" applyAlignment="1">
      <alignment vertical="center"/>
    </xf>
    <xf numFmtId="167" fontId="48" fillId="0" borderId="52" xfId="24" applyNumberFormat="1" applyFont="1" applyBorder="1" applyAlignment="1">
      <alignment horizontal="right" vertical="center"/>
    </xf>
    <xf numFmtId="167" fontId="48" fillId="0" borderId="17" xfId="24" applyNumberFormat="1" applyFont="1" applyBorder="1" applyAlignment="1">
      <alignment horizontal="right" vertical="center"/>
    </xf>
    <xf numFmtId="167" fontId="48" fillId="0" borderId="74" xfId="24" applyNumberFormat="1" applyFont="1" applyBorder="1" applyAlignment="1">
      <alignment vertical="center"/>
    </xf>
    <xf numFmtId="173" fontId="48" fillId="0" borderId="13" xfId="24" applyNumberFormat="1" applyFont="1" applyBorder="1" applyAlignment="1">
      <alignment horizontal="right" vertical="center"/>
    </xf>
    <xf numFmtId="173" fontId="48" fillId="0" borderId="40" xfId="24" applyNumberFormat="1" applyFont="1" applyBorder="1" applyAlignment="1">
      <alignment horizontal="right" vertical="center"/>
    </xf>
    <xf numFmtId="173" fontId="48" fillId="0" borderId="3" xfId="24" applyNumberFormat="1" applyFont="1" applyBorder="1" applyAlignment="1">
      <alignment horizontal="right" vertical="center"/>
    </xf>
    <xf numFmtId="0" fontId="49" fillId="0" borderId="74" xfId="24" applyFont="1" applyBorder="1" applyAlignment="1">
      <alignment vertical="center" wrapText="1"/>
    </xf>
    <xf numFmtId="0" fontId="48" fillId="0" borderId="80" xfId="24" applyFont="1" applyBorder="1" applyAlignment="1">
      <alignment vertical="center"/>
    </xf>
    <xf numFmtId="173" fontId="48" fillId="0" borderId="74" xfId="24" applyNumberFormat="1" applyFont="1" applyBorder="1" applyAlignment="1">
      <alignment vertical="center"/>
    </xf>
    <xf numFmtId="0" fontId="49" fillId="15" borderId="25" xfId="24" applyFont="1" applyFill="1" applyBorder="1" applyAlignment="1" applyProtection="1">
      <alignment horizontal="center" vertical="center" wrapText="1"/>
      <protection hidden="1"/>
    </xf>
    <xf numFmtId="0" fontId="49" fillId="15" borderId="47" xfId="24" applyFont="1" applyFill="1" applyBorder="1" applyAlignment="1" applyProtection="1">
      <alignment horizontal="center" vertical="center" wrapText="1"/>
      <protection hidden="1"/>
    </xf>
    <xf numFmtId="0" fontId="48" fillId="0" borderId="53" xfId="0" applyFont="1" applyBorder="1" applyAlignment="1">
      <alignment horizontal="left" vertical="center" wrapText="1"/>
    </xf>
    <xf numFmtId="0" fontId="48" fillId="0" borderId="48" xfId="0" applyFont="1" applyBorder="1" applyAlignment="1">
      <alignment horizontal="right" vertical="center"/>
    </xf>
    <xf numFmtId="0" fontId="48" fillId="0" borderId="19" xfId="0" applyFont="1" applyBorder="1" applyAlignment="1">
      <alignment horizontal="left" vertical="center" wrapText="1"/>
    </xf>
    <xf numFmtId="0" fontId="48" fillId="0" borderId="57" xfId="0" applyFont="1" applyBorder="1" applyAlignment="1">
      <alignment horizontal="left" vertical="center" wrapText="1"/>
    </xf>
    <xf numFmtId="0" fontId="48" fillId="0" borderId="20" xfId="0" applyFont="1" applyBorder="1" applyAlignment="1">
      <alignment horizontal="right" vertical="center"/>
    </xf>
    <xf numFmtId="0" fontId="48" fillId="0" borderId="63" xfId="0" applyFont="1" applyBorder="1" applyAlignment="1">
      <alignment horizontal="left" vertical="center" wrapText="1"/>
    </xf>
    <xf numFmtId="0" fontId="48" fillId="0" borderId="60" xfId="0" applyFont="1" applyBorder="1" applyAlignment="1">
      <alignment horizontal="right" vertical="center"/>
    </xf>
    <xf numFmtId="0" fontId="48" fillId="0" borderId="41" xfId="0" applyFont="1" applyBorder="1" applyAlignment="1">
      <alignment horizontal="left" vertical="center" wrapText="1"/>
    </xf>
    <xf numFmtId="0" fontId="48" fillId="0" borderId="18" xfId="0" applyFont="1" applyBorder="1" applyAlignment="1">
      <alignment horizontal="right" vertical="center"/>
    </xf>
    <xf numFmtId="0" fontId="48" fillId="0" borderId="40" xfId="0" applyFont="1" applyBorder="1" applyAlignment="1">
      <alignment horizontal="left" vertical="center" wrapText="1"/>
    </xf>
    <xf numFmtId="0" fontId="48" fillId="0" borderId="14" xfId="0" applyFont="1" applyBorder="1" applyAlignment="1">
      <alignment horizontal="right" vertical="center"/>
    </xf>
    <xf numFmtId="1" fontId="2" fillId="5" borderId="1" xfId="21" applyNumberFormat="1" applyFill="1" applyBorder="1" applyAlignment="1" applyProtection="1">
      <alignment horizontal="center" vertical="center" wrapText="1"/>
      <protection locked="0"/>
    </xf>
    <xf numFmtId="1" fontId="2" fillId="5" borderId="3" xfId="21" applyNumberFormat="1" applyFill="1" applyBorder="1" applyAlignment="1" applyProtection="1">
      <alignment horizontal="center" vertical="center" wrapText="1"/>
      <protection locked="0"/>
    </xf>
    <xf numFmtId="172" fontId="48" fillId="0" borderId="53" xfId="24" applyNumberFormat="1" applyFont="1" applyBorder="1" applyAlignment="1">
      <alignment vertical="center"/>
    </xf>
    <xf numFmtId="172" fontId="48" fillId="0" borderId="41" xfId="24" applyNumberFormat="1" applyFont="1" applyBorder="1" applyAlignment="1">
      <alignment vertical="center"/>
    </xf>
    <xf numFmtId="176" fontId="19" fillId="7" borderId="1" xfId="21" applyNumberFormat="1" applyFont="1" applyFill="1" applyBorder="1" applyAlignment="1" applyProtection="1">
      <alignment horizontal="center" vertical="center" shrinkToFit="1"/>
      <protection hidden="1"/>
    </xf>
    <xf numFmtId="176" fontId="18" fillId="8" borderId="19" xfId="21" applyNumberFormat="1" applyFont="1" applyFill="1" applyBorder="1" applyAlignment="1" applyProtection="1">
      <alignment vertical="center"/>
      <protection hidden="1"/>
    </xf>
    <xf numFmtId="179" fontId="19" fillId="6" borderId="1" xfId="21" applyNumberFormat="1" applyFont="1" applyFill="1" applyBorder="1" applyAlignment="1" applyProtection="1">
      <alignment horizontal="center" vertical="center" wrapText="1"/>
      <protection hidden="1"/>
    </xf>
    <xf numFmtId="176" fontId="19" fillId="7" borderId="3" xfId="21" applyNumberFormat="1" applyFont="1" applyFill="1" applyBorder="1" applyAlignment="1" applyProtection="1">
      <alignment horizontal="center" vertical="center" shrinkToFit="1"/>
      <protection hidden="1"/>
    </xf>
    <xf numFmtId="182" fontId="19" fillId="6" borderId="1" xfId="21" applyNumberFormat="1" applyFont="1" applyFill="1" applyBorder="1" applyAlignment="1" applyProtection="1">
      <alignment horizontal="center" vertical="center" wrapText="1"/>
      <protection hidden="1"/>
    </xf>
    <xf numFmtId="182" fontId="19" fillId="6" borderId="3" xfId="21" applyNumberFormat="1" applyFont="1" applyFill="1" applyBorder="1" applyAlignment="1" applyProtection="1">
      <alignment horizontal="center" vertical="center" wrapText="1"/>
      <protection hidden="1"/>
    </xf>
    <xf numFmtId="179" fontId="19" fillId="6" borderId="3" xfId="21" applyNumberFormat="1" applyFont="1" applyFill="1" applyBorder="1" applyAlignment="1" applyProtection="1">
      <alignment horizontal="center" vertical="center" wrapText="1"/>
      <protection hidden="1"/>
    </xf>
    <xf numFmtId="14" fontId="2" fillId="64" borderId="0" xfId="21" applyNumberFormat="1" applyFill="1" applyAlignment="1" applyProtection="1">
      <alignment horizontal="center" vertical="center"/>
      <protection hidden="1"/>
    </xf>
    <xf numFmtId="2" fontId="2" fillId="45" borderId="63" xfId="21" applyNumberFormat="1" applyFill="1" applyBorder="1" applyAlignment="1" applyProtection="1">
      <alignment horizontal="left" vertical="center" wrapText="1"/>
      <protection hidden="1"/>
    </xf>
    <xf numFmtId="0" fontId="2" fillId="45" borderId="60" xfId="21" applyFill="1" applyBorder="1" applyAlignment="1" applyProtection="1">
      <alignment horizontal="left" vertical="center" wrapText="1"/>
      <protection hidden="1"/>
    </xf>
    <xf numFmtId="172" fontId="48" fillId="0" borderId="1" xfId="24" applyNumberFormat="1" applyFont="1" applyBorder="1" applyAlignment="1">
      <alignment horizontal="center" vertical="center"/>
    </xf>
    <xf numFmtId="172" fontId="48" fillId="0" borderId="3" xfId="24" applyNumberFormat="1" applyFont="1" applyBorder="1" applyAlignment="1">
      <alignment horizontal="center" vertical="center"/>
    </xf>
    <xf numFmtId="1" fontId="81" fillId="26" borderId="52" xfId="0" applyNumberFormat="1" applyFont="1" applyFill="1" applyBorder="1" applyAlignment="1">
      <alignment horizontal="center" vertical="center"/>
    </xf>
    <xf numFmtId="2" fontId="81" fillId="26" borderId="53" xfId="0" applyNumberFormat="1" applyFont="1" applyFill="1" applyBorder="1" applyAlignment="1">
      <alignment vertical="center"/>
    </xf>
    <xf numFmtId="2" fontId="81" fillId="26" borderId="53" xfId="0" applyNumberFormat="1" applyFont="1" applyFill="1" applyBorder="1" applyAlignment="1">
      <alignment horizontal="center" vertical="center"/>
    </xf>
    <xf numFmtId="172" fontId="48" fillId="0" borderId="53" xfId="24" applyNumberFormat="1" applyFont="1" applyBorder="1" applyAlignment="1">
      <alignment horizontal="center" vertical="center"/>
    </xf>
    <xf numFmtId="2" fontId="81" fillId="26" borderId="53" xfId="0" applyNumberFormat="1" applyFont="1" applyFill="1" applyBorder="1" applyAlignment="1">
      <alignment vertical="center" wrapText="1"/>
    </xf>
    <xf numFmtId="176" fontId="81" fillId="26" borderId="48" xfId="0" applyNumberFormat="1" applyFont="1" applyFill="1" applyBorder="1" applyAlignment="1">
      <alignment vertical="center"/>
    </xf>
    <xf numFmtId="2" fontId="80" fillId="32" borderId="19" xfId="0" applyNumberFormat="1" applyFont="1" applyFill="1" applyBorder="1" applyAlignment="1" applyProtection="1">
      <alignment horizontal="center" vertical="center" wrapText="1"/>
      <protection locked="0"/>
    </xf>
    <xf numFmtId="2" fontId="80" fillId="32" borderId="57" xfId="0" applyNumberFormat="1" applyFont="1" applyFill="1" applyBorder="1" applyAlignment="1" applyProtection="1">
      <alignment horizontal="center" vertical="center" wrapText="1"/>
      <protection locked="0"/>
    </xf>
    <xf numFmtId="0" fontId="80" fillId="32" borderId="20" xfId="0" applyFont="1" applyFill="1" applyBorder="1" applyAlignment="1">
      <alignment horizontal="center" vertical="center" wrapText="1"/>
    </xf>
    <xf numFmtId="4" fontId="18" fillId="15" borderId="61" xfId="0" applyNumberFormat="1" applyFont="1" applyFill="1" applyBorder="1" applyAlignment="1" applyProtection="1">
      <alignment horizontal="center" vertical="center" wrapText="1"/>
      <protection hidden="1"/>
    </xf>
    <xf numFmtId="0" fontId="13" fillId="4" borderId="0" xfId="0" applyFont="1" applyFill="1" applyProtection="1">
      <protection hidden="1"/>
    </xf>
    <xf numFmtId="173" fontId="32" fillId="25" borderId="61" xfId="21" applyNumberFormat="1" applyFont="1" applyFill="1" applyBorder="1" applyAlignment="1" applyProtection="1">
      <alignment horizontal="center" vertical="center"/>
      <protection hidden="1"/>
    </xf>
    <xf numFmtId="173" fontId="32" fillId="25" borderId="76" xfId="21" applyNumberFormat="1" applyFont="1" applyFill="1" applyBorder="1" applyAlignment="1" applyProtection="1">
      <alignment horizontal="center" vertical="center"/>
      <protection hidden="1"/>
    </xf>
    <xf numFmtId="173" fontId="27" fillId="25" borderId="57" xfId="21" applyNumberFormat="1" applyFont="1" applyFill="1" applyBorder="1" applyAlignment="1" applyProtection="1">
      <alignment horizontal="center" vertical="center"/>
      <protection hidden="1"/>
    </xf>
    <xf numFmtId="173" fontId="32" fillId="25" borderId="1" xfId="21" applyNumberFormat="1" applyFont="1" applyFill="1" applyBorder="1" applyAlignment="1" applyProtection="1">
      <alignment horizontal="center" vertical="center"/>
      <protection hidden="1"/>
    </xf>
    <xf numFmtId="173" fontId="32" fillId="25" borderId="41" xfId="21" applyNumberFormat="1" applyFont="1" applyFill="1" applyBorder="1" applyAlignment="1" applyProtection="1">
      <alignment horizontal="center" vertical="center"/>
      <protection hidden="1"/>
    </xf>
    <xf numFmtId="173" fontId="32" fillId="25" borderId="67" xfId="21" applyNumberFormat="1" applyFont="1" applyFill="1" applyBorder="1" applyAlignment="1" applyProtection="1">
      <alignment horizontal="center" vertical="center"/>
      <protection hidden="1"/>
    </xf>
    <xf numFmtId="173" fontId="32" fillId="25" borderId="79" xfId="21" applyNumberFormat="1" applyFont="1" applyFill="1" applyBorder="1" applyAlignment="1" applyProtection="1">
      <alignment horizontal="center" vertical="center"/>
      <protection hidden="1"/>
    </xf>
    <xf numFmtId="173" fontId="27" fillId="25" borderId="84" xfId="21" applyNumberFormat="1" applyFont="1" applyFill="1" applyBorder="1" applyAlignment="1" applyProtection="1">
      <alignment horizontal="center" vertical="center"/>
      <protection hidden="1"/>
    </xf>
    <xf numFmtId="4" fontId="2" fillId="23" borderId="61" xfId="21" applyNumberFormat="1" applyFill="1" applyBorder="1" applyAlignment="1" applyProtection="1">
      <alignment horizontal="center" vertical="center"/>
      <protection locked="0"/>
    </xf>
    <xf numFmtId="4" fontId="2" fillId="23" borderId="76" xfId="21" applyNumberFormat="1" applyFill="1" applyBorder="1" applyAlignment="1" applyProtection="1">
      <alignment horizontal="center" vertical="center"/>
      <protection locked="0"/>
    </xf>
    <xf numFmtId="176" fontId="32" fillId="25" borderId="61" xfId="21" applyNumberFormat="1" applyFont="1" applyFill="1" applyBorder="1" applyAlignment="1" applyProtection="1">
      <alignment horizontal="center" vertical="center"/>
      <protection hidden="1"/>
    </xf>
    <xf numFmtId="176" fontId="32" fillId="25" borderId="76" xfId="21" applyNumberFormat="1" applyFont="1" applyFill="1" applyBorder="1" applyAlignment="1" applyProtection="1">
      <alignment horizontal="center" vertical="center"/>
      <protection hidden="1"/>
    </xf>
    <xf numFmtId="176" fontId="32" fillId="25" borderId="1" xfId="21" applyNumberFormat="1" applyFont="1" applyFill="1" applyBorder="1" applyAlignment="1" applyProtection="1">
      <alignment horizontal="center" vertical="center"/>
      <protection hidden="1"/>
    </xf>
    <xf numFmtId="176" fontId="32" fillId="25" borderId="41" xfId="21" applyNumberFormat="1" applyFont="1" applyFill="1" applyBorder="1" applyAlignment="1" applyProtection="1">
      <alignment horizontal="center" vertical="center"/>
      <protection hidden="1"/>
    </xf>
    <xf numFmtId="176" fontId="32" fillId="25" borderId="67" xfId="21" applyNumberFormat="1" applyFont="1" applyFill="1" applyBorder="1" applyAlignment="1" applyProtection="1">
      <alignment horizontal="center" vertical="center"/>
      <protection hidden="1"/>
    </xf>
    <xf numFmtId="176" fontId="32" fillId="25" borderId="79" xfId="21" applyNumberFormat="1" applyFont="1" applyFill="1" applyBorder="1" applyAlignment="1" applyProtection="1">
      <alignment horizontal="center" vertical="center"/>
      <protection hidden="1"/>
    </xf>
    <xf numFmtId="173" fontId="19" fillId="2" borderId="86" xfId="21" applyNumberFormat="1" applyFont="1" applyFill="1" applyBorder="1" applyAlignment="1" applyProtection="1">
      <alignment horizontal="center" vertical="center"/>
      <protection hidden="1"/>
    </xf>
    <xf numFmtId="173" fontId="19" fillId="2" borderId="90" xfId="21" applyNumberFormat="1" applyFont="1" applyFill="1" applyBorder="1" applyAlignment="1" applyProtection="1">
      <alignment horizontal="center" vertical="center"/>
      <protection hidden="1"/>
    </xf>
    <xf numFmtId="173" fontId="18" fillId="2" borderId="58" xfId="21" applyNumberFormat="1" applyFont="1" applyFill="1" applyBorder="1" applyAlignment="1" applyProtection="1">
      <alignment horizontal="center" vertical="center"/>
      <protection hidden="1"/>
    </xf>
    <xf numFmtId="176" fontId="27" fillId="25" borderId="57" xfId="21" applyNumberFormat="1" applyFont="1" applyFill="1" applyBorder="1" applyAlignment="1" applyProtection="1">
      <alignment horizontal="center" vertical="center"/>
      <protection hidden="1"/>
    </xf>
    <xf numFmtId="176" fontId="27" fillId="25" borderId="84" xfId="21" applyNumberFormat="1" applyFont="1" applyFill="1" applyBorder="1" applyAlignment="1" applyProtection="1">
      <alignment horizontal="center" vertical="center"/>
      <protection hidden="1"/>
    </xf>
    <xf numFmtId="173" fontId="27" fillId="25" borderId="3" xfId="21" applyNumberFormat="1" applyFont="1" applyFill="1" applyBorder="1" applyAlignment="1" applyProtection="1">
      <alignment horizontal="center" vertical="center"/>
      <protection hidden="1"/>
    </xf>
    <xf numFmtId="0" fontId="2" fillId="4" borderId="1" xfId="21" applyFill="1" applyBorder="1" applyAlignment="1" applyProtection="1">
      <alignment horizontal="center" vertical="center"/>
      <protection hidden="1"/>
    </xf>
    <xf numFmtId="0" fontId="33" fillId="0" borderId="1" xfId="21" applyFont="1" applyBorder="1" applyAlignment="1" applyProtection="1">
      <alignment horizontal="center" vertical="center"/>
      <protection locked="0"/>
    </xf>
    <xf numFmtId="174" fontId="2" fillId="26" borderId="1" xfId="21" applyNumberFormat="1" applyFill="1" applyBorder="1" applyAlignment="1" applyProtection="1">
      <alignment horizontal="center" vertical="center" wrapText="1" shrinkToFit="1"/>
      <protection locked="0" hidden="1"/>
    </xf>
    <xf numFmtId="174" fontId="2" fillId="26" borderId="3" xfId="21" applyNumberFormat="1" applyFill="1" applyBorder="1" applyAlignment="1" applyProtection="1">
      <alignment horizontal="center" vertical="center" wrapText="1" shrinkToFit="1"/>
      <protection locked="0" hidden="1"/>
    </xf>
    <xf numFmtId="174" fontId="32" fillId="63" borderId="1" xfId="21" applyNumberFormat="1" applyFont="1" applyFill="1" applyBorder="1" applyAlignment="1" applyProtection="1">
      <alignment horizontal="center" vertical="center" wrapText="1"/>
      <protection hidden="1"/>
    </xf>
    <xf numFmtId="174" fontId="32" fillId="63" borderId="3" xfId="21" applyNumberFormat="1" applyFont="1" applyFill="1" applyBorder="1" applyAlignment="1" applyProtection="1">
      <alignment horizontal="center" vertical="center" wrapText="1"/>
      <protection hidden="1"/>
    </xf>
    <xf numFmtId="0" fontId="103" fillId="15" borderId="23" xfId="2" applyFont="1" applyFill="1" applyBorder="1" applyAlignment="1" applyProtection="1">
      <alignment vertical="center" wrapText="1"/>
      <protection hidden="1"/>
    </xf>
    <xf numFmtId="176" fontId="19" fillId="6" borderId="40" xfId="21" applyNumberFormat="1" applyFont="1" applyFill="1" applyBorder="1" applyAlignment="1" applyProtection="1">
      <alignment horizontal="center" vertical="center"/>
      <protection hidden="1"/>
    </xf>
    <xf numFmtId="176" fontId="19" fillId="6" borderId="1" xfId="21" applyNumberFormat="1" applyFont="1" applyFill="1" applyBorder="1" applyAlignment="1" applyProtection="1">
      <alignment horizontal="center" vertical="center"/>
      <protection hidden="1"/>
    </xf>
    <xf numFmtId="176" fontId="19" fillId="6" borderId="3" xfId="21" applyNumberFormat="1" applyFont="1" applyFill="1" applyBorder="1" applyAlignment="1" applyProtection="1">
      <alignment horizontal="center" vertical="center"/>
      <protection hidden="1"/>
    </xf>
    <xf numFmtId="176" fontId="19" fillId="6" borderId="53" xfId="21" applyNumberFormat="1" applyFont="1" applyFill="1" applyBorder="1" applyAlignment="1" applyProtection="1">
      <alignment horizontal="center" vertical="center"/>
      <protection hidden="1"/>
    </xf>
    <xf numFmtId="176" fontId="19" fillId="6" borderId="41" xfId="21" applyNumberFormat="1" applyFont="1" applyFill="1" applyBorder="1" applyAlignment="1" applyProtection="1">
      <alignment horizontal="center" vertical="center"/>
      <protection hidden="1"/>
    </xf>
    <xf numFmtId="182" fontId="19" fillId="6" borderId="16" xfId="21" applyNumberFormat="1" applyFont="1" applyFill="1" applyBorder="1" applyAlignment="1" applyProtection="1">
      <alignment horizontal="center" vertical="center"/>
      <protection hidden="1"/>
    </xf>
    <xf numFmtId="179" fontId="19" fillId="6" borderId="16" xfId="21" applyNumberFormat="1" applyFont="1" applyFill="1" applyBorder="1" applyAlignment="1" applyProtection="1">
      <alignment horizontal="center" vertical="center"/>
      <protection hidden="1"/>
    </xf>
    <xf numFmtId="0" fontId="2" fillId="23" borderId="1" xfId="21" applyFill="1" applyBorder="1" applyAlignment="1" applyProtection="1">
      <alignment horizontal="center" vertical="center"/>
      <protection locked="0"/>
    </xf>
    <xf numFmtId="177" fontId="2" fillId="23" borderId="1" xfId="21" applyNumberFormat="1" applyFill="1" applyBorder="1" applyAlignment="1" applyProtection="1">
      <alignment horizontal="center" vertical="center"/>
      <protection locked="0"/>
    </xf>
    <xf numFmtId="0" fontId="2" fillId="23" borderId="1" xfId="21" applyFill="1" applyBorder="1" applyAlignment="1" applyProtection="1">
      <alignment horizontal="center" vertical="center" wrapText="1"/>
      <protection locked="0"/>
    </xf>
    <xf numFmtId="0" fontId="2" fillId="5" borderId="1" xfId="21" applyFill="1" applyBorder="1" applyAlignment="1" applyProtection="1">
      <alignment horizontal="center" vertical="center"/>
      <protection hidden="1"/>
    </xf>
    <xf numFmtId="0" fontId="52" fillId="4" borderId="0" xfId="21" applyFont="1" applyFill="1" applyProtection="1">
      <protection hidden="1"/>
    </xf>
    <xf numFmtId="0" fontId="33" fillId="4" borderId="0" xfId="0" applyFont="1" applyFill="1" applyAlignment="1" applyProtection="1">
      <alignment vertical="center"/>
      <protection hidden="1"/>
    </xf>
    <xf numFmtId="0" fontId="98" fillId="62" borderId="32" xfId="2" applyFont="1" applyFill="1" applyBorder="1" applyAlignment="1" applyProtection="1">
      <alignment horizontal="left" vertical="top" wrapText="1"/>
      <protection hidden="1"/>
    </xf>
    <xf numFmtId="0" fontId="98" fillId="62" borderId="0" xfId="2" applyFont="1" applyFill="1" applyBorder="1" applyAlignment="1" applyProtection="1">
      <alignment horizontal="left" vertical="top" wrapText="1"/>
      <protection hidden="1"/>
    </xf>
    <xf numFmtId="4" fontId="18" fillId="15" borderId="22" xfId="21" applyNumberFormat="1" applyFont="1" applyFill="1" applyBorder="1" applyAlignment="1" applyProtection="1">
      <alignment horizontal="center" vertical="center" wrapText="1"/>
      <protection hidden="1"/>
    </xf>
    <xf numFmtId="4" fontId="18" fillId="15" borderId="25" xfId="21" applyNumberFormat="1" applyFont="1" applyFill="1" applyBorder="1" applyAlignment="1" applyProtection="1">
      <alignment horizontal="center" vertical="center" wrapText="1"/>
      <protection hidden="1"/>
    </xf>
    <xf numFmtId="4" fontId="18" fillId="15" borderId="41" xfId="21" applyNumberFormat="1" applyFont="1" applyFill="1" applyBorder="1" applyAlignment="1" applyProtection="1">
      <alignment horizontal="center" vertical="center" wrapText="1"/>
      <protection hidden="1"/>
    </xf>
    <xf numFmtId="0" fontId="98" fillId="62" borderId="29" xfId="2" applyFont="1" applyFill="1" applyBorder="1" applyAlignment="1" applyProtection="1">
      <alignment horizontal="left" vertical="top" wrapText="1"/>
      <protection hidden="1"/>
    </xf>
    <xf numFmtId="0" fontId="98" fillId="62" borderId="31" xfId="2" applyFont="1" applyFill="1" applyBorder="1" applyAlignment="1" applyProtection="1">
      <alignment horizontal="left" vertical="top" wrapText="1"/>
      <protection hidden="1"/>
    </xf>
    <xf numFmtId="0" fontId="57" fillId="4" borderId="0" xfId="21" applyFont="1" applyFill="1" applyAlignment="1" applyProtection="1">
      <alignment horizontal="left" vertical="center"/>
      <protection hidden="1"/>
    </xf>
    <xf numFmtId="0" fontId="104" fillId="57" borderId="0" xfId="2" applyFont="1" applyFill="1" applyBorder="1" applyAlignment="1" applyProtection="1">
      <protection hidden="1"/>
    </xf>
    <xf numFmtId="0" fontId="33" fillId="0" borderId="58" xfId="21" applyFont="1" applyBorder="1" applyAlignment="1" applyProtection="1">
      <alignment horizontal="center" vertical="center"/>
      <protection hidden="1"/>
    </xf>
    <xf numFmtId="0" fontId="57" fillId="57" borderId="0" xfId="21" applyFont="1" applyFill="1" applyAlignment="1" applyProtection="1">
      <alignment horizontal="left" vertical="center"/>
      <protection hidden="1"/>
    </xf>
    <xf numFmtId="3" fontId="2" fillId="20" borderId="40" xfId="21" applyNumberFormat="1" applyFill="1" applyBorder="1" applyAlignment="1" applyProtection="1">
      <alignment horizontal="center" vertical="center" wrapText="1"/>
      <protection locked="0"/>
    </xf>
    <xf numFmtId="0" fontId="2" fillId="5" borderId="40" xfId="21" applyFill="1" applyBorder="1" applyAlignment="1" applyProtection="1">
      <alignment horizontal="center" vertical="center" wrapText="1"/>
      <protection locked="0"/>
    </xf>
    <xf numFmtId="3" fontId="2" fillId="5" borderId="40" xfId="21" applyNumberFormat="1" applyFill="1" applyBorder="1" applyAlignment="1" applyProtection="1">
      <alignment horizontal="center" vertical="center" wrapText="1"/>
      <protection locked="0"/>
    </xf>
    <xf numFmtId="0" fontId="2" fillId="5" borderId="40" xfId="21" applyFill="1" applyBorder="1" applyAlignment="1" applyProtection="1">
      <alignment horizontal="center" vertical="center"/>
      <protection locked="0"/>
    </xf>
    <xf numFmtId="0" fontId="2" fillId="5" borderId="40" xfId="21" applyFill="1" applyBorder="1" applyAlignment="1" applyProtection="1">
      <alignment horizontal="center" vertical="center"/>
      <protection locked="0" hidden="1"/>
    </xf>
    <xf numFmtId="176" fontId="19" fillId="7" borderId="14" xfId="21" applyNumberFormat="1" applyFont="1" applyFill="1" applyBorder="1" applyAlignment="1" applyProtection="1">
      <alignment horizontal="center" vertical="center"/>
      <protection hidden="1"/>
    </xf>
    <xf numFmtId="0" fontId="2" fillId="5" borderId="72" xfId="21" applyFill="1" applyBorder="1" applyAlignment="1" applyProtection="1">
      <alignment horizontal="center" vertical="center"/>
      <protection locked="0" hidden="1"/>
    </xf>
    <xf numFmtId="0" fontId="2" fillId="5" borderId="36" xfId="21" applyFill="1" applyBorder="1" applyAlignment="1" applyProtection="1">
      <alignment horizontal="center" vertical="center"/>
      <protection locked="0" hidden="1"/>
    </xf>
    <xf numFmtId="0" fontId="2" fillId="5" borderId="21" xfId="21" applyFill="1" applyBorder="1" applyAlignment="1" applyProtection="1">
      <alignment horizontal="center" vertical="center"/>
      <protection locked="0" hidden="1"/>
    </xf>
    <xf numFmtId="4" fontId="2" fillId="20" borderId="61" xfId="21" applyNumberFormat="1" applyFill="1" applyBorder="1" applyAlignment="1" applyProtection="1">
      <alignment horizontal="center" vertical="center" wrapText="1"/>
      <protection locked="0"/>
    </xf>
    <xf numFmtId="4" fontId="2" fillId="20" borderId="62" xfId="21" applyNumberFormat="1" applyFill="1" applyBorder="1" applyAlignment="1" applyProtection="1">
      <alignment horizontal="center" vertical="center" wrapText="1"/>
      <protection locked="0"/>
    </xf>
    <xf numFmtId="0" fontId="19" fillId="6" borderId="38" xfId="21" applyFont="1" applyFill="1" applyBorder="1" applyAlignment="1" applyProtection="1">
      <alignment horizontal="center" vertical="center"/>
      <protection hidden="1"/>
    </xf>
    <xf numFmtId="0" fontId="19" fillId="6" borderId="35" xfId="21" applyFont="1" applyFill="1" applyBorder="1" applyAlignment="1" applyProtection="1">
      <alignment horizontal="center" vertical="center"/>
      <protection hidden="1"/>
    </xf>
    <xf numFmtId="0" fontId="19" fillId="6" borderId="39" xfId="21" applyFont="1" applyFill="1" applyBorder="1" applyAlignment="1" applyProtection="1">
      <alignment horizontal="center" vertical="center"/>
      <protection hidden="1"/>
    </xf>
    <xf numFmtId="0" fontId="105" fillId="4" borderId="0" xfId="21" applyFont="1" applyFill="1" applyProtection="1">
      <protection hidden="1"/>
    </xf>
    <xf numFmtId="0" fontId="105" fillId="4" borderId="0" xfId="21" applyFont="1" applyFill="1" applyAlignment="1" applyProtection="1">
      <alignment horizontal="center"/>
      <protection hidden="1"/>
    </xf>
    <xf numFmtId="0" fontId="3" fillId="32" borderId="0" xfId="2" applyFill="1" applyBorder="1" applyAlignment="1" applyProtection="1">
      <alignment vertical="center" wrapText="1"/>
      <protection hidden="1"/>
    </xf>
    <xf numFmtId="0" fontId="3" fillId="32" borderId="9" xfId="2" applyFill="1" applyBorder="1" applyAlignment="1" applyProtection="1">
      <alignment vertical="center" wrapText="1"/>
      <protection hidden="1"/>
    </xf>
    <xf numFmtId="0" fontId="3" fillId="32" borderId="11" xfId="2" applyFill="1" applyBorder="1" applyAlignment="1" applyProtection="1">
      <alignment vertical="center" wrapText="1"/>
      <protection hidden="1"/>
    </xf>
    <xf numFmtId="0" fontId="3" fillId="32" borderId="12" xfId="2" applyFill="1" applyBorder="1" applyAlignment="1" applyProtection="1">
      <alignment vertical="center" wrapText="1"/>
      <protection hidden="1"/>
    </xf>
    <xf numFmtId="0" fontId="2" fillId="9" borderId="0" xfId="21" applyFill="1" applyAlignment="1" applyProtection="1">
      <alignment horizontal="center"/>
      <protection hidden="1"/>
    </xf>
    <xf numFmtId="0" fontId="2" fillId="9" borderId="7" xfId="21" applyFill="1" applyBorder="1" applyAlignment="1" applyProtection="1">
      <alignment horizontal="center"/>
      <protection hidden="1"/>
    </xf>
    <xf numFmtId="4" fontId="18" fillId="15" borderId="3" xfId="21" applyNumberFormat="1" applyFont="1" applyFill="1" applyBorder="1" applyAlignment="1" applyProtection="1">
      <alignment horizontal="center" vertical="center" wrapText="1"/>
      <protection hidden="1"/>
    </xf>
    <xf numFmtId="4" fontId="18" fillId="15" borderId="4" xfId="21" applyNumberFormat="1" applyFont="1" applyFill="1" applyBorder="1" applyAlignment="1" applyProtection="1">
      <alignment horizontal="center" vertical="center" wrapText="1"/>
      <protection hidden="1"/>
    </xf>
    <xf numFmtId="3" fontId="2" fillId="0" borderId="13" xfId="21" applyNumberFormat="1" applyBorder="1" applyAlignment="1" applyProtection="1">
      <alignment horizontal="center" vertical="center" wrapText="1"/>
      <protection locked="0"/>
    </xf>
    <xf numFmtId="1" fontId="2" fillId="5" borderId="40" xfId="21" applyNumberFormat="1" applyFill="1" applyBorder="1" applyAlignment="1" applyProtection="1">
      <alignment horizontal="center" vertical="center" wrapText="1"/>
      <protection locked="0"/>
    </xf>
    <xf numFmtId="0" fontId="2" fillId="5" borderId="40" xfId="21" applyFill="1" applyBorder="1" applyAlignment="1" applyProtection="1">
      <alignment horizontal="center" vertical="center" shrinkToFit="1"/>
      <protection locked="0"/>
    </xf>
    <xf numFmtId="176" fontId="2" fillId="0" borderId="40" xfId="21" applyNumberFormat="1" applyBorder="1" applyAlignment="1" applyProtection="1">
      <alignment horizontal="center" vertical="center" wrapText="1"/>
      <protection locked="0"/>
    </xf>
    <xf numFmtId="176" fontId="32" fillId="7" borderId="14" xfId="21" applyNumberFormat="1" applyFont="1" applyFill="1" applyBorder="1" applyAlignment="1" applyProtection="1">
      <alignment horizontal="center" vertical="center" shrinkToFit="1"/>
      <protection hidden="1"/>
    </xf>
    <xf numFmtId="4" fontId="18" fillId="15" borderId="15" xfId="21" applyNumberFormat="1" applyFont="1" applyFill="1" applyBorder="1" applyAlignment="1" applyProtection="1">
      <alignment horizontal="center" vertical="center" wrapText="1"/>
      <protection hidden="1"/>
    </xf>
    <xf numFmtId="0" fontId="98" fillId="62" borderId="33" xfId="2" applyFont="1" applyFill="1" applyBorder="1" applyAlignment="1" applyProtection="1">
      <alignment horizontal="center" vertical="center" wrapText="1"/>
      <protection hidden="1"/>
    </xf>
    <xf numFmtId="0" fontId="98" fillId="62" borderId="31" xfId="2" applyFont="1" applyFill="1" applyBorder="1" applyAlignment="1" applyProtection="1">
      <alignment horizontal="center" vertical="center" wrapText="1"/>
      <protection hidden="1"/>
    </xf>
    <xf numFmtId="3" fontId="2" fillId="0" borderId="52" xfId="21" applyNumberFormat="1" applyBorder="1" applyAlignment="1" applyProtection="1">
      <alignment horizontal="center" vertical="center" wrapText="1"/>
      <protection locked="0"/>
    </xf>
    <xf numFmtId="4" fontId="2" fillId="5" borderId="53" xfId="21" applyNumberFormat="1" applyFill="1" applyBorder="1" applyAlignment="1" applyProtection="1">
      <alignment horizontal="center" vertical="center" shrinkToFit="1"/>
      <protection locked="0"/>
    </xf>
    <xf numFmtId="0" fontId="2" fillId="5" borderId="53" xfId="21" applyFill="1" applyBorder="1" applyAlignment="1" applyProtection="1">
      <alignment horizontal="center" vertical="center" shrinkToFit="1"/>
      <protection locked="0"/>
    </xf>
    <xf numFmtId="176" fontId="2" fillId="0" borderId="53" xfId="21" applyNumberFormat="1" applyBorder="1" applyAlignment="1" applyProtection="1">
      <alignment horizontal="center" vertical="center" wrapText="1"/>
      <protection locked="0"/>
    </xf>
    <xf numFmtId="176" fontId="32" fillId="50" borderId="77" xfId="21" applyNumberFormat="1" applyFont="1" applyFill="1" applyBorder="1" applyAlignment="1" applyProtection="1">
      <alignment horizontal="center" vertical="center" shrinkToFit="1"/>
      <protection hidden="1"/>
    </xf>
    <xf numFmtId="176" fontId="2" fillId="0" borderId="52" xfId="21" applyNumberFormat="1" applyBorder="1" applyAlignment="1" applyProtection="1">
      <alignment horizontal="center" vertical="center" wrapText="1"/>
      <protection locked="0"/>
    </xf>
    <xf numFmtId="176" fontId="32" fillId="50" borderId="48" xfId="21" applyNumberFormat="1" applyFont="1" applyFill="1" applyBorder="1" applyAlignment="1" applyProtection="1">
      <alignment horizontal="center" vertical="center" shrinkToFit="1"/>
      <protection hidden="1"/>
    </xf>
    <xf numFmtId="4" fontId="18" fillId="15" borderId="21" xfId="21" applyNumberFormat="1" applyFont="1" applyFill="1" applyBorder="1" applyAlignment="1" applyProtection="1">
      <alignment horizontal="center" vertical="center" wrapText="1"/>
      <protection hidden="1"/>
    </xf>
    <xf numFmtId="177" fontId="32" fillId="25" borderId="1" xfId="21" applyNumberFormat="1" applyFont="1" applyFill="1" applyBorder="1" applyAlignment="1" applyProtection="1">
      <alignment horizontal="center" vertical="center" wrapText="1"/>
      <protection hidden="1"/>
    </xf>
    <xf numFmtId="177" fontId="32" fillId="25" borderId="3" xfId="21" applyNumberFormat="1" applyFont="1" applyFill="1" applyBorder="1" applyAlignment="1" applyProtection="1">
      <alignment horizontal="center" vertical="center" wrapText="1"/>
      <protection hidden="1"/>
    </xf>
    <xf numFmtId="4" fontId="18" fillId="15" borderId="41" xfId="21" applyNumberFormat="1" applyFont="1" applyFill="1" applyBorder="1" applyAlignment="1" applyProtection="1">
      <alignment horizontal="center" vertical="center"/>
      <protection hidden="1"/>
    </xf>
    <xf numFmtId="4" fontId="18" fillId="15" borderId="18" xfId="21" applyNumberFormat="1" applyFont="1" applyFill="1" applyBorder="1" applyAlignment="1" applyProtection="1">
      <alignment horizontal="center" vertical="center"/>
      <protection hidden="1"/>
    </xf>
    <xf numFmtId="2" fontId="2" fillId="23" borderId="13" xfId="21" applyNumberFormat="1" applyFill="1" applyBorder="1" applyAlignment="1" applyProtection="1">
      <alignment horizontal="center" vertical="center"/>
      <protection locked="0"/>
    </xf>
    <xf numFmtId="2" fontId="2" fillId="23" borderId="40" xfId="21" applyNumberFormat="1" applyFill="1" applyBorder="1" applyAlignment="1" applyProtection="1">
      <alignment horizontal="center" vertical="center" wrapText="1"/>
      <protection locked="0"/>
    </xf>
    <xf numFmtId="3" fontId="19" fillId="24" borderId="40" xfId="21" applyNumberFormat="1" applyFont="1" applyFill="1" applyBorder="1" applyAlignment="1" applyProtection="1">
      <alignment horizontal="center" vertical="center" wrapText="1" shrinkToFit="1"/>
      <protection hidden="1"/>
    </xf>
    <xf numFmtId="3" fontId="2" fillId="26" borderId="40" xfId="21" applyNumberFormat="1" applyFill="1" applyBorder="1" applyAlignment="1" applyProtection="1">
      <alignment horizontal="center" vertical="center" wrapText="1" shrinkToFit="1"/>
      <protection locked="0" hidden="1"/>
    </xf>
    <xf numFmtId="174" fontId="2" fillId="26" borderId="40" xfId="21" applyNumberFormat="1" applyFill="1" applyBorder="1" applyAlignment="1" applyProtection="1">
      <alignment horizontal="center" vertical="center" wrapText="1" shrinkToFit="1"/>
      <protection locked="0" hidden="1"/>
    </xf>
    <xf numFmtId="4" fontId="2" fillId="23" borderId="40" xfId="21" applyNumberFormat="1" applyFill="1" applyBorder="1" applyAlignment="1" applyProtection="1">
      <alignment horizontal="center" vertical="center" wrapText="1"/>
      <protection locked="0"/>
    </xf>
    <xf numFmtId="167" fontId="32" fillId="27" borderId="40" xfId="21" applyNumberFormat="1" applyFont="1" applyFill="1" applyBorder="1" applyAlignment="1" applyProtection="1">
      <alignment horizontal="center" vertical="center" wrapText="1" shrinkToFit="1"/>
      <protection hidden="1"/>
    </xf>
    <xf numFmtId="173" fontId="19" fillId="25" borderId="14" xfId="21" applyNumberFormat="1" applyFont="1" applyFill="1" applyBorder="1" applyAlignment="1" applyProtection="1">
      <alignment horizontal="center" vertical="center" shrinkToFit="1"/>
      <protection hidden="1"/>
    </xf>
    <xf numFmtId="3" fontId="19" fillId="6" borderId="13" xfId="21" applyNumberFormat="1" applyFont="1" applyFill="1" applyBorder="1" applyAlignment="1" applyProtection="1">
      <alignment horizontal="center" vertical="center" wrapText="1"/>
      <protection locked="0"/>
    </xf>
    <xf numFmtId="4" fontId="2" fillId="5" borderId="40" xfId="21" applyNumberFormat="1" applyFill="1" applyBorder="1" applyAlignment="1" applyProtection="1">
      <alignment horizontal="center" vertical="center" shrinkToFit="1"/>
      <protection locked="0"/>
    </xf>
    <xf numFmtId="175" fontId="19" fillId="6" borderId="40" xfId="21" applyNumberFormat="1" applyFont="1" applyFill="1" applyBorder="1" applyAlignment="1" applyProtection="1">
      <alignment horizontal="center" vertical="center" wrapText="1"/>
      <protection hidden="1"/>
    </xf>
    <xf numFmtId="4" fontId="19" fillId="7" borderId="40" xfId="21" applyNumberFormat="1" applyFont="1" applyFill="1" applyBorder="1" applyAlignment="1" applyProtection="1">
      <alignment horizontal="center" vertical="center" shrinkToFit="1"/>
      <protection hidden="1"/>
    </xf>
    <xf numFmtId="175" fontId="2" fillId="0" borderId="40" xfId="21" applyNumberFormat="1" applyBorder="1" applyAlignment="1" applyProtection="1">
      <alignment horizontal="center" vertical="center" wrapText="1"/>
      <protection locked="0"/>
    </xf>
    <xf numFmtId="4" fontId="2" fillId="0" borderId="40" xfId="21" applyNumberFormat="1" applyBorder="1" applyAlignment="1" applyProtection="1">
      <alignment horizontal="center" vertical="center" shrinkToFit="1"/>
      <protection locked="0"/>
    </xf>
    <xf numFmtId="180" fontId="19" fillId="7" borderId="40" xfId="21" applyNumberFormat="1" applyFont="1" applyFill="1" applyBorder="1" applyAlignment="1" applyProtection="1">
      <alignment horizontal="center" vertical="center"/>
      <protection hidden="1"/>
    </xf>
    <xf numFmtId="4" fontId="2" fillId="65" borderId="81" xfId="21" applyNumberFormat="1" applyFill="1" applyBorder="1" applyAlignment="1" applyProtection="1">
      <alignment horizontal="center" vertical="center" wrapText="1"/>
      <protection locked="0"/>
    </xf>
    <xf numFmtId="0" fontId="2" fillId="0" borderId="13" xfId="21" applyBorder="1" applyAlignment="1" applyProtection="1">
      <alignment horizontal="center" vertical="center" wrapText="1"/>
      <protection locked="0"/>
    </xf>
    <xf numFmtId="0" fontId="2" fillId="0" borderId="16" xfId="21" applyBorder="1" applyAlignment="1" applyProtection="1">
      <alignment horizontal="center" vertical="center" wrapText="1"/>
      <protection locked="0"/>
    </xf>
    <xf numFmtId="0" fontId="2" fillId="0" borderId="15" xfId="21" applyBorder="1" applyAlignment="1" applyProtection="1">
      <alignment horizontal="center" vertical="center" wrapText="1"/>
      <protection locked="0"/>
    </xf>
    <xf numFmtId="0" fontId="33" fillId="0" borderId="58" xfId="21" applyFont="1" applyBorder="1" applyAlignment="1" applyProtection="1">
      <alignment vertical="center"/>
      <protection locked="0" hidden="1"/>
    </xf>
    <xf numFmtId="0" fontId="48" fillId="0" borderId="84" xfId="24" applyFont="1" applyBorder="1" applyAlignment="1">
      <alignment vertical="center" wrapText="1"/>
    </xf>
    <xf numFmtId="0" fontId="48" fillId="0" borderId="19" xfId="24" applyFont="1" applyBorder="1" applyAlignment="1">
      <alignment vertical="center"/>
    </xf>
    <xf numFmtId="0" fontId="32" fillId="24" borderId="16" xfId="21" applyFont="1" applyFill="1" applyBorder="1" applyAlignment="1" applyProtection="1">
      <alignment horizontal="left" vertical="center" wrapText="1"/>
      <protection hidden="1"/>
    </xf>
    <xf numFmtId="0" fontId="32" fillId="24" borderId="1" xfId="21" applyFont="1" applyFill="1" applyBorder="1" applyAlignment="1" applyProtection="1">
      <alignment horizontal="left" vertical="center" wrapText="1"/>
      <protection hidden="1"/>
    </xf>
    <xf numFmtId="0" fontId="32" fillId="24" borderId="35" xfId="21" applyFont="1" applyFill="1" applyBorder="1" applyAlignment="1" applyProtection="1">
      <alignment horizontal="left" vertical="center" wrapText="1"/>
      <protection hidden="1"/>
    </xf>
    <xf numFmtId="0" fontId="3" fillId="15" borderId="10" xfId="2" applyFill="1" applyBorder="1" applyAlignment="1" applyProtection="1">
      <alignment vertical="center" wrapText="1"/>
      <protection hidden="1"/>
    </xf>
    <xf numFmtId="0" fontId="33" fillId="54" borderId="10" xfId="21" applyFont="1" applyFill="1" applyBorder="1" applyAlignment="1" applyProtection="1">
      <alignment horizontal="left" vertical="center" wrapText="1"/>
      <protection hidden="1"/>
    </xf>
    <xf numFmtId="0" fontId="21" fillId="54" borderId="23" xfId="2" applyFont="1" applyFill="1" applyBorder="1" applyAlignment="1" applyProtection="1">
      <alignment horizontal="left" vertical="center" wrapText="1"/>
    </xf>
    <xf numFmtId="0" fontId="33" fillId="54" borderId="24" xfId="21" applyFont="1" applyFill="1" applyBorder="1" applyAlignment="1" applyProtection="1">
      <alignment vertical="center" wrapText="1"/>
      <protection hidden="1"/>
    </xf>
    <xf numFmtId="2" fontId="2" fillId="0" borderId="1" xfId="21" applyNumberFormat="1" applyBorder="1" applyAlignment="1" applyProtection="1">
      <alignment horizontal="center" vertical="center"/>
      <protection locked="0"/>
    </xf>
    <xf numFmtId="2" fontId="2" fillId="0" borderId="41" xfId="21" applyNumberFormat="1" applyBorder="1" applyAlignment="1" applyProtection="1">
      <alignment horizontal="center" vertical="center"/>
      <protection locked="0"/>
    </xf>
    <xf numFmtId="183" fontId="48" fillId="0" borderId="2" xfId="24" applyNumberFormat="1" applyFont="1" applyBorder="1" applyAlignment="1">
      <alignment horizontal="right" vertical="center"/>
    </xf>
    <xf numFmtId="0" fontId="72" fillId="0" borderId="50" xfId="2" applyFont="1" applyFill="1" applyBorder="1" applyAlignment="1" applyProtection="1">
      <alignment horizontal="left" vertical="center" wrapText="1"/>
      <protection hidden="1"/>
    </xf>
    <xf numFmtId="0" fontId="72" fillId="0" borderId="71" xfId="2" applyFont="1" applyFill="1" applyBorder="1" applyAlignment="1" applyProtection="1">
      <alignment horizontal="left" vertical="center" wrapText="1"/>
      <protection hidden="1"/>
    </xf>
    <xf numFmtId="0" fontId="2" fillId="15" borderId="16" xfId="21" applyFill="1" applyBorder="1" applyAlignment="1" applyProtection="1">
      <alignment horizontal="center" vertical="center" wrapText="1"/>
      <protection hidden="1"/>
    </xf>
    <xf numFmtId="0" fontId="2" fillId="43" borderId="2" xfId="21" applyFill="1" applyBorder="1" applyAlignment="1" applyProtection="1">
      <alignment horizontal="left" vertical="center" wrapText="1"/>
      <protection hidden="1"/>
    </xf>
    <xf numFmtId="0" fontId="49" fillId="0" borderId="49" xfId="21" applyFont="1" applyBorder="1" applyAlignment="1" applyProtection="1">
      <alignment horizontal="left" vertical="center" wrapText="1"/>
      <protection hidden="1"/>
    </xf>
    <xf numFmtId="0" fontId="49" fillId="0" borderId="50" xfId="21" applyFont="1" applyBorder="1" applyAlignment="1" applyProtection="1">
      <alignment horizontal="left" vertical="center"/>
      <protection hidden="1"/>
    </xf>
    <xf numFmtId="0" fontId="49" fillId="0" borderId="71" xfId="21" applyFont="1" applyBorder="1" applyAlignment="1" applyProtection="1">
      <alignment horizontal="left" vertical="center"/>
      <protection hidden="1"/>
    </xf>
    <xf numFmtId="2" fontId="18" fillId="18" borderId="16" xfId="0" applyNumberFormat="1" applyFont="1" applyFill="1" applyBorder="1" applyAlignment="1" applyProtection="1">
      <alignment horizontal="left" vertical="center"/>
      <protection hidden="1"/>
    </xf>
    <xf numFmtId="2" fontId="18" fillId="18" borderId="1" xfId="0" applyNumberFormat="1" applyFont="1" applyFill="1" applyBorder="1" applyAlignment="1" applyProtection="1">
      <alignment horizontal="left" vertical="center"/>
      <protection hidden="1"/>
    </xf>
    <xf numFmtId="0" fontId="49" fillId="13" borderId="15" xfId="0" applyFont="1" applyFill="1" applyBorder="1" applyAlignment="1" applyProtection="1">
      <alignment horizontal="left" vertical="center"/>
      <protection hidden="1"/>
    </xf>
    <xf numFmtId="0" fontId="49" fillId="13" borderId="3" xfId="0" applyFont="1" applyFill="1" applyBorder="1" applyAlignment="1" applyProtection="1">
      <alignment horizontal="left" vertical="center"/>
      <protection hidden="1"/>
    </xf>
    <xf numFmtId="0" fontId="49" fillId="13" borderId="13" xfId="0" applyFont="1" applyFill="1" applyBorder="1" applyAlignment="1" applyProtection="1">
      <alignment horizontal="center" vertical="center"/>
      <protection hidden="1"/>
    </xf>
    <xf numFmtId="0" fontId="49" fillId="13" borderId="40" xfId="0" applyFont="1" applyFill="1" applyBorder="1" applyAlignment="1" applyProtection="1">
      <alignment horizontal="center" vertical="center"/>
      <protection hidden="1"/>
    </xf>
    <xf numFmtId="0" fontId="49" fillId="13" borderId="14" xfId="0" applyFont="1" applyFill="1" applyBorder="1" applyAlignment="1" applyProtection="1">
      <alignment horizontal="center" vertical="center"/>
      <protection hidden="1"/>
    </xf>
    <xf numFmtId="0" fontId="33" fillId="16" borderId="0" xfId="0" applyFont="1" applyFill="1" applyAlignment="1" applyProtection="1">
      <alignment horizontal="left" vertical="center" wrapText="1"/>
      <protection hidden="1"/>
    </xf>
    <xf numFmtId="0" fontId="33" fillId="16" borderId="73" xfId="0" applyFont="1" applyFill="1" applyBorder="1" applyAlignment="1" applyProtection="1">
      <alignment horizontal="left" vertical="center" wrapText="1"/>
      <protection hidden="1"/>
    </xf>
    <xf numFmtId="0" fontId="33" fillId="19" borderId="1" xfId="0" applyFont="1" applyFill="1" applyBorder="1" applyAlignment="1" applyProtection="1">
      <alignment horizontal="center" vertical="center"/>
      <protection locked="0"/>
    </xf>
    <xf numFmtId="0" fontId="49" fillId="13" borderId="38" xfId="0" applyFont="1" applyFill="1" applyBorder="1" applyAlignment="1" applyProtection="1">
      <alignment horizontal="center" vertical="center"/>
      <protection hidden="1"/>
    </xf>
    <xf numFmtId="0" fontId="49" fillId="13" borderId="44" xfId="0" applyFont="1" applyFill="1" applyBorder="1" applyAlignment="1" applyProtection="1">
      <alignment horizontal="center" vertical="center"/>
      <protection hidden="1"/>
    </xf>
    <xf numFmtId="0" fontId="33" fillId="16" borderId="45" xfId="0" applyFont="1" applyFill="1" applyBorder="1" applyAlignment="1" applyProtection="1">
      <alignment horizontal="left"/>
      <protection hidden="1"/>
    </xf>
    <xf numFmtId="0" fontId="33" fillId="16" borderId="0" xfId="0" applyFont="1" applyFill="1" applyAlignment="1" applyProtection="1">
      <alignment horizontal="left"/>
      <protection hidden="1"/>
    </xf>
    <xf numFmtId="0" fontId="33" fillId="16" borderId="0" xfId="0" applyFont="1" applyFill="1" applyAlignment="1" applyProtection="1">
      <alignment horizontal="left" vertical="center"/>
      <protection hidden="1"/>
    </xf>
    <xf numFmtId="0" fontId="33" fillId="16" borderId="73" xfId="0" applyFont="1" applyFill="1" applyBorder="1" applyAlignment="1" applyProtection="1">
      <alignment horizontal="left" vertical="center"/>
      <protection hidden="1"/>
    </xf>
    <xf numFmtId="4" fontId="39" fillId="21" borderId="0" xfId="0" applyNumberFormat="1" applyFont="1" applyFill="1" applyAlignment="1" applyProtection="1">
      <alignment horizontal="center" vertical="center" wrapText="1"/>
      <protection hidden="1"/>
    </xf>
    <xf numFmtId="0" fontId="33" fillId="28" borderId="0" xfId="0" applyFont="1" applyFill="1" applyAlignment="1" applyProtection="1">
      <alignment horizontal="left" vertical="center"/>
      <protection hidden="1"/>
    </xf>
    <xf numFmtId="0" fontId="33" fillId="60" borderId="0" xfId="0" applyFont="1" applyFill="1" applyAlignment="1" applyProtection="1">
      <alignment horizontal="center" vertical="center"/>
      <protection locked="0"/>
    </xf>
    <xf numFmtId="0" fontId="27" fillId="27" borderId="40" xfId="0" applyFont="1" applyFill="1" applyBorder="1" applyAlignment="1" applyProtection="1">
      <alignment horizontal="center" vertical="center" wrapText="1"/>
      <protection hidden="1"/>
    </xf>
    <xf numFmtId="0" fontId="27" fillId="27" borderId="1" xfId="0" applyFont="1" applyFill="1" applyBorder="1" applyAlignment="1" applyProtection="1">
      <alignment horizontal="center" vertical="center" wrapText="1"/>
      <protection hidden="1"/>
    </xf>
    <xf numFmtId="0" fontId="27" fillId="27" borderId="14" xfId="0" applyFont="1" applyFill="1" applyBorder="1" applyAlignment="1" applyProtection="1">
      <alignment horizontal="center" vertical="center" wrapText="1"/>
      <protection hidden="1"/>
    </xf>
    <xf numFmtId="0" fontId="27" fillId="27" borderId="2" xfId="0" applyFont="1" applyFill="1" applyBorder="1" applyAlignment="1" applyProtection="1">
      <alignment horizontal="center" vertical="center" wrapText="1"/>
      <protection hidden="1"/>
    </xf>
    <xf numFmtId="0" fontId="13" fillId="36" borderId="46" xfId="0" applyFont="1" applyFill="1" applyBorder="1" applyAlignment="1" applyProtection="1">
      <alignment horizontal="center" vertical="center" wrapText="1"/>
      <protection locked="0"/>
    </xf>
    <xf numFmtId="0" fontId="13" fillId="36" borderId="27" xfId="0" applyFont="1" applyFill="1" applyBorder="1" applyAlignment="1" applyProtection="1">
      <alignment horizontal="center" vertical="center" wrapText="1"/>
      <protection locked="0"/>
    </xf>
    <xf numFmtId="0" fontId="13" fillId="36" borderId="28" xfId="0" applyFont="1" applyFill="1" applyBorder="1" applyAlignment="1" applyProtection="1">
      <alignment horizontal="center" vertical="center" wrapText="1"/>
      <protection locked="0"/>
    </xf>
    <xf numFmtId="0" fontId="13" fillId="36" borderId="45" xfId="0" applyFont="1" applyFill="1" applyBorder="1" applyAlignment="1" applyProtection="1">
      <alignment horizontal="center" vertical="center" wrapText="1"/>
      <protection locked="0"/>
    </xf>
    <xf numFmtId="0" fontId="13" fillId="36" borderId="0" xfId="0" applyFont="1" applyFill="1" applyAlignment="1" applyProtection="1">
      <alignment horizontal="center" vertical="center" wrapText="1"/>
      <protection locked="0"/>
    </xf>
    <xf numFmtId="0" fontId="13" fillId="36" borderId="30" xfId="0" applyFont="1" applyFill="1" applyBorder="1" applyAlignment="1" applyProtection="1">
      <alignment horizontal="center" vertical="center" wrapText="1"/>
      <protection locked="0"/>
    </xf>
    <xf numFmtId="0" fontId="13" fillId="36" borderId="80" xfId="0" applyFont="1" applyFill="1" applyBorder="1" applyAlignment="1" applyProtection="1">
      <alignment horizontal="center" vertical="center" wrapText="1"/>
      <protection locked="0"/>
    </xf>
    <xf numFmtId="0" fontId="13" fillId="36" borderId="32" xfId="0" applyFont="1" applyFill="1" applyBorder="1" applyAlignment="1" applyProtection="1">
      <alignment horizontal="center" vertical="center" wrapText="1"/>
      <protection locked="0"/>
    </xf>
    <xf numFmtId="0" fontId="13" fillId="36" borderId="33" xfId="0" applyFont="1" applyFill="1" applyBorder="1" applyAlignment="1" applyProtection="1">
      <alignment horizontal="center" vertical="center" wrapText="1"/>
      <protection locked="0"/>
    </xf>
    <xf numFmtId="2" fontId="32" fillId="34" borderId="16" xfId="0" applyNumberFormat="1" applyFont="1" applyFill="1" applyBorder="1" applyAlignment="1" applyProtection="1">
      <alignment horizontal="right" vertical="center" wrapText="1" indent="3"/>
      <protection hidden="1"/>
    </xf>
    <xf numFmtId="2" fontId="32" fillId="34" borderId="1" xfId="0" applyNumberFormat="1" applyFont="1" applyFill="1" applyBorder="1" applyAlignment="1" applyProtection="1">
      <alignment horizontal="right" vertical="center" wrapText="1" indent="3"/>
      <protection hidden="1"/>
    </xf>
    <xf numFmtId="2" fontId="32" fillId="2" borderId="16" xfId="0" applyNumberFormat="1" applyFont="1" applyFill="1" applyBorder="1" applyAlignment="1" applyProtection="1">
      <alignment horizontal="left" vertical="center" wrapText="1"/>
      <protection hidden="1"/>
    </xf>
    <xf numFmtId="2" fontId="32" fillId="2" borderId="1" xfId="0" applyNumberFormat="1" applyFont="1" applyFill="1" applyBorder="1" applyAlignment="1" applyProtection="1">
      <alignment horizontal="left" vertical="center" wrapText="1"/>
      <protection hidden="1"/>
    </xf>
    <xf numFmtId="2" fontId="32" fillId="46" borderId="16" xfId="0" applyNumberFormat="1" applyFont="1" applyFill="1" applyBorder="1" applyAlignment="1" applyProtection="1">
      <alignment horizontal="left" vertical="center" wrapText="1"/>
      <protection hidden="1"/>
    </xf>
    <xf numFmtId="2" fontId="32" fillId="46" borderId="1" xfId="0" applyNumberFormat="1" applyFont="1" applyFill="1" applyBorder="1" applyAlignment="1" applyProtection="1">
      <alignment horizontal="left" vertical="center" wrapText="1"/>
      <protection hidden="1"/>
    </xf>
    <xf numFmtId="2" fontId="18" fillId="2" borderId="16" xfId="0" applyNumberFormat="1" applyFont="1" applyFill="1" applyBorder="1" applyAlignment="1" applyProtection="1">
      <alignment horizontal="left" vertical="center" wrapText="1"/>
      <protection hidden="1"/>
    </xf>
    <xf numFmtId="2" fontId="18" fillId="2" borderId="1" xfId="0" applyNumberFormat="1" applyFont="1" applyFill="1" applyBorder="1" applyAlignment="1" applyProtection="1">
      <alignment horizontal="left" vertical="center" wrapText="1"/>
      <protection hidden="1"/>
    </xf>
    <xf numFmtId="0" fontId="18" fillId="24" borderId="16" xfId="0" applyFont="1" applyFill="1" applyBorder="1" applyAlignment="1" applyProtection="1">
      <alignment horizontal="center" vertical="center" wrapText="1"/>
      <protection hidden="1"/>
    </xf>
    <xf numFmtId="0" fontId="18" fillId="24" borderId="2" xfId="0" applyFont="1" applyFill="1" applyBorder="1" applyAlignment="1" applyProtection="1">
      <alignment horizontal="center" vertical="center" wrapText="1"/>
      <protection hidden="1"/>
    </xf>
    <xf numFmtId="2" fontId="2" fillId="35" borderId="1" xfId="0" applyNumberFormat="1" applyFont="1" applyFill="1" applyBorder="1" applyAlignment="1" applyProtection="1">
      <alignment horizontal="center" vertical="center" wrapText="1"/>
      <protection locked="0"/>
    </xf>
    <xf numFmtId="0" fontId="27" fillId="27" borderId="13" xfId="0" applyFont="1" applyFill="1" applyBorder="1" applyAlignment="1" applyProtection="1">
      <alignment horizontal="center" vertical="center" wrapText="1"/>
      <protection hidden="1"/>
    </xf>
    <xf numFmtId="0" fontId="27" fillId="27" borderId="16" xfId="0" applyFont="1" applyFill="1" applyBorder="1" applyAlignment="1" applyProtection="1">
      <alignment horizontal="center" vertical="center" wrapText="1"/>
      <protection hidden="1"/>
    </xf>
    <xf numFmtId="172" fontId="19" fillId="27" borderId="22" xfId="4" applyNumberFormat="1" applyFont="1" applyFill="1" applyBorder="1" applyAlignment="1" applyProtection="1">
      <alignment horizontal="center" vertical="center"/>
      <protection hidden="1"/>
    </xf>
    <xf numFmtId="172" fontId="19" fillId="27" borderId="59" xfId="4" applyNumberFormat="1" applyFont="1" applyFill="1" applyBorder="1" applyAlignment="1" applyProtection="1">
      <alignment horizontal="center" vertical="center"/>
      <protection hidden="1"/>
    </xf>
    <xf numFmtId="172" fontId="19" fillId="27" borderId="74" xfId="4" applyNumberFormat="1" applyFont="1" applyFill="1" applyBorder="1" applyAlignment="1" applyProtection="1">
      <alignment horizontal="center" vertical="center"/>
      <protection hidden="1"/>
    </xf>
    <xf numFmtId="2" fontId="32" fillId="34" borderId="35" xfId="0" applyNumberFormat="1" applyFont="1" applyFill="1" applyBorder="1" applyAlignment="1" applyProtection="1">
      <alignment horizontal="left" vertical="center" wrapText="1"/>
      <protection hidden="1"/>
    </xf>
    <xf numFmtId="2" fontId="32" fillId="34" borderId="67" xfId="0" applyNumberFormat="1" applyFont="1" applyFill="1" applyBorder="1" applyAlignment="1" applyProtection="1">
      <alignment horizontal="left" vertical="center" wrapText="1"/>
      <protection hidden="1"/>
    </xf>
    <xf numFmtId="2" fontId="32" fillId="34" borderId="61" xfId="0" applyNumberFormat="1" applyFont="1" applyFill="1" applyBorder="1" applyAlignment="1" applyProtection="1">
      <alignment horizontal="left" vertical="center" wrapText="1"/>
      <protection hidden="1"/>
    </xf>
    <xf numFmtId="2" fontId="19" fillId="30" borderId="16" xfId="0" applyNumberFormat="1" applyFont="1" applyFill="1" applyBorder="1" applyAlignment="1" applyProtection="1">
      <alignment horizontal="left" vertical="center" wrapText="1"/>
      <protection hidden="1"/>
    </xf>
    <xf numFmtId="2" fontId="19" fillId="30" borderId="1" xfId="0" applyNumberFormat="1" applyFont="1" applyFill="1" applyBorder="1" applyAlignment="1" applyProtection="1">
      <alignment horizontal="left" vertical="center" wrapText="1"/>
      <protection hidden="1"/>
    </xf>
    <xf numFmtId="2" fontId="19" fillId="2" borderId="16" xfId="0" applyNumberFormat="1" applyFont="1" applyFill="1" applyBorder="1" applyAlignment="1" applyProtection="1">
      <alignment horizontal="left" vertical="center" wrapText="1"/>
      <protection hidden="1"/>
    </xf>
    <xf numFmtId="2" fontId="19" fillId="2" borderId="1" xfId="0" applyNumberFormat="1" applyFont="1" applyFill="1" applyBorder="1" applyAlignment="1" applyProtection="1">
      <alignment horizontal="left" vertical="center" wrapText="1"/>
      <protection hidden="1"/>
    </xf>
    <xf numFmtId="0" fontId="32" fillId="30" borderId="16" xfId="0" applyFont="1" applyFill="1" applyBorder="1" applyAlignment="1" applyProtection="1">
      <alignment horizontal="left" vertical="center"/>
      <protection hidden="1"/>
    </xf>
    <xf numFmtId="0" fontId="32" fillId="30" borderId="1" xfId="0" applyFont="1" applyFill="1" applyBorder="1" applyAlignment="1" applyProtection="1">
      <alignment horizontal="left" vertical="center"/>
      <protection hidden="1"/>
    </xf>
    <xf numFmtId="2" fontId="19" fillId="2" borderId="35" xfId="0" applyNumberFormat="1" applyFont="1" applyFill="1" applyBorder="1" applyAlignment="1" applyProtection="1">
      <alignment horizontal="left" vertical="center" wrapText="1"/>
      <protection hidden="1"/>
    </xf>
    <xf numFmtId="2" fontId="19" fillId="2" borderId="67" xfId="0" applyNumberFormat="1" applyFont="1" applyFill="1" applyBorder="1" applyAlignment="1" applyProtection="1">
      <alignment horizontal="left" vertical="center" wrapText="1"/>
      <protection hidden="1"/>
    </xf>
    <xf numFmtId="2" fontId="19" fillId="2" borderId="61" xfId="0" applyNumberFormat="1" applyFont="1" applyFill="1" applyBorder="1" applyAlignment="1" applyProtection="1">
      <alignment horizontal="left" vertical="center" wrapText="1"/>
      <protection hidden="1"/>
    </xf>
    <xf numFmtId="2" fontId="19" fillId="30" borderId="35" xfId="0" applyNumberFormat="1" applyFont="1" applyFill="1" applyBorder="1" applyAlignment="1" applyProtection="1">
      <alignment horizontal="left" vertical="center" wrapText="1"/>
      <protection hidden="1"/>
    </xf>
    <xf numFmtId="2" fontId="19" fillId="30" borderId="67" xfId="0" applyNumberFormat="1" applyFont="1" applyFill="1" applyBorder="1" applyAlignment="1" applyProtection="1">
      <alignment horizontal="left" vertical="center" wrapText="1"/>
      <protection hidden="1"/>
    </xf>
    <xf numFmtId="2" fontId="19" fillId="30" borderId="61" xfId="0" applyNumberFormat="1" applyFont="1" applyFill="1" applyBorder="1" applyAlignment="1" applyProtection="1">
      <alignment horizontal="left" vertical="center" wrapText="1"/>
      <protection hidden="1"/>
    </xf>
    <xf numFmtId="2" fontId="19" fillId="32" borderId="0" xfId="0" applyNumberFormat="1" applyFont="1" applyFill="1" applyAlignment="1" applyProtection="1">
      <alignment horizontal="left" vertical="center" wrapText="1"/>
      <protection hidden="1"/>
    </xf>
    <xf numFmtId="2" fontId="2" fillId="31" borderId="16" xfId="0" applyNumberFormat="1" applyFont="1" applyFill="1" applyBorder="1" applyAlignment="1" applyProtection="1">
      <alignment horizontal="left" vertical="center" wrapText="1"/>
      <protection hidden="1"/>
    </xf>
    <xf numFmtId="2" fontId="2" fillId="31" borderId="1" xfId="0" applyNumberFormat="1" applyFont="1" applyFill="1" applyBorder="1" applyAlignment="1" applyProtection="1">
      <alignment horizontal="left" vertical="center" wrapText="1"/>
      <protection hidden="1"/>
    </xf>
    <xf numFmtId="2" fontId="18" fillId="2" borderId="39" xfId="0" applyNumberFormat="1" applyFont="1" applyFill="1" applyBorder="1" applyAlignment="1" applyProtection="1">
      <alignment horizontal="left" vertical="center" wrapText="1"/>
      <protection hidden="1"/>
    </xf>
    <xf numFmtId="2" fontId="18" fillId="2" borderId="68" xfId="0" applyNumberFormat="1" applyFont="1" applyFill="1" applyBorder="1" applyAlignment="1" applyProtection="1">
      <alignment horizontal="left" vertical="center" wrapText="1"/>
      <protection hidden="1"/>
    </xf>
    <xf numFmtId="2" fontId="18" fillId="2" borderId="62" xfId="0" applyNumberFormat="1" applyFont="1" applyFill="1" applyBorder="1" applyAlignment="1" applyProtection="1">
      <alignment horizontal="left" vertical="center" wrapText="1"/>
      <protection hidden="1"/>
    </xf>
    <xf numFmtId="2" fontId="2" fillId="34" borderId="36" xfId="0" applyNumberFormat="1" applyFont="1" applyFill="1" applyBorder="1" applyAlignment="1" applyProtection="1">
      <alignment horizontal="center" vertical="center" wrapText="1"/>
      <protection hidden="1"/>
    </xf>
    <xf numFmtId="2" fontId="2" fillId="34" borderId="61" xfId="0" applyNumberFormat="1" applyFont="1" applyFill="1" applyBorder="1" applyAlignment="1" applyProtection="1">
      <alignment horizontal="center" vertical="center" wrapText="1"/>
      <protection hidden="1"/>
    </xf>
    <xf numFmtId="2" fontId="27" fillId="34" borderId="64" xfId="0" applyNumberFormat="1" applyFont="1" applyFill="1" applyBorder="1" applyAlignment="1" applyProtection="1">
      <alignment horizontal="left" vertical="center" wrapText="1"/>
      <protection hidden="1"/>
    </xf>
    <xf numFmtId="2" fontId="27" fillId="34" borderId="69" xfId="0" applyNumberFormat="1" applyFont="1" applyFill="1" applyBorder="1" applyAlignment="1" applyProtection="1">
      <alignment horizontal="left" vertical="center" wrapText="1"/>
      <protection hidden="1"/>
    </xf>
    <xf numFmtId="2" fontId="27" fillId="34" borderId="66" xfId="0" applyNumberFormat="1" applyFont="1" applyFill="1" applyBorder="1" applyAlignment="1" applyProtection="1">
      <alignment horizontal="left" vertical="center" wrapText="1"/>
      <protection hidden="1"/>
    </xf>
    <xf numFmtId="0" fontId="27" fillId="46" borderId="31" xfId="0" applyFont="1" applyFill="1" applyBorder="1" applyAlignment="1" applyProtection="1">
      <alignment horizontal="left" vertical="center"/>
      <protection hidden="1"/>
    </xf>
    <xf numFmtId="0" fontId="27" fillId="46" borderId="32" xfId="0" applyFont="1" applyFill="1" applyBorder="1" applyAlignment="1" applyProtection="1">
      <alignment horizontal="left" vertical="center"/>
      <protection hidden="1"/>
    </xf>
    <xf numFmtId="0" fontId="27" fillId="46" borderId="33" xfId="0" applyFont="1" applyFill="1" applyBorder="1" applyAlignment="1" applyProtection="1">
      <alignment horizontal="left" vertical="center"/>
      <protection hidden="1"/>
    </xf>
    <xf numFmtId="0" fontId="18" fillId="27" borderId="16" xfId="0" applyFont="1" applyFill="1" applyBorder="1" applyAlignment="1" applyProtection="1">
      <alignment horizontal="left" vertical="center" wrapText="1"/>
      <protection hidden="1"/>
    </xf>
    <xf numFmtId="0" fontId="18" fillId="27" borderId="1" xfId="0" applyFont="1" applyFill="1" applyBorder="1" applyAlignment="1" applyProtection="1">
      <alignment horizontal="left" vertical="center" wrapText="1"/>
      <protection hidden="1"/>
    </xf>
    <xf numFmtId="0" fontId="18" fillId="27" borderId="1" xfId="0" applyFont="1" applyFill="1" applyBorder="1" applyAlignment="1" applyProtection="1">
      <alignment horizontal="center" vertical="center" wrapText="1"/>
      <protection hidden="1"/>
    </xf>
    <xf numFmtId="0" fontId="18" fillId="24" borderId="36" xfId="0" applyFont="1" applyFill="1" applyBorder="1" applyAlignment="1" applyProtection="1">
      <alignment horizontal="center" vertical="center" wrapText="1"/>
      <protection hidden="1"/>
    </xf>
    <xf numFmtId="0" fontId="18" fillId="24" borderId="67" xfId="0" applyFont="1" applyFill="1" applyBorder="1" applyAlignment="1" applyProtection="1">
      <alignment horizontal="center" vertical="center" wrapText="1"/>
      <protection hidden="1"/>
    </xf>
    <xf numFmtId="0" fontId="18" fillId="24" borderId="61" xfId="0" applyFont="1" applyFill="1" applyBorder="1" applyAlignment="1" applyProtection="1">
      <alignment horizontal="center" vertical="center" wrapText="1"/>
      <protection hidden="1"/>
    </xf>
    <xf numFmtId="0" fontId="52" fillId="35" borderId="26" xfId="0" applyFont="1" applyFill="1" applyBorder="1" applyAlignment="1" applyProtection="1">
      <alignment horizontal="left" vertical="center" wrapText="1"/>
      <protection hidden="1"/>
    </xf>
    <xf numFmtId="0" fontId="52" fillId="35" borderId="27" xfId="0" applyFont="1" applyFill="1" applyBorder="1" applyAlignment="1" applyProtection="1">
      <alignment horizontal="left" vertical="center" wrapText="1"/>
      <protection hidden="1"/>
    </xf>
    <xf numFmtId="0" fontId="52" fillId="35" borderId="28" xfId="0" applyFont="1" applyFill="1" applyBorder="1" applyAlignment="1" applyProtection="1">
      <alignment horizontal="left" vertical="center" wrapText="1"/>
      <protection hidden="1"/>
    </xf>
    <xf numFmtId="0" fontId="52" fillId="35" borderId="31" xfId="0" applyFont="1" applyFill="1" applyBorder="1" applyAlignment="1" applyProtection="1">
      <alignment horizontal="left" vertical="center" wrapText="1"/>
      <protection hidden="1"/>
    </xf>
    <xf numFmtId="0" fontId="52" fillId="35" borderId="32" xfId="0" applyFont="1" applyFill="1" applyBorder="1" applyAlignment="1" applyProtection="1">
      <alignment horizontal="left" vertical="center" wrapText="1"/>
      <protection hidden="1"/>
    </xf>
    <xf numFmtId="0" fontId="52" fillId="35" borderId="33" xfId="0" applyFont="1" applyFill="1" applyBorder="1" applyAlignment="1" applyProtection="1">
      <alignment horizontal="left" vertical="center" wrapText="1"/>
      <protection hidden="1"/>
    </xf>
    <xf numFmtId="0" fontId="13" fillId="36" borderId="40" xfId="0" applyFont="1" applyFill="1" applyBorder="1" applyAlignment="1" applyProtection="1">
      <alignment horizontal="left" vertical="center" wrapText="1"/>
      <protection locked="0"/>
    </xf>
    <xf numFmtId="0" fontId="13" fillId="36" borderId="14" xfId="0" applyFont="1" applyFill="1" applyBorder="1" applyAlignment="1" applyProtection="1">
      <alignment horizontal="left" vertical="center" wrapText="1"/>
      <protection locked="0"/>
    </xf>
    <xf numFmtId="0" fontId="13" fillId="36" borderId="1" xfId="0" applyFont="1" applyFill="1" applyBorder="1" applyAlignment="1" applyProtection="1">
      <alignment horizontal="left" vertical="center" wrapText="1"/>
      <protection locked="0"/>
    </xf>
    <xf numFmtId="0" fontId="13" fillId="36" borderId="2" xfId="0" applyFont="1" applyFill="1" applyBorder="1" applyAlignment="1" applyProtection="1">
      <alignment horizontal="left" vertical="center" wrapText="1"/>
      <protection locked="0"/>
    </xf>
    <xf numFmtId="0" fontId="13" fillId="36" borderId="41" xfId="0" applyFont="1" applyFill="1" applyBorder="1" applyAlignment="1" applyProtection="1">
      <alignment horizontal="left" vertical="center" wrapText="1"/>
      <protection locked="0"/>
    </xf>
    <xf numFmtId="0" fontId="13" fillId="36" borderId="18" xfId="0" applyFont="1" applyFill="1" applyBorder="1" applyAlignment="1" applyProtection="1">
      <alignment horizontal="left" vertical="center" wrapText="1"/>
      <protection locked="0"/>
    </xf>
    <xf numFmtId="0" fontId="18" fillId="24" borderId="1" xfId="0" applyFont="1" applyFill="1" applyBorder="1" applyAlignment="1" applyProtection="1">
      <alignment horizontal="center" vertical="center"/>
      <protection hidden="1"/>
    </xf>
    <xf numFmtId="0" fontId="18" fillId="24" borderId="2" xfId="0" applyFont="1" applyFill="1" applyBorder="1" applyAlignment="1" applyProtection="1">
      <alignment horizontal="center" vertical="center"/>
      <protection hidden="1"/>
    </xf>
    <xf numFmtId="0" fontId="18" fillId="24" borderId="16" xfId="0" applyFont="1" applyFill="1" applyBorder="1" applyAlignment="1" applyProtection="1">
      <alignment horizontal="left" vertical="center" wrapText="1"/>
      <protection hidden="1"/>
    </xf>
    <xf numFmtId="0" fontId="18" fillId="24" borderId="1" xfId="0" applyFont="1" applyFill="1" applyBorder="1" applyAlignment="1" applyProtection="1">
      <alignment horizontal="left" vertical="center" wrapText="1"/>
      <protection hidden="1"/>
    </xf>
    <xf numFmtId="172" fontId="18" fillId="2" borderId="36" xfId="4" applyNumberFormat="1" applyFont="1" applyFill="1" applyBorder="1" applyAlignment="1" applyProtection="1">
      <alignment horizontal="center" vertical="center"/>
      <protection hidden="1"/>
    </xf>
    <xf numFmtId="172" fontId="18" fillId="2" borderId="37" xfId="4" applyNumberFormat="1" applyFont="1" applyFill="1" applyBorder="1" applyAlignment="1" applyProtection="1">
      <alignment horizontal="center" vertical="center"/>
      <protection hidden="1"/>
    </xf>
    <xf numFmtId="0" fontId="18" fillId="24" borderId="13" xfId="0" applyFont="1" applyFill="1" applyBorder="1" applyAlignment="1" applyProtection="1">
      <alignment horizontal="center" vertical="center"/>
      <protection hidden="1"/>
    </xf>
    <xf numFmtId="0" fontId="18" fillId="24" borderId="40" xfId="0" applyFont="1" applyFill="1" applyBorder="1" applyAlignment="1" applyProtection="1">
      <alignment horizontal="center" vertical="center"/>
      <protection hidden="1"/>
    </xf>
    <xf numFmtId="0" fontId="18" fillId="24" borderId="14" xfId="0" applyFont="1" applyFill="1" applyBorder="1" applyAlignment="1" applyProtection="1">
      <alignment horizontal="center" vertical="center"/>
      <protection hidden="1"/>
    </xf>
    <xf numFmtId="172" fontId="19" fillId="27" borderId="13" xfId="4" applyNumberFormat="1" applyFont="1" applyFill="1" applyBorder="1" applyAlignment="1" applyProtection="1">
      <alignment horizontal="center" vertical="center" wrapText="1"/>
      <protection hidden="1"/>
    </xf>
    <xf numFmtId="172" fontId="19" fillId="27" borderId="16" xfId="4" applyNumberFormat="1" applyFont="1" applyFill="1" applyBorder="1" applyAlignment="1" applyProtection="1">
      <alignment horizontal="center" vertical="center" wrapText="1"/>
      <protection hidden="1"/>
    </xf>
    <xf numFmtId="172" fontId="19" fillId="27" borderId="17" xfId="4" applyNumberFormat="1" applyFont="1" applyFill="1" applyBorder="1" applyAlignment="1" applyProtection="1">
      <alignment horizontal="center" vertical="center" wrapText="1"/>
      <protection hidden="1"/>
    </xf>
    <xf numFmtId="0" fontId="18" fillId="24" borderId="35" xfId="0" applyFont="1" applyFill="1" applyBorder="1" applyAlignment="1" applyProtection="1">
      <alignment horizontal="left" vertical="center" wrapText="1"/>
      <protection hidden="1"/>
    </xf>
    <xf numFmtId="0" fontId="18" fillId="24" borderId="61" xfId="0" applyFont="1" applyFill="1" applyBorder="1" applyAlignment="1" applyProtection="1">
      <alignment horizontal="left" vertical="center" wrapText="1"/>
      <protection hidden="1"/>
    </xf>
    <xf numFmtId="0" fontId="33" fillId="56" borderId="36" xfId="0" applyFont="1" applyFill="1" applyBorder="1" applyAlignment="1" applyProtection="1">
      <alignment horizontal="right" vertical="center" wrapText="1"/>
      <protection hidden="1"/>
    </xf>
    <xf numFmtId="0" fontId="33" fillId="56" borderId="67" xfId="0" applyFont="1" applyFill="1" applyBorder="1" applyAlignment="1" applyProtection="1">
      <alignment horizontal="right" vertical="center" wrapText="1"/>
      <protection hidden="1"/>
    </xf>
    <xf numFmtId="0" fontId="33" fillId="35" borderId="67" xfId="0" applyFont="1" applyFill="1" applyBorder="1" applyAlignment="1" applyProtection="1">
      <alignment horizontal="center" vertical="center" wrapText="1"/>
      <protection locked="0"/>
    </xf>
    <xf numFmtId="0" fontId="33" fillId="35" borderId="61" xfId="0" applyFont="1" applyFill="1" applyBorder="1" applyAlignment="1" applyProtection="1">
      <alignment horizontal="center" vertical="center" wrapText="1"/>
      <protection locked="0"/>
    </xf>
    <xf numFmtId="0" fontId="49" fillId="15" borderId="38" xfId="24" applyFont="1" applyFill="1" applyBorder="1" applyAlignment="1">
      <alignment horizontal="center" vertical="center" wrapText="1"/>
    </xf>
    <xf numFmtId="0" fontId="49" fillId="15" borderId="81" xfId="24" applyFont="1" applyFill="1" applyBorder="1" applyAlignment="1">
      <alignment horizontal="center" vertical="center" wrapText="1"/>
    </xf>
    <xf numFmtId="0" fontId="49" fillId="15" borderId="72" xfId="24" applyFont="1" applyFill="1" applyBorder="1" applyAlignment="1">
      <alignment horizontal="center" vertical="center" wrapText="1"/>
    </xf>
    <xf numFmtId="0" fontId="49" fillId="15" borderId="44" xfId="24" applyFont="1" applyFill="1" applyBorder="1" applyAlignment="1">
      <alignment horizontal="center" vertical="center" wrapText="1"/>
    </xf>
    <xf numFmtId="4" fontId="50" fillId="4" borderId="0" xfId="24" applyNumberFormat="1" applyFont="1" applyFill="1" applyAlignment="1">
      <alignment horizontal="left" vertical="center" wrapText="1"/>
    </xf>
    <xf numFmtId="0" fontId="48" fillId="0" borderId="22" xfId="0" applyFont="1" applyBorder="1" applyAlignment="1">
      <alignment horizontal="left" vertical="center" wrapText="1"/>
    </xf>
    <xf numFmtId="0" fontId="48" fillId="0" borderId="59" xfId="0" applyFont="1" applyBorder="1" applyAlignment="1">
      <alignment horizontal="left" vertical="center" wrapText="1"/>
    </xf>
    <xf numFmtId="0" fontId="48" fillId="0" borderId="74" xfId="0" applyFont="1" applyBorder="1" applyAlignment="1">
      <alignment horizontal="left" vertical="center" wrapText="1"/>
    </xf>
    <xf numFmtId="0" fontId="49" fillId="15" borderId="26" xfId="24" applyFont="1" applyFill="1" applyBorder="1" applyAlignment="1">
      <alignment horizontal="center" vertical="center" wrapText="1"/>
    </xf>
    <xf numFmtId="0" fontId="49" fillId="15" borderId="89" xfId="24" applyFont="1" applyFill="1" applyBorder="1" applyAlignment="1">
      <alignment horizontal="center" vertical="center" wrapText="1"/>
    </xf>
    <xf numFmtId="0" fontId="49" fillId="15" borderId="38" xfId="24" applyFont="1" applyFill="1" applyBorder="1" applyAlignment="1">
      <alignment horizontal="center" vertical="center"/>
    </xf>
    <xf numFmtId="0" fontId="49" fillId="15" borderId="75" xfId="24" applyFont="1" applyFill="1" applyBorder="1" applyAlignment="1">
      <alignment horizontal="center" vertical="center"/>
    </xf>
    <xf numFmtId="0" fontId="49" fillId="15" borderId="44" xfId="24" applyFont="1" applyFill="1" applyBorder="1" applyAlignment="1">
      <alignment horizontal="center" vertical="center"/>
    </xf>
    <xf numFmtId="0" fontId="49" fillId="15" borderId="36" xfId="24" applyFont="1" applyFill="1" applyBorder="1" applyAlignment="1">
      <alignment horizontal="center" vertical="center"/>
    </xf>
    <xf numFmtId="0" fontId="49" fillId="15" borderId="37" xfId="24" applyFont="1" applyFill="1" applyBorder="1" applyAlignment="1">
      <alignment horizontal="center" vertical="center"/>
    </xf>
    <xf numFmtId="0" fontId="49" fillId="15" borderId="27" xfId="24" applyFont="1" applyFill="1" applyBorder="1" applyAlignment="1">
      <alignment horizontal="center" vertical="center" wrapText="1"/>
    </xf>
    <xf numFmtId="0" fontId="49" fillId="15" borderId="28" xfId="24" applyFont="1" applyFill="1" applyBorder="1" applyAlignment="1">
      <alignment horizontal="center" vertical="center" wrapText="1"/>
    </xf>
    <xf numFmtId="0" fontId="49" fillId="15" borderId="64" xfId="24" applyFont="1" applyFill="1" applyBorder="1" applyAlignment="1">
      <alignment horizontal="center" vertical="center" wrapText="1"/>
    </xf>
    <xf numFmtId="0" fontId="49" fillId="15" borderId="69" xfId="24" applyFont="1" applyFill="1" applyBorder="1" applyAlignment="1">
      <alignment horizontal="center" vertical="center" wrapText="1"/>
    </xf>
    <xf numFmtId="0" fontId="49" fillId="15" borderId="66" xfId="24" applyFont="1" applyFill="1" applyBorder="1" applyAlignment="1">
      <alignment horizontal="center" vertical="center" wrapText="1"/>
    </xf>
    <xf numFmtId="0" fontId="49" fillId="0" borderId="17" xfId="24" applyFont="1" applyBorder="1" applyAlignment="1">
      <alignment horizontal="center" vertical="center" wrapText="1"/>
    </xf>
    <xf numFmtId="0" fontId="49" fillId="0" borderId="59" xfId="24" applyFont="1" applyBorder="1" applyAlignment="1">
      <alignment horizontal="center" vertical="center" wrapText="1"/>
    </xf>
    <xf numFmtId="0" fontId="49" fillId="0" borderId="74" xfId="24" applyFont="1" applyBorder="1" applyAlignment="1">
      <alignment horizontal="center" vertical="center" wrapText="1"/>
    </xf>
    <xf numFmtId="0" fontId="49" fillId="0" borderId="17" xfId="24" applyFont="1" applyBorder="1" applyAlignment="1">
      <alignment horizontal="center" vertical="center"/>
    </xf>
    <xf numFmtId="0" fontId="49" fillId="0" borderId="59" xfId="24" applyFont="1" applyBorder="1" applyAlignment="1">
      <alignment horizontal="center" vertical="center"/>
    </xf>
    <xf numFmtId="0" fontId="49" fillId="0" borderId="74" xfId="24" applyFont="1" applyBorder="1" applyAlignment="1">
      <alignment horizontal="center" vertical="center"/>
    </xf>
    <xf numFmtId="0" fontId="49" fillId="0" borderId="22" xfId="24" applyFont="1" applyBorder="1" applyAlignment="1">
      <alignment horizontal="center" vertical="center"/>
    </xf>
    <xf numFmtId="0" fontId="49" fillId="15" borderId="17" xfId="24" applyFont="1" applyFill="1" applyBorder="1" applyAlignment="1">
      <alignment horizontal="center" vertical="center" wrapText="1"/>
    </xf>
    <xf numFmtId="0" fontId="49" fillId="15" borderId="59" xfId="24" applyFont="1" applyFill="1" applyBorder="1" applyAlignment="1">
      <alignment horizontal="center" vertical="center" wrapText="1"/>
    </xf>
    <xf numFmtId="0" fontId="49" fillId="0" borderId="22" xfId="24" applyFont="1" applyBorder="1" applyAlignment="1">
      <alignment horizontal="center" vertical="center" wrapText="1"/>
    </xf>
    <xf numFmtId="0" fontId="49" fillId="15" borderId="35" xfId="24" applyFont="1" applyFill="1" applyBorder="1" applyAlignment="1">
      <alignment horizontal="center" vertical="center"/>
    </xf>
    <xf numFmtId="0" fontId="49" fillId="15" borderId="61" xfId="24" applyFont="1" applyFill="1" applyBorder="1" applyAlignment="1">
      <alignment horizontal="center" vertical="center"/>
    </xf>
    <xf numFmtId="0" fontId="49" fillId="15" borderId="35" xfId="24" applyFont="1" applyFill="1" applyBorder="1" applyAlignment="1">
      <alignment horizontal="center" vertical="center" wrapText="1"/>
    </xf>
    <xf numFmtId="0" fontId="49" fillId="15" borderId="67" xfId="24" applyFont="1" applyFill="1" applyBorder="1" applyAlignment="1">
      <alignment horizontal="center" vertical="center" wrapText="1"/>
    </xf>
    <xf numFmtId="0" fontId="49" fillId="15" borderId="61" xfId="24" applyFont="1" applyFill="1" applyBorder="1" applyAlignment="1">
      <alignment horizontal="center" vertical="center" wrapText="1"/>
    </xf>
    <xf numFmtId="0" fontId="49" fillId="15" borderId="36" xfId="24" applyFont="1" applyFill="1" applyBorder="1" applyAlignment="1">
      <alignment horizontal="center" vertical="center" wrapText="1"/>
    </xf>
    <xf numFmtId="0" fontId="49" fillId="15" borderId="37" xfId="24" applyFont="1" applyFill="1" applyBorder="1" applyAlignment="1">
      <alignment horizontal="center" vertical="center" wrapText="1"/>
    </xf>
    <xf numFmtId="0" fontId="49" fillId="15" borderId="22" xfId="24" applyFont="1" applyFill="1" applyBorder="1" applyAlignment="1" applyProtection="1">
      <alignment horizontal="center" vertical="center" wrapText="1"/>
      <protection hidden="1"/>
    </xf>
    <xf numFmtId="0" fontId="49" fillId="15" borderId="59" xfId="24" applyFont="1" applyFill="1" applyBorder="1" applyAlignment="1" applyProtection="1">
      <alignment horizontal="center" vertical="center" wrapText="1"/>
      <protection hidden="1"/>
    </xf>
    <xf numFmtId="0" fontId="49" fillId="15" borderId="47" xfId="24" applyFont="1" applyFill="1" applyBorder="1" applyAlignment="1">
      <alignment horizontal="center" vertical="center" wrapText="1"/>
    </xf>
    <xf numFmtId="0" fontId="49" fillId="15" borderId="60" xfId="24" applyFont="1" applyFill="1" applyBorder="1" applyAlignment="1">
      <alignment horizontal="center" vertical="center" wrapText="1"/>
    </xf>
    <xf numFmtId="0" fontId="80" fillId="32" borderId="35" xfId="0" applyFont="1" applyFill="1" applyBorder="1" applyAlignment="1">
      <alignment horizontal="center" vertical="center" wrapText="1"/>
    </xf>
    <xf numFmtId="0" fontId="80" fillId="32" borderId="67" xfId="0" applyFont="1" applyFill="1" applyBorder="1" applyAlignment="1">
      <alignment horizontal="center" vertical="center" wrapText="1"/>
    </xf>
    <xf numFmtId="0" fontId="80" fillId="32" borderId="37" xfId="0" applyFont="1" applyFill="1" applyBorder="1" applyAlignment="1">
      <alignment horizontal="center" vertical="center" wrapText="1"/>
    </xf>
    <xf numFmtId="0" fontId="49" fillId="15" borderId="38" xfId="24" applyFont="1" applyFill="1" applyBorder="1" applyAlignment="1" applyProtection="1">
      <alignment horizontal="center" vertical="center" wrapText="1"/>
      <protection hidden="1"/>
    </xf>
    <xf numFmtId="0" fontId="49" fillId="15" borderId="75" xfId="24" applyFont="1" applyFill="1" applyBorder="1" applyAlignment="1" applyProtection="1">
      <alignment horizontal="center" vertical="center" wrapText="1"/>
      <protection hidden="1"/>
    </xf>
    <xf numFmtId="0" fontId="49" fillId="15" borderId="44" xfId="24" applyFont="1" applyFill="1" applyBorder="1" applyAlignment="1" applyProtection="1">
      <alignment horizontal="center" vertical="center" wrapText="1"/>
      <protection hidden="1"/>
    </xf>
    <xf numFmtId="0" fontId="80" fillId="32" borderId="49" xfId="0" applyFont="1" applyFill="1" applyBorder="1" applyAlignment="1">
      <alignment horizontal="center" vertical="center" wrapText="1"/>
    </xf>
    <xf numFmtId="0" fontId="80" fillId="32" borderId="50" xfId="0" applyFont="1" applyFill="1" applyBorder="1" applyAlignment="1">
      <alignment horizontal="center" vertical="center" wrapText="1"/>
    </xf>
    <xf numFmtId="0" fontId="80" fillId="32" borderId="71" xfId="0" applyFont="1" applyFill="1" applyBorder="1" applyAlignment="1">
      <alignment horizontal="center" vertical="center" wrapText="1"/>
    </xf>
    <xf numFmtId="0" fontId="49" fillId="15" borderId="49" xfId="24" applyFont="1" applyFill="1" applyBorder="1" applyAlignment="1" applyProtection="1">
      <alignment horizontal="center" vertical="center" wrapText="1"/>
      <protection hidden="1"/>
    </xf>
    <xf numFmtId="0" fontId="49" fillId="15" borderId="50" xfId="24" applyFont="1" applyFill="1" applyBorder="1" applyAlignment="1" applyProtection="1">
      <alignment horizontal="center" vertical="center" wrapText="1"/>
      <protection hidden="1"/>
    </xf>
    <xf numFmtId="0" fontId="49" fillId="15" borderId="71" xfId="24" applyFont="1" applyFill="1" applyBorder="1" applyAlignment="1" applyProtection="1">
      <alignment horizontal="center" vertical="center" wrapText="1"/>
      <protection hidden="1"/>
    </xf>
    <xf numFmtId="0" fontId="33" fillId="47" borderId="49" xfId="21" applyFont="1" applyFill="1" applyBorder="1" applyAlignment="1" applyProtection="1">
      <alignment horizontal="left" vertical="center" wrapText="1"/>
      <protection hidden="1"/>
    </xf>
    <xf numFmtId="0" fontId="33" fillId="47" borderId="50" xfId="21" applyFont="1" applyFill="1" applyBorder="1" applyAlignment="1" applyProtection="1">
      <alignment horizontal="left" vertical="center" wrapText="1"/>
      <protection hidden="1"/>
    </xf>
    <xf numFmtId="0" fontId="33" fillId="47" borderId="71" xfId="21" applyFont="1" applyFill="1" applyBorder="1" applyAlignment="1" applyProtection="1">
      <alignment horizontal="left" vertical="center" wrapText="1"/>
      <protection hidden="1"/>
    </xf>
    <xf numFmtId="0" fontId="98" fillId="62" borderId="39" xfId="2" applyFont="1" applyFill="1" applyBorder="1" applyAlignment="1" applyProtection="1">
      <alignment horizontal="left" vertical="center" wrapText="1"/>
      <protection hidden="1"/>
    </xf>
    <xf numFmtId="0" fontId="98" fillId="62" borderId="68" xfId="2" applyFont="1" applyFill="1" applyBorder="1" applyAlignment="1" applyProtection="1">
      <alignment horizontal="left" vertical="center" wrapText="1"/>
      <protection hidden="1"/>
    </xf>
    <xf numFmtId="0" fontId="33" fillId="62" borderId="67" xfId="21" applyFont="1" applyFill="1" applyBorder="1" applyAlignment="1" applyProtection="1">
      <alignment horizontal="left" vertical="center" wrapText="1"/>
      <protection hidden="1"/>
    </xf>
    <xf numFmtId="0" fontId="33" fillId="62" borderId="37" xfId="21" applyFont="1" applyFill="1" applyBorder="1" applyAlignment="1" applyProtection="1">
      <alignment horizontal="left" vertical="center" wrapText="1"/>
      <protection hidden="1"/>
    </xf>
    <xf numFmtId="0" fontId="33" fillId="62" borderId="68" xfId="21" applyFont="1" applyFill="1" applyBorder="1" applyAlignment="1" applyProtection="1">
      <alignment horizontal="left" vertical="center" wrapText="1"/>
      <protection hidden="1"/>
    </xf>
    <xf numFmtId="0" fontId="33" fillId="62" borderId="42" xfId="21" applyFont="1" applyFill="1" applyBorder="1" applyAlignment="1" applyProtection="1">
      <alignment horizontal="left" vertical="center" wrapText="1"/>
      <protection hidden="1"/>
    </xf>
    <xf numFmtId="0" fontId="33" fillId="62" borderId="26" xfId="21" applyFont="1" applyFill="1" applyBorder="1" applyAlignment="1" applyProtection="1">
      <alignment horizontal="left" vertical="center" wrapText="1"/>
      <protection hidden="1"/>
    </xf>
    <xf numFmtId="0" fontId="33" fillId="62" borderId="27" xfId="21" applyFont="1" applyFill="1" applyBorder="1" applyAlignment="1" applyProtection="1">
      <alignment horizontal="left" vertical="center" wrapText="1"/>
      <protection hidden="1"/>
    </xf>
    <xf numFmtId="0" fontId="33" fillId="62" borderId="28" xfId="21" applyFont="1" applyFill="1" applyBorder="1" applyAlignment="1" applyProtection="1">
      <alignment horizontal="left" vertical="center" wrapText="1"/>
      <protection hidden="1"/>
    </xf>
    <xf numFmtId="0" fontId="33" fillId="62" borderId="29" xfId="21" applyFont="1" applyFill="1" applyBorder="1" applyAlignment="1" applyProtection="1">
      <alignment horizontal="left" vertical="center" wrapText="1"/>
      <protection hidden="1"/>
    </xf>
    <xf numFmtId="0" fontId="33" fillId="62" borderId="0" xfId="21" applyFont="1" applyFill="1" applyAlignment="1" applyProtection="1">
      <alignment horizontal="left" vertical="center" wrapText="1"/>
      <protection hidden="1"/>
    </xf>
    <xf numFmtId="0" fontId="33" fillId="62" borderId="30" xfId="21" applyFont="1" applyFill="1" applyBorder="1" applyAlignment="1" applyProtection="1">
      <alignment horizontal="left" vertical="center" wrapText="1"/>
      <protection hidden="1"/>
    </xf>
    <xf numFmtId="4" fontId="18" fillId="15" borderId="13" xfId="0" applyNumberFormat="1" applyFont="1" applyFill="1" applyBorder="1" applyAlignment="1" applyProtection="1">
      <alignment horizontal="center" vertical="center"/>
      <protection hidden="1"/>
    </xf>
    <xf numFmtId="4" fontId="18" fillId="15" borderId="40" xfId="0" applyNumberFormat="1" applyFont="1" applyFill="1" applyBorder="1" applyAlignment="1" applyProtection="1">
      <alignment horizontal="center" vertical="center"/>
      <protection hidden="1"/>
    </xf>
    <xf numFmtId="0" fontId="18" fillId="8" borderId="49" xfId="0" applyFont="1" applyFill="1" applyBorder="1" applyAlignment="1" applyProtection="1">
      <alignment horizontal="right" vertical="center"/>
      <protection hidden="1"/>
    </xf>
    <xf numFmtId="0" fontId="18" fillId="8" borderId="50" xfId="0" applyFont="1" applyFill="1" applyBorder="1" applyAlignment="1" applyProtection="1">
      <alignment horizontal="right" vertical="center"/>
      <protection hidden="1"/>
    </xf>
    <xf numFmtId="0" fontId="18" fillId="8" borderId="71" xfId="0" applyFont="1" applyFill="1" applyBorder="1" applyAlignment="1" applyProtection="1">
      <alignment horizontal="right" vertical="center"/>
      <protection hidden="1"/>
    </xf>
    <xf numFmtId="0" fontId="19" fillId="15" borderId="23" xfId="0" applyFont="1" applyFill="1" applyBorder="1" applyAlignment="1" applyProtection="1">
      <alignment horizontal="left" vertical="center" wrapText="1"/>
      <protection hidden="1"/>
    </xf>
    <xf numFmtId="4" fontId="18" fillId="15" borderId="14" xfId="0" applyNumberFormat="1" applyFont="1" applyFill="1" applyBorder="1" applyAlignment="1" applyProtection="1">
      <alignment horizontal="center" vertical="center" wrapText="1"/>
      <protection hidden="1"/>
    </xf>
    <xf numFmtId="4" fontId="18" fillId="15" borderId="2" xfId="0" applyNumberFormat="1" applyFont="1" applyFill="1" applyBorder="1" applyAlignment="1" applyProtection="1">
      <alignment horizontal="center" vertical="center" wrapText="1"/>
      <protection hidden="1"/>
    </xf>
    <xf numFmtId="4" fontId="18" fillId="15" borderId="72" xfId="0" applyNumberFormat="1" applyFont="1" applyFill="1" applyBorder="1" applyAlignment="1" applyProtection="1">
      <alignment horizontal="center" vertical="center"/>
      <protection hidden="1"/>
    </xf>
    <xf numFmtId="4" fontId="18" fillId="15" borderId="75" xfId="0" applyNumberFormat="1" applyFont="1" applyFill="1" applyBorder="1" applyAlignment="1" applyProtection="1">
      <alignment horizontal="center" vertical="center"/>
      <protection hidden="1"/>
    </xf>
    <xf numFmtId="4" fontId="18" fillId="15" borderId="81" xfId="0" applyNumberFormat="1" applyFont="1" applyFill="1" applyBorder="1" applyAlignment="1" applyProtection="1">
      <alignment horizontal="center" vertical="center"/>
      <protection hidden="1"/>
    </xf>
    <xf numFmtId="4" fontId="18" fillId="15" borderId="1" xfId="0" applyNumberFormat="1" applyFont="1" applyFill="1" applyBorder="1" applyAlignment="1" applyProtection="1">
      <alignment horizontal="center" vertical="center" wrapText="1"/>
      <protection hidden="1"/>
    </xf>
    <xf numFmtId="4" fontId="18" fillId="15" borderId="25" xfId="0" applyNumberFormat="1" applyFont="1" applyFill="1" applyBorder="1" applyAlignment="1" applyProtection="1">
      <alignment horizontal="center" vertical="center" wrapText="1"/>
      <protection hidden="1"/>
    </xf>
    <xf numFmtId="4" fontId="18" fillId="15" borderId="63" xfId="0" applyNumberFormat="1" applyFont="1" applyFill="1" applyBorder="1" applyAlignment="1" applyProtection="1">
      <alignment horizontal="center" vertical="center" wrapText="1"/>
      <protection hidden="1"/>
    </xf>
    <xf numFmtId="4" fontId="18" fillId="15" borderId="53" xfId="0" applyNumberFormat="1" applyFont="1" applyFill="1" applyBorder="1" applyAlignment="1" applyProtection="1">
      <alignment horizontal="center" vertical="center" wrapText="1"/>
      <protection hidden="1"/>
    </xf>
    <xf numFmtId="0" fontId="18" fillId="15" borderId="43" xfId="0" applyFont="1" applyFill="1" applyBorder="1" applyAlignment="1" applyProtection="1">
      <alignment horizontal="left" vertical="center" wrapText="1"/>
      <protection hidden="1"/>
    </xf>
    <xf numFmtId="0" fontId="18" fillId="15" borderId="23" xfId="0" applyFont="1" applyFill="1" applyBorder="1" applyAlignment="1" applyProtection="1">
      <alignment horizontal="left" vertical="center" wrapText="1"/>
      <protection hidden="1"/>
    </xf>
    <xf numFmtId="4" fontId="18" fillId="15" borderId="13" xfId="0" applyNumberFormat="1" applyFont="1" applyFill="1" applyBorder="1" applyAlignment="1" applyProtection="1">
      <alignment horizontal="center" vertical="center" wrapText="1"/>
      <protection hidden="1"/>
    </xf>
    <xf numFmtId="4" fontId="18" fillId="15" borderId="16" xfId="0" applyNumberFormat="1" applyFont="1" applyFill="1" applyBorder="1" applyAlignment="1" applyProtection="1">
      <alignment horizontal="center" vertical="center" wrapText="1"/>
      <protection hidden="1"/>
    </xf>
    <xf numFmtId="4" fontId="18" fillId="15" borderId="61" xfId="0" applyNumberFormat="1" applyFont="1" applyFill="1" applyBorder="1" applyAlignment="1" applyProtection="1">
      <alignment horizontal="center" vertical="center" wrapText="1"/>
      <protection hidden="1"/>
    </xf>
    <xf numFmtId="4" fontId="18" fillId="15" borderId="44" xfId="0" applyNumberFormat="1" applyFont="1" applyFill="1" applyBorder="1" applyAlignment="1" applyProtection="1">
      <alignment horizontal="center" vertical="center" wrapText="1"/>
      <protection hidden="1"/>
    </xf>
    <xf numFmtId="4" fontId="18" fillId="15" borderId="37" xfId="0" applyNumberFormat="1" applyFont="1" applyFill="1" applyBorder="1" applyAlignment="1" applyProtection="1">
      <alignment horizontal="center" vertical="center" wrapText="1"/>
      <protection hidden="1"/>
    </xf>
    <xf numFmtId="0" fontId="3" fillId="15" borderId="23" xfId="2" applyFill="1" applyBorder="1" applyAlignment="1" applyProtection="1">
      <alignment horizontal="left" vertical="center" wrapText="1"/>
      <protection hidden="1"/>
    </xf>
    <xf numFmtId="0" fontId="18" fillId="8" borderId="49" xfId="0" applyFont="1" applyFill="1" applyBorder="1" applyAlignment="1" applyProtection="1">
      <alignment horizontal="right" vertical="center" wrapText="1"/>
      <protection hidden="1"/>
    </xf>
    <xf numFmtId="0" fontId="18" fillId="8" borderId="50" xfId="0" applyFont="1" applyFill="1" applyBorder="1" applyAlignment="1" applyProtection="1">
      <alignment horizontal="right" vertical="center" wrapText="1"/>
      <protection hidden="1"/>
    </xf>
    <xf numFmtId="0" fontId="18" fillId="15" borderId="23" xfId="0" applyFont="1" applyFill="1" applyBorder="1" applyAlignment="1" applyProtection="1">
      <alignment horizontal="left" vertical="top" wrapText="1"/>
      <protection hidden="1"/>
    </xf>
    <xf numFmtId="0" fontId="37" fillId="4" borderId="0" xfId="0" applyFont="1" applyFill="1" applyAlignment="1" applyProtection="1">
      <alignment horizontal="left" wrapText="1"/>
      <protection hidden="1"/>
    </xf>
    <xf numFmtId="0" fontId="37" fillId="4" borderId="11" xfId="0" applyFont="1" applyFill="1" applyBorder="1" applyAlignment="1" applyProtection="1">
      <alignment horizontal="left" wrapText="1"/>
      <protection hidden="1"/>
    </xf>
    <xf numFmtId="4" fontId="50" fillId="21" borderId="0" xfId="0" applyNumberFormat="1" applyFont="1" applyFill="1" applyAlignment="1" applyProtection="1">
      <alignment horizontal="left" vertical="center" wrapText="1"/>
      <protection hidden="1"/>
    </xf>
    <xf numFmtId="4" fontId="18" fillId="15" borderId="14" xfId="0" applyNumberFormat="1" applyFont="1" applyFill="1" applyBorder="1" applyAlignment="1" applyProtection="1">
      <alignment horizontal="center" vertical="center"/>
      <protection hidden="1"/>
    </xf>
    <xf numFmtId="4" fontId="18" fillId="15" borderId="1" xfId="0" applyNumberFormat="1" applyFont="1" applyFill="1" applyBorder="1" applyAlignment="1" applyProtection="1">
      <alignment horizontal="center" wrapText="1"/>
      <protection hidden="1"/>
    </xf>
    <xf numFmtId="4" fontId="18" fillId="15" borderId="2" xfId="0" applyNumberFormat="1" applyFont="1" applyFill="1" applyBorder="1" applyAlignment="1" applyProtection="1">
      <alignment horizontal="center" wrapText="1"/>
      <protection hidden="1"/>
    </xf>
    <xf numFmtId="2" fontId="33" fillId="62" borderId="68" xfId="21" applyNumberFormat="1" applyFont="1" applyFill="1" applyBorder="1" applyAlignment="1" applyProtection="1">
      <alignment horizontal="left" vertical="center"/>
      <protection hidden="1"/>
    </xf>
    <xf numFmtId="2" fontId="33" fillId="62" borderId="42" xfId="21" applyNumberFormat="1" applyFont="1" applyFill="1" applyBorder="1" applyAlignment="1" applyProtection="1">
      <alignment horizontal="left" vertical="center"/>
      <protection hidden="1"/>
    </xf>
    <xf numFmtId="9" fontId="50" fillId="21" borderId="0" xfId="11" applyFont="1" applyFill="1" applyBorder="1" applyAlignment="1" applyProtection="1">
      <alignment horizontal="left" vertical="center" wrapText="1"/>
      <protection hidden="1"/>
    </xf>
    <xf numFmtId="0" fontId="19" fillId="15" borderId="23" xfId="21" applyFont="1" applyFill="1" applyBorder="1" applyAlignment="1" applyProtection="1">
      <alignment horizontal="left" vertical="center" wrapText="1"/>
      <protection hidden="1"/>
    </xf>
    <xf numFmtId="2" fontId="19" fillId="6" borderId="1" xfId="21" applyNumberFormat="1" applyFont="1" applyFill="1" applyBorder="1" applyAlignment="1" applyProtection="1">
      <alignment horizontal="center" vertical="center"/>
      <protection hidden="1"/>
    </xf>
    <xf numFmtId="0" fontId="2" fillId="5" borderId="1" xfId="21" applyFill="1" applyBorder="1" applyAlignment="1" applyProtection="1">
      <alignment horizontal="center" vertical="center"/>
      <protection locked="0"/>
    </xf>
    <xf numFmtId="2" fontId="19" fillId="6" borderId="3" xfId="21" applyNumberFormat="1" applyFont="1" applyFill="1" applyBorder="1" applyAlignment="1" applyProtection="1">
      <alignment horizontal="center" vertical="center"/>
      <protection hidden="1"/>
    </xf>
    <xf numFmtId="0" fontId="2" fillId="5" borderId="3" xfId="21" applyFill="1" applyBorder="1" applyAlignment="1" applyProtection="1">
      <alignment horizontal="center" vertical="center"/>
      <protection locked="0"/>
    </xf>
    <xf numFmtId="0" fontId="19" fillId="15" borderId="23" xfId="2" applyFont="1" applyFill="1" applyBorder="1" applyAlignment="1" applyProtection="1">
      <alignment horizontal="left" vertical="center" wrapText="1"/>
      <protection hidden="1"/>
    </xf>
    <xf numFmtId="0" fontId="60" fillId="15" borderId="23" xfId="2" applyFont="1" applyFill="1" applyBorder="1" applyAlignment="1" applyProtection="1">
      <alignment horizontal="left" vertical="center" wrapText="1"/>
      <protection hidden="1"/>
    </xf>
    <xf numFmtId="0" fontId="18" fillId="8" borderId="19" xfId="21" applyFont="1" applyFill="1" applyBorder="1" applyAlignment="1" applyProtection="1">
      <alignment horizontal="right" vertical="center"/>
      <protection hidden="1"/>
    </xf>
    <xf numFmtId="0" fontId="18" fillId="8" borderId="57" xfId="21" applyFont="1" applyFill="1" applyBorder="1" applyAlignment="1" applyProtection="1">
      <alignment horizontal="right" vertical="center"/>
      <protection hidden="1"/>
    </xf>
    <xf numFmtId="0" fontId="18" fillId="15" borderId="29" xfId="21" applyFont="1" applyFill="1" applyBorder="1" applyAlignment="1" applyProtection="1">
      <alignment horizontal="left" vertical="center" wrapText="1"/>
      <protection hidden="1"/>
    </xf>
    <xf numFmtId="0" fontId="18" fillId="15" borderId="0" xfId="21" applyFont="1" applyFill="1" applyAlignment="1" applyProtection="1">
      <alignment horizontal="left" vertical="center" wrapText="1"/>
      <protection hidden="1"/>
    </xf>
    <xf numFmtId="0" fontId="18" fillId="15" borderId="30" xfId="21" applyFont="1" applyFill="1" applyBorder="1" applyAlignment="1" applyProtection="1">
      <alignment horizontal="left" vertical="center" wrapText="1"/>
      <protection hidden="1"/>
    </xf>
    <xf numFmtId="0" fontId="18" fillId="15" borderId="13" xfId="21" applyFont="1" applyFill="1" applyBorder="1" applyAlignment="1" applyProtection="1">
      <alignment horizontal="center" vertical="center" wrapText="1"/>
      <protection hidden="1"/>
    </xf>
    <xf numFmtId="0" fontId="18" fillId="15" borderId="16" xfId="21" applyFont="1" applyFill="1" applyBorder="1" applyAlignment="1" applyProtection="1">
      <alignment horizontal="center" vertical="center" wrapText="1"/>
      <protection hidden="1"/>
    </xf>
    <xf numFmtId="2" fontId="18" fillId="15" borderId="40" xfId="21" applyNumberFormat="1" applyFont="1" applyFill="1" applyBorder="1" applyAlignment="1" applyProtection="1">
      <alignment horizontal="center" vertical="center" wrapText="1"/>
      <protection hidden="1"/>
    </xf>
    <xf numFmtId="2" fontId="18" fillId="15" borderId="1" xfId="21" applyNumberFormat="1" applyFont="1" applyFill="1" applyBorder="1" applyAlignment="1" applyProtection="1">
      <alignment horizontal="center" vertical="center" wrapText="1"/>
      <protection hidden="1"/>
    </xf>
    <xf numFmtId="4" fontId="18" fillId="15" borderId="40" xfId="21" applyNumberFormat="1" applyFont="1" applyFill="1" applyBorder="1" applyAlignment="1" applyProtection="1">
      <alignment horizontal="center" vertical="center" wrapText="1"/>
      <protection hidden="1"/>
    </xf>
    <xf numFmtId="4" fontId="18" fillId="15" borderId="40" xfId="0" applyNumberFormat="1" applyFont="1" applyFill="1" applyBorder="1" applyAlignment="1" applyProtection="1">
      <alignment horizontal="center" vertical="center" wrapText="1"/>
      <protection hidden="1"/>
    </xf>
    <xf numFmtId="0" fontId="19" fillId="6" borderId="16" xfId="21" applyFont="1" applyFill="1" applyBorder="1" applyAlignment="1" applyProtection="1">
      <alignment horizontal="center" vertical="center" wrapText="1"/>
      <protection hidden="1"/>
    </xf>
    <xf numFmtId="0" fontId="2" fillId="0" borderId="16" xfId="21" applyBorder="1"/>
    <xf numFmtId="0" fontId="2" fillId="0" borderId="15" xfId="21" applyBorder="1"/>
    <xf numFmtId="2" fontId="19" fillId="6" borderId="36" xfId="21" applyNumberFormat="1" applyFont="1" applyFill="1" applyBorder="1" applyAlignment="1" applyProtection="1">
      <alignment horizontal="center" vertical="center"/>
      <protection hidden="1"/>
    </xf>
    <xf numFmtId="0" fontId="2" fillId="5" borderId="41" xfId="21" applyFill="1" applyBorder="1" applyAlignment="1" applyProtection="1">
      <alignment horizontal="center" vertical="center"/>
      <protection locked="0"/>
    </xf>
    <xf numFmtId="0" fontId="2" fillId="5" borderId="78" xfId="21" applyFill="1" applyBorder="1" applyAlignment="1" applyProtection="1">
      <alignment horizontal="center" vertical="center"/>
      <protection locked="0"/>
    </xf>
    <xf numFmtId="0" fontId="19" fillId="6" borderId="15" xfId="21" applyFont="1" applyFill="1" applyBorder="1" applyAlignment="1" applyProtection="1">
      <alignment horizontal="center" vertical="center" wrapText="1"/>
      <protection hidden="1"/>
    </xf>
    <xf numFmtId="2" fontId="19" fillId="6" borderId="1" xfId="21" applyNumberFormat="1" applyFont="1" applyFill="1" applyBorder="1" applyAlignment="1" applyProtection="1">
      <alignment horizontal="center" vertical="center" wrapText="1"/>
      <protection hidden="1"/>
    </xf>
    <xf numFmtId="2" fontId="19" fillId="6" borderId="3" xfId="21" applyNumberFormat="1" applyFont="1" applyFill="1" applyBorder="1" applyAlignment="1" applyProtection="1">
      <alignment horizontal="center" vertical="center" wrapText="1"/>
      <protection hidden="1"/>
    </xf>
    <xf numFmtId="0" fontId="18" fillId="15" borderId="52" xfId="21" applyFont="1" applyFill="1" applyBorder="1" applyAlignment="1" applyProtection="1">
      <alignment horizontal="left" vertical="center" wrapText="1"/>
      <protection hidden="1"/>
    </xf>
    <xf numFmtId="0" fontId="18" fillId="15" borderId="53" xfId="21" applyFont="1" applyFill="1" applyBorder="1" applyAlignment="1" applyProtection="1">
      <alignment horizontal="left" vertical="center" wrapText="1"/>
      <protection hidden="1"/>
    </xf>
    <xf numFmtId="0" fontId="18" fillId="15" borderId="48" xfId="21" applyFont="1" applyFill="1" applyBorder="1" applyAlignment="1" applyProtection="1">
      <alignment horizontal="left" vertical="center" wrapText="1"/>
      <protection hidden="1"/>
    </xf>
    <xf numFmtId="4" fontId="18" fillId="15" borderId="1" xfId="21" applyNumberFormat="1" applyFont="1" applyFill="1" applyBorder="1" applyAlignment="1" applyProtection="1">
      <alignment horizontal="center" vertical="center" wrapText="1"/>
      <protection hidden="1"/>
    </xf>
    <xf numFmtId="4" fontId="18" fillId="15" borderId="2" xfId="21" applyNumberFormat="1" applyFont="1" applyFill="1" applyBorder="1" applyAlignment="1" applyProtection="1">
      <alignment horizontal="center" vertical="center" wrapText="1"/>
      <protection hidden="1"/>
    </xf>
    <xf numFmtId="0" fontId="18" fillId="15" borderId="16" xfId="21" applyFont="1" applyFill="1" applyBorder="1" applyAlignment="1" applyProtection="1">
      <alignment horizontal="left" vertical="center"/>
      <protection hidden="1"/>
    </xf>
    <xf numFmtId="0" fontId="18" fillId="15" borderId="1" xfId="21" applyFont="1" applyFill="1" applyBorder="1" applyAlignment="1" applyProtection="1">
      <alignment horizontal="left" vertical="center"/>
      <protection hidden="1"/>
    </xf>
    <xf numFmtId="0" fontId="18" fillId="15" borderId="2" xfId="21" applyFont="1" applyFill="1" applyBorder="1" applyAlignment="1" applyProtection="1">
      <alignment horizontal="left" vertical="center"/>
      <protection hidden="1"/>
    </xf>
    <xf numFmtId="0" fontId="18" fillId="15" borderId="43" xfId="21" applyFont="1" applyFill="1" applyBorder="1" applyAlignment="1" applyProtection="1">
      <alignment horizontal="left" vertical="center" wrapText="1"/>
      <protection hidden="1"/>
    </xf>
    <xf numFmtId="0" fontId="18" fillId="15" borderId="23" xfId="21" applyFont="1" applyFill="1" applyBorder="1" applyAlignment="1" applyProtection="1">
      <alignment horizontal="left" vertical="center" wrapText="1"/>
      <protection hidden="1"/>
    </xf>
    <xf numFmtId="0" fontId="18" fillId="15" borderId="26" xfId="21" applyFont="1" applyFill="1" applyBorder="1" applyAlignment="1" applyProtection="1">
      <alignment horizontal="left" vertical="center"/>
      <protection hidden="1"/>
    </xf>
    <xf numFmtId="0" fontId="18" fillId="15" borderId="27" xfId="21" applyFont="1" applyFill="1" applyBorder="1" applyAlignment="1" applyProtection="1">
      <alignment horizontal="left" vertical="center"/>
      <protection hidden="1"/>
    </xf>
    <xf numFmtId="0" fontId="18" fillId="15" borderId="28" xfId="21" applyFont="1" applyFill="1" applyBorder="1" applyAlignment="1" applyProtection="1">
      <alignment horizontal="left" vertical="center"/>
      <protection hidden="1"/>
    </xf>
    <xf numFmtId="0" fontId="18" fillId="15" borderId="13" xfId="21" applyFont="1" applyFill="1" applyBorder="1" applyAlignment="1" applyProtection="1">
      <alignment horizontal="left" vertical="center"/>
      <protection hidden="1"/>
    </xf>
    <xf numFmtId="0" fontId="18" fillId="15" borderId="40" xfId="21" applyFont="1" applyFill="1" applyBorder="1" applyAlignment="1" applyProtection="1">
      <alignment horizontal="left" vertical="center"/>
      <protection hidden="1"/>
    </xf>
    <xf numFmtId="0" fontId="18" fillId="15" borderId="14" xfId="21" applyFont="1" applyFill="1" applyBorder="1" applyAlignment="1" applyProtection="1">
      <alignment horizontal="left" vertical="center"/>
      <protection hidden="1"/>
    </xf>
    <xf numFmtId="0" fontId="2" fillId="0" borderId="17" xfId="21" applyBorder="1"/>
    <xf numFmtId="0" fontId="2" fillId="0" borderId="1" xfId="21" applyBorder="1"/>
    <xf numFmtId="2" fontId="19" fillId="6" borderId="41" xfId="21" applyNumberFormat="1" applyFont="1" applyFill="1" applyBorder="1" applyAlignment="1" applyProtection="1">
      <alignment horizontal="center" vertical="center" wrapText="1"/>
      <protection hidden="1"/>
    </xf>
    <xf numFmtId="2" fontId="33" fillId="62" borderId="32" xfId="21" applyNumberFormat="1" applyFont="1" applyFill="1" applyBorder="1" applyAlignment="1" applyProtection="1">
      <alignment horizontal="left" vertical="center"/>
      <protection hidden="1"/>
    </xf>
    <xf numFmtId="0" fontId="98" fillId="62" borderId="46" xfId="2" applyFont="1" applyFill="1" applyBorder="1" applyAlignment="1" applyProtection="1">
      <alignment horizontal="left" vertical="center" wrapText="1"/>
      <protection hidden="1"/>
    </xf>
    <xf numFmtId="0" fontId="98" fillId="62" borderId="27" xfId="2" applyFont="1" applyFill="1" applyBorder="1" applyAlignment="1" applyProtection="1">
      <alignment horizontal="left" vertical="center" wrapText="1"/>
      <protection hidden="1"/>
    </xf>
    <xf numFmtId="0" fontId="98" fillId="62" borderId="89" xfId="2" applyFont="1" applyFill="1" applyBorder="1" applyAlignment="1" applyProtection="1">
      <alignment horizontal="left" vertical="center" wrapText="1"/>
      <protection hidden="1"/>
    </xf>
    <xf numFmtId="0" fontId="98" fillId="62" borderId="45" xfId="2" quotePrefix="1" applyFont="1" applyFill="1" applyBorder="1" applyAlignment="1" applyProtection="1">
      <alignment horizontal="left" vertical="center" wrapText="1"/>
      <protection hidden="1"/>
    </xf>
    <xf numFmtId="0" fontId="98" fillId="62" borderId="0" xfId="2" applyFont="1" applyFill="1" applyBorder="1" applyAlignment="1" applyProtection="1">
      <alignment horizontal="left" vertical="center" wrapText="1"/>
      <protection hidden="1"/>
    </xf>
    <xf numFmtId="0" fontId="98" fillId="62" borderId="73" xfId="2" applyFont="1" applyFill="1" applyBorder="1" applyAlignment="1" applyProtection="1">
      <alignment horizontal="left" vertical="center" wrapText="1"/>
      <protection hidden="1"/>
    </xf>
    <xf numFmtId="0" fontId="98" fillId="62" borderId="77" xfId="2" quotePrefix="1" applyFont="1" applyFill="1" applyBorder="1" applyAlignment="1" applyProtection="1">
      <alignment horizontal="left" vertical="center" wrapText="1"/>
      <protection hidden="1"/>
    </xf>
    <xf numFmtId="0" fontId="98" fillId="62" borderId="69" xfId="2" applyFont="1" applyFill="1" applyBorder="1" applyAlignment="1" applyProtection="1">
      <alignment horizontal="left" vertical="center" wrapText="1"/>
      <protection hidden="1"/>
    </xf>
    <xf numFmtId="0" fontId="98" fillId="62" borderId="65" xfId="2" applyFont="1" applyFill="1" applyBorder="1" applyAlignment="1" applyProtection="1">
      <alignment horizontal="left" vertical="center" wrapText="1"/>
      <protection hidden="1"/>
    </xf>
    <xf numFmtId="0" fontId="33" fillId="62" borderId="89" xfId="21" applyFont="1" applyFill="1" applyBorder="1" applyAlignment="1" applyProtection="1">
      <alignment horizontal="left" vertical="center" wrapText="1"/>
      <protection hidden="1"/>
    </xf>
    <xf numFmtId="0" fontId="33" fillId="62" borderId="73" xfId="21" applyFont="1" applyFill="1" applyBorder="1" applyAlignment="1" applyProtection="1">
      <alignment horizontal="left" vertical="center" wrapText="1"/>
      <protection hidden="1"/>
    </xf>
    <xf numFmtId="0" fontId="33" fillId="62" borderId="64" xfId="21" applyFont="1" applyFill="1" applyBorder="1" applyAlignment="1" applyProtection="1">
      <alignment horizontal="left" vertical="center" wrapText="1"/>
      <protection hidden="1"/>
    </xf>
    <xf numFmtId="0" fontId="33" fillId="62" borderId="69" xfId="21" applyFont="1" applyFill="1" applyBorder="1" applyAlignment="1" applyProtection="1">
      <alignment horizontal="left" vertical="center" wrapText="1"/>
      <protection hidden="1"/>
    </xf>
    <xf numFmtId="0" fontId="33" fillId="62" borderId="65" xfId="21" applyFont="1" applyFill="1" applyBorder="1" applyAlignment="1" applyProtection="1">
      <alignment horizontal="left" vertical="center" wrapText="1"/>
      <protection hidden="1"/>
    </xf>
    <xf numFmtId="2" fontId="33" fillId="62" borderId="39" xfId="21" applyNumberFormat="1" applyFont="1" applyFill="1" applyBorder="1" applyAlignment="1" applyProtection="1">
      <alignment horizontal="left" vertical="center"/>
      <protection hidden="1"/>
    </xf>
    <xf numFmtId="3" fontId="2" fillId="0" borderId="15" xfId="21" applyNumberFormat="1" applyBorder="1" applyAlignment="1" applyProtection="1">
      <alignment horizontal="center" vertical="center" wrapText="1"/>
      <protection locked="0"/>
    </xf>
    <xf numFmtId="3" fontId="2" fillId="0" borderId="3" xfId="21" applyNumberFormat="1" applyBorder="1" applyAlignment="1" applyProtection="1">
      <alignment horizontal="center" vertical="center" wrapText="1"/>
      <protection locked="0"/>
    </xf>
    <xf numFmtId="4" fontId="2" fillId="5" borderId="3" xfId="21" applyNumberFormat="1" applyFill="1" applyBorder="1" applyAlignment="1" applyProtection="1">
      <alignment horizontal="center" vertical="center" wrapText="1"/>
      <protection locked="0"/>
    </xf>
    <xf numFmtId="4" fontId="2" fillId="0" borderId="3" xfId="21" applyNumberFormat="1" applyBorder="1" applyAlignment="1" applyProtection="1">
      <alignment horizontal="center" vertical="center"/>
      <protection locked="0"/>
    </xf>
    <xf numFmtId="174" fontId="19" fillId="6" borderId="3" xfId="21" applyNumberFormat="1" applyFont="1" applyFill="1" applyBorder="1" applyAlignment="1" applyProtection="1">
      <alignment horizontal="center" vertical="center" wrapText="1"/>
      <protection hidden="1"/>
    </xf>
    <xf numFmtId="0" fontId="18" fillId="8" borderId="49" xfId="21" applyFont="1" applyFill="1" applyBorder="1" applyAlignment="1" applyProtection="1">
      <alignment horizontal="right" vertical="center"/>
      <protection hidden="1"/>
    </xf>
    <xf numFmtId="0" fontId="18" fillId="8" borderId="50" xfId="21" applyFont="1" applyFill="1" applyBorder="1" applyAlignment="1" applyProtection="1">
      <alignment horizontal="right" vertical="center"/>
      <protection hidden="1"/>
    </xf>
    <xf numFmtId="3" fontId="2" fillId="0" borderId="16" xfId="21" applyNumberFormat="1" applyBorder="1" applyAlignment="1" applyProtection="1">
      <alignment horizontal="center" vertical="center" wrapText="1"/>
      <protection locked="0"/>
    </xf>
    <xf numFmtId="3" fontId="2" fillId="0" borderId="1" xfId="21" applyNumberFormat="1" applyBorder="1" applyAlignment="1" applyProtection="1">
      <alignment horizontal="center" vertical="center" wrapText="1"/>
      <protection locked="0"/>
    </xf>
    <xf numFmtId="4" fontId="2" fillId="5" borderId="1" xfId="21" applyNumberFormat="1" applyFill="1" applyBorder="1" applyAlignment="1" applyProtection="1">
      <alignment horizontal="center" vertical="center" wrapText="1"/>
      <protection locked="0"/>
    </xf>
    <xf numFmtId="4" fontId="2" fillId="0" borderId="1" xfId="21" applyNumberFormat="1" applyBorder="1" applyAlignment="1" applyProtection="1">
      <alignment horizontal="center" vertical="center"/>
      <protection locked="0"/>
    </xf>
    <xf numFmtId="174" fontId="19" fillId="6" borderId="1" xfId="21" applyNumberFormat="1" applyFont="1" applyFill="1" applyBorder="1" applyAlignment="1" applyProtection="1">
      <alignment horizontal="center" vertical="center" wrapText="1"/>
      <protection hidden="1"/>
    </xf>
    <xf numFmtId="0" fontId="36" fillId="15" borderId="23" xfId="21" applyFont="1" applyFill="1" applyBorder="1" applyAlignment="1" applyProtection="1">
      <alignment horizontal="left" vertical="center" wrapText="1"/>
      <protection hidden="1"/>
    </xf>
    <xf numFmtId="4" fontId="18" fillId="15" borderId="13" xfId="21" applyNumberFormat="1" applyFont="1" applyFill="1" applyBorder="1" applyAlignment="1" applyProtection="1">
      <alignment horizontal="left" vertical="center" wrapText="1"/>
      <protection hidden="1"/>
    </xf>
    <xf numFmtId="4" fontId="18" fillId="15" borderId="40" xfId="21" applyNumberFormat="1" applyFont="1" applyFill="1" applyBorder="1" applyAlignment="1" applyProtection="1">
      <alignment horizontal="left" vertical="center" wrapText="1"/>
      <protection hidden="1"/>
    </xf>
    <xf numFmtId="4" fontId="18" fillId="15" borderId="14" xfId="21" applyNumberFormat="1" applyFont="1" applyFill="1" applyBorder="1" applyAlignment="1" applyProtection="1">
      <alignment horizontal="left" vertical="center" wrapText="1"/>
      <protection hidden="1"/>
    </xf>
    <xf numFmtId="4" fontId="18" fillId="15" borderId="16" xfId="21" applyNumberFormat="1" applyFont="1" applyFill="1" applyBorder="1" applyAlignment="1" applyProtection="1">
      <alignment horizontal="center" vertical="center" wrapText="1"/>
      <protection hidden="1"/>
    </xf>
    <xf numFmtId="4" fontId="18" fillId="15" borderId="1" xfId="21" applyNumberFormat="1" applyFont="1" applyFill="1" applyBorder="1" applyAlignment="1" applyProtection="1">
      <alignment horizontal="center" vertical="center"/>
      <protection hidden="1"/>
    </xf>
    <xf numFmtId="0" fontId="21" fillId="15" borderId="23" xfId="2" applyFont="1" applyFill="1" applyBorder="1" applyAlignment="1" applyProtection="1">
      <alignment horizontal="left" vertical="center" wrapText="1"/>
      <protection hidden="1"/>
    </xf>
    <xf numFmtId="4" fontId="18" fillId="15" borderId="1" xfId="0" applyNumberFormat="1" applyFont="1" applyFill="1" applyBorder="1" applyAlignment="1" applyProtection="1">
      <alignment horizontal="center" vertical="center"/>
      <protection hidden="1"/>
    </xf>
    <xf numFmtId="4" fontId="19" fillId="6" borderId="1" xfId="21" applyNumberFormat="1" applyFont="1" applyFill="1" applyBorder="1" applyAlignment="1" applyProtection="1">
      <alignment horizontal="center" vertical="center" wrapText="1"/>
      <protection hidden="1"/>
    </xf>
    <xf numFmtId="3" fontId="19" fillId="6" borderId="16" xfId="21" applyNumberFormat="1" applyFont="1" applyFill="1" applyBorder="1" applyAlignment="1" applyProtection="1">
      <alignment horizontal="center" vertical="center" wrapText="1"/>
      <protection locked="0"/>
    </xf>
    <xf numFmtId="3" fontId="19" fillId="6" borderId="1" xfId="21" applyNumberFormat="1" applyFont="1" applyFill="1" applyBorder="1" applyAlignment="1" applyProtection="1">
      <alignment horizontal="center" vertical="center" wrapText="1"/>
      <protection locked="0"/>
    </xf>
    <xf numFmtId="3" fontId="19" fillId="6" borderId="15" xfId="21" applyNumberFormat="1" applyFont="1" applyFill="1" applyBorder="1" applyAlignment="1" applyProtection="1">
      <alignment horizontal="center" vertical="center" wrapText="1"/>
      <protection locked="0"/>
    </xf>
    <xf numFmtId="3" fontId="19" fillId="6" borderId="3" xfId="21" applyNumberFormat="1" applyFont="1" applyFill="1" applyBorder="1" applyAlignment="1" applyProtection="1">
      <alignment horizontal="center" vertical="center" wrapText="1"/>
      <protection locked="0"/>
    </xf>
    <xf numFmtId="0" fontId="2" fillId="0" borderId="1" xfId="21" applyBorder="1" applyAlignment="1" applyProtection="1">
      <alignment horizontal="center" vertical="center"/>
      <protection locked="0"/>
    </xf>
    <xf numFmtId="0" fontId="2" fillId="0" borderId="3" xfId="21" applyBorder="1" applyAlignment="1" applyProtection="1">
      <alignment horizontal="center" vertical="center"/>
      <protection locked="0"/>
    </xf>
    <xf numFmtId="4" fontId="19" fillId="6" borderId="3" xfId="21" applyNumberFormat="1" applyFont="1" applyFill="1" applyBorder="1" applyAlignment="1" applyProtection="1">
      <alignment horizontal="center" vertical="center" wrapText="1"/>
      <protection hidden="1"/>
    </xf>
    <xf numFmtId="4" fontId="50" fillId="21" borderId="0" xfId="21" applyNumberFormat="1" applyFont="1" applyFill="1" applyAlignment="1" applyProtection="1">
      <alignment horizontal="left" vertical="center" wrapText="1"/>
      <protection hidden="1"/>
    </xf>
    <xf numFmtId="0" fontId="98" fillId="62" borderId="26" xfId="2" applyFont="1" applyFill="1" applyBorder="1" applyAlignment="1" applyProtection="1">
      <alignment horizontal="left" vertical="center" wrapText="1"/>
      <protection hidden="1"/>
    </xf>
    <xf numFmtId="0" fontId="98" fillId="62" borderId="31" xfId="2" applyFont="1" applyFill="1" applyBorder="1" applyAlignment="1" applyProtection="1">
      <alignment horizontal="left" vertical="center" wrapText="1"/>
      <protection hidden="1"/>
    </xf>
    <xf numFmtId="0" fontId="98" fillId="62" borderId="32" xfId="2" applyFont="1" applyFill="1" applyBorder="1" applyAlignment="1" applyProtection="1">
      <alignment horizontal="left" vertical="center" wrapText="1"/>
      <protection hidden="1"/>
    </xf>
    <xf numFmtId="0" fontId="98" fillId="62" borderId="29" xfId="2" applyFont="1" applyFill="1" applyBorder="1" applyAlignment="1" applyProtection="1">
      <alignment horizontal="left" vertical="center" wrapText="1"/>
      <protection hidden="1"/>
    </xf>
    <xf numFmtId="0" fontId="98" fillId="62" borderId="27" xfId="2" quotePrefix="1" applyFont="1" applyFill="1" applyBorder="1" applyAlignment="1" applyProtection="1">
      <alignment horizontal="left" vertical="top" wrapText="1"/>
      <protection hidden="1"/>
    </xf>
    <xf numFmtId="0" fontId="98" fillId="62" borderId="27" xfId="2" applyFont="1" applyFill="1" applyBorder="1" applyAlignment="1" applyProtection="1">
      <alignment horizontal="left" vertical="top" wrapText="1"/>
      <protection hidden="1"/>
    </xf>
    <xf numFmtId="0" fontId="98" fillId="62" borderId="28" xfId="2" applyFont="1" applyFill="1" applyBorder="1" applyAlignment="1" applyProtection="1">
      <alignment horizontal="left" vertical="top" wrapText="1"/>
      <protection hidden="1"/>
    </xf>
    <xf numFmtId="0" fontId="98" fillId="62" borderId="32" xfId="2" quotePrefix="1" applyFont="1" applyFill="1" applyBorder="1" applyAlignment="1" applyProtection="1">
      <alignment horizontal="left" vertical="top" wrapText="1"/>
      <protection hidden="1"/>
    </xf>
    <xf numFmtId="0" fontId="98" fillId="62" borderId="32" xfId="2" applyFont="1" applyFill="1" applyBorder="1" applyAlignment="1" applyProtection="1">
      <alignment horizontal="left" vertical="top" wrapText="1"/>
      <protection hidden="1"/>
    </xf>
    <xf numFmtId="0" fontId="98" fillId="62" borderId="33" xfId="2" applyFont="1" applyFill="1" applyBorder="1" applyAlignment="1" applyProtection="1">
      <alignment horizontal="left" vertical="top" wrapText="1"/>
      <protection hidden="1"/>
    </xf>
    <xf numFmtId="0" fontId="98" fillId="62" borderId="0" xfId="2" quotePrefix="1" applyFont="1" applyFill="1" applyBorder="1" applyAlignment="1" applyProtection="1">
      <alignment horizontal="left" vertical="top" wrapText="1"/>
      <protection hidden="1"/>
    </xf>
    <xf numFmtId="0" fontId="98" fillId="62" borderId="0" xfId="2" applyFont="1" applyFill="1" applyBorder="1" applyAlignment="1" applyProtection="1">
      <alignment horizontal="left" vertical="top" wrapText="1"/>
      <protection hidden="1"/>
    </xf>
    <xf numFmtId="0" fontId="98" fillId="62" borderId="30" xfId="2" applyFont="1" applyFill="1" applyBorder="1" applyAlignment="1" applyProtection="1">
      <alignment horizontal="left" vertical="top" wrapText="1"/>
      <protection hidden="1"/>
    </xf>
    <xf numFmtId="0" fontId="33" fillId="62" borderId="26" xfId="21" applyFont="1" applyFill="1" applyBorder="1" applyAlignment="1" applyProtection="1">
      <alignment horizontal="left" vertical="top" wrapText="1"/>
      <protection hidden="1"/>
    </xf>
    <xf numFmtId="0" fontId="33" fillId="62" borderId="27" xfId="21" applyFont="1" applyFill="1" applyBorder="1" applyAlignment="1" applyProtection="1">
      <alignment horizontal="left" vertical="top" wrapText="1"/>
      <protection hidden="1"/>
    </xf>
    <xf numFmtId="0" fontId="33" fillId="62" borderId="28" xfId="21" applyFont="1" applyFill="1" applyBorder="1" applyAlignment="1" applyProtection="1">
      <alignment horizontal="left" vertical="top" wrapText="1"/>
      <protection hidden="1"/>
    </xf>
    <xf numFmtId="0" fontId="33" fillId="62" borderId="49" xfId="21" applyFont="1" applyFill="1" applyBorder="1" applyAlignment="1" applyProtection="1">
      <alignment horizontal="left" vertical="top" wrapText="1"/>
      <protection hidden="1"/>
    </xf>
    <xf numFmtId="0" fontId="33" fillId="62" borderId="50" xfId="21" applyFont="1" applyFill="1" applyBorder="1" applyAlignment="1" applyProtection="1">
      <alignment horizontal="left" vertical="top" wrapText="1"/>
      <protection hidden="1"/>
    </xf>
    <xf numFmtId="0" fontId="33" fillId="62" borderId="71" xfId="21" applyFont="1" applyFill="1" applyBorder="1" applyAlignment="1" applyProtection="1">
      <alignment horizontal="left" vertical="top" wrapText="1"/>
      <protection hidden="1"/>
    </xf>
    <xf numFmtId="0" fontId="18" fillId="8" borderId="16" xfId="21" applyFont="1" applyFill="1" applyBorder="1" applyAlignment="1" applyProtection="1">
      <alignment horizontal="right" vertical="center"/>
      <protection hidden="1"/>
    </xf>
    <xf numFmtId="0" fontId="18" fillId="8" borderId="1" xfId="21" applyFont="1" applyFill="1" applyBorder="1" applyAlignment="1" applyProtection="1">
      <alignment horizontal="right" vertical="center"/>
      <protection hidden="1"/>
    </xf>
    <xf numFmtId="0" fontId="27" fillId="50" borderId="15" xfId="21" applyFont="1" applyFill="1" applyBorder="1" applyAlignment="1" applyProtection="1">
      <alignment horizontal="right" vertical="center"/>
      <protection hidden="1"/>
    </xf>
    <xf numFmtId="0" fontId="27" fillId="50" borderId="3" xfId="21" applyFont="1" applyFill="1" applyBorder="1" applyAlignment="1" applyProtection="1">
      <alignment horizontal="right" vertical="center"/>
      <protection hidden="1"/>
    </xf>
    <xf numFmtId="0" fontId="18" fillId="8" borderId="13" xfId="21" applyFont="1" applyFill="1" applyBorder="1" applyAlignment="1" applyProtection="1">
      <alignment horizontal="right" vertical="center"/>
      <protection hidden="1"/>
    </xf>
    <xf numFmtId="0" fontId="18" fillId="8" borderId="40" xfId="21" applyFont="1" applyFill="1" applyBorder="1" applyAlignment="1" applyProtection="1">
      <alignment horizontal="right" vertical="center"/>
      <protection hidden="1"/>
    </xf>
    <xf numFmtId="4" fontId="18" fillId="15" borderId="13" xfId="21" applyNumberFormat="1" applyFont="1" applyFill="1" applyBorder="1" applyAlignment="1" applyProtection="1">
      <alignment horizontal="center" vertical="center" wrapText="1"/>
      <protection hidden="1"/>
    </xf>
    <xf numFmtId="0" fontId="33" fillId="0" borderId="49" xfId="21" applyFont="1" applyBorder="1" applyAlignment="1" applyProtection="1">
      <alignment horizontal="left" vertical="center" wrapText="1"/>
      <protection hidden="1"/>
    </xf>
    <xf numFmtId="0" fontId="33" fillId="0" borderId="50" xfId="21" applyFont="1" applyBorder="1" applyAlignment="1" applyProtection="1">
      <alignment horizontal="left" vertical="center" wrapText="1"/>
      <protection hidden="1"/>
    </xf>
    <xf numFmtId="0" fontId="18" fillId="8" borderId="51" xfId="21" applyFont="1" applyFill="1" applyBorder="1" applyAlignment="1" applyProtection="1">
      <alignment horizontal="right" vertical="center"/>
      <protection hidden="1"/>
    </xf>
    <xf numFmtId="0" fontId="18" fillId="15" borderId="11" xfId="21" applyFont="1" applyFill="1" applyBorder="1" applyAlignment="1" applyProtection="1">
      <alignment horizontal="left" vertical="center" wrapText="1"/>
      <protection hidden="1"/>
    </xf>
    <xf numFmtId="2" fontId="33" fillId="31" borderId="15" xfId="21" applyNumberFormat="1" applyFont="1" applyFill="1" applyBorder="1" applyAlignment="1" applyProtection="1">
      <alignment horizontal="center" vertical="center"/>
      <protection locked="0"/>
    </xf>
    <xf numFmtId="2" fontId="33" fillId="31" borderId="3" xfId="21" applyNumberFormat="1" applyFont="1" applyFill="1" applyBorder="1" applyAlignment="1" applyProtection="1">
      <alignment horizontal="center" vertical="center"/>
      <protection locked="0"/>
    </xf>
    <xf numFmtId="0" fontId="2" fillId="31" borderId="3" xfId="21" applyFill="1" applyBorder="1" applyAlignment="1" applyProtection="1">
      <alignment horizontal="center" vertical="center"/>
      <protection hidden="1"/>
    </xf>
    <xf numFmtId="4" fontId="27" fillId="15" borderId="40" xfId="21" applyNumberFormat="1" applyFont="1" applyFill="1" applyBorder="1" applyAlignment="1" applyProtection="1">
      <alignment horizontal="center" vertical="center" wrapText="1"/>
      <protection hidden="1"/>
    </xf>
    <xf numFmtId="4" fontId="27" fillId="15" borderId="1" xfId="21" applyNumberFormat="1" applyFont="1" applyFill="1" applyBorder="1" applyAlignment="1" applyProtection="1">
      <alignment horizontal="center" vertical="center" wrapText="1"/>
      <protection hidden="1"/>
    </xf>
    <xf numFmtId="0" fontId="33" fillId="0" borderId="71" xfId="21" applyFont="1" applyBorder="1" applyAlignment="1" applyProtection="1">
      <alignment horizontal="left" vertical="center" wrapText="1"/>
      <protection hidden="1"/>
    </xf>
    <xf numFmtId="0" fontId="33" fillId="0" borderId="26" xfId="21" applyFont="1" applyBorder="1" applyAlignment="1" applyProtection="1">
      <alignment horizontal="left" vertical="center" wrapText="1"/>
      <protection hidden="1"/>
    </xf>
    <xf numFmtId="0" fontId="33" fillId="0" borderId="27" xfId="21" applyFont="1" applyBorder="1" applyAlignment="1" applyProtection="1">
      <alignment horizontal="left" vertical="center" wrapText="1"/>
      <protection hidden="1"/>
    </xf>
    <xf numFmtId="0" fontId="33" fillId="0" borderId="28" xfId="21" applyFont="1" applyBorder="1" applyAlignment="1" applyProtection="1">
      <alignment horizontal="left" vertical="center" wrapText="1"/>
      <protection hidden="1"/>
    </xf>
    <xf numFmtId="0" fontId="33" fillId="0" borderId="31" xfId="21" applyFont="1" applyBorder="1" applyAlignment="1" applyProtection="1">
      <alignment horizontal="left" vertical="center" wrapText="1"/>
      <protection hidden="1"/>
    </xf>
    <xf numFmtId="0" fontId="33" fillId="0" borderId="32" xfId="21" applyFont="1" applyBorder="1" applyAlignment="1" applyProtection="1">
      <alignment horizontal="left" vertical="center" wrapText="1"/>
      <protection hidden="1"/>
    </xf>
    <xf numFmtId="0" fontId="33" fillId="0" borderId="33" xfId="21" applyFont="1" applyBorder="1" applyAlignment="1" applyProtection="1">
      <alignment horizontal="left" vertical="center" wrapText="1"/>
      <protection hidden="1"/>
    </xf>
    <xf numFmtId="2" fontId="33" fillId="31" borderId="19" xfId="21" applyNumberFormat="1" applyFont="1" applyFill="1" applyBorder="1" applyAlignment="1" applyProtection="1">
      <alignment horizontal="center" vertical="center"/>
      <protection locked="0"/>
    </xf>
    <xf numFmtId="2" fontId="33" fillId="31" borderId="57" xfId="21" applyNumberFormat="1" applyFont="1" applyFill="1" applyBorder="1" applyAlignment="1" applyProtection="1">
      <alignment horizontal="center" vertical="center"/>
      <protection locked="0"/>
    </xf>
    <xf numFmtId="0" fontId="33" fillId="31" borderId="57" xfId="21" applyFont="1" applyFill="1" applyBorder="1" applyAlignment="1" applyProtection="1">
      <alignment horizontal="center" vertical="center"/>
      <protection hidden="1"/>
    </xf>
    <xf numFmtId="0" fontId="33" fillId="31" borderId="84" xfId="21" applyFont="1" applyFill="1" applyBorder="1" applyAlignment="1" applyProtection="1">
      <alignment horizontal="center" vertical="center"/>
      <protection hidden="1"/>
    </xf>
    <xf numFmtId="0" fontId="33" fillId="31" borderId="50" xfId="21" applyFont="1" applyFill="1" applyBorder="1" applyAlignment="1" applyProtection="1">
      <alignment horizontal="center" vertical="center"/>
      <protection hidden="1"/>
    </xf>
    <xf numFmtId="0" fontId="33" fillId="31" borderId="51" xfId="21" applyFont="1" applyFill="1" applyBorder="1" applyAlignment="1" applyProtection="1">
      <alignment horizontal="center" vertical="center"/>
      <protection hidden="1"/>
    </xf>
    <xf numFmtId="4" fontId="27" fillId="15" borderId="36" xfId="21" applyNumberFormat="1" applyFont="1" applyFill="1" applyBorder="1" applyAlignment="1" applyProtection="1">
      <alignment horizontal="center" vertical="center" wrapText="1"/>
      <protection hidden="1"/>
    </xf>
    <xf numFmtId="4" fontId="27" fillId="15" borderId="67" xfId="21" applyNumberFormat="1" applyFont="1" applyFill="1" applyBorder="1" applyAlignment="1" applyProtection="1">
      <alignment horizontal="center" vertical="center" wrapText="1"/>
      <protection hidden="1"/>
    </xf>
    <xf numFmtId="4" fontId="27" fillId="15" borderId="37" xfId="21" applyNumberFormat="1" applyFont="1" applyFill="1" applyBorder="1" applyAlignment="1" applyProtection="1">
      <alignment horizontal="center" vertical="center" wrapText="1"/>
      <protection hidden="1"/>
    </xf>
    <xf numFmtId="4" fontId="18" fillId="15" borderId="52" xfId="21" applyNumberFormat="1" applyFont="1" applyFill="1" applyBorder="1" applyAlignment="1" applyProtection="1">
      <alignment horizontal="center" vertical="center" wrapText="1"/>
      <protection hidden="1"/>
    </xf>
    <xf numFmtId="4" fontId="27" fillId="15" borderId="72" xfId="21" applyNumberFormat="1" applyFont="1" applyFill="1" applyBorder="1" applyAlignment="1" applyProtection="1">
      <alignment horizontal="center" vertical="center" wrapText="1"/>
      <protection hidden="1"/>
    </xf>
    <xf numFmtId="4" fontId="27" fillId="15" borderId="75" xfId="21" applyNumberFormat="1" applyFont="1" applyFill="1" applyBorder="1" applyAlignment="1" applyProtection="1">
      <alignment horizontal="center" vertical="center" wrapText="1"/>
      <protection hidden="1"/>
    </xf>
    <xf numFmtId="4" fontId="27" fillId="15" borderId="61" xfId="21" applyNumberFormat="1" applyFont="1" applyFill="1" applyBorder="1" applyAlignment="1" applyProtection="1">
      <alignment horizontal="center" vertical="center" wrapText="1"/>
      <protection hidden="1"/>
    </xf>
    <xf numFmtId="4" fontId="18" fillId="15" borderId="22" xfId="21" applyNumberFormat="1" applyFont="1" applyFill="1" applyBorder="1" applyAlignment="1" applyProtection="1">
      <alignment horizontal="center" vertical="center" wrapText="1"/>
      <protection hidden="1"/>
    </xf>
    <xf numFmtId="0" fontId="18" fillId="15" borderId="10" xfId="21" applyFont="1" applyFill="1" applyBorder="1" applyAlignment="1" applyProtection="1">
      <alignment horizontal="left" vertical="center" wrapText="1"/>
      <protection hidden="1"/>
    </xf>
    <xf numFmtId="0" fontId="18" fillId="8" borderId="71" xfId="21" applyFont="1" applyFill="1" applyBorder="1" applyAlignment="1" applyProtection="1">
      <alignment horizontal="right" vertical="center"/>
      <protection hidden="1"/>
    </xf>
    <xf numFmtId="0" fontId="67" fillId="62" borderId="31" xfId="0" applyFont="1" applyFill="1" applyBorder="1" applyAlignment="1">
      <alignment horizontal="left" vertical="center"/>
    </xf>
    <xf numFmtId="0" fontId="67" fillId="62" borderId="32" xfId="0" applyFont="1" applyFill="1" applyBorder="1" applyAlignment="1">
      <alignment horizontal="left" vertical="center"/>
    </xf>
    <xf numFmtId="0" fontId="67" fillId="62" borderId="33" xfId="0" applyFont="1" applyFill="1" applyBorder="1" applyAlignment="1">
      <alignment horizontal="left" vertical="center"/>
    </xf>
    <xf numFmtId="0" fontId="98" fillId="62" borderId="29" xfId="2" quotePrefix="1" applyFont="1" applyFill="1" applyBorder="1" applyAlignment="1" applyProtection="1">
      <alignment horizontal="left" vertical="center"/>
    </xf>
    <xf numFmtId="0" fontId="98" fillId="62" borderId="0" xfId="2" applyFont="1" applyFill="1" applyBorder="1" applyAlignment="1" applyProtection="1">
      <alignment horizontal="left" vertical="center"/>
    </xf>
    <xf numFmtId="0" fontId="98" fillId="62" borderId="30" xfId="2" applyFont="1" applyFill="1" applyBorder="1" applyAlignment="1" applyProtection="1">
      <alignment horizontal="left" vertical="center"/>
    </xf>
    <xf numFmtId="2" fontId="33" fillId="0" borderId="26" xfId="21" applyNumberFormat="1" applyFont="1" applyBorder="1" applyAlignment="1" applyProtection="1">
      <alignment horizontal="left" vertical="center" wrapText="1"/>
      <protection hidden="1"/>
    </xf>
    <xf numFmtId="2" fontId="33" fillId="0" borderId="28" xfId="21" applyNumberFormat="1" applyFont="1" applyBorder="1" applyAlignment="1" applyProtection="1">
      <alignment horizontal="left" vertical="center" wrapText="1"/>
      <protection hidden="1"/>
    </xf>
    <xf numFmtId="2" fontId="33" fillId="0" borderId="29" xfId="21" applyNumberFormat="1" applyFont="1" applyBorder="1" applyAlignment="1" applyProtection="1">
      <alignment horizontal="left" vertical="center" wrapText="1"/>
      <protection hidden="1"/>
    </xf>
    <xf numFmtId="2" fontId="33" fillId="0" borderId="30" xfId="21" applyNumberFormat="1" applyFont="1" applyBorder="1" applyAlignment="1" applyProtection="1">
      <alignment horizontal="left" vertical="center" wrapText="1"/>
      <protection hidden="1"/>
    </xf>
    <xf numFmtId="2" fontId="33" fillId="0" borderId="31" xfId="21" applyNumberFormat="1" applyFont="1" applyBorder="1" applyAlignment="1" applyProtection="1">
      <alignment horizontal="left" vertical="center" wrapText="1"/>
      <protection hidden="1"/>
    </xf>
    <xf numFmtId="2" fontId="33" fillId="0" borderId="33" xfId="21" applyNumberFormat="1" applyFont="1" applyBorder="1" applyAlignment="1" applyProtection="1">
      <alignment horizontal="left" vertical="center" wrapText="1"/>
      <protection hidden="1"/>
    </xf>
    <xf numFmtId="0" fontId="67" fillId="62" borderId="26" xfId="0" applyFont="1" applyFill="1" applyBorder="1" applyAlignment="1">
      <alignment horizontal="left" vertical="center"/>
    </xf>
    <xf numFmtId="0" fontId="67" fillId="62" borderId="27" xfId="0" applyFont="1" applyFill="1" applyBorder="1" applyAlignment="1">
      <alignment horizontal="left" vertical="center"/>
    </xf>
    <xf numFmtId="0" fontId="67" fillId="62" borderId="28" xfId="0" applyFont="1" applyFill="1" applyBorder="1" applyAlignment="1">
      <alignment horizontal="left" vertical="center"/>
    </xf>
    <xf numFmtId="4" fontId="18" fillId="15" borderId="72" xfId="21" applyNumberFormat="1" applyFont="1" applyFill="1" applyBorder="1" applyAlignment="1" applyProtection="1">
      <alignment horizontal="center" vertical="center" wrapText="1"/>
      <protection hidden="1"/>
    </xf>
    <xf numFmtId="4" fontId="18" fillId="15" borderId="75" xfId="21" applyNumberFormat="1" applyFont="1" applyFill="1" applyBorder="1" applyAlignment="1" applyProtection="1">
      <alignment horizontal="center" vertical="center" wrapText="1"/>
      <protection hidden="1"/>
    </xf>
    <xf numFmtId="4" fontId="18" fillId="15" borderId="81" xfId="21" applyNumberFormat="1" applyFont="1" applyFill="1" applyBorder="1" applyAlignment="1" applyProtection="1">
      <alignment horizontal="center" vertical="center" wrapText="1"/>
      <protection hidden="1"/>
    </xf>
    <xf numFmtId="4" fontId="18" fillId="15" borderId="49" xfId="0" applyNumberFormat="1" applyFont="1" applyFill="1" applyBorder="1" applyAlignment="1" applyProtection="1">
      <alignment horizontal="center" vertical="center" wrapText="1"/>
      <protection hidden="1"/>
    </xf>
    <xf numFmtId="4" fontId="18" fillId="15" borderId="50" xfId="0" applyNumberFormat="1" applyFont="1" applyFill="1" applyBorder="1" applyAlignment="1" applyProtection="1">
      <alignment horizontal="center" vertical="center" wrapText="1"/>
      <protection hidden="1"/>
    </xf>
    <xf numFmtId="4" fontId="18" fillId="15" borderId="71" xfId="0" applyNumberFormat="1" applyFont="1" applyFill="1" applyBorder="1" applyAlignment="1" applyProtection="1">
      <alignment horizontal="center" vertical="center" wrapText="1"/>
      <protection hidden="1"/>
    </xf>
    <xf numFmtId="0" fontId="2" fillId="0" borderId="1" xfId="21" applyBorder="1" applyAlignment="1">
      <alignment horizontal="left" vertical="center" wrapText="1"/>
    </xf>
    <xf numFmtId="4" fontId="18" fillId="15" borderId="17" xfId="21" applyNumberFormat="1" applyFont="1" applyFill="1" applyBorder="1" applyAlignment="1" applyProtection="1">
      <alignment horizontal="center" vertical="center" wrapText="1"/>
      <protection hidden="1"/>
    </xf>
    <xf numFmtId="4" fontId="18" fillId="15" borderId="41" xfId="21" applyNumberFormat="1" applyFont="1" applyFill="1" applyBorder="1" applyAlignment="1" applyProtection="1">
      <alignment horizontal="center" vertical="center" wrapText="1"/>
      <protection hidden="1"/>
    </xf>
    <xf numFmtId="0" fontId="33" fillId="62" borderId="26" xfId="23" applyFont="1" applyFill="1" applyBorder="1" applyAlignment="1" applyProtection="1">
      <alignment horizontal="left" vertical="center" wrapText="1"/>
      <protection hidden="1"/>
    </xf>
    <xf numFmtId="0" fontId="33" fillId="62" borderId="27" xfId="23" applyFont="1" applyFill="1" applyBorder="1" applyAlignment="1" applyProtection="1">
      <alignment horizontal="left" vertical="center" wrapText="1"/>
      <protection hidden="1"/>
    </xf>
    <xf numFmtId="0" fontId="33" fillId="62" borderId="28" xfId="23" applyFont="1" applyFill="1" applyBorder="1" applyAlignment="1" applyProtection="1">
      <alignment horizontal="left" vertical="center" wrapText="1"/>
      <protection hidden="1"/>
    </xf>
    <xf numFmtId="0" fontId="33" fillId="62" borderId="29" xfId="23" applyFont="1" applyFill="1" applyBorder="1" applyAlignment="1" applyProtection="1">
      <alignment horizontal="left" vertical="center" wrapText="1"/>
      <protection hidden="1"/>
    </xf>
    <xf numFmtId="0" fontId="33" fillId="62" borderId="0" xfId="23" applyFont="1" applyFill="1" applyBorder="1" applyAlignment="1" applyProtection="1">
      <alignment horizontal="left" vertical="center" wrapText="1"/>
      <protection hidden="1"/>
    </xf>
    <xf numFmtId="0" fontId="33" fillId="62" borderId="30" xfId="23" applyFont="1" applyFill="1" applyBorder="1" applyAlignment="1" applyProtection="1">
      <alignment horizontal="left" vertical="center" wrapText="1"/>
      <protection hidden="1"/>
    </xf>
    <xf numFmtId="0" fontId="33" fillId="62" borderId="31" xfId="23" applyFont="1" applyFill="1" applyBorder="1" applyAlignment="1" applyProtection="1">
      <alignment horizontal="left" vertical="center" wrapText="1"/>
      <protection hidden="1"/>
    </xf>
    <xf numFmtId="0" fontId="33" fillId="62" borderId="32" xfId="23" applyFont="1" applyFill="1" applyBorder="1" applyAlignment="1" applyProtection="1">
      <alignment horizontal="left" vertical="center" wrapText="1"/>
      <protection hidden="1"/>
    </xf>
    <xf numFmtId="0" fontId="33" fillId="62" borderId="33" xfId="23" applyFont="1" applyFill="1" applyBorder="1" applyAlignment="1" applyProtection="1">
      <alignment horizontal="left" vertical="center" wrapText="1"/>
      <protection hidden="1"/>
    </xf>
    <xf numFmtId="0" fontId="33" fillId="47" borderId="36" xfId="21" applyFont="1" applyFill="1" applyBorder="1" applyAlignment="1" applyProtection="1">
      <alignment horizontal="right" vertical="center"/>
      <protection hidden="1"/>
    </xf>
    <xf numFmtId="0" fontId="33" fillId="47" borderId="67" xfId="21" applyFont="1" applyFill="1" applyBorder="1" applyAlignment="1" applyProtection="1">
      <alignment horizontal="right" vertical="center"/>
      <protection hidden="1"/>
    </xf>
    <xf numFmtId="0" fontId="33" fillId="47" borderId="61" xfId="21" applyFont="1" applyFill="1" applyBorder="1" applyAlignment="1" applyProtection="1">
      <alignment horizontal="right" vertical="center"/>
      <protection hidden="1"/>
    </xf>
    <xf numFmtId="0" fontId="33" fillId="47" borderId="1" xfId="21" applyFont="1" applyFill="1" applyBorder="1" applyAlignment="1" applyProtection="1">
      <alignment horizontal="right" vertical="center"/>
      <protection hidden="1"/>
    </xf>
    <xf numFmtId="0" fontId="18" fillId="15" borderId="17" xfId="21" applyFont="1" applyFill="1" applyBorder="1" applyAlignment="1" applyProtection="1">
      <alignment horizontal="center" vertical="center" wrapText="1"/>
      <protection hidden="1"/>
    </xf>
    <xf numFmtId="0" fontId="18" fillId="15" borderId="40" xfId="21" applyFont="1" applyFill="1" applyBorder="1" applyAlignment="1" applyProtection="1">
      <alignment horizontal="center" vertical="center" wrapText="1"/>
      <protection hidden="1"/>
    </xf>
    <xf numFmtId="0" fontId="18" fillId="15" borderId="41" xfId="21" applyFont="1" applyFill="1" applyBorder="1" applyAlignment="1" applyProtection="1">
      <alignment horizontal="center" vertical="center" wrapText="1"/>
      <protection hidden="1"/>
    </xf>
    <xf numFmtId="2" fontId="18" fillId="15" borderId="41" xfId="21" applyNumberFormat="1" applyFont="1" applyFill="1" applyBorder="1" applyAlignment="1" applyProtection="1">
      <alignment horizontal="center" vertical="center" wrapText="1"/>
      <protection hidden="1"/>
    </xf>
    <xf numFmtId="0" fontId="66" fillId="57" borderId="11" xfId="21" applyFont="1" applyFill="1" applyBorder="1" applyAlignment="1" applyProtection="1">
      <alignment horizontal="left"/>
      <protection hidden="1"/>
    </xf>
    <xf numFmtId="0" fontId="57" fillId="57" borderId="0" xfId="21" applyFont="1" applyFill="1" applyAlignment="1" applyProtection="1">
      <alignment horizontal="left"/>
      <protection hidden="1"/>
    </xf>
    <xf numFmtId="0" fontId="33" fillId="57" borderId="11" xfId="21" applyFont="1" applyFill="1" applyBorder="1" applyAlignment="1" applyProtection="1">
      <alignment horizontal="left"/>
      <protection hidden="1"/>
    </xf>
    <xf numFmtId="0" fontId="19" fillId="24" borderId="13" xfId="21" applyFont="1" applyFill="1" applyBorder="1" applyAlignment="1">
      <alignment horizontal="center" vertical="center" wrapText="1"/>
    </xf>
    <xf numFmtId="0" fontId="19" fillId="24" borderId="16" xfId="21" applyFont="1" applyFill="1" applyBorder="1" applyAlignment="1">
      <alignment horizontal="center" vertical="center" wrapText="1"/>
    </xf>
    <xf numFmtId="0" fontId="19" fillId="24" borderId="15" xfId="21" applyFont="1" applyFill="1" applyBorder="1" applyAlignment="1">
      <alignment horizontal="center" vertical="center" wrapText="1"/>
    </xf>
    <xf numFmtId="0" fontId="19" fillId="15" borderId="23" xfId="21" applyFont="1" applyFill="1" applyBorder="1" applyAlignment="1" applyProtection="1">
      <alignment horizontal="left" vertical="top" wrapText="1"/>
      <protection hidden="1"/>
    </xf>
    <xf numFmtId="0" fontId="18" fillId="8" borderId="22" xfId="21" applyFont="1" applyFill="1" applyBorder="1" applyAlignment="1" applyProtection="1">
      <alignment horizontal="right" vertical="center"/>
      <protection hidden="1"/>
    </xf>
    <xf numFmtId="0" fontId="18" fillId="8" borderId="25" xfId="21" applyFont="1" applyFill="1" applyBorder="1" applyAlignment="1" applyProtection="1">
      <alignment horizontal="right" vertical="center"/>
      <protection hidden="1"/>
    </xf>
    <xf numFmtId="0" fontId="19" fillId="24" borderId="52" xfId="21" applyFont="1" applyFill="1" applyBorder="1" applyAlignment="1">
      <alignment horizontal="center" vertical="center" wrapText="1"/>
    </xf>
    <xf numFmtId="0" fontId="19" fillId="24" borderId="17" xfId="21" applyFont="1" applyFill="1" applyBorder="1" applyAlignment="1">
      <alignment horizontal="center" vertical="center" wrapText="1"/>
    </xf>
    <xf numFmtId="0" fontId="19" fillId="24" borderId="59" xfId="21" applyFont="1" applyFill="1" applyBorder="1" applyAlignment="1">
      <alignment horizontal="center" vertical="center" wrapText="1"/>
    </xf>
    <xf numFmtId="0" fontId="19" fillId="24" borderId="74" xfId="21" applyFont="1" applyFill="1" applyBorder="1" applyAlignment="1">
      <alignment horizontal="center" vertical="center" wrapText="1"/>
    </xf>
    <xf numFmtId="0" fontId="19" fillId="24" borderId="22" xfId="21" applyFont="1" applyFill="1" applyBorder="1" applyAlignment="1">
      <alignment horizontal="center" vertical="center" wrapText="1"/>
    </xf>
    <xf numFmtId="4" fontId="18" fillId="15" borderId="14" xfId="21" applyNumberFormat="1" applyFont="1" applyFill="1" applyBorder="1" applyAlignment="1" applyProtection="1">
      <alignment horizontal="center" vertical="center" wrapText="1"/>
      <protection hidden="1"/>
    </xf>
    <xf numFmtId="0" fontId="98" fillId="62" borderId="29" xfId="2" applyFont="1" applyFill="1" applyBorder="1" applyAlignment="1" applyProtection="1">
      <alignment horizontal="left" vertical="top" wrapText="1"/>
      <protection hidden="1"/>
    </xf>
    <xf numFmtId="0" fontId="33" fillId="47" borderId="26" xfId="21" applyFont="1" applyFill="1" applyBorder="1" applyAlignment="1" applyProtection="1">
      <alignment horizontal="left" vertical="center" wrapText="1"/>
      <protection hidden="1"/>
    </xf>
    <xf numFmtId="0" fontId="33" fillId="47" borderId="27" xfId="21" applyFont="1" applyFill="1" applyBorder="1" applyAlignment="1" applyProtection="1">
      <alignment horizontal="left" vertical="center" wrapText="1"/>
      <protection hidden="1"/>
    </xf>
    <xf numFmtId="0" fontId="33" fillId="47" borderId="31" xfId="21" applyFont="1" applyFill="1" applyBorder="1" applyAlignment="1" applyProtection="1">
      <alignment horizontal="left" vertical="center" wrapText="1"/>
      <protection hidden="1"/>
    </xf>
    <xf numFmtId="0" fontId="33" fillId="47" borderId="32" xfId="21" applyFont="1" applyFill="1" applyBorder="1" applyAlignment="1" applyProtection="1">
      <alignment horizontal="left" vertical="center" wrapText="1"/>
      <protection hidden="1"/>
    </xf>
    <xf numFmtId="0" fontId="27" fillId="63" borderId="28" xfId="21" applyFont="1" applyFill="1" applyBorder="1" applyAlignment="1" applyProtection="1">
      <alignment horizontal="center" vertical="center"/>
      <protection hidden="1"/>
    </xf>
    <xf numFmtId="0" fontId="27" fillId="63" borderId="33" xfId="21" applyFont="1" applyFill="1" applyBorder="1" applyAlignment="1" applyProtection="1">
      <alignment horizontal="center" vertical="center"/>
      <protection hidden="1"/>
    </xf>
    <xf numFmtId="0" fontId="33" fillId="47" borderId="49" xfId="21" applyFont="1" applyFill="1" applyBorder="1" applyAlignment="1" applyProtection="1">
      <alignment horizontal="left" vertical="center"/>
      <protection hidden="1"/>
    </xf>
    <xf numFmtId="0" fontId="33" fillId="47" borderId="50" xfId="21" applyFont="1" applyFill="1" applyBorder="1" applyAlignment="1" applyProtection="1">
      <alignment horizontal="left" vertical="center"/>
      <protection hidden="1"/>
    </xf>
    <xf numFmtId="0" fontId="33" fillId="47" borderId="71" xfId="21" applyFont="1" applyFill="1" applyBorder="1" applyAlignment="1" applyProtection="1">
      <alignment horizontal="left" vertical="center"/>
      <protection hidden="1"/>
    </xf>
    <xf numFmtId="0" fontId="33" fillId="0" borderId="26" xfId="21" applyFont="1" applyBorder="1" applyAlignment="1" applyProtection="1">
      <alignment horizontal="left" wrapText="1"/>
      <protection hidden="1"/>
    </xf>
    <xf numFmtId="0" fontId="33" fillId="0" borderId="27" xfId="21" applyFont="1" applyBorder="1" applyAlignment="1" applyProtection="1">
      <alignment horizontal="left" wrapText="1"/>
      <protection hidden="1"/>
    </xf>
    <xf numFmtId="0" fontId="33" fillId="0" borderId="28" xfId="21" applyFont="1" applyBorder="1" applyAlignment="1" applyProtection="1">
      <alignment horizontal="left" wrapText="1"/>
      <protection hidden="1"/>
    </xf>
    <xf numFmtId="0" fontId="33" fillId="0" borderId="31" xfId="21" applyFont="1" applyBorder="1" applyAlignment="1" applyProtection="1">
      <alignment horizontal="left" wrapText="1"/>
      <protection hidden="1"/>
    </xf>
    <xf numFmtId="0" fontId="33" fillId="0" borderId="32" xfId="21" applyFont="1" applyBorder="1" applyAlignment="1" applyProtection="1">
      <alignment horizontal="left" wrapText="1"/>
      <protection hidden="1"/>
    </xf>
    <xf numFmtId="0" fontId="33" fillId="0" borderId="33" xfId="21" applyFont="1" applyBorder="1" applyAlignment="1" applyProtection="1">
      <alignment horizontal="left" wrapText="1"/>
      <protection hidden="1"/>
    </xf>
    <xf numFmtId="0" fontId="18" fillId="15" borderId="23" xfId="2" applyFont="1" applyFill="1" applyBorder="1" applyAlignment="1" applyProtection="1">
      <alignment horizontal="left" vertical="center" wrapText="1"/>
      <protection hidden="1"/>
    </xf>
    <xf numFmtId="0" fontId="3" fillId="21" borderId="23" xfId="2" applyFill="1" applyBorder="1" applyAlignment="1" applyProtection="1">
      <alignment horizontal="left" vertical="center" wrapText="1"/>
    </xf>
    <xf numFmtId="0" fontId="33" fillId="62" borderId="31" xfId="21" applyFont="1" applyFill="1" applyBorder="1" applyAlignment="1" applyProtection="1">
      <alignment horizontal="left" vertical="center" wrapText="1"/>
      <protection hidden="1"/>
    </xf>
    <xf numFmtId="0" fontId="33" fillId="62" borderId="33" xfId="21" applyFont="1" applyFill="1" applyBorder="1" applyAlignment="1" applyProtection="1">
      <alignment horizontal="left" vertical="center" wrapText="1"/>
      <protection hidden="1"/>
    </xf>
    <xf numFmtId="0" fontId="18" fillId="15" borderId="13" xfId="21" applyFont="1" applyFill="1" applyBorder="1" applyAlignment="1" applyProtection="1">
      <alignment horizontal="left" vertical="center" wrapText="1"/>
      <protection hidden="1"/>
    </xf>
    <xf numFmtId="0" fontId="18" fillId="15" borderId="40" xfId="21" applyFont="1" applyFill="1" applyBorder="1" applyAlignment="1" applyProtection="1">
      <alignment horizontal="left" vertical="center" wrapText="1"/>
      <protection hidden="1"/>
    </xf>
    <xf numFmtId="0" fontId="18" fillId="15" borderId="14" xfId="21" applyFont="1" applyFill="1" applyBorder="1" applyAlignment="1" applyProtection="1">
      <alignment horizontal="left" vertical="center" wrapText="1"/>
      <protection hidden="1"/>
    </xf>
    <xf numFmtId="2" fontId="18" fillId="15" borderId="36" xfId="21" applyNumberFormat="1" applyFont="1" applyFill="1" applyBorder="1" applyAlignment="1" applyProtection="1">
      <alignment horizontal="center" vertical="center" wrapText="1"/>
      <protection hidden="1"/>
    </xf>
    <xf numFmtId="2" fontId="18" fillId="15" borderId="67" xfId="21" applyNumberFormat="1" applyFont="1" applyFill="1" applyBorder="1" applyAlignment="1" applyProtection="1">
      <alignment horizontal="center" vertical="center" wrapText="1"/>
      <protection hidden="1"/>
    </xf>
    <xf numFmtId="2" fontId="18" fillId="15" borderId="61" xfId="21" applyNumberFormat="1" applyFont="1" applyFill="1" applyBorder="1" applyAlignment="1" applyProtection="1">
      <alignment horizontal="center" vertical="center" wrapText="1"/>
      <protection hidden="1"/>
    </xf>
    <xf numFmtId="0" fontId="3" fillId="15" borderId="10" xfId="2" applyFill="1" applyBorder="1" applyAlignment="1" applyProtection="1">
      <alignment horizontal="left" vertical="center" wrapText="1"/>
      <protection hidden="1"/>
    </xf>
    <xf numFmtId="0" fontId="18" fillId="15" borderId="23" xfId="21" applyFont="1" applyFill="1" applyBorder="1" applyAlignment="1" applyProtection="1">
      <alignment vertical="center" wrapText="1"/>
      <protection hidden="1"/>
    </xf>
    <xf numFmtId="0" fontId="18" fillId="15" borderId="26" xfId="21" applyFont="1" applyFill="1" applyBorder="1" applyAlignment="1" applyProtection="1">
      <alignment horizontal="left" vertical="center" wrapText="1"/>
      <protection hidden="1"/>
    </xf>
    <xf numFmtId="0" fontId="18" fillId="15" borderId="27" xfId="21" applyFont="1" applyFill="1" applyBorder="1" applyAlignment="1" applyProtection="1">
      <alignment horizontal="left" vertical="center" wrapText="1"/>
      <protection hidden="1"/>
    </xf>
    <xf numFmtId="0" fontId="3" fillId="15" borderId="27" xfId="2" applyFill="1" applyBorder="1" applyAlignment="1" applyProtection="1">
      <alignment horizontal="left" vertical="center" wrapText="1"/>
      <protection hidden="1"/>
    </xf>
    <xf numFmtId="0" fontId="3" fillId="15" borderId="28" xfId="2" applyFill="1" applyBorder="1" applyAlignment="1" applyProtection="1">
      <alignment horizontal="left" vertical="center" wrapText="1"/>
      <protection hidden="1"/>
    </xf>
    <xf numFmtId="0" fontId="57" fillId="62" borderId="46" xfId="21" applyFont="1" applyFill="1" applyBorder="1" applyAlignment="1" applyProtection="1">
      <alignment vertical="center" wrapText="1"/>
      <protection hidden="1"/>
    </xf>
    <xf numFmtId="0" fontId="57" fillId="62" borderId="28" xfId="21" applyFont="1" applyFill="1" applyBorder="1" applyAlignment="1" applyProtection="1">
      <alignment vertical="center" wrapText="1"/>
      <protection hidden="1"/>
    </xf>
    <xf numFmtId="0" fontId="98" fillId="62" borderId="45" xfId="2" applyFont="1" applyFill="1" applyBorder="1" applyAlignment="1" applyProtection="1">
      <alignment vertical="center" wrapText="1"/>
      <protection hidden="1"/>
    </xf>
    <xf numFmtId="0" fontId="98" fillId="62" borderId="30" xfId="2" applyFont="1" applyFill="1" applyBorder="1" applyAlignment="1" applyProtection="1">
      <alignment vertical="center" wrapText="1"/>
      <protection hidden="1"/>
    </xf>
    <xf numFmtId="0" fontId="57" fillId="62" borderId="45" xfId="21" applyFont="1" applyFill="1" applyBorder="1" applyAlignment="1" applyProtection="1">
      <alignment horizontal="left" vertical="center" wrapText="1"/>
      <protection hidden="1"/>
    </xf>
    <xf numFmtId="0" fontId="57" fillId="62" borderId="30" xfId="21" applyFont="1" applyFill="1" applyBorder="1" applyAlignment="1" applyProtection="1">
      <alignment horizontal="left" vertical="center" wrapText="1"/>
      <protection hidden="1"/>
    </xf>
    <xf numFmtId="0" fontId="98" fillId="62" borderId="77" xfId="2" applyFont="1" applyFill="1" applyBorder="1" applyAlignment="1" applyProtection="1">
      <alignment horizontal="left" vertical="center" wrapText="1"/>
      <protection hidden="1"/>
    </xf>
    <xf numFmtId="0" fontId="98" fillId="62" borderId="66" xfId="2" applyFont="1" applyFill="1" applyBorder="1" applyAlignment="1" applyProtection="1">
      <alignment horizontal="left" vertical="center" wrapText="1"/>
      <protection hidden="1"/>
    </xf>
    <xf numFmtId="2" fontId="33" fillId="62" borderId="17" xfId="21" applyNumberFormat="1" applyFont="1" applyFill="1" applyBorder="1" applyAlignment="1" applyProtection="1">
      <alignment horizontal="left" vertical="center" wrapText="1"/>
      <protection hidden="1"/>
    </xf>
    <xf numFmtId="2" fontId="33" fillId="62" borderId="41" xfId="21" applyNumberFormat="1" applyFont="1" applyFill="1" applyBorder="1" applyAlignment="1" applyProtection="1">
      <alignment horizontal="left" vertical="center" wrapText="1"/>
      <protection hidden="1"/>
    </xf>
    <xf numFmtId="2" fontId="33" fillId="62" borderId="18" xfId="21" applyNumberFormat="1" applyFont="1" applyFill="1" applyBorder="1" applyAlignment="1" applyProtection="1">
      <alignment horizontal="left" vertical="center" wrapText="1"/>
      <protection hidden="1"/>
    </xf>
    <xf numFmtId="2" fontId="98" fillId="62" borderId="29" xfId="2" applyNumberFormat="1" applyFont="1" applyFill="1" applyBorder="1" applyAlignment="1" applyProtection="1">
      <alignment horizontal="left" vertical="center" wrapText="1"/>
      <protection hidden="1"/>
    </xf>
    <xf numFmtId="2" fontId="98" fillId="62" borderId="0" xfId="2" applyNumberFormat="1" applyFont="1" applyFill="1" applyBorder="1" applyAlignment="1" applyProtection="1">
      <alignment horizontal="left" vertical="center" wrapText="1"/>
      <protection hidden="1"/>
    </xf>
    <xf numFmtId="2" fontId="98" fillId="62" borderId="30" xfId="2" applyNumberFormat="1" applyFont="1" applyFill="1" applyBorder="1" applyAlignment="1" applyProtection="1">
      <alignment horizontal="left" vertical="center" wrapText="1"/>
      <protection hidden="1"/>
    </xf>
    <xf numFmtId="0" fontId="33" fillId="62" borderId="13" xfId="21" applyFont="1" applyFill="1" applyBorder="1" applyAlignment="1" applyProtection="1">
      <alignment horizontal="left" vertical="center" wrapText="1"/>
      <protection hidden="1"/>
    </xf>
    <xf numFmtId="0" fontId="33" fillId="62" borderId="40" xfId="21" applyFont="1" applyFill="1" applyBorder="1" applyAlignment="1" applyProtection="1">
      <alignment horizontal="left" vertical="center" wrapText="1"/>
      <protection hidden="1"/>
    </xf>
    <xf numFmtId="0" fontId="33" fillId="62" borderId="72" xfId="21" applyFont="1" applyFill="1" applyBorder="1" applyAlignment="1" applyProtection="1">
      <alignment horizontal="left" vertical="center" wrapText="1"/>
      <protection hidden="1"/>
    </xf>
    <xf numFmtId="0" fontId="33" fillId="62" borderId="16" xfId="21" applyFont="1" applyFill="1" applyBorder="1" applyAlignment="1" applyProtection="1">
      <alignment horizontal="left" vertical="center" wrapText="1"/>
      <protection hidden="1"/>
    </xf>
    <xf numFmtId="0" fontId="33" fillId="62" borderId="1" xfId="21" applyFont="1" applyFill="1" applyBorder="1" applyAlignment="1" applyProtection="1">
      <alignment horizontal="left" vertical="center" wrapText="1"/>
      <protection hidden="1"/>
    </xf>
    <xf numFmtId="0" fontId="33" fillId="62" borderId="36" xfId="21" applyFont="1" applyFill="1" applyBorder="1" applyAlignment="1" applyProtection="1">
      <alignment horizontal="left" vertical="center" wrapText="1"/>
      <protection hidden="1"/>
    </xf>
    <xf numFmtId="2" fontId="98" fillId="62" borderId="74" xfId="2" applyNumberFormat="1" applyFont="1" applyFill="1" applyBorder="1" applyAlignment="1" applyProtection="1">
      <alignment horizontal="left" vertical="center" wrapText="1"/>
      <protection hidden="1"/>
    </xf>
    <xf numFmtId="2" fontId="98" fillId="62" borderId="78" xfId="2" applyNumberFormat="1" applyFont="1" applyFill="1" applyBorder="1" applyAlignment="1" applyProtection="1">
      <alignment horizontal="left" vertical="center" wrapText="1"/>
      <protection hidden="1"/>
    </xf>
    <xf numFmtId="2" fontId="98" fillId="62" borderId="54" xfId="2" applyNumberFormat="1" applyFont="1" applyFill="1" applyBorder="1" applyAlignment="1" applyProtection="1">
      <alignment horizontal="left" vertical="center" wrapText="1"/>
      <protection hidden="1"/>
    </xf>
    <xf numFmtId="0" fontId="19" fillId="6" borderId="17" xfId="21" applyFont="1" applyFill="1" applyBorder="1" applyAlignment="1" applyProtection="1">
      <alignment horizontal="center" vertical="center" wrapText="1"/>
      <protection hidden="1"/>
    </xf>
    <xf numFmtId="0" fontId="19" fillId="6" borderId="59" xfId="21" applyFont="1" applyFill="1" applyBorder="1" applyAlignment="1" applyProtection="1">
      <alignment horizontal="center" vertical="center" wrapText="1"/>
      <protection hidden="1"/>
    </xf>
    <xf numFmtId="0" fontId="33" fillId="57" borderId="0" xfId="21" applyFont="1" applyFill="1" applyAlignment="1" applyProtection="1">
      <alignment vertical="center" wrapText="1"/>
      <protection hidden="1"/>
    </xf>
    <xf numFmtId="0" fontId="33" fillId="57" borderId="11" xfId="21" applyFont="1" applyFill="1" applyBorder="1" applyAlignment="1" applyProtection="1">
      <alignment vertical="center" wrapText="1"/>
      <protection hidden="1"/>
    </xf>
    <xf numFmtId="0" fontId="107" fillId="4" borderId="27" xfId="21" applyFont="1" applyFill="1" applyBorder="1" applyAlignment="1" applyProtection="1">
      <alignment horizontal="left" vertical="center" wrapText="1"/>
      <protection hidden="1"/>
    </xf>
    <xf numFmtId="0" fontId="107" fillId="4" borderId="0" xfId="21" applyFont="1" applyFill="1" applyAlignment="1" applyProtection="1">
      <alignment horizontal="left" vertical="center" wrapText="1"/>
      <protection hidden="1"/>
    </xf>
    <xf numFmtId="0" fontId="33" fillId="0" borderId="49" xfId="21" applyFont="1" applyBorder="1" applyAlignment="1" applyProtection="1">
      <alignment horizontal="center" vertical="center"/>
      <protection locked="0" hidden="1"/>
    </xf>
    <xf numFmtId="0" fontId="33" fillId="0" borderId="50" xfId="21" applyFont="1" applyBorder="1" applyAlignment="1" applyProtection="1">
      <alignment horizontal="center" vertical="center"/>
      <protection locked="0" hidden="1"/>
    </xf>
    <xf numFmtId="0" fontId="33" fillId="0" borderId="49" xfId="21" applyFont="1" applyBorder="1" applyAlignment="1" applyProtection="1">
      <alignment vertical="center" wrapText="1"/>
      <protection hidden="1"/>
    </xf>
    <xf numFmtId="0" fontId="33" fillId="0" borderId="50" xfId="21" applyFont="1" applyBorder="1" applyAlignment="1" applyProtection="1">
      <alignment vertical="center" wrapText="1"/>
      <protection hidden="1"/>
    </xf>
    <xf numFmtId="0" fontId="33" fillId="0" borderId="71" xfId="21" applyFont="1" applyBorder="1" applyAlignment="1" applyProtection="1">
      <alignment vertical="center" wrapText="1"/>
      <protection hidden="1"/>
    </xf>
    <xf numFmtId="0" fontId="98" fillId="62" borderId="45" xfId="2" applyFont="1" applyFill="1" applyBorder="1" applyAlignment="1" applyProtection="1">
      <alignment horizontal="left" vertical="top" wrapText="1"/>
      <protection hidden="1"/>
    </xf>
    <xf numFmtId="0" fontId="98" fillId="62" borderId="45" xfId="2" quotePrefix="1" applyFont="1" applyFill="1" applyBorder="1" applyAlignment="1" applyProtection="1">
      <alignment horizontal="left" vertical="center" wrapText="1" indent="1"/>
      <protection hidden="1"/>
    </xf>
    <xf numFmtId="0" fontId="98" fillId="62" borderId="30" xfId="2" applyFont="1" applyFill="1" applyBorder="1" applyAlignment="1" applyProtection="1">
      <alignment horizontal="left" vertical="center" wrapText="1" indent="1"/>
      <protection hidden="1"/>
    </xf>
    <xf numFmtId="0" fontId="98" fillId="62" borderId="80" xfId="2" quotePrefix="1" applyFont="1" applyFill="1" applyBorder="1" applyAlignment="1" applyProtection="1">
      <alignment horizontal="left" vertical="center" wrapText="1" indent="1"/>
      <protection hidden="1"/>
    </xf>
    <xf numFmtId="0" fontId="98" fillId="62" borderId="33" xfId="2" applyFont="1" applyFill="1" applyBorder="1" applyAlignment="1" applyProtection="1">
      <alignment horizontal="left" vertical="center" wrapText="1" indent="1"/>
      <protection hidden="1"/>
    </xf>
    <xf numFmtId="0" fontId="98" fillId="62" borderId="55" xfId="2" applyFont="1" applyFill="1" applyBorder="1" applyAlignment="1" applyProtection="1">
      <alignment horizontal="left" vertical="top" wrapText="1"/>
      <protection hidden="1"/>
    </xf>
    <xf numFmtId="0" fontId="98" fillId="62" borderId="92" xfId="2" applyFont="1" applyFill="1" applyBorder="1" applyAlignment="1" applyProtection="1">
      <alignment horizontal="left" vertical="top" wrapText="1"/>
      <protection hidden="1"/>
    </xf>
    <xf numFmtId="0" fontId="98" fillId="62" borderId="91" xfId="2" applyFont="1" applyFill="1" applyBorder="1" applyAlignment="1" applyProtection="1">
      <alignment horizontal="left" vertical="top" wrapText="1"/>
      <protection hidden="1"/>
    </xf>
    <xf numFmtId="0" fontId="98" fillId="62" borderId="79" xfId="2" applyFont="1" applyFill="1" applyBorder="1" applyAlignment="1" applyProtection="1">
      <alignment horizontal="left" vertical="top" wrapText="1"/>
      <protection hidden="1"/>
    </xf>
    <xf numFmtId="0" fontId="98" fillId="62" borderId="76" xfId="2" applyFont="1" applyFill="1" applyBorder="1" applyAlignment="1" applyProtection="1">
      <alignment horizontal="left" vertical="top" wrapText="1"/>
      <protection hidden="1"/>
    </xf>
    <xf numFmtId="0" fontId="98" fillId="62" borderId="29" xfId="2" quotePrefix="1" applyFont="1" applyFill="1" applyBorder="1" applyAlignment="1" applyProtection="1">
      <alignment horizontal="left" vertical="center" wrapText="1"/>
      <protection hidden="1"/>
    </xf>
    <xf numFmtId="0" fontId="98" fillId="62" borderId="31" xfId="2" quotePrefix="1" applyFont="1" applyFill="1" applyBorder="1" applyAlignment="1" applyProtection="1">
      <alignment horizontal="left" vertical="center" wrapText="1"/>
      <protection hidden="1"/>
    </xf>
    <xf numFmtId="0" fontId="98" fillId="62" borderId="0" xfId="2" quotePrefix="1" applyFont="1" applyFill="1" applyBorder="1" applyAlignment="1" applyProtection="1">
      <alignment horizontal="left" vertical="center" wrapText="1"/>
      <protection hidden="1"/>
    </xf>
    <xf numFmtId="0" fontId="98" fillId="62" borderId="32" xfId="2" quotePrefix="1" applyFont="1" applyFill="1" applyBorder="1" applyAlignment="1" applyProtection="1">
      <alignment horizontal="left" vertical="center" wrapText="1"/>
      <protection hidden="1"/>
    </xf>
    <xf numFmtId="0" fontId="98" fillId="62" borderId="93" xfId="2" applyFont="1" applyFill="1" applyBorder="1" applyAlignment="1" applyProtection="1">
      <alignment horizontal="left" vertical="center" wrapText="1"/>
      <protection hidden="1"/>
    </xf>
    <xf numFmtId="0" fontId="98" fillId="62" borderId="73" xfId="2" applyFont="1" applyFill="1" applyBorder="1" applyAlignment="1" applyProtection="1">
      <alignment horizontal="left" vertical="top" wrapText="1"/>
      <protection hidden="1"/>
    </xf>
    <xf numFmtId="4" fontId="18" fillId="15" borderId="41" xfId="0" applyNumberFormat="1" applyFont="1" applyFill="1" applyBorder="1" applyAlignment="1" applyProtection="1">
      <alignment horizontal="center" vertical="center" wrapText="1"/>
      <protection hidden="1"/>
    </xf>
    <xf numFmtId="4" fontId="18" fillId="15" borderId="18" xfId="0" applyNumberFormat="1" applyFont="1" applyFill="1" applyBorder="1" applyAlignment="1" applyProtection="1">
      <alignment horizontal="center" vertical="center" wrapText="1"/>
      <protection hidden="1"/>
    </xf>
    <xf numFmtId="4" fontId="18" fillId="15" borderId="52" xfId="21" applyNumberFormat="1" applyFont="1" applyFill="1" applyBorder="1" applyAlignment="1" applyProtection="1">
      <alignment horizontal="left" vertical="center" wrapText="1"/>
      <protection hidden="1"/>
    </xf>
    <xf numFmtId="4" fontId="18" fillId="15" borderId="53" xfId="21" applyNumberFormat="1" applyFont="1" applyFill="1" applyBorder="1" applyAlignment="1" applyProtection="1">
      <alignment horizontal="left" vertical="center" wrapText="1"/>
      <protection hidden="1"/>
    </xf>
    <xf numFmtId="4" fontId="18" fillId="15" borderId="48" xfId="21" applyNumberFormat="1" applyFont="1" applyFill="1" applyBorder="1" applyAlignment="1" applyProtection="1">
      <alignment horizontal="left" vertical="center" wrapText="1"/>
      <protection hidden="1"/>
    </xf>
    <xf numFmtId="0" fontId="33" fillId="62" borderId="38" xfId="21" applyFont="1" applyFill="1" applyBorder="1" applyAlignment="1" applyProtection="1">
      <alignment horizontal="left" vertical="top" wrapText="1"/>
      <protection hidden="1"/>
    </xf>
    <xf numFmtId="0" fontId="33" fillId="62" borderId="75" xfId="21" applyFont="1" applyFill="1" applyBorder="1" applyAlignment="1" applyProtection="1">
      <alignment horizontal="left" vertical="top" wrapText="1"/>
      <protection hidden="1"/>
    </xf>
    <xf numFmtId="0" fontId="33" fillId="62" borderId="44" xfId="21" applyFont="1" applyFill="1" applyBorder="1" applyAlignment="1" applyProtection="1">
      <alignment horizontal="left" vertical="top" wrapText="1"/>
      <protection hidden="1"/>
    </xf>
    <xf numFmtId="0" fontId="33" fillId="47" borderId="58" xfId="21" applyFont="1" applyFill="1" applyBorder="1" applyAlignment="1" applyProtection="1">
      <alignment horizontal="left" vertical="center" wrapText="1"/>
      <protection hidden="1"/>
    </xf>
    <xf numFmtId="4" fontId="18" fillId="15" borderId="25" xfId="21" applyNumberFormat="1" applyFont="1" applyFill="1" applyBorder="1" applyAlignment="1" applyProtection="1">
      <alignment horizontal="center" vertical="center" wrapText="1"/>
      <protection hidden="1"/>
    </xf>
    <xf numFmtId="4" fontId="18" fillId="15" borderId="63" xfId="21" applyNumberFormat="1" applyFont="1" applyFill="1" applyBorder="1" applyAlignment="1" applyProtection="1">
      <alignment horizontal="center" vertical="center" wrapText="1"/>
      <protection hidden="1"/>
    </xf>
    <xf numFmtId="4" fontId="18" fillId="15" borderId="35" xfId="21" applyNumberFormat="1" applyFont="1" applyFill="1" applyBorder="1" applyAlignment="1" applyProtection="1">
      <alignment horizontal="center" vertical="center" wrapText="1"/>
      <protection hidden="1"/>
    </xf>
    <xf numFmtId="4" fontId="18" fillId="15" borderId="61" xfId="21" applyNumberFormat="1" applyFont="1" applyFill="1" applyBorder="1" applyAlignment="1" applyProtection="1">
      <alignment horizontal="center" vertical="center" wrapText="1"/>
      <protection hidden="1"/>
    </xf>
    <xf numFmtId="4" fontId="18" fillId="15" borderId="67" xfId="21" applyNumberFormat="1" applyFont="1" applyFill="1" applyBorder="1" applyAlignment="1" applyProtection="1">
      <alignment horizontal="center" vertical="center" wrapText="1"/>
      <protection hidden="1"/>
    </xf>
    <xf numFmtId="0" fontId="18" fillId="15" borderId="23" xfId="21" applyFont="1" applyFill="1" applyBorder="1" applyAlignment="1" applyProtection="1">
      <alignment horizontal="left" vertical="top" wrapText="1"/>
      <protection hidden="1"/>
    </xf>
    <xf numFmtId="0" fontId="18" fillId="15" borderId="24" xfId="21" applyFont="1" applyFill="1" applyBorder="1" applyAlignment="1" applyProtection="1">
      <alignment horizontal="left" vertical="top" wrapText="1"/>
      <protection hidden="1"/>
    </xf>
    <xf numFmtId="0" fontId="33" fillId="0" borderId="49" xfId="21" applyFont="1" applyBorder="1" applyAlignment="1" applyProtection="1">
      <alignment horizontal="right" vertical="center"/>
      <protection locked="0" hidden="1"/>
    </xf>
    <xf numFmtId="0" fontId="33" fillId="0" borderId="50" xfId="21" applyFont="1" applyBorder="1" applyAlignment="1" applyProtection="1">
      <alignment horizontal="right" vertical="center"/>
      <protection locked="0" hidden="1"/>
    </xf>
    <xf numFmtId="0" fontId="33" fillId="0" borderId="51" xfId="21" applyFont="1" applyBorder="1" applyAlignment="1" applyProtection="1">
      <alignment horizontal="right" vertical="center"/>
      <protection locked="0" hidden="1"/>
    </xf>
    <xf numFmtId="0" fontId="2" fillId="15" borderId="23" xfId="21" applyFill="1" applyBorder="1" applyAlignment="1" applyProtection="1">
      <alignment horizontal="left" vertical="center" wrapText="1"/>
      <protection hidden="1"/>
    </xf>
    <xf numFmtId="0" fontId="2" fillId="15" borderId="23" xfId="21" applyFill="1" applyBorder="1" applyAlignment="1" applyProtection="1">
      <alignment horizontal="left" vertical="top" wrapText="1"/>
      <protection hidden="1"/>
    </xf>
    <xf numFmtId="0" fontId="2" fillId="15" borderId="24" xfId="21" applyFill="1" applyBorder="1" applyAlignment="1" applyProtection="1">
      <alignment horizontal="left" vertical="center" wrapText="1"/>
      <protection hidden="1"/>
    </xf>
    <xf numFmtId="0" fontId="98" fillId="62" borderId="31" xfId="2" applyFont="1" applyFill="1" applyBorder="1" applyAlignment="1" applyProtection="1">
      <alignment horizontal="left" vertical="center" wrapText="1"/>
    </xf>
    <xf numFmtId="0" fontId="98" fillId="62" borderId="33" xfId="2" applyFont="1" applyFill="1" applyBorder="1" applyAlignment="1" applyProtection="1">
      <alignment horizontal="left" vertical="center" wrapText="1"/>
    </xf>
    <xf numFmtId="0" fontId="98" fillId="62" borderId="26" xfId="2" applyFont="1" applyFill="1" applyBorder="1" applyAlignment="1" applyProtection="1">
      <alignment horizontal="left" vertical="top" wrapText="1"/>
    </xf>
    <xf numFmtId="0" fontId="98" fillId="62" borderId="28" xfId="2" applyFont="1" applyFill="1" applyBorder="1" applyAlignment="1" applyProtection="1">
      <alignment horizontal="left" vertical="top" wrapText="1"/>
    </xf>
    <xf numFmtId="0" fontId="98" fillId="62" borderId="29" xfId="2" applyFont="1" applyFill="1" applyBorder="1" applyAlignment="1" applyProtection="1">
      <alignment horizontal="left" vertical="top" wrapText="1"/>
    </xf>
    <xf numFmtId="0" fontId="98" fillId="62" borderId="30" xfId="2" applyFont="1" applyFill="1" applyBorder="1" applyAlignment="1" applyProtection="1">
      <alignment horizontal="left" vertical="top" wrapText="1"/>
    </xf>
    <xf numFmtId="4" fontId="28" fillId="15" borderId="14" xfId="21" applyNumberFormat="1" applyFont="1" applyFill="1" applyBorder="1" applyAlignment="1" applyProtection="1">
      <alignment horizontal="center" vertical="center" wrapText="1"/>
      <protection hidden="1"/>
    </xf>
    <xf numFmtId="4" fontId="28" fillId="15" borderId="2" xfId="21" applyNumberFormat="1" applyFont="1" applyFill="1" applyBorder="1" applyAlignment="1" applyProtection="1">
      <alignment horizontal="center" vertical="center" wrapText="1"/>
      <protection hidden="1"/>
    </xf>
    <xf numFmtId="4" fontId="28" fillId="15" borderId="18" xfId="21" applyNumberFormat="1" applyFont="1" applyFill="1" applyBorder="1" applyAlignment="1" applyProtection="1">
      <alignment horizontal="center" vertical="center" wrapText="1"/>
      <protection hidden="1"/>
    </xf>
    <xf numFmtId="0" fontId="3" fillId="15" borderId="23" xfId="2" applyFill="1" applyBorder="1" applyAlignment="1" applyProtection="1">
      <alignment horizontal="left" vertical="top" wrapText="1"/>
      <protection hidden="1"/>
    </xf>
    <xf numFmtId="4" fontId="18" fillId="15" borderId="53" xfId="21" applyNumberFormat="1" applyFont="1" applyFill="1" applyBorder="1" applyAlignment="1" applyProtection="1">
      <alignment horizontal="center" vertical="center" wrapText="1"/>
      <protection hidden="1"/>
    </xf>
    <xf numFmtId="0" fontId="98" fillId="62" borderId="26" xfId="2" applyFont="1" applyFill="1" applyBorder="1" applyAlignment="1" applyProtection="1">
      <alignment horizontal="left" vertical="top" wrapText="1"/>
      <protection hidden="1"/>
    </xf>
    <xf numFmtId="0" fontId="98" fillId="62" borderId="29" xfId="2" applyFont="1" applyFill="1" applyBorder="1" applyAlignment="1" applyProtection="1">
      <alignment horizontal="left" vertical="center" wrapText="1"/>
    </xf>
    <xf numFmtId="0" fontId="98" fillId="62" borderId="30" xfId="2" applyFont="1" applyFill="1" applyBorder="1" applyAlignment="1" applyProtection="1">
      <alignment horizontal="left" vertical="center" wrapText="1"/>
    </xf>
    <xf numFmtId="0" fontId="98" fillId="62" borderId="30" xfId="2" applyFont="1" applyFill="1" applyBorder="1" applyAlignment="1" applyProtection="1">
      <alignment horizontal="left" vertical="center" wrapText="1"/>
      <protection hidden="1"/>
    </xf>
    <xf numFmtId="0" fontId="33" fillId="62" borderId="29" xfId="21" applyFont="1" applyFill="1" applyBorder="1" applyAlignment="1">
      <alignment horizontal="center" vertical="center" wrapText="1"/>
    </xf>
    <xf numFmtId="0" fontId="33" fillId="62" borderId="30" xfId="21" applyFont="1" applyFill="1" applyBorder="1" applyAlignment="1">
      <alignment horizontal="center" vertical="center" wrapText="1"/>
    </xf>
    <xf numFmtId="0" fontId="33" fillId="0" borderId="19" xfId="21" applyFont="1" applyBorder="1" applyAlignment="1" applyProtection="1">
      <alignment horizontal="right" vertical="center"/>
      <protection hidden="1"/>
    </xf>
    <xf numFmtId="0" fontId="33" fillId="0" borderId="57" xfId="21" applyFont="1" applyBorder="1" applyAlignment="1" applyProtection="1">
      <alignment horizontal="right" vertical="center"/>
      <protection hidden="1"/>
    </xf>
    <xf numFmtId="0" fontId="33" fillId="0" borderId="84" xfId="21" applyFont="1" applyBorder="1" applyAlignment="1" applyProtection="1">
      <alignment horizontal="right" vertical="center"/>
      <protection hidden="1"/>
    </xf>
    <xf numFmtId="0" fontId="107" fillId="4" borderId="27" xfId="21" applyFont="1" applyFill="1" applyBorder="1" applyAlignment="1" applyProtection="1">
      <alignment horizontal="left" vertical="top" wrapText="1"/>
      <protection hidden="1"/>
    </xf>
    <xf numFmtId="0" fontId="107" fillId="4" borderId="0" xfId="21" applyFont="1" applyFill="1" applyAlignment="1" applyProtection="1">
      <alignment horizontal="left" vertical="top" wrapText="1"/>
      <protection hidden="1"/>
    </xf>
    <xf numFmtId="4" fontId="18" fillId="15" borderId="38" xfId="21" applyNumberFormat="1" applyFont="1" applyFill="1" applyBorder="1" applyAlignment="1" applyProtection="1">
      <alignment horizontal="center" vertical="center" wrapText="1"/>
      <protection hidden="1"/>
    </xf>
    <xf numFmtId="174" fontId="2" fillId="5" borderId="1" xfId="21" applyNumberFormat="1" applyFill="1" applyBorder="1" applyAlignment="1" applyProtection="1">
      <alignment horizontal="center" vertical="center" wrapText="1"/>
      <protection locked="0"/>
    </xf>
    <xf numFmtId="174" fontId="2" fillId="5" borderId="3" xfId="21" applyNumberFormat="1" applyFill="1" applyBorder="1" applyAlignment="1" applyProtection="1">
      <alignment horizontal="center" vertical="center" wrapText="1"/>
      <protection locked="0"/>
    </xf>
    <xf numFmtId="4" fontId="18" fillId="15" borderId="3" xfId="21" applyNumberFormat="1" applyFont="1" applyFill="1" applyBorder="1" applyAlignment="1" applyProtection="1">
      <alignment horizontal="center" vertical="center" wrapText="1"/>
      <protection hidden="1"/>
    </xf>
    <xf numFmtId="174" fontId="2" fillId="5" borderId="40" xfId="21" applyNumberFormat="1" applyFill="1" applyBorder="1" applyAlignment="1" applyProtection="1">
      <alignment horizontal="center" vertical="center" wrapText="1"/>
      <protection locked="0"/>
    </xf>
    <xf numFmtId="0" fontId="18" fillId="43" borderId="5" xfId="21" applyFont="1" applyFill="1" applyBorder="1" applyAlignment="1" applyProtection="1">
      <alignment horizontal="center" vertical="center" wrapText="1"/>
      <protection hidden="1"/>
    </xf>
    <xf numFmtId="0" fontId="18" fillId="43" borderId="6" xfId="21" applyFont="1" applyFill="1" applyBorder="1" applyAlignment="1" applyProtection="1">
      <alignment horizontal="center" vertical="center" wrapText="1"/>
      <protection hidden="1"/>
    </xf>
    <xf numFmtId="0" fontId="18" fillId="43" borderId="7" xfId="21" applyFont="1" applyFill="1" applyBorder="1" applyAlignment="1" applyProtection="1">
      <alignment horizontal="center" vertical="center" wrapText="1"/>
      <protection hidden="1"/>
    </xf>
    <xf numFmtId="0" fontId="18" fillId="43" borderId="8" xfId="21" applyFont="1" applyFill="1" applyBorder="1" applyAlignment="1" applyProtection="1">
      <alignment horizontal="center" vertical="center" wrapText="1"/>
      <protection hidden="1"/>
    </xf>
    <xf numFmtId="0" fontId="18" fillId="43" borderId="0" xfId="21" applyFont="1" applyFill="1" applyAlignment="1" applyProtection="1">
      <alignment horizontal="center" vertical="center" wrapText="1"/>
      <protection hidden="1"/>
    </xf>
    <xf numFmtId="0" fontId="18" fillId="43" borderId="10" xfId="21" applyFont="1" applyFill="1" applyBorder="1" applyAlignment="1" applyProtection="1">
      <alignment horizontal="center" vertical="center" wrapText="1"/>
      <protection hidden="1"/>
    </xf>
    <xf numFmtId="0" fontId="3" fillId="32" borderId="8" xfId="2" applyFill="1" applyBorder="1" applyAlignment="1" applyProtection="1">
      <alignment horizontal="left" vertical="center" wrapText="1"/>
      <protection hidden="1"/>
    </xf>
    <xf numFmtId="0" fontId="3" fillId="32" borderId="0" xfId="2" applyFill="1" applyBorder="1" applyAlignment="1" applyProtection="1">
      <alignment horizontal="left" vertical="center" wrapText="1"/>
      <protection hidden="1"/>
    </xf>
    <xf numFmtId="0" fontId="3" fillId="32" borderId="10" xfId="2" applyFill="1" applyBorder="1" applyAlignment="1" applyProtection="1">
      <alignment horizontal="left" vertical="center" wrapText="1"/>
      <protection hidden="1"/>
    </xf>
    <xf numFmtId="0" fontId="3" fillId="21" borderId="8" xfId="2" applyFill="1" applyBorder="1" applyAlignment="1" applyProtection="1">
      <alignment horizontal="left" vertical="center" wrapText="1"/>
      <protection hidden="1"/>
    </xf>
    <xf numFmtId="0" fontId="3" fillId="21" borderId="0" xfId="2" applyFill="1" applyBorder="1" applyAlignment="1" applyProtection="1">
      <alignment horizontal="left" vertical="center" wrapText="1"/>
      <protection hidden="1"/>
    </xf>
    <xf numFmtId="0" fontId="3" fillId="21" borderId="10" xfId="2" applyFill="1" applyBorder="1" applyAlignment="1" applyProtection="1">
      <alignment horizontal="left" vertical="center" wrapText="1"/>
      <protection hidden="1"/>
    </xf>
    <xf numFmtId="4" fontId="18" fillId="15" borderId="15" xfId="21" applyNumberFormat="1" applyFont="1" applyFill="1" applyBorder="1" applyAlignment="1" applyProtection="1">
      <alignment horizontal="center" vertical="center" wrapText="1"/>
      <protection hidden="1"/>
    </xf>
    <xf numFmtId="0" fontId="85" fillId="62" borderId="49" xfId="0" applyFont="1" applyFill="1" applyBorder="1" applyAlignment="1">
      <alignment horizontal="center" vertical="center" wrapText="1"/>
    </xf>
    <xf numFmtId="0" fontId="85" fillId="62" borderId="50" xfId="0" applyFont="1" applyFill="1" applyBorder="1" applyAlignment="1">
      <alignment horizontal="center" vertical="center" wrapText="1"/>
    </xf>
    <xf numFmtId="0" fontId="85" fillId="62" borderId="71" xfId="0" applyFont="1" applyFill="1" applyBorder="1" applyAlignment="1">
      <alignment horizontal="center" vertical="center" wrapText="1"/>
    </xf>
    <xf numFmtId="0" fontId="98" fillId="62" borderId="50" xfId="2" applyFont="1" applyFill="1" applyBorder="1" applyAlignment="1" applyProtection="1">
      <alignment horizontal="center" vertical="center" wrapText="1"/>
    </xf>
    <xf numFmtId="0" fontId="98" fillId="62" borderId="71" xfId="2" applyFont="1" applyFill="1" applyBorder="1" applyAlignment="1" applyProtection="1">
      <alignment horizontal="center" vertical="center" wrapText="1"/>
    </xf>
    <xf numFmtId="0" fontId="98" fillId="62" borderId="49" xfId="2" applyFont="1" applyFill="1" applyBorder="1" applyAlignment="1" applyProtection="1">
      <alignment horizontal="center" vertical="center" wrapText="1"/>
    </xf>
    <xf numFmtId="0" fontId="18" fillId="15" borderId="5" xfId="21" applyFont="1" applyFill="1" applyBorder="1" applyAlignment="1" applyProtection="1">
      <alignment horizontal="left" vertical="center" wrapText="1"/>
      <protection hidden="1"/>
    </xf>
    <xf numFmtId="0" fontId="18" fillId="15" borderId="6" xfId="21" applyFont="1" applyFill="1" applyBorder="1" applyAlignment="1" applyProtection="1">
      <alignment horizontal="left" vertical="center" wrapText="1"/>
      <protection hidden="1"/>
    </xf>
    <xf numFmtId="0" fontId="18" fillId="15" borderId="7" xfId="21" applyFont="1" applyFill="1" applyBorder="1" applyAlignment="1" applyProtection="1">
      <alignment horizontal="left" vertical="center" wrapText="1"/>
      <protection hidden="1"/>
    </xf>
    <xf numFmtId="0" fontId="18" fillId="15" borderId="8" xfId="21" applyFont="1" applyFill="1" applyBorder="1" applyAlignment="1" applyProtection="1">
      <alignment horizontal="left" vertical="center" wrapText="1"/>
      <protection hidden="1"/>
    </xf>
    <xf numFmtId="0" fontId="19" fillId="15" borderId="8" xfId="21" applyFont="1" applyFill="1" applyBorder="1" applyAlignment="1" applyProtection="1">
      <alignment horizontal="left" vertical="center" wrapText="1"/>
      <protection hidden="1"/>
    </xf>
    <xf numFmtId="0" fontId="19" fillId="15" borderId="0" xfId="21" applyFont="1" applyFill="1" applyAlignment="1" applyProtection="1">
      <alignment horizontal="left" vertical="center" wrapText="1"/>
      <protection hidden="1"/>
    </xf>
    <xf numFmtId="0" fontId="19" fillId="15" borderId="10" xfId="21" applyFont="1" applyFill="1" applyBorder="1" applyAlignment="1" applyProtection="1">
      <alignment horizontal="left" vertical="center" wrapText="1"/>
      <protection hidden="1"/>
    </xf>
    <xf numFmtId="0" fontId="33" fillId="15" borderId="8" xfId="21" applyFont="1" applyFill="1" applyBorder="1" applyAlignment="1" applyProtection="1">
      <alignment horizontal="center" vertical="center" wrapText="1"/>
      <protection hidden="1"/>
    </xf>
    <xf numFmtId="0" fontId="33" fillId="15" borderId="0" xfId="21" applyFont="1" applyFill="1" applyAlignment="1" applyProtection="1">
      <alignment horizontal="center" vertical="center" wrapText="1"/>
      <protection hidden="1"/>
    </xf>
    <xf numFmtId="0" fontId="33" fillId="15" borderId="10" xfId="21" applyFont="1" applyFill="1" applyBorder="1" applyAlignment="1" applyProtection="1">
      <alignment horizontal="center" vertical="center" wrapText="1"/>
      <protection hidden="1"/>
    </xf>
    <xf numFmtId="0" fontId="33" fillId="15" borderId="9" xfId="21" applyFont="1" applyFill="1" applyBorder="1" applyAlignment="1" applyProtection="1">
      <alignment horizontal="center" vertical="center" wrapText="1"/>
      <protection hidden="1"/>
    </xf>
    <xf numFmtId="0" fontId="33" fillId="15" borderId="11" xfId="21" applyFont="1" applyFill="1" applyBorder="1" applyAlignment="1" applyProtection="1">
      <alignment horizontal="center" vertical="center" wrapText="1"/>
      <protection hidden="1"/>
    </xf>
    <xf numFmtId="0" fontId="33" fillId="15" borderId="12" xfId="21" applyFont="1" applyFill="1" applyBorder="1" applyAlignment="1" applyProtection="1">
      <alignment horizontal="center" vertical="center" wrapText="1"/>
      <protection hidden="1"/>
    </xf>
    <xf numFmtId="4" fontId="18" fillId="15" borderId="75" xfId="21" applyNumberFormat="1" applyFont="1" applyFill="1" applyBorder="1" applyAlignment="1" applyProtection="1">
      <alignment horizontal="center" vertical="center"/>
      <protection hidden="1"/>
    </xf>
    <xf numFmtId="4" fontId="18" fillId="15" borderId="44" xfId="21" applyNumberFormat="1" applyFont="1" applyFill="1" applyBorder="1" applyAlignment="1" applyProtection="1">
      <alignment horizontal="center" vertical="center" wrapText="1"/>
      <protection hidden="1"/>
    </xf>
    <xf numFmtId="4" fontId="18" fillId="15" borderId="70" xfId="21" applyNumberFormat="1" applyFont="1" applyFill="1" applyBorder="1" applyAlignment="1" applyProtection="1">
      <alignment horizontal="center" vertical="center" wrapText="1"/>
      <protection hidden="1"/>
    </xf>
    <xf numFmtId="4" fontId="18" fillId="15" borderId="82" xfId="21" applyNumberFormat="1" applyFont="1" applyFill="1" applyBorder="1" applyAlignment="1" applyProtection="1">
      <alignment horizontal="center" vertical="center" wrapText="1"/>
      <protection hidden="1"/>
    </xf>
    <xf numFmtId="4" fontId="18" fillId="15" borderId="83" xfId="21" applyNumberFormat="1" applyFont="1" applyFill="1" applyBorder="1" applyAlignment="1" applyProtection="1">
      <alignment horizontal="center" vertical="center" wrapText="1"/>
      <protection hidden="1"/>
    </xf>
    <xf numFmtId="4" fontId="18" fillId="15" borderId="38" xfId="21" applyNumberFormat="1" applyFont="1" applyFill="1" applyBorder="1" applyAlignment="1" applyProtection="1">
      <alignment horizontal="center" vertical="center"/>
      <protection hidden="1"/>
    </xf>
    <xf numFmtId="4" fontId="18" fillId="15" borderId="44" xfId="21" applyNumberFormat="1" applyFont="1" applyFill="1" applyBorder="1" applyAlignment="1" applyProtection="1">
      <alignment horizontal="center" vertical="center"/>
      <protection hidden="1"/>
    </xf>
    <xf numFmtId="0" fontId="33" fillId="47" borderId="58" xfId="21" applyFont="1" applyFill="1" applyBorder="1" applyAlignment="1" applyProtection="1">
      <alignment horizontal="left" vertical="center"/>
      <protection hidden="1"/>
    </xf>
    <xf numFmtId="0" fontId="98" fillId="62" borderId="62" xfId="2" applyFont="1" applyFill="1" applyBorder="1" applyAlignment="1" applyProtection="1">
      <alignment horizontal="left" vertical="center" wrapText="1"/>
      <protection hidden="1"/>
    </xf>
    <xf numFmtId="0" fontId="98" fillId="62" borderId="21" xfId="2" applyFont="1" applyFill="1" applyBorder="1" applyAlignment="1" applyProtection="1">
      <alignment horizontal="left" vertical="center" wrapText="1"/>
    </xf>
    <xf numFmtId="0" fontId="98" fillId="62" borderId="42" xfId="2" applyFont="1" applyFill="1" applyBorder="1" applyAlignment="1" applyProtection="1">
      <alignment horizontal="left" vertical="center" wrapText="1"/>
    </xf>
    <xf numFmtId="0" fontId="33" fillId="62" borderId="13" xfId="21" applyFont="1" applyFill="1" applyBorder="1" applyAlignment="1" applyProtection="1">
      <alignment horizontal="center" vertical="center" wrapText="1"/>
      <protection hidden="1"/>
    </xf>
    <xf numFmtId="0" fontId="33" fillId="62" borderId="14" xfId="21" applyFont="1" applyFill="1" applyBorder="1" applyAlignment="1" applyProtection="1">
      <alignment horizontal="center" vertical="center" wrapText="1"/>
      <protection hidden="1"/>
    </xf>
    <xf numFmtId="0" fontId="66" fillId="47" borderId="26" xfId="21" applyFont="1" applyFill="1" applyBorder="1" applyAlignment="1" applyProtection="1">
      <alignment horizontal="left" vertical="center" wrapText="1"/>
      <protection hidden="1"/>
    </xf>
    <xf numFmtId="0" fontId="66" fillId="47" borderId="27" xfId="21" applyFont="1" applyFill="1" applyBorder="1" applyAlignment="1" applyProtection="1">
      <alignment horizontal="left" vertical="center" wrapText="1"/>
      <protection hidden="1"/>
    </xf>
    <xf numFmtId="0" fontId="66" fillId="47" borderId="28" xfId="21" applyFont="1" applyFill="1" applyBorder="1" applyAlignment="1" applyProtection="1">
      <alignment horizontal="left" vertical="center" wrapText="1"/>
      <protection hidden="1"/>
    </xf>
    <xf numFmtId="0" fontId="66" fillId="47" borderId="31" xfId="21" applyFont="1" applyFill="1" applyBorder="1" applyAlignment="1" applyProtection="1">
      <alignment horizontal="left" vertical="center" wrapText="1"/>
      <protection hidden="1"/>
    </xf>
    <xf numFmtId="0" fontId="66" fillId="47" borderId="32" xfId="21" applyFont="1" applyFill="1" applyBorder="1" applyAlignment="1" applyProtection="1">
      <alignment horizontal="left" vertical="center" wrapText="1"/>
      <protection hidden="1"/>
    </xf>
    <xf numFmtId="0" fontId="66" fillId="47" borderId="33" xfId="21" applyFont="1" applyFill="1" applyBorder="1" applyAlignment="1" applyProtection="1">
      <alignment horizontal="left" vertical="center" wrapText="1"/>
      <protection hidden="1"/>
    </xf>
    <xf numFmtId="0" fontId="33" fillId="0" borderId="49" xfId="21" applyFont="1" applyBorder="1" applyAlignment="1" applyProtection="1">
      <alignment horizontal="left" wrapText="1"/>
      <protection hidden="1"/>
    </xf>
    <xf numFmtId="0" fontId="33" fillId="0" borderId="50" xfId="21" applyFont="1" applyBorder="1" applyAlignment="1" applyProtection="1">
      <alignment horizontal="left" wrapText="1"/>
      <protection hidden="1"/>
    </xf>
    <xf numFmtId="0" fontId="33" fillId="0" borderId="71" xfId="21" applyFont="1" applyBorder="1" applyAlignment="1" applyProtection="1">
      <alignment horizontal="left" wrapText="1"/>
      <protection hidden="1"/>
    </xf>
    <xf numFmtId="0" fontId="33" fillId="32" borderId="11" xfId="21" applyFont="1" applyFill="1" applyBorder="1" applyAlignment="1" applyProtection="1">
      <alignment horizontal="left" vertical="center"/>
      <protection hidden="1"/>
    </xf>
    <xf numFmtId="4" fontId="27" fillId="15" borderId="13" xfId="21" applyNumberFormat="1" applyFont="1" applyFill="1" applyBorder="1" applyAlignment="1" applyProtection="1">
      <alignment horizontal="center" vertical="center" wrapText="1"/>
      <protection hidden="1"/>
    </xf>
    <xf numFmtId="4" fontId="27" fillId="15" borderId="14" xfId="21" applyNumberFormat="1" applyFont="1" applyFill="1" applyBorder="1" applyAlignment="1" applyProtection="1">
      <alignment horizontal="center" vertical="center" wrapText="1"/>
      <protection hidden="1"/>
    </xf>
    <xf numFmtId="0" fontId="98" fillId="62" borderId="31" xfId="2" applyFont="1" applyFill="1" applyBorder="1" applyAlignment="1" applyProtection="1">
      <alignment horizontal="left" vertical="center"/>
      <protection hidden="1"/>
    </xf>
    <xf numFmtId="0" fontId="98" fillId="62" borderId="33" xfId="2" applyFont="1" applyFill="1" applyBorder="1" applyAlignment="1" applyProtection="1">
      <alignment horizontal="left" vertical="center"/>
      <protection hidden="1"/>
    </xf>
    <xf numFmtId="0" fontId="33" fillId="32" borderId="11" xfId="21" applyFont="1" applyFill="1" applyBorder="1" applyAlignment="1" applyProtection="1">
      <alignment horizontal="left"/>
      <protection hidden="1"/>
    </xf>
    <xf numFmtId="0" fontId="18" fillId="15" borderId="43" xfId="21" applyFont="1" applyFill="1" applyBorder="1" applyAlignment="1" applyProtection="1">
      <alignment horizontal="left" wrapText="1"/>
      <protection hidden="1"/>
    </xf>
    <xf numFmtId="0" fontId="18" fillId="15" borderId="10" xfId="21" applyFont="1" applyFill="1" applyBorder="1" applyAlignment="1" applyProtection="1">
      <alignment horizontal="left" wrapText="1"/>
      <protection hidden="1"/>
    </xf>
    <xf numFmtId="0" fontId="33" fillId="32" borderId="11" xfId="21" applyFont="1" applyFill="1" applyBorder="1" applyAlignment="1" applyProtection="1">
      <alignment horizontal="center"/>
      <protection hidden="1"/>
    </xf>
    <xf numFmtId="4" fontId="18" fillId="15" borderId="40" xfId="21" applyNumberFormat="1" applyFont="1" applyFill="1" applyBorder="1" applyAlignment="1" applyProtection="1">
      <alignment horizontal="center" wrapText="1"/>
      <protection hidden="1"/>
    </xf>
    <xf numFmtId="0" fontId="19" fillId="54" borderId="23" xfId="21" applyFont="1" applyFill="1" applyBorder="1" applyAlignment="1" applyProtection="1">
      <alignment horizontal="left" vertical="center" wrapText="1"/>
      <protection hidden="1"/>
    </xf>
    <xf numFmtId="0" fontId="18" fillId="54" borderId="43" xfId="21" applyFont="1" applyFill="1" applyBorder="1" applyAlignment="1" applyProtection="1">
      <alignment horizontal="left" vertical="center" wrapText="1"/>
      <protection hidden="1"/>
    </xf>
    <xf numFmtId="0" fontId="18" fillId="54" borderId="10" xfId="21" applyFont="1" applyFill="1" applyBorder="1" applyAlignment="1" applyProtection="1">
      <alignment horizontal="left" vertical="center" wrapText="1"/>
      <protection hidden="1"/>
    </xf>
    <xf numFmtId="0" fontId="3" fillId="54" borderId="23" xfId="2" applyFill="1" applyBorder="1" applyAlignment="1" applyProtection="1">
      <alignment horizontal="left" vertical="center" wrapText="1"/>
    </xf>
    <xf numFmtId="0" fontId="18" fillId="8" borderId="49" xfId="21" applyFont="1" applyFill="1" applyBorder="1" applyAlignment="1" applyProtection="1">
      <alignment horizontal="right" vertical="center" wrapText="1"/>
      <protection hidden="1"/>
    </xf>
    <xf numFmtId="0" fontId="18" fillId="8" borderId="50" xfId="21" applyFont="1" applyFill="1" applyBorder="1" applyAlignment="1" applyProtection="1">
      <alignment horizontal="right" vertical="center" wrapText="1"/>
      <protection hidden="1"/>
    </xf>
    <xf numFmtId="0" fontId="19" fillId="54" borderId="24" xfId="21" applyFont="1" applyFill="1" applyBorder="1" applyAlignment="1" applyProtection="1">
      <alignment horizontal="left" vertical="center" wrapText="1"/>
      <protection hidden="1"/>
    </xf>
    <xf numFmtId="4" fontId="18" fillId="54" borderId="13" xfId="21" applyNumberFormat="1" applyFont="1" applyFill="1" applyBorder="1" applyAlignment="1" applyProtection="1">
      <alignment horizontal="center" vertical="center" wrapText="1"/>
      <protection hidden="1"/>
    </xf>
    <xf numFmtId="4" fontId="18" fillId="54" borderId="16" xfId="21" applyNumberFormat="1" applyFont="1" applyFill="1" applyBorder="1" applyAlignment="1" applyProtection="1">
      <alignment horizontal="center" vertical="center" wrapText="1"/>
      <protection hidden="1"/>
    </xf>
    <xf numFmtId="4" fontId="18" fillId="54" borderId="40" xfId="21" applyNumberFormat="1" applyFont="1" applyFill="1" applyBorder="1" applyAlignment="1" applyProtection="1">
      <alignment horizontal="center" vertical="center" wrapText="1"/>
      <protection hidden="1"/>
    </xf>
    <xf numFmtId="4" fontId="18" fillId="54" borderId="1" xfId="21" applyNumberFormat="1" applyFont="1" applyFill="1" applyBorder="1" applyAlignment="1" applyProtection="1">
      <alignment horizontal="center" vertical="center" wrapText="1"/>
      <protection hidden="1"/>
    </xf>
  </cellXfs>
  <cellStyles count="27">
    <cellStyle name="Coma" xfId="4" builtinId="3"/>
    <cellStyle name="Enllaç" xfId="2" builtinId="8"/>
    <cellStyle name="Enllaç 2" xfId="25" xr:uid="{00000000-0005-0000-0000-000000000000}"/>
    <cellStyle name="Grey" xfId="1" xr:uid="{00000000-0005-0000-0000-000001000000}"/>
    <cellStyle name="Input [yellow]" xfId="3" xr:uid="{00000000-0005-0000-0000-000003000000}"/>
    <cellStyle name="Milliers [0]_Annex_comb_guideline_version4-2" xfId="5" xr:uid="{00000000-0005-0000-0000-000005000000}"/>
    <cellStyle name="Milliers_Annex_comb_guideline_version4-2" xfId="6" xr:uid="{00000000-0005-0000-0000-000006000000}"/>
    <cellStyle name="Monétaire [0]_Annex comb guideline 4-7" xfId="7" xr:uid="{00000000-0005-0000-0000-000007000000}"/>
    <cellStyle name="Monétaire_Annex_comb_guideline_version4-2" xfId="8" xr:uid="{00000000-0005-0000-0000-000008000000}"/>
    <cellStyle name="Normal" xfId="0" builtinId="0"/>
    <cellStyle name="Normal - Style1" xfId="9" xr:uid="{00000000-0005-0000-0000-00000A000000}"/>
    <cellStyle name="Normal 2" xfId="21" xr:uid="{00000000-0005-0000-0000-00000B000000}"/>
    <cellStyle name="Normal 3" xfId="20" xr:uid="{00000000-0005-0000-0000-00000C000000}"/>
    <cellStyle name="Normal 4" xfId="22" xr:uid="{00000000-0005-0000-0000-00000D000000}"/>
    <cellStyle name="Normal 4 2" xfId="24" xr:uid="{00000000-0005-0000-0000-00000E000000}"/>
    <cellStyle name="Normal 6" xfId="26" xr:uid="{00000000-0005-0000-0000-00000F000000}"/>
    <cellStyle name="Nota" xfId="23" builtinId="10"/>
    <cellStyle name="Percent [2]" xfId="10" xr:uid="{00000000-0005-0000-0000-000011000000}"/>
    <cellStyle name="Percentatge" xfId="11" builtinId="5"/>
    <cellStyle name="Source Hed" xfId="12" xr:uid="{00000000-0005-0000-0000-000013000000}"/>
    <cellStyle name="Source Text" xfId="13" xr:uid="{00000000-0005-0000-0000-000014000000}"/>
    <cellStyle name="Title-1" xfId="14" xr:uid="{00000000-0005-0000-0000-000015000000}"/>
    <cellStyle name="Title-2" xfId="15" xr:uid="{00000000-0005-0000-0000-000016000000}"/>
    <cellStyle name="Tusental (0)_pldt" xfId="16" xr:uid="{00000000-0005-0000-0000-000017000000}"/>
    <cellStyle name="Tusental_pldt" xfId="17" xr:uid="{00000000-0005-0000-0000-000018000000}"/>
    <cellStyle name="Valuta (0)_pldt" xfId="18" xr:uid="{00000000-0005-0000-0000-000019000000}"/>
    <cellStyle name="Valuta_pldt" xfId="19" xr:uid="{00000000-0005-0000-0000-00001A000000}"/>
  </cellStyles>
  <dxfs count="38">
    <dxf>
      <font>
        <condense val="0"/>
        <extend val="0"/>
        <color auto="1"/>
      </font>
      <fill>
        <patternFill>
          <bgColor indexed="9"/>
        </patternFill>
      </fill>
    </dxf>
    <dxf>
      <font>
        <condense val="0"/>
        <extend val="0"/>
        <color auto="1"/>
      </font>
      <fill>
        <patternFill patternType="solid">
          <bgColor theme="0"/>
        </patternFill>
      </fill>
    </dxf>
    <dxf>
      <font>
        <b val="0"/>
        <i val="0"/>
        <condense val="0"/>
        <extend val="0"/>
        <color auto="1"/>
      </font>
      <fill>
        <patternFill>
          <bgColor indexed="9"/>
        </patternFill>
      </fill>
    </dxf>
    <dxf>
      <font>
        <b val="0"/>
        <i val="0"/>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b val="0"/>
        <i val="0"/>
        <condense val="0"/>
        <extend val="0"/>
        <color auto="1"/>
      </font>
      <fill>
        <patternFill>
          <bgColor indexed="9"/>
        </patternFill>
      </fill>
    </dxf>
    <dxf>
      <font>
        <condense val="0"/>
        <extend val="0"/>
        <color auto="1"/>
      </font>
      <fill>
        <patternFill patternType="solid">
          <bgColor theme="0"/>
        </patternFill>
      </fill>
    </dxf>
    <dxf>
      <font>
        <b val="0"/>
        <i val="0"/>
        <condense val="0"/>
        <extend val="0"/>
        <color auto="1"/>
      </font>
      <fill>
        <patternFill>
          <bgColor indexed="9"/>
        </patternFill>
      </fill>
    </dxf>
    <dxf>
      <font>
        <color auto="1"/>
      </font>
      <fill>
        <patternFill patternType="none">
          <bgColor auto="1"/>
        </patternFill>
      </fill>
    </dxf>
    <dxf>
      <font>
        <color rgb="FF9C0006"/>
      </font>
      <fill>
        <patternFill>
          <bgColor rgb="FFFFC7CE"/>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626464"/>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54B0FE"/>
      <rgbColor rgb="00FFD590"/>
      <rgbColor rgb="00ACCC32"/>
      <rgbColor rgb="0070C7D4"/>
      <rgbColor rgb="00EE9C00"/>
      <rgbColor rgb="00231F20"/>
      <rgbColor rgb="00E9E58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4B0FE"/>
      <color rgb="FF00ABEA"/>
      <color rgb="FFCCFFFF"/>
      <color rgb="FF900000"/>
      <color rgb="FF3366FF"/>
      <color rgb="FFCCFFCC"/>
      <color rgb="FF626464"/>
      <color rgb="FF00FF00"/>
      <color rgb="FF0000D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209550</xdr:rowOff>
    </xdr:from>
    <xdr:to>
      <xdr:col>9</xdr:col>
      <xdr:colOff>3175</xdr:colOff>
      <xdr:row>1</xdr:row>
      <xdr:rowOff>495300</xdr:rowOff>
    </xdr:to>
    <xdr:pic>
      <xdr:nvPicPr>
        <xdr:cNvPr id="2" name="Picture 2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5450" y="209550"/>
          <a:ext cx="212407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571500</xdr:colOff>
      <xdr:row>1</xdr:row>
      <xdr:rowOff>0</xdr:rowOff>
    </xdr:from>
    <xdr:to>
      <xdr:col>15</xdr:col>
      <xdr:colOff>3175</xdr:colOff>
      <xdr:row>2</xdr:row>
      <xdr:rowOff>0</xdr:rowOff>
    </xdr:to>
    <xdr:pic>
      <xdr:nvPicPr>
        <xdr:cNvPr id="2" name="Picture 102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7200" y="215900"/>
          <a:ext cx="174942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160866</xdr:colOff>
      <xdr:row>1</xdr:row>
      <xdr:rowOff>1</xdr:rowOff>
    </xdr:from>
    <xdr:to>
      <xdr:col>15</xdr:col>
      <xdr:colOff>0</xdr:colOff>
      <xdr:row>2</xdr:row>
      <xdr:rowOff>1</xdr:rowOff>
    </xdr:to>
    <xdr:pic>
      <xdr:nvPicPr>
        <xdr:cNvPr id="4" name="Picture 1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47533" y="220134"/>
          <a:ext cx="1825625" cy="42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520700</xdr:colOff>
      <xdr:row>1</xdr:row>
      <xdr:rowOff>0</xdr:rowOff>
    </xdr:from>
    <xdr:to>
      <xdr:col>10</xdr:col>
      <xdr:colOff>0</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9600" y="215900"/>
          <a:ext cx="17907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317500</xdr:colOff>
      <xdr:row>1</xdr:row>
      <xdr:rowOff>0</xdr:rowOff>
    </xdr:from>
    <xdr:to>
      <xdr:col>9</xdr:col>
      <xdr:colOff>3175</xdr:colOff>
      <xdr:row>2</xdr:row>
      <xdr:rowOff>0</xdr:rowOff>
    </xdr:to>
    <xdr:pic>
      <xdr:nvPicPr>
        <xdr:cNvPr id="2" name="Picture 1025">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215900"/>
          <a:ext cx="174942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1190625</xdr:colOff>
      <xdr:row>1</xdr:row>
      <xdr:rowOff>0</xdr:rowOff>
    </xdr:from>
    <xdr:to>
      <xdr:col>7</xdr:col>
      <xdr:colOff>3175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9075" y="219075"/>
          <a:ext cx="1793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762000</xdr:colOff>
      <xdr:row>0</xdr:row>
      <xdr:rowOff>209550</xdr:rowOff>
    </xdr:from>
    <xdr:to>
      <xdr:col>21</xdr:col>
      <xdr:colOff>3175</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22100" y="209550"/>
          <a:ext cx="1781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45</xdr:col>
      <xdr:colOff>922020</xdr:colOff>
      <xdr:row>1</xdr:row>
      <xdr:rowOff>0</xdr:rowOff>
    </xdr:from>
    <xdr:to>
      <xdr:col>48</xdr:col>
      <xdr:colOff>1905</xdr:colOff>
      <xdr:row>2</xdr:row>
      <xdr:rowOff>0</xdr:rowOff>
    </xdr:to>
    <xdr:pic>
      <xdr:nvPicPr>
        <xdr:cNvPr id="2" name="Picture 17">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66560" y="213360"/>
          <a:ext cx="18211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573405</xdr:colOff>
      <xdr:row>1</xdr:row>
      <xdr:rowOff>0</xdr:rowOff>
    </xdr:from>
    <xdr:to>
      <xdr:col>17</xdr:col>
      <xdr:colOff>2377440</xdr:colOff>
      <xdr:row>2</xdr:row>
      <xdr:rowOff>0</xdr:rowOff>
    </xdr:to>
    <xdr:pic>
      <xdr:nvPicPr>
        <xdr:cNvPr id="2" name="Picture 29">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905" y="213360"/>
          <a:ext cx="187071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1041400</xdr:colOff>
      <xdr:row>1</xdr:row>
      <xdr:rowOff>0</xdr:rowOff>
    </xdr:from>
    <xdr:to>
      <xdr:col>24</xdr:col>
      <xdr:colOff>742315</xdr:colOff>
      <xdr:row>2</xdr:row>
      <xdr:rowOff>0</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5800" y="215900"/>
          <a:ext cx="1771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1793875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6750" y="215900"/>
          <a:ext cx="18637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654050</xdr:colOff>
      <xdr:row>1</xdr:row>
      <xdr:rowOff>0</xdr:rowOff>
    </xdr:from>
    <xdr:to>
      <xdr:col>9</xdr:col>
      <xdr:colOff>358775</xdr:colOff>
      <xdr:row>2</xdr:row>
      <xdr:rowOff>0</xdr:rowOff>
    </xdr:to>
    <xdr:pic>
      <xdr:nvPicPr>
        <xdr:cNvPr id="2" name="Picture 29">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933450"/>
          <a:ext cx="212407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8</xdr:col>
          <xdr:colOff>297180</xdr:colOff>
          <xdr:row>4</xdr:row>
          <xdr:rowOff>68580</xdr:rowOff>
        </xdr:from>
        <xdr:to>
          <xdr:col>11</xdr:col>
          <xdr:colOff>670560</xdr:colOff>
          <xdr:row>6</xdr:row>
          <xdr:rowOff>68580</xdr:rowOff>
        </xdr:to>
        <xdr:sp macro="" textlink="">
          <xdr:nvSpPr>
            <xdr:cNvPr id="80906" name="Button 10" hidden="1">
              <a:extLst>
                <a:ext uri="{63B3BB69-23CF-44E3-9099-C40C66FF867C}">
                  <a14:compatExt spid="_x0000_s80906"/>
                </a:ext>
                <a:ext uri="{FF2B5EF4-FFF2-40B4-BE49-F238E27FC236}">
                  <a16:creationId xmlns:a16="http://schemas.microsoft.com/office/drawing/2014/main" id="{00000000-0008-0000-0200-00000A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ca-ES" sz="1200" b="0" i="0" u="none" strike="noStrike" baseline="0">
                  <a:solidFill>
                    <a:srgbClr val="000000"/>
                  </a:solidFill>
                  <a:latin typeface="Arial"/>
                  <a:cs typeface="Arial"/>
                </a:rPr>
                <a:t>Guardar csv avaluació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1455420</xdr:colOff>
          <xdr:row>4</xdr:row>
          <xdr:rowOff>45720</xdr:rowOff>
        </xdr:from>
        <xdr:to>
          <xdr:col>14</xdr:col>
          <xdr:colOff>754380</xdr:colOff>
          <xdr:row>6</xdr:row>
          <xdr:rowOff>45720</xdr:rowOff>
        </xdr:to>
        <xdr:sp macro="" textlink="">
          <xdr:nvSpPr>
            <xdr:cNvPr id="80907" name="Button 11" hidden="1">
              <a:extLst>
                <a:ext uri="{63B3BB69-23CF-44E3-9099-C40C66FF867C}">
                  <a14:compatExt spid="_x0000_s80907"/>
                </a:ext>
                <a:ext uri="{FF2B5EF4-FFF2-40B4-BE49-F238E27FC236}">
                  <a16:creationId xmlns:a16="http://schemas.microsoft.com/office/drawing/2014/main" id="{00000000-0008-0000-0200-00000B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ca-ES" sz="1200" b="0" i="0" u="none" strike="noStrike" baseline="0">
                  <a:solidFill>
                    <a:srgbClr val="000000"/>
                  </a:solidFill>
                  <a:latin typeface="Arial"/>
                  <a:cs typeface="Arial"/>
                </a:rPr>
                <a:t>Guardar csv actuació</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257176</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3200" y="215900"/>
          <a:ext cx="18637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10</xdr:col>
      <xdr:colOff>0</xdr:colOff>
      <xdr:row>1</xdr:row>
      <xdr:rowOff>0</xdr:rowOff>
    </xdr:from>
    <xdr:ext cx="1865842" cy="423334"/>
    <xdr:pic>
      <xdr:nvPicPr>
        <xdr:cNvPr id="3" name="Picture 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3733" y="220133"/>
          <a:ext cx="1865842" cy="42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8</xdr:col>
      <xdr:colOff>787400</xdr:colOff>
      <xdr:row>1</xdr:row>
      <xdr:rowOff>0</xdr:rowOff>
    </xdr:from>
    <xdr:to>
      <xdr:col>9</xdr:col>
      <xdr:colOff>384175</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22200" y="215900"/>
          <a:ext cx="179387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249555</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3150" y="215900"/>
          <a:ext cx="18637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381000</xdr:colOff>
      <xdr:row>1</xdr:row>
      <xdr:rowOff>0</xdr:rowOff>
    </xdr:from>
    <xdr:to>
      <xdr:col>7</xdr:col>
      <xdr:colOff>2161117</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37700" y="215900"/>
          <a:ext cx="1780117"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257176</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2050" y="215900"/>
          <a:ext cx="186372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113</xdr:col>
      <xdr:colOff>63500</xdr:colOff>
      <xdr:row>1</xdr:row>
      <xdr:rowOff>0</xdr:rowOff>
    </xdr:from>
    <xdr:to>
      <xdr:col>115</xdr:col>
      <xdr:colOff>18627</xdr:colOff>
      <xdr:row>2</xdr:row>
      <xdr:rowOff>846</xdr:rowOff>
    </xdr:to>
    <xdr:pic>
      <xdr:nvPicPr>
        <xdr:cNvPr id="4" name="Picture 5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34300" y="165100"/>
          <a:ext cx="1818217" cy="42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0</xdr:row>
      <xdr:rowOff>209550</xdr:rowOff>
    </xdr:from>
    <xdr:to>
      <xdr:col>19</xdr:col>
      <xdr:colOff>3175</xdr:colOff>
      <xdr:row>2</xdr:row>
      <xdr:rowOff>0</xdr:rowOff>
    </xdr:to>
    <xdr:pic>
      <xdr:nvPicPr>
        <xdr:cNvPr id="2" name="Picture 69">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59300" y="209550"/>
          <a:ext cx="1781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45</xdr:col>
      <xdr:colOff>596900</xdr:colOff>
      <xdr:row>1</xdr:row>
      <xdr:rowOff>0</xdr:rowOff>
    </xdr:from>
    <xdr:to>
      <xdr:col>48</xdr:col>
      <xdr:colOff>12699</xdr:colOff>
      <xdr:row>2</xdr:row>
      <xdr:rowOff>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38900" y="215900"/>
          <a:ext cx="1790699"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596900</xdr:colOff>
      <xdr:row>1</xdr:row>
      <xdr:rowOff>0</xdr:rowOff>
    </xdr:from>
    <xdr:to>
      <xdr:col>26</xdr:col>
      <xdr:colOff>12699</xdr:colOff>
      <xdr:row>2</xdr:row>
      <xdr:rowOff>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26200" y="219075"/>
          <a:ext cx="178752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1749425</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9050" y="215900"/>
          <a:ext cx="17494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317500</xdr:colOff>
      <xdr:row>1</xdr:row>
      <xdr:rowOff>0</xdr:rowOff>
    </xdr:from>
    <xdr:to>
      <xdr:col>20</xdr:col>
      <xdr:colOff>3175</xdr:colOff>
      <xdr:row>2</xdr:row>
      <xdr:rowOff>0</xdr:rowOff>
    </xdr:to>
    <xdr:pic>
      <xdr:nvPicPr>
        <xdr:cNvPr id="2" name="Picture 102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75400" y="215900"/>
          <a:ext cx="174942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28</xdr:col>
      <xdr:colOff>317500</xdr:colOff>
      <xdr:row>1</xdr:row>
      <xdr:rowOff>0</xdr:rowOff>
    </xdr:from>
    <xdr:to>
      <xdr:col>30</xdr:col>
      <xdr:colOff>3175</xdr:colOff>
      <xdr:row>2</xdr:row>
      <xdr:rowOff>0</xdr:rowOff>
    </xdr:to>
    <xdr:pic>
      <xdr:nvPicPr>
        <xdr:cNvPr id="2" name="Picture 102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85200" y="215900"/>
          <a:ext cx="174942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COMMON\CLIMATE\GHG_m&amp;r\Evaluation_Road%20Test%20Draft\Revised%20Tools\Final%20Versions\Mobile\Final\Final(after%20KPMG-MichaelG%20Review)\NextFinal\MOBILE_FinalWorksheet(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troduction"/>
      <sheetName val="Emissions based on fuel use"/>
      <sheetName val="Emissions based on distance"/>
      <sheetName val="Reference"/>
      <sheetName val="FAQ"/>
      <sheetName val="Macros"/>
      <sheetName val="Emissions_based_on_fuel_use"/>
      <sheetName val="Emissions_based_on_distance"/>
      <sheetName val="Emissions_based_on_fuel_use1"/>
      <sheetName val="Emissions_based_on_distance1"/>
      <sheetName val="Emissions_based_on_fuel_use2"/>
      <sheetName val="Emissions_based_on_distance2"/>
      <sheetName val="Emissions_based_on_fuel_use3"/>
      <sheetName val="Emissions_based_on_distance3"/>
      <sheetName val="Emissions_based_on_fuel_use4"/>
      <sheetName val="Emissions_based_on_distance4"/>
      <sheetName val="Emissions_based_on_fuel_use5"/>
      <sheetName val="Emissions_based_on_distance5"/>
      <sheetName val="Emissions_based_on_fuel_use6"/>
      <sheetName val="Emissions_based_on_distance6"/>
      <sheetName val="Emissions_based_on_fuel_use7"/>
      <sheetName val="Emissions_based_on_distance7"/>
      <sheetName val="Emissions_based_on_fuel_use8"/>
      <sheetName val="Emissions_based_on_distance8"/>
      <sheetName val="Emissions_based_on_fuel_use9"/>
      <sheetName val="Emissions_based_on_distance9"/>
      <sheetName val="Emissions_based_on_fuel_use10"/>
      <sheetName val="Emissions_based_on_distance10"/>
      <sheetName val="Emissions_based_on_fuel_use11"/>
      <sheetName val="Emissions_based_on_distance11"/>
      <sheetName val="Emissions_based_on_fuel_use12"/>
      <sheetName val="Emissions_based_on_distance12"/>
      <sheetName val="Emissions_based_on_fuel_use13"/>
      <sheetName val="Emissions_based_on_distance13"/>
      <sheetName val="Emissions_based_on_fuel_use14"/>
      <sheetName val="Emissions_based_on_distance14"/>
      <sheetName val="Emissions_based_on_fuel_use15"/>
      <sheetName val="Emissions_based_on_distance15"/>
      <sheetName val="Emissions_based_on_fuel_use16"/>
      <sheetName val="Emissions_based_on_distance16"/>
      <sheetName val="Emissions_based_on_fuel_use17"/>
      <sheetName val="Emissions_based_on_distance17"/>
      <sheetName val="Emissions_based_on_fuel_use19"/>
      <sheetName val="Emissions_based_on_distance19"/>
      <sheetName val="Emissions_based_on_fuel_use18"/>
      <sheetName val="Emissions_based_on_distance18"/>
      <sheetName val="Emissions_based_on_fuel_use20"/>
      <sheetName val="Emissions_based_on_distance20"/>
      <sheetName val="Eval. Consumos"/>
    </sheetNames>
    <sheetDataSet>
      <sheetData sheetId="0"/>
      <sheetData sheetId="1"/>
      <sheetData sheetId="2"/>
      <sheetData sheetId="3"/>
      <sheetData sheetId="4">
        <row r="196">
          <cell r="E196">
            <v>4</v>
          </cell>
          <cell r="F196">
            <v>2.2541567500000004</v>
          </cell>
          <cell r="G196">
            <v>2254.1567500000006</v>
          </cell>
          <cell r="H196">
            <v>1.6093</v>
          </cell>
          <cell r="I196">
            <v>1400.7063630149758</v>
          </cell>
        </row>
        <row r="197">
          <cell r="E197">
            <v>5</v>
          </cell>
          <cell r="F197">
            <v>1.8033254000000003</v>
          </cell>
          <cell r="G197">
            <v>1803.3254000000004</v>
          </cell>
          <cell r="H197">
            <v>1.6093</v>
          </cell>
          <cell r="I197">
            <v>1120.5650904119807</v>
          </cell>
        </row>
        <row r="198">
          <cell r="E198">
            <v>6</v>
          </cell>
          <cell r="F198">
            <v>1.502771166666667</v>
          </cell>
          <cell r="G198">
            <v>1502.7711666666669</v>
          </cell>
          <cell r="H198">
            <v>1.6093</v>
          </cell>
          <cell r="I198">
            <v>933.8042420099838</v>
          </cell>
        </row>
        <row r="199">
          <cell r="E199">
            <v>7</v>
          </cell>
          <cell r="F199">
            <v>1.2880895714285716</v>
          </cell>
          <cell r="G199">
            <v>1288.0895714285716</v>
          </cell>
          <cell r="H199">
            <v>1.6093</v>
          </cell>
          <cell r="I199">
            <v>800.40363600855756</v>
          </cell>
        </row>
        <row r="200">
          <cell r="E200">
            <v>8</v>
          </cell>
          <cell r="F200">
            <v>1.1270783750000002</v>
          </cell>
          <cell r="G200">
            <v>1127.0783750000003</v>
          </cell>
          <cell r="H200">
            <v>1.6093</v>
          </cell>
          <cell r="I200">
            <v>700.35318150748788</v>
          </cell>
        </row>
        <row r="201">
          <cell r="E201">
            <v>9</v>
          </cell>
          <cell r="F201">
            <v>1.0018474444444445</v>
          </cell>
          <cell r="G201">
            <v>1001.8474444444445</v>
          </cell>
          <cell r="H201">
            <v>1.6093</v>
          </cell>
          <cell r="I201">
            <v>622.53616133998912</v>
          </cell>
        </row>
        <row r="202">
          <cell r="E202">
            <v>10</v>
          </cell>
          <cell r="F202">
            <v>0.90166270000000015</v>
          </cell>
          <cell r="G202">
            <v>901.6627000000002</v>
          </cell>
          <cell r="H202">
            <v>1.6093</v>
          </cell>
          <cell r="I202">
            <v>560.28254520599035</v>
          </cell>
        </row>
        <row r="203">
          <cell r="E203">
            <v>11</v>
          </cell>
          <cell r="F203">
            <v>0.8196933636363638</v>
          </cell>
          <cell r="G203">
            <v>819.69336363636376</v>
          </cell>
          <cell r="H203">
            <v>1.6093</v>
          </cell>
          <cell r="I203">
            <v>509.34776836908208</v>
          </cell>
        </row>
        <row r="204">
          <cell r="E204">
            <v>12</v>
          </cell>
          <cell r="F204">
            <v>0.7513855833333335</v>
          </cell>
          <cell r="G204">
            <v>751.38558333333344</v>
          </cell>
          <cell r="H204">
            <v>1.6093</v>
          </cell>
          <cell r="I204">
            <v>466.9021210049919</v>
          </cell>
        </row>
        <row r="205">
          <cell r="E205">
            <v>13</v>
          </cell>
          <cell r="F205">
            <v>0.69358669230769243</v>
          </cell>
          <cell r="G205">
            <v>693.58669230769249</v>
          </cell>
          <cell r="H205">
            <v>1.6093</v>
          </cell>
          <cell r="I205">
            <v>430.98657323537719</v>
          </cell>
        </row>
        <row r="206">
          <cell r="E206">
            <v>14</v>
          </cell>
          <cell r="F206">
            <v>0.64404478571428581</v>
          </cell>
          <cell r="G206">
            <v>644.04478571428581</v>
          </cell>
          <cell r="H206">
            <v>1.6093</v>
          </cell>
          <cell r="I206">
            <v>400.20181800427878</v>
          </cell>
        </row>
        <row r="207">
          <cell r="E207">
            <v>15</v>
          </cell>
          <cell r="F207">
            <v>0.60110846666666673</v>
          </cell>
          <cell r="G207">
            <v>601.10846666666669</v>
          </cell>
          <cell r="H207">
            <v>1.6093</v>
          </cell>
          <cell r="I207">
            <v>373.52169680399345</v>
          </cell>
        </row>
        <row r="208">
          <cell r="E208">
            <v>16</v>
          </cell>
          <cell r="F208">
            <v>0.56353918750000009</v>
          </cell>
          <cell r="G208">
            <v>563.53918750000014</v>
          </cell>
          <cell r="H208">
            <v>1.6093</v>
          </cell>
          <cell r="I208">
            <v>350.17659075374394</v>
          </cell>
        </row>
        <row r="209">
          <cell r="E209">
            <v>17</v>
          </cell>
          <cell r="F209">
            <v>0.53038982352941189</v>
          </cell>
          <cell r="G209">
            <v>530.38982352941184</v>
          </cell>
          <cell r="H209">
            <v>1.6093</v>
          </cell>
          <cell r="I209">
            <v>329.5779677682296</v>
          </cell>
        </row>
        <row r="210">
          <cell r="E210">
            <v>18</v>
          </cell>
          <cell r="F210">
            <v>0.50092372222222226</v>
          </cell>
          <cell r="G210">
            <v>500.92372222222224</v>
          </cell>
          <cell r="H210">
            <v>1.6093</v>
          </cell>
          <cell r="I210">
            <v>311.26808066999456</v>
          </cell>
        </row>
        <row r="211">
          <cell r="E211">
            <v>19</v>
          </cell>
          <cell r="F211">
            <v>0.47455931578947375</v>
          </cell>
          <cell r="G211">
            <v>474.55931578947377</v>
          </cell>
          <cell r="H211">
            <v>1.6093</v>
          </cell>
          <cell r="I211">
            <v>294.88555010841594</v>
          </cell>
        </row>
        <row r="212">
          <cell r="E212">
            <v>20</v>
          </cell>
          <cell r="F212">
            <v>0.45083135000000008</v>
          </cell>
          <cell r="G212">
            <v>450.8313500000001</v>
          </cell>
          <cell r="H212">
            <v>1.6093</v>
          </cell>
          <cell r="I212">
            <v>280.14127260299517</v>
          </cell>
        </row>
        <row r="213">
          <cell r="E213">
            <v>21</v>
          </cell>
          <cell r="F213">
            <v>0.42936319047619054</v>
          </cell>
          <cell r="G213">
            <v>429.36319047619054</v>
          </cell>
          <cell r="H213">
            <v>1.6093</v>
          </cell>
          <cell r="I213">
            <v>266.80121200285254</v>
          </cell>
        </row>
        <row r="214">
          <cell r="E214">
            <v>22</v>
          </cell>
          <cell r="F214">
            <v>0.4098466818181819</v>
          </cell>
          <cell r="G214">
            <v>409.84668181818188</v>
          </cell>
          <cell r="H214">
            <v>1.6093</v>
          </cell>
          <cell r="I214">
            <v>254.67388418454104</v>
          </cell>
        </row>
        <row r="215">
          <cell r="E215">
            <v>23</v>
          </cell>
          <cell r="F215">
            <v>0.3920272608695653</v>
          </cell>
          <cell r="G215">
            <v>392.02726086956528</v>
          </cell>
          <cell r="H215">
            <v>1.6093</v>
          </cell>
          <cell r="I215">
            <v>243.60110661130014</v>
          </cell>
        </row>
        <row r="216">
          <cell r="E216">
            <v>24</v>
          </cell>
          <cell r="F216">
            <v>0.37569279166666675</v>
          </cell>
          <cell r="G216">
            <v>375.69279166666672</v>
          </cell>
          <cell r="H216">
            <v>1.6093</v>
          </cell>
          <cell r="I216">
            <v>233.45106050249595</v>
          </cell>
        </row>
        <row r="217">
          <cell r="E217">
            <v>25</v>
          </cell>
          <cell r="F217">
            <v>0.36066508000000008</v>
          </cell>
          <cell r="G217">
            <v>360.6650800000001</v>
          </cell>
          <cell r="H217">
            <v>1.6093</v>
          </cell>
          <cell r="I217">
            <v>224.11301808239614</v>
          </cell>
        </row>
        <row r="218">
          <cell r="E218">
            <v>26</v>
          </cell>
          <cell r="F218">
            <v>0.34679334615384622</v>
          </cell>
          <cell r="G218">
            <v>346.79334615384624</v>
          </cell>
          <cell r="H218">
            <v>1.6093</v>
          </cell>
          <cell r="I218">
            <v>215.4932866176886</v>
          </cell>
        </row>
        <row r="219">
          <cell r="E219">
            <v>27</v>
          </cell>
          <cell r="F219">
            <v>0.33394914814814819</v>
          </cell>
          <cell r="G219">
            <v>333.9491481481482</v>
          </cell>
          <cell r="H219">
            <v>1.6093</v>
          </cell>
          <cell r="I219">
            <v>207.51205377999639</v>
          </cell>
        </row>
        <row r="220">
          <cell r="E220">
            <v>28</v>
          </cell>
          <cell r="F220">
            <v>0.3220223928571429</v>
          </cell>
          <cell r="G220">
            <v>322.0223928571429</v>
          </cell>
          <cell r="H220">
            <v>1.6093</v>
          </cell>
          <cell r="I220">
            <v>200.10090900213939</v>
          </cell>
        </row>
        <row r="221">
          <cell r="E221">
            <v>29</v>
          </cell>
          <cell r="F221">
            <v>0.31091817241379316</v>
          </cell>
          <cell r="G221">
            <v>310.91817241379317</v>
          </cell>
          <cell r="H221">
            <v>1.6093</v>
          </cell>
          <cell r="I221">
            <v>193.20087765723804</v>
          </cell>
        </row>
        <row r="222">
          <cell r="E222">
            <v>30</v>
          </cell>
          <cell r="F222">
            <v>0.30055423333333336</v>
          </cell>
          <cell r="G222">
            <v>300.55423333333334</v>
          </cell>
          <cell r="H222">
            <v>1.6093</v>
          </cell>
          <cell r="I222">
            <v>186.76084840199672</v>
          </cell>
        </row>
        <row r="223">
          <cell r="E223">
            <v>31</v>
          </cell>
          <cell r="F223">
            <v>0.29085893548387104</v>
          </cell>
          <cell r="G223">
            <v>290.85893548387105</v>
          </cell>
          <cell r="H223">
            <v>1.6093</v>
          </cell>
          <cell r="I223">
            <v>180.73630490515819</v>
          </cell>
        </row>
        <row r="224">
          <cell r="E224">
            <v>32</v>
          </cell>
          <cell r="F224">
            <v>0.28176959375000005</v>
          </cell>
          <cell r="G224">
            <v>281.76959375000007</v>
          </cell>
          <cell r="H224">
            <v>1.6093</v>
          </cell>
          <cell r="I224">
            <v>175.08829537687197</v>
          </cell>
        </row>
        <row r="225">
          <cell r="E225">
            <v>33</v>
          </cell>
          <cell r="F225">
            <v>0.27323112121212123</v>
          </cell>
          <cell r="G225">
            <v>273.23112121212125</v>
          </cell>
          <cell r="H225">
            <v>1.6093</v>
          </cell>
          <cell r="I225">
            <v>169.78258945636068</v>
          </cell>
        </row>
        <row r="226">
          <cell r="E226">
            <v>34</v>
          </cell>
          <cell r="F226">
            <v>0.26519491176470594</v>
          </cell>
          <cell r="G226">
            <v>265.19491176470592</v>
          </cell>
          <cell r="H226">
            <v>1.6093</v>
          </cell>
          <cell r="I226">
            <v>164.7889838841148</v>
          </cell>
        </row>
        <row r="227">
          <cell r="E227">
            <v>35</v>
          </cell>
          <cell r="F227">
            <v>0.25761791428571434</v>
          </cell>
          <cell r="G227">
            <v>257.61791428571433</v>
          </cell>
          <cell r="H227">
            <v>1.6093</v>
          </cell>
          <cell r="I227">
            <v>160.08072720171151</v>
          </cell>
        </row>
        <row r="228">
          <cell r="E228">
            <v>36</v>
          </cell>
          <cell r="F228">
            <v>0.25046186111111113</v>
          </cell>
          <cell r="G228">
            <v>250.46186111111112</v>
          </cell>
          <cell r="H228">
            <v>1.6093</v>
          </cell>
          <cell r="I228">
            <v>155.63404033499728</v>
          </cell>
        </row>
        <row r="229">
          <cell r="E229">
            <v>37</v>
          </cell>
          <cell r="F229">
            <v>0.24369262162162167</v>
          </cell>
          <cell r="G229">
            <v>243.69262162162167</v>
          </cell>
          <cell r="H229">
            <v>1.6093</v>
          </cell>
          <cell r="I229">
            <v>151.42771492053791</v>
          </cell>
        </row>
        <row r="230">
          <cell r="E230">
            <v>38</v>
          </cell>
          <cell r="F230">
            <v>0.23727965789473687</v>
          </cell>
          <cell r="G230">
            <v>237.27965789473689</v>
          </cell>
          <cell r="H230">
            <v>1.6093</v>
          </cell>
          <cell r="I230">
            <v>147.44277505420797</v>
          </cell>
        </row>
        <row r="231">
          <cell r="E231">
            <v>39</v>
          </cell>
          <cell r="F231">
            <v>0.23119556410256414</v>
          </cell>
          <cell r="G231">
            <v>231.19556410256413</v>
          </cell>
          <cell r="H231">
            <v>1.6093</v>
          </cell>
          <cell r="I231">
            <v>143.66219107845905</v>
          </cell>
        </row>
        <row r="232">
          <cell r="E232">
            <v>40</v>
          </cell>
          <cell r="F232">
            <v>0.22541567500000004</v>
          </cell>
          <cell r="G232">
            <v>225.41567500000005</v>
          </cell>
          <cell r="H232">
            <v>1.6093</v>
          </cell>
          <cell r="I232">
            <v>140.07063630149759</v>
          </cell>
        </row>
        <row r="233">
          <cell r="E233">
            <v>41</v>
          </cell>
          <cell r="F233">
            <v>0.2199177317073171</v>
          </cell>
          <cell r="G233">
            <v>219.9177317073171</v>
          </cell>
          <cell r="H233">
            <v>1.6093</v>
          </cell>
          <cell r="I233">
            <v>136.65427931853421</v>
          </cell>
        </row>
        <row r="234">
          <cell r="E234">
            <v>42</v>
          </cell>
          <cell r="F234">
            <v>0.21468159523809527</v>
          </cell>
          <cell r="G234">
            <v>214.68159523809527</v>
          </cell>
          <cell r="H234">
            <v>1.6093</v>
          </cell>
          <cell r="I234">
            <v>133.40060600142627</v>
          </cell>
        </row>
        <row r="235">
          <cell r="E235">
            <v>43</v>
          </cell>
          <cell r="F235">
            <v>0.20968900000000004</v>
          </cell>
          <cell r="G235">
            <v>209.68900000000005</v>
          </cell>
          <cell r="H235">
            <v>1.6093</v>
          </cell>
          <cell r="I235">
            <v>130.2982663269745</v>
          </cell>
        </row>
        <row r="236">
          <cell r="E236">
            <v>44</v>
          </cell>
          <cell r="F236">
            <v>0.20492334090909095</v>
          </cell>
          <cell r="G236">
            <v>204.92334090909094</v>
          </cell>
          <cell r="H236">
            <v>1.6093</v>
          </cell>
          <cell r="I236">
            <v>127.33694209227052</v>
          </cell>
        </row>
        <row r="237">
          <cell r="E237">
            <v>45</v>
          </cell>
          <cell r="F237">
            <v>0.20036948888888892</v>
          </cell>
          <cell r="G237">
            <v>200.36948888888892</v>
          </cell>
          <cell r="H237">
            <v>1.6093</v>
          </cell>
          <cell r="I237">
            <v>124.50723226799785</v>
          </cell>
        </row>
        <row r="238">
          <cell r="E238">
            <v>46</v>
          </cell>
          <cell r="F238">
            <v>0.19601363043478265</v>
          </cell>
          <cell r="G238">
            <v>196.01363043478264</v>
          </cell>
          <cell r="H238">
            <v>1.6093</v>
          </cell>
          <cell r="I238">
            <v>121.80055330565007</v>
          </cell>
        </row>
        <row r="239">
          <cell r="E239">
            <v>47</v>
          </cell>
          <cell r="F239">
            <v>0.19184312765957451</v>
          </cell>
          <cell r="G239">
            <v>191.84312765957452</v>
          </cell>
          <cell r="H239">
            <v>1.6093</v>
          </cell>
          <cell r="I239">
            <v>119.20905217148731</v>
          </cell>
        </row>
        <row r="240">
          <cell r="E240">
            <v>48</v>
          </cell>
          <cell r="F240">
            <v>0.18784639583333337</v>
          </cell>
          <cell r="G240">
            <v>187.84639583333336</v>
          </cell>
          <cell r="H240">
            <v>1.6093</v>
          </cell>
          <cell r="I240">
            <v>116.72553025124797</v>
          </cell>
        </row>
        <row r="241">
          <cell r="E241">
            <v>49</v>
          </cell>
          <cell r="F241">
            <v>0.18401279591836739</v>
          </cell>
          <cell r="G241">
            <v>184.0127959183674</v>
          </cell>
          <cell r="H241">
            <v>1.6093</v>
          </cell>
          <cell r="I241">
            <v>114.3433765726511</v>
          </cell>
        </row>
        <row r="242">
          <cell r="E242">
            <v>50</v>
          </cell>
          <cell r="F242">
            <v>0.18033254000000004</v>
          </cell>
          <cell r="G242">
            <v>180.33254000000005</v>
          </cell>
          <cell r="H242">
            <v>1.6093</v>
          </cell>
          <cell r="I242">
            <v>112.05650904119807</v>
          </cell>
        </row>
        <row r="243">
          <cell r="E243">
            <v>51</v>
          </cell>
          <cell r="F243">
            <v>0.17679660784313728</v>
          </cell>
          <cell r="G243">
            <v>176.79660784313728</v>
          </cell>
          <cell r="H243">
            <v>1.6093</v>
          </cell>
          <cell r="I243">
            <v>109.85932258940986</v>
          </cell>
        </row>
        <row r="244">
          <cell r="E244">
            <v>52</v>
          </cell>
          <cell r="F244">
            <v>0.17339667307692311</v>
          </cell>
          <cell r="G244">
            <v>173.39667307692312</v>
          </cell>
          <cell r="H244">
            <v>1.6093</v>
          </cell>
          <cell r="I244">
            <v>107.7466433088443</v>
          </cell>
        </row>
        <row r="245">
          <cell r="E245">
            <v>53</v>
          </cell>
          <cell r="F245">
            <v>0.17012503773584908</v>
          </cell>
          <cell r="G245">
            <v>170.12503773584908</v>
          </cell>
          <cell r="H245">
            <v>1.6093</v>
          </cell>
          <cell r="I245">
            <v>105.71368777471514</v>
          </cell>
        </row>
        <row r="246">
          <cell r="E246">
            <v>54</v>
          </cell>
          <cell r="F246">
            <v>0.16697457407407409</v>
          </cell>
          <cell r="G246">
            <v>166.9745740740741</v>
          </cell>
          <cell r="H246">
            <v>1.6093</v>
          </cell>
          <cell r="I246">
            <v>103.7560268899982</v>
          </cell>
        </row>
        <row r="247">
          <cell r="E247">
            <v>55</v>
          </cell>
          <cell r="F247">
            <v>0.16393867272727275</v>
          </cell>
          <cell r="G247">
            <v>163.93867272727275</v>
          </cell>
          <cell r="H247">
            <v>1.6093</v>
          </cell>
          <cell r="I247">
            <v>101.86955367381641</v>
          </cell>
        </row>
        <row r="248">
          <cell r="E248">
            <v>56</v>
          </cell>
          <cell r="F248">
            <v>0.16101119642857145</v>
          </cell>
          <cell r="G248">
            <v>161.01119642857145</v>
          </cell>
          <cell r="H248">
            <v>1.6093</v>
          </cell>
          <cell r="I248">
            <v>100.05045450106969</v>
          </cell>
        </row>
        <row r="249">
          <cell r="E249">
            <v>57</v>
          </cell>
          <cell r="F249">
            <v>0.15818643859649126</v>
          </cell>
          <cell r="G249">
            <v>158.18643859649126</v>
          </cell>
          <cell r="H249">
            <v>1.6093</v>
          </cell>
          <cell r="I249">
            <v>98.295183369471985</v>
          </cell>
        </row>
        <row r="250">
          <cell r="E250">
            <v>58</v>
          </cell>
          <cell r="F250">
            <v>0.15545908620689658</v>
          </cell>
          <cell r="G250">
            <v>155.45908620689659</v>
          </cell>
          <cell r="H250">
            <v>1.6093</v>
          </cell>
          <cell r="I250">
            <v>96.600438828619019</v>
          </cell>
        </row>
        <row r="251">
          <cell r="E251">
            <v>59</v>
          </cell>
          <cell r="F251">
            <v>0.15282418644067799</v>
          </cell>
          <cell r="G251">
            <v>152.82418644067801</v>
          </cell>
          <cell r="H251">
            <v>1.6093</v>
          </cell>
          <cell r="I251">
            <v>94.963143255252604</v>
          </cell>
        </row>
        <row r="252">
          <cell r="E252">
            <v>60</v>
          </cell>
          <cell r="F252">
            <v>0.15027711666666668</v>
          </cell>
          <cell r="G252">
            <v>150.27711666666667</v>
          </cell>
          <cell r="H252">
            <v>1.6093</v>
          </cell>
          <cell r="I252">
            <v>93.380424200998362</v>
          </cell>
        </row>
        <row r="253">
          <cell r="E253">
            <v>61</v>
          </cell>
          <cell r="F253">
            <v>0.14781355737704921</v>
          </cell>
          <cell r="G253">
            <v>147.81355737704922</v>
          </cell>
          <cell r="H253">
            <v>1.6093</v>
          </cell>
          <cell r="I253">
            <v>91.849597574752522</v>
          </cell>
        </row>
        <row r="254">
          <cell r="E254">
            <v>62</v>
          </cell>
          <cell r="F254">
            <v>0.14542946774193552</v>
          </cell>
          <cell r="G254">
            <v>145.42946774193553</v>
          </cell>
          <cell r="H254">
            <v>1.6093</v>
          </cell>
          <cell r="I254">
            <v>90.368152452579096</v>
          </cell>
        </row>
        <row r="255">
          <cell r="E255">
            <v>63</v>
          </cell>
          <cell r="F255">
            <v>0.14312106349206352</v>
          </cell>
          <cell r="G255">
            <v>143.12106349206351</v>
          </cell>
          <cell r="H255">
            <v>1.6093</v>
          </cell>
          <cell r="I255">
            <v>88.933737334284174</v>
          </cell>
        </row>
        <row r="256">
          <cell r="E256">
            <v>64</v>
          </cell>
          <cell r="F256">
            <v>0.14088479687500002</v>
          </cell>
          <cell r="G256">
            <v>140.88479687500003</v>
          </cell>
          <cell r="H256">
            <v>1.6093</v>
          </cell>
          <cell r="I256">
            <v>87.544147688435984</v>
          </cell>
        </row>
        <row r="257">
          <cell r="E257">
            <v>65</v>
          </cell>
          <cell r="F257">
            <v>0.1387173384615385</v>
          </cell>
          <cell r="G257">
            <v>138.7173384615385</v>
          </cell>
          <cell r="H257">
            <v>1.6093</v>
          </cell>
          <cell r="I257">
            <v>86.197314647075444</v>
          </cell>
        </row>
        <row r="258">
          <cell r="E258">
            <v>66</v>
          </cell>
          <cell r="F258">
            <v>0.13661556060606062</v>
          </cell>
          <cell r="G258">
            <v>136.61556060606063</v>
          </cell>
          <cell r="H258">
            <v>1.6093</v>
          </cell>
          <cell r="I258">
            <v>84.891294728180341</v>
          </cell>
        </row>
        <row r="259">
          <cell r="E259">
            <v>67</v>
          </cell>
          <cell r="F259">
            <v>0.13457652238805973</v>
          </cell>
          <cell r="G259">
            <v>134.57652238805971</v>
          </cell>
          <cell r="H259">
            <v>1.6093</v>
          </cell>
          <cell r="I259">
            <v>83.624260478506002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anviclimatic.gencat.cat/ca/actua/guia_de_calcul_demissions_de_co2/" TargetMode="External"/><Relationship Id="rId1"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6" Type="http://schemas.openxmlformats.org/officeDocument/2006/relationships/drawing" Target="../drawings/drawing9.xml"/><Relationship Id="rId5" Type="http://schemas.openxmlformats.org/officeDocument/2006/relationships/printerSettings" Target="../printerSettings/printerSettings11.bin"/><Relationship Id="rId4" Type="http://schemas.openxmlformats.org/officeDocument/2006/relationships/hyperlink" Target="https://canviclimatic.gencat.cat/ca/actua/guia_de_calcul_demissions_de_co2/index.html"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https://canviclimatic.gencat.cat/ca/actua/guia_de_calcul_demissions_de_co2/" TargetMode="External"/><Relationship Id="rId13" Type="http://schemas.openxmlformats.org/officeDocument/2006/relationships/printerSettings" Target="../printerSettings/printerSettings14.bin"/><Relationship Id="rId3" Type="http://schemas.openxmlformats.org/officeDocument/2006/relationships/hyperlink" Target="https://canviclimatic.gencat.cat/ca/actua/guia_de_calcul_demissions_de_co2/" TargetMode="External"/><Relationship Id="rId7" Type="http://schemas.openxmlformats.org/officeDocument/2006/relationships/hyperlink" Target="https://www.google.com/maps/" TargetMode="External"/><Relationship Id="rId12" Type="http://schemas.openxmlformats.org/officeDocument/2006/relationships/hyperlink" Target="https://www.google.com/maps/" TargetMode="External"/><Relationship Id="rId2" Type="http://schemas.openxmlformats.org/officeDocument/2006/relationships/hyperlink" Target="https://canviclimatic.gencat.cat/ca/actua/guia_de_calcul_demissions_de_co2/" TargetMode="External"/><Relationship Id="rId16" Type="http://schemas.openxmlformats.org/officeDocument/2006/relationships/comments" Target="../comments7.xml"/><Relationship Id="rId1" Type="http://schemas.openxmlformats.org/officeDocument/2006/relationships/hyperlink" Target="https://canviclimatic.gencat.cat/ca/actua/guia_de_calcul_demissions_de_co2/" TargetMode="External"/><Relationship Id="rId6" Type="http://schemas.openxmlformats.org/officeDocument/2006/relationships/hyperlink" Target="http://www.viamichelin.es/" TargetMode="External"/><Relationship Id="rId11" Type="http://schemas.openxmlformats.org/officeDocument/2006/relationships/hyperlink" Target="http://www.viamichelin.es/" TargetMode="External"/><Relationship Id="rId5" Type="http://schemas.openxmlformats.org/officeDocument/2006/relationships/hyperlink" Target="https://www.google.com/maps/" TargetMode="External"/><Relationship Id="rId15" Type="http://schemas.openxmlformats.org/officeDocument/2006/relationships/vmlDrawing" Target="../drawings/vmlDrawing7.vml"/><Relationship Id="rId10" Type="http://schemas.openxmlformats.org/officeDocument/2006/relationships/hyperlink" Target="https://www.google.com/maps/" TargetMode="External"/><Relationship Id="rId4" Type="http://schemas.openxmlformats.org/officeDocument/2006/relationships/hyperlink" Target="http://www.viamichelin.es/" TargetMode="External"/><Relationship Id="rId9" Type="http://schemas.openxmlformats.org/officeDocument/2006/relationships/hyperlink" Target="http://www.viamichelin.es/" TargetMode="External"/><Relationship Id="rId1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canviclimatic.gencat.cat/ca/actua/guia_de_calcul_demissions_de_co2/index.html"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coches.idae.es/base-datos/marca-y-modelo" TargetMode="External"/><Relationship Id="rId18" Type="http://schemas.openxmlformats.org/officeDocument/2006/relationships/hyperlink" Target="http://coches.idae.es/base-datos/marca-y-modelo" TargetMode="External"/><Relationship Id="rId26" Type="http://schemas.openxmlformats.org/officeDocument/2006/relationships/hyperlink" Target="http://coches.idae.es/base-datos/marca-y-modelo" TargetMode="External"/><Relationship Id="rId21" Type="http://schemas.openxmlformats.org/officeDocument/2006/relationships/hyperlink" Target="http://www.viamichelin.es/" TargetMode="External"/><Relationship Id="rId34" Type="http://schemas.openxmlformats.org/officeDocument/2006/relationships/printerSettings" Target="../printerSettings/printerSettings17.bin"/><Relationship Id="rId7" Type="http://schemas.openxmlformats.org/officeDocument/2006/relationships/hyperlink" Target="http://coches.idae.es/guia-emisiones-consumos" TargetMode="External"/><Relationship Id="rId12" Type="http://schemas.openxmlformats.org/officeDocument/2006/relationships/hyperlink" Target="http://coches.idae.es/guia-emisiones-consumos" TargetMode="External"/><Relationship Id="rId17" Type="http://schemas.openxmlformats.org/officeDocument/2006/relationships/hyperlink" Target="http://coches.idae.es/guia-emisiones-consumos" TargetMode="External"/><Relationship Id="rId25" Type="http://schemas.openxmlformats.org/officeDocument/2006/relationships/hyperlink" Target="http://coches.idae.es/base-datos/marca-y-modelo" TargetMode="External"/><Relationship Id="rId33" Type="http://schemas.openxmlformats.org/officeDocument/2006/relationships/hyperlink" Target="http://coches.idae.es/guia-emisiones-consumos" TargetMode="External"/><Relationship Id="rId2" Type="http://schemas.openxmlformats.org/officeDocument/2006/relationships/hyperlink" Target="http://coches.idae.es/guia-emisiones-consumos" TargetMode="External"/><Relationship Id="rId16" Type="http://schemas.openxmlformats.org/officeDocument/2006/relationships/hyperlink" Target="http://www.viamichelin.es/" TargetMode="External"/><Relationship Id="rId20" Type="http://schemas.openxmlformats.org/officeDocument/2006/relationships/hyperlink" Target="https://canviclimatic.gencat.cat/ca/actua/guia_de_calcul_demissions_de_co2/index.html" TargetMode="External"/><Relationship Id="rId29" Type="http://schemas.openxmlformats.org/officeDocument/2006/relationships/hyperlink" Target="http://www.viamichelin.es/" TargetMode="External"/><Relationship Id="rId1" Type="http://schemas.openxmlformats.org/officeDocument/2006/relationships/hyperlink" Target="http://www.viamichelin.es/" TargetMode="External"/><Relationship Id="rId6" Type="http://schemas.openxmlformats.org/officeDocument/2006/relationships/hyperlink" Target="http://www.viamichelin.es/" TargetMode="External"/><Relationship Id="rId11" Type="http://schemas.openxmlformats.org/officeDocument/2006/relationships/hyperlink" Target="http://www.viamichelin.es/" TargetMode="External"/><Relationship Id="rId24" Type="http://schemas.openxmlformats.org/officeDocument/2006/relationships/hyperlink" Target="http://coches.idae.es/base-datos/marca-y-modelo" TargetMode="External"/><Relationship Id="rId32" Type="http://schemas.openxmlformats.org/officeDocument/2006/relationships/hyperlink" Target="https://www.google.com/maps/" TargetMode="External"/><Relationship Id="rId37" Type="http://schemas.openxmlformats.org/officeDocument/2006/relationships/comments" Target="../comments8.xml"/><Relationship Id="rId5" Type="http://schemas.openxmlformats.org/officeDocument/2006/relationships/hyperlink" Target="https://canviclimatic.gencat.cat/ca/actua/guia_de_calcul_demissions_de_co2/index.html" TargetMode="External"/><Relationship Id="rId15" Type="http://schemas.openxmlformats.org/officeDocument/2006/relationships/hyperlink" Target="https://canviclimatic.gencat.cat/ca/actua/guia_de_calcul_demissions_de_co2/index.html" TargetMode="External"/><Relationship Id="rId23" Type="http://schemas.openxmlformats.org/officeDocument/2006/relationships/hyperlink" Target="http://coches.idae.es/base-datos/marca-y-modelo" TargetMode="External"/><Relationship Id="rId28" Type="http://schemas.openxmlformats.org/officeDocument/2006/relationships/hyperlink" Target="https://www.google.com/maps/" TargetMode="External"/><Relationship Id="rId36" Type="http://schemas.openxmlformats.org/officeDocument/2006/relationships/vmlDrawing" Target="../drawings/vmlDrawing8.vml"/><Relationship Id="rId10" Type="http://schemas.openxmlformats.org/officeDocument/2006/relationships/hyperlink" Target="https://canviclimatic.gencat.cat/ca/actua/guia_de_calcul_demissions_de_co2/index.html" TargetMode="External"/><Relationship Id="rId19" Type="http://schemas.openxmlformats.org/officeDocument/2006/relationships/hyperlink" Target="https://www.google.com/maps/" TargetMode="External"/><Relationship Id="rId31" Type="http://schemas.openxmlformats.org/officeDocument/2006/relationships/hyperlink" Target="http://www.viamichelin.es/" TargetMode="External"/><Relationship Id="rId4" Type="http://schemas.openxmlformats.org/officeDocument/2006/relationships/hyperlink" Target="https://www.google.com/maps/" TargetMode="External"/><Relationship Id="rId9" Type="http://schemas.openxmlformats.org/officeDocument/2006/relationships/hyperlink" Target="https://www.google.com/maps/" TargetMode="External"/><Relationship Id="rId14" Type="http://schemas.openxmlformats.org/officeDocument/2006/relationships/hyperlink" Target="https://www.google.com/maps/" TargetMode="External"/><Relationship Id="rId22" Type="http://schemas.openxmlformats.org/officeDocument/2006/relationships/hyperlink" Target="https://www.google.com/maps/" TargetMode="External"/><Relationship Id="rId27" Type="http://schemas.openxmlformats.org/officeDocument/2006/relationships/hyperlink" Target="http://www.viamichelin.es/" TargetMode="External"/><Relationship Id="rId30" Type="http://schemas.openxmlformats.org/officeDocument/2006/relationships/hyperlink" Target="https://www.google.com/maps/" TargetMode="External"/><Relationship Id="rId35" Type="http://schemas.openxmlformats.org/officeDocument/2006/relationships/drawing" Target="../drawings/drawing15.xml"/><Relationship Id="rId8" Type="http://schemas.openxmlformats.org/officeDocument/2006/relationships/hyperlink" Target="http://coches.idae.es/base-datos/marca-y-modelo" TargetMode="External"/><Relationship Id="rId3" Type="http://schemas.openxmlformats.org/officeDocument/2006/relationships/hyperlink" Target="http://coches.idae.es/base-datos/marca-y-modelo"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7" Type="http://schemas.openxmlformats.org/officeDocument/2006/relationships/printerSettings" Target="../printerSettings/printerSettings18.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6" Type="http://schemas.openxmlformats.org/officeDocument/2006/relationships/hyperlink" Target="https://canviclimatic.gencat.cat/ca/actua/guia_de_calcul_demissions_de_co2/index.html" TargetMode="External"/><Relationship Id="rId5"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hyperlink" Target="https://canviclimatic.gencat.cat/ca/actua/guia_de_calcul_demissions_de_co2/index.html"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applications.icao.int/icec/Home/Index" TargetMode="External"/><Relationship Id="rId13" Type="http://schemas.openxmlformats.org/officeDocument/2006/relationships/printerSettings" Target="../printerSettings/printerSettings19.bin"/><Relationship Id="rId3" Type="http://schemas.openxmlformats.org/officeDocument/2006/relationships/hyperlink" Target="https://canviclimatic.gencat.cat/ca/actua/guia_de_calcul_demissions_de_co2/index.html" TargetMode="External"/><Relationship Id="rId7" Type="http://schemas.openxmlformats.org/officeDocument/2006/relationships/hyperlink" Target="https://canviclimatic.gencat.cat/ca/actua/guia_de_calcul_demissions_de_co2/index.html" TargetMode="External"/><Relationship Id="rId12" Type="http://schemas.openxmlformats.org/officeDocument/2006/relationships/hyperlink" Target="https://canviclimatic.gencat.cat/ca/actua/guia_de_calcul_demissions_de_co2/index.html" TargetMode="External"/><Relationship Id="rId2"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 Id="rId16" Type="http://schemas.openxmlformats.org/officeDocument/2006/relationships/comments" Target="../comments9.xml"/><Relationship Id="rId1" Type="http://schemas.openxmlformats.org/officeDocument/2006/relationships/hyperlink" Target="https://applications.icao.int/icec/Home/Index" TargetMode="External"/><Relationship Id="rId6"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 Id="rId11"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 Id="rId5" Type="http://schemas.openxmlformats.org/officeDocument/2006/relationships/hyperlink" Target="https://applications.icao.int/icec/Home/Index" TargetMode="External"/><Relationship Id="rId15" Type="http://schemas.openxmlformats.org/officeDocument/2006/relationships/vmlDrawing" Target="../drawings/vmlDrawing9.vml"/><Relationship Id="rId10" Type="http://schemas.openxmlformats.org/officeDocument/2006/relationships/hyperlink" Target="https://canviclimatic.gencat.cat/ca/actua/guia_de_calcul_demissions_de_co2/index.html" TargetMode="External"/><Relationship Id="rId4" Type="http://schemas.openxmlformats.org/officeDocument/2006/relationships/hyperlink" Target="http://canviclimatic.gencat.cat/web/.content/home/comerc_de_drets_demissio/regulacio/documents/reglamento_601_2012.pdf" TargetMode="External"/><Relationship Id="rId9"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 Id="rId1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hyperlink" Target="https://residus.gencat.cat/ca/ambits_dactuacio/tipus_de_residu/residus_municipals/residus-i-canvi-climatic/" TargetMode="External"/><Relationship Id="rId3" Type="http://schemas.openxmlformats.org/officeDocument/2006/relationships/hyperlink" Target="https://canviclimatic.gencat.cat/ca/actua/guia_de_calcul_demissions_de_co2/" TargetMode="External"/><Relationship Id="rId7" Type="http://schemas.openxmlformats.org/officeDocument/2006/relationships/hyperlink" Target="https://canviclimatic.gencat.cat/ca/actua/guia_de_calcul_demissions_de_co2/" TargetMode="External"/><Relationship Id="rId2" Type="http://schemas.openxmlformats.org/officeDocument/2006/relationships/hyperlink" Target="http://canviclimatic.gencat.cat/ca/redueix_emissions/guia_de_calcul_demissions_de_co2/" TargetMode="External"/><Relationship Id="rId1" Type="http://schemas.openxmlformats.org/officeDocument/2006/relationships/hyperlink" Target="http://www20.gencat.cat/portal/site/canviclimatic/menuitem.c4833b494d44967f9b85ea75b0c0e1a0/?vgnextoid=ebffe4b703d6f210VgnVCM3000009d0c1e0aRCRD&amp;vgnextchannel=ebffe4b703d6f210VgnVCM3000009d0c1e0aRCRD&amp;vgnextfmt=default" TargetMode="External"/><Relationship Id="rId6" Type="http://schemas.openxmlformats.org/officeDocument/2006/relationships/hyperlink" Target="https://canviclimatic.gencat.cat/ca/actua/guia_de_calcul_demissions_de_co2/index.html" TargetMode="External"/><Relationship Id="rId5" Type="http://schemas.openxmlformats.org/officeDocument/2006/relationships/hyperlink" Target="https://canviclimatic.gencat.cat/ca/actua/guia_de_calcul_demissions_de_co2/index.html" TargetMode="External"/><Relationship Id="rId10" Type="http://schemas.openxmlformats.org/officeDocument/2006/relationships/drawing" Target="../drawings/drawing18.xml"/><Relationship Id="rId4" Type="http://schemas.openxmlformats.org/officeDocument/2006/relationships/hyperlink" Target="https://canviclimatic.gencat.cat/ca/actua/guia_de_calcul_demissions_de_co2/index.html"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s://canviclimatic.gencat.cat/ca/actua/guia_de_calcul_demissions_de_co2/" TargetMode="External"/><Relationship Id="rId7" Type="http://schemas.openxmlformats.org/officeDocument/2006/relationships/printerSettings" Target="../printerSettings/printerSettings21.bin"/><Relationship Id="rId2" Type="http://schemas.openxmlformats.org/officeDocument/2006/relationships/hyperlink" Target="http://canviclimatic.gencat.cat/ca/redueix_emissions/guia_de_calcul_demissions_de_co2/" TargetMode="External"/><Relationship Id="rId1" Type="http://schemas.openxmlformats.org/officeDocument/2006/relationships/hyperlink" Target="http://www20.gencat.cat/portal/site/canviclimatic/menuitem.c4833b494d44967f9b85ea75b0c0e1a0/?vgnextoid=ebffe4b703d6f210VgnVCM3000009d0c1e0aRCRD&amp;vgnextchannel=ebffe4b703d6f210VgnVCM3000009d0c1e0aRCRD&amp;vgnextfmt=default" TargetMode="External"/><Relationship Id="rId6" Type="http://schemas.openxmlformats.org/officeDocument/2006/relationships/hyperlink" Target="https://canviclimatic.gencat.cat/ca/actua/guia_de_calcul_demissions_de_co2/index.html" TargetMode="External"/><Relationship Id="rId5" Type="http://schemas.openxmlformats.org/officeDocument/2006/relationships/hyperlink" Target="http://canviclimatic.gencat.cat/ca/redueix_emissions/guia_de_calcul_demissions_de_co2/" TargetMode="External"/><Relationship Id="rId4" Type="http://schemas.openxmlformats.org/officeDocument/2006/relationships/hyperlink" Target="https://canviclimatic.gencat.cat/ca/actua/guia_de_calcul_demissions_de_co2/index.htm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canviclimatic.gencat.cat/ca/actua/guia_de_calcul_demissions_de_co2/index.htm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canviclimatic.gencat.cat/ca/actua/guia_de_calcul_demissions_de_co2/index.htm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canviclimatic.gencat.cat/ca/actua/guia_de_calcul_demissions_de_co2/index.htm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canviclimatic.gencat.cat/ca/actua/guia_de_calcul_demissions_de_co2/index.htm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https://canviclimatic.gencat.cat/ca/actua/guia_de_calcul_demissions_de_co2/index.html"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s://canviclimatic.gencat.cat/ca/actua/guia_de_calcul_demissions_de_co2/index.html"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dtes.gencat.cat/ree/AppJava/faces/pages/LevelManagement.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hyperlink" Target="https://preproduccio.dtes.gencat.cat/ree/AppJava/faces/pages/LevelManagement.jsp"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anviclimatic.gencat.cat/ca/actua/guia_de_calcul_demissions_de_co2/" TargetMode="External"/><Relationship Id="rId1" Type="http://schemas.openxmlformats.org/officeDocument/2006/relationships/hyperlink" Target="http://www20.gencat.cat/portal/site/canviclimatic/menuitem.c4833b494d44967f9b85ea75b0c0e1a0/?vgnextoid=a058e9d6f97d6210VgnVCM1000008d0c1e0aRCRD&amp;vgnextchannel=a058e9d6f97d6210VgnVCM1000008d0c1e0aRCRD&amp;vgnextfmt=default&amp;newLang=ca_ES"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coches.idae.es/base-datos/marca-y-modelo" TargetMode="External"/><Relationship Id="rId13" Type="http://schemas.openxmlformats.org/officeDocument/2006/relationships/vmlDrawing" Target="../drawings/vmlDrawing5.vml"/><Relationship Id="rId3" Type="http://schemas.openxmlformats.org/officeDocument/2006/relationships/hyperlink" Target="http://coches.idae.es/base-datos/marca-y-modelo" TargetMode="External"/><Relationship Id="rId7" Type="http://schemas.openxmlformats.org/officeDocument/2006/relationships/hyperlink" Target="http://coches.idae.es/guia-emisiones-consumos" TargetMode="External"/><Relationship Id="rId12" Type="http://schemas.openxmlformats.org/officeDocument/2006/relationships/drawing" Target="../drawings/drawing4.xml"/><Relationship Id="rId2" Type="http://schemas.openxmlformats.org/officeDocument/2006/relationships/hyperlink" Target="http://coches.idae.es/guia-emisiones-consumos" TargetMode="External"/><Relationship Id="rId1" Type="http://schemas.openxmlformats.org/officeDocument/2006/relationships/hyperlink" Target="http://www.viamichelin.es/" TargetMode="External"/><Relationship Id="rId6" Type="http://schemas.openxmlformats.org/officeDocument/2006/relationships/hyperlink" Target="http://www.viamichelin.es/" TargetMode="External"/><Relationship Id="rId11" Type="http://schemas.openxmlformats.org/officeDocument/2006/relationships/printerSettings" Target="../printerSettings/printerSettings6.bin"/><Relationship Id="rId5" Type="http://schemas.openxmlformats.org/officeDocument/2006/relationships/hyperlink" Target="https://canviclimatic.gencat.cat/ca/actua/guia_de_calcul_demissions_de_co2/index.html" TargetMode="External"/><Relationship Id="rId10" Type="http://schemas.openxmlformats.org/officeDocument/2006/relationships/hyperlink" Target="https://canviclimatic.gencat.cat/ca/actua/guia_de_calcul_demissions_de_co2/index.html" TargetMode="External"/><Relationship Id="rId4" Type="http://schemas.openxmlformats.org/officeDocument/2006/relationships/hyperlink" Target="https://www.google.com/maps/" TargetMode="External"/><Relationship Id="rId9" Type="http://schemas.openxmlformats.org/officeDocument/2006/relationships/hyperlink" Target="https://www.google.com/maps/" TargetMode="External"/><Relationship Id="rId1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canviclimatic.gencat.cat/ca/actua/guia_de_calcul_demissions_de_co2/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canviclimatic.gencat.cat/ca/actua/guia_de_calcul_demissions_de_co2/index.html" TargetMode="External"/><Relationship Id="rId1" Type="http://schemas.openxmlformats.org/officeDocument/2006/relationships/hyperlink" Target="http://www20.gencat.cat/portal/site/canviclimatic/menuitem.c4833b494d44967f9b85ea75b0c0e1a0/?vgnextoid=00dd6fb9fa7d6210VgnVCM1000008d0c1e0aRCRD&amp;vgnextchannel=00dd6fb9fa7d6210VgnVCM1000008d0c1e0aRCRD&amp;vgnextfmt=default"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ull3">
    <tabColor indexed="16"/>
  </sheetPr>
  <dimension ref="B1:D357"/>
  <sheetViews>
    <sheetView zoomScaleNormal="100" workbookViewId="0"/>
  </sheetViews>
  <sheetFormatPr defaultColWidth="9.109375" defaultRowHeight="13.2" x14ac:dyDescent="0.25"/>
  <cols>
    <col min="1" max="1" width="3.88671875" style="372" customWidth="1"/>
    <col min="2" max="2" width="29.33203125" style="372" customWidth="1"/>
    <col min="3" max="3" width="55.5546875" style="396" customWidth="1"/>
    <col min="4" max="4" width="132.5546875" style="373" customWidth="1"/>
    <col min="5" max="16384" width="9.109375" style="372"/>
  </cols>
  <sheetData>
    <row r="1" spans="2:4" ht="86.4" customHeight="1" thickBot="1" x14ac:dyDescent="0.3">
      <c r="B1" s="1226" t="s">
        <v>1793</v>
      </c>
      <c r="C1" s="1227"/>
      <c r="D1" s="1228"/>
    </row>
    <row r="2" spans="2:4" ht="30" customHeight="1" thickBot="1" x14ac:dyDescent="0.3">
      <c r="B2" s="397" t="s">
        <v>1161</v>
      </c>
      <c r="C2" s="1222" t="s">
        <v>1787</v>
      </c>
      <c r="D2" s="1223"/>
    </row>
    <row r="3" spans="2:4" ht="30" customHeight="1" thickBot="1" x14ac:dyDescent="0.3">
      <c r="B3" s="1077">
        <v>45805</v>
      </c>
      <c r="C3" s="373"/>
    </row>
    <row r="4" spans="2:4" ht="30" customHeight="1" thickBot="1" x14ac:dyDescent="0.3">
      <c r="B4" s="374" t="s">
        <v>50</v>
      </c>
      <c r="C4" s="375" t="s">
        <v>1015</v>
      </c>
      <c r="D4" s="376" t="s">
        <v>1016</v>
      </c>
    </row>
    <row r="5" spans="2:4" ht="30" customHeight="1" x14ac:dyDescent="0.25">
      <c r="B5" s="377" t="s">
        <v>1017</v>
      </c>
      <c r="C5" s="201" t="s">
        <v>1018</v>
      </c>
      <c r="D5" s="378" t="s">
        <v>1556</v>
      </c>
    </row>
    <row r="6" spans="2:4" ht="30" customHeight="1" x14ac:dyDescent="0.25">
      <c r="B6" s="379" t="s">
        <v>1691</v>
      </c>
      <c r="C6" s="202" t="s">
        <v>1019</v>
      </c>
      <c r="D6" s="380" t="s">
        <v>1557</v>
      </c>
    </row>
    <row r="7" spans="2:4" ht="30" customHeight="1" x14ac:dyDescent="0.25">
      <c r="B7" s="381" t="s">
        <v>1020</v>
      </c>
      <c r="C7" s="202" t="s">
        <v>1021</v>
      </c>
      <c r="D7" s="382" t="s">
        <v>1558</v>
      </c>
    </row>
    <row r="8" spans="2:4" ht="47.4" customHeight="1" x14ac:dyDescent="0.25">
      <c r="B8" s="381" t="s">
        <v>1022</v>
      </c>
      <c r="C8" s="202" t="s">
        <v>1023</v>
      </c>
      <c r="D8" s="380" t="s">
        <v>1559</v>
      </c>
    </row>
    <row r="9" spans="2:4" ht="30" customHeight="1" x14ac:dyDescent="0.25">
      <c r="B9" s="1224" t="s">
        <v>1024</v>
      </c>
      <c r="C9" s="202" t="s">
        <v>1025</v>
      </c>
      <c r="D9" s="1225" t="s">
        <v>1560</v>
      </c>
    </row>
    <row r="10" spans="2:4" ht="30" customHeight="1" x14ac:dyDescent="0.25">
      <c r="B10" s="1224"/>
      <c r="C10" s="202" t="s">
        <v>16</v>
      </c>
      <c r="D10" s="1225"/>
    </row>
    <row r="11" spans="2:4" ht="30" customHeight="1" thickBot="1" x14ac:dyDescent="0.3">
      <c r="B11" s="383" t="s">
        <v>1026</v>
      </c>
      <c r="C11" s="203" t="s">
        <v>1027</v>
      </c>
      <c r="D11" s="384" t="s">
        <v>1561</v>
      </c>
    </row>
    <row r="12" spans="2:4" ht="30" customHeight="1" x14ac:dyDescent="0.25">
      <c r="B12" s="385" t="s">
        <v>1028</v>
      </c>
      <c r="C12" s="204" t="s">
        <v>714</v>
      </c>
      <c r="D12" s="386" t="s">
        <v>1562</v>
      </c>
    </row>
    <row r="13" spans="2:4" ht="54" customHeight="1" thickBot="1" x14ac:dyDescent="0.3">
      <c r="B13" s="387" t="s">
        <v>1029</v>
      </c>
      <c r="C13" s="205" t="s">
        <v>715</v>
      </c>
      <c r="D13" s="388" t="s">
        <v>1563</v>
      </c>
    </row>
    <row r="14" spans="2:4" ht="54" customHeight="1" thickBot="1" x14ac:dyDescent="0.3">
      <c r="B14" s="389" t="s">
        <v>1692</v>
      </c>
      <c r="C14" s="1078" t="s">
        <v>1693</v>
      </c>
      <c r="D14" s="1079" t="s">
        <v>1835</v>
      </c>
    </row>
    <row r="15" spans="2:4" ht="53.4" customHeight="1" x14ac:dyDescent="0.25">
      <c r="B15" s="389" t="s">
        <v>1694</v>
      </c>
      <c r="C15" s="206" t="s">
        <v>1030</v>
      </c>
      <c r="D15" s="390" t="s">
        <v>1697</v>
      </c>
    </row>
    <row r="16" spans="2:4" ht="30" customHeight="1" x14ac:dyDescent="0.25">
      <c r="B16" s="391" t="s">
        <v>1031</v>
      </c>
      <c r="C16" s="207" t="s">
        <v>1032</v>
      </c>
      <c r="D16" s="392" t="s">
        <v>1564</v>
      </c>
    </row>
    <row r="17" spans="2:4" ht="30" customHeight="1" x14ac:dyDescent="0.25">
      <c r="B17" s="391" t="s">
        <v>1033</v>
      </c>
      <c r="C17" s="207" t="s">
        <v>1034</v>
      </c>
      <c r="D17" s="393" t="s">
        <v>1565</v>
      </c>
    </row>
    <row r="18" spans="2:4" ht="30" customHeight="1" x14ac:dyDescent="0.25">
      <c r="B18" s="391" t="s">
        <v>1035</v>
      </c>
      <c r="C18" s="207" t="s">
        <v>1036</v>
      </c>
      <c r="D18" s="393" t="s">
        <v>1555</v>
      </c>
    </row>
    <row r="19" spans="2:4" ht="33" customHeight="1" x14ac:dyDescent="0.25">
      <c r="B19" s="391" t="s">
        <v>1037</v>
      </c>
      <c r="C19" s="207" t="s">
        <v>1038</v>
      </c>
      <c r="D19" s="393" t="s">
        <v>1461</v>
      </c>
    </row>
    <row r="20" spans="2:4" ht="48" customHeight="1" x14ac:dyDescent="0.25">
      <c r="B20" s="391" t="s">
        <v>1039</v>
      </c>
      <c r="C20" s="207" t="s">
        <v>1553</v>
      </c>
      <c r="D20" s="392" t="s">
        <v>1554</v>
      </c>
    </row>
    <row r="21" spans="2:4" ht="30" customHeight="1" x14ac:dyDescent="0.25">
      <c r="B21" s="391" t="s">
        <v>1040</v>
      </c>
      <c r="C21" s="207" t="s">
        <v>1041</v>
      </c>
      <c r="D21" s="392" t="s">
        <v>1567</v>
      </c>
    </row>
    <row r="22" spans="2:4" ht="30" customHeight="1" x14ac:dyDescent="0.25">
      <c r="B22" s="391" t="s">
        <v>1042</v>
      </c>
      <c r="C22" s="207" t="s">
        <v>1043</v>
      </c>
      <c r="D22" s="392" t="s">
        <v>1566</v>
      </c>
    </row>
    <row r="23" spans="2:4" ht="30" customHeight="1" thickBot="1" x14ac:dyDescent="0.3">
      <c r="B23" s="394" t="s">
        <v>1696</v>
      </c>
      <c r="C23" s="208" t="s">
        <v>1044</v>
      </c>
      <c r="D23" s="395" t="s">
        <v>1568</v>
      </c>
    </row>
    <row r="24" spans="2:4" ht="29.25" customHeight="1" x14ac:dyDescent="0.25">
      <c r="C24" s="372"/>
    </row>
    <row r="25" spans="2:4" ht="29.25" customHeight="1" x14ac:dyDescent="0.25">
      <c r="C25" s="372"/>
    </row>
    <row r="26" spans="2:4" ht="29.25" customHeight="1" x14ac:dyDescent="0.25">
      <c r="C26" s="372"/>
    </row>
    <row r="27" spans="2:4" ht="29.25" customHeight="1" x14ac:dyDescent="0.25">
      <c r="C27" s="372"/>
    </row>
    <row r="28" spans="2:4" ht="29.25" customHeight="1" x14ac:dyDescent="0.25">
      <c r="C28" s="372"/>
    </row>
    <row r="29" spans="2:4" ht="29.25" customHeight="1" x14ac:dyDescent="0.25">
      <c r="C29" s="372"/>
    </row>
    <row r="30" spans="2:4" ht="29.25" customHeight="1" x14ac:dyDescent="0.25">
      <c r="C30" s="372"/>
    </row>
    <row r="31" spans="2:4" ht="29.25" customHeight="1" x14ac:dyDescent="0.25">
      <c r="C31" s="372"/>
    </row>
    <row r="32" spans="2:4" ht="29.25" customHeight="1" x14ac:dyDescent="0.25">
      <c r="C32" s="372"/>
    </row>
    <row r="33" spans="4:4" s="372" customFormat="1" ht="29.25" customHeight="1" x14ac:dyDescent="0.25">
      <c r="D33" s="373"/>
    </row>
    <row r="34" spans="4:4" s="372" customFormat="1" ht="29.25" customHeight="1" x14ac:dyDescent="0.25">
      <c r="D34" s="373"/>
    </row>
    <row r="35" spans="4:4" s="372" customFormat="1" ht="29.25" customHeight="1" x14ac:dyDescent="0.25">
      <c r="D35" s="373"/>
    </row>
    <row r="36" spans="4:4" s="372" customFormat="1" ht="29.25" customHeight="1" x14ac:dyDescent="0.25">
      <c r="D36" s="373"/>
    </row>
    <row r="37" spans="4:4" s="372" customFormat="1" ht="29.25" customHeight="1" x14ac:dyDescent="0.25">
      <c r="D37" s="373"/>
    </row>
    <row r="38" spans="4:4" s="372" customFormat="1" ht="29.25" customHeight="1" x14ac:dyDescent="0.25">
      <c r="D38" s="373"/>
    </row>
    <row r="39" spans="4:4" s="372" customFormat="1" ht="29.25" customHeight="1" x14ac:dyDescent="0.25">
      <c r="D39" s="373"/>
    </row>
    <row r="40" spans="4:4" s="372" customFormat="1" ht="29.25" customHeight="1" x14ac:dyDescent="0.25">
      <c r="D40" s="373"/>
    </row>
    <row r="41" spans="4:4" s="372" customFormat="1" ht="29.25" customHeight="1" x14ac:dyDescent="0.25">
      <c r="D41" s="373"/>
    </row>
    <row r="42" spans="4:4" s="372" customFormat="1" ht="29.25" customHeight="1" x14ac:dyDescent="0.25">
      <c r="D42" s="373"/>
    </row>
    <row r="43" spans="4:4" s="372" customFormat="1" ht="29.25" customHeight="1" x14ac:dyDescent="0.25">
      <c r="D43" s="373"/>
    </row>
    <row r="44" spans="4:4" s="372" customFormat="1" ht="29.25" customHeight="1" x14ac:dyDescent="0.25">
      <c r="D44" s="373"/>
    </row>
    <row r="45" spans="4:4" s="372" customFormat="1" ht="29.25" customHeight="1" x14ac:dyDescent="0.25">
      <c r="D45" s="373"/>
    </row>
    <row r="46" spans="4:4" s="372" customFormat="1" ht="29.25" customHeight="1" x14ac:dyDescent="0.25">
      <c r="D46" s="373"/>
    </row>
    <row r="47" spans="4:4" s="372" customFormat="1" ht="29.25" customHeight="1" x14ac:dyDescent="0.25">
      <c r="D47" s="373"/>
    </row>
    <row r="48" spans="4:4" s="372" customFormat="1" ht="29.25" customHeight="1" x14ac:dyDescent="0.25">
      <c r="D48" s="373"/>
    </row>
    <row r="49" spans="4:4" s="372" customFormat="1" ht="29.25" customHeight="1" x14ac:dyDescent="0.25">
      <c r="D49" s="373"/>
    </row>
    <row r="50" spans="4:4" s="372" customFormat="1" ht="29.25" customHeight="1" x14ac:dyDescent="0.25">
      <c r="D50" s="373"/>
    </row>
    <row r="51" spans="4:4" s="372" customFormat="1" ht="29.25" customHeight="1" x14ac:dyDescent="0.25">
      <c r="D51" s="373"/>
    </row>
    <row r="52" spans="4:4" s="372" customFormat="1" x14ac:dyDescent="0.25">
      <c r="D52" s="373"/>
    </row>
    <row r="53" spans="4:4" s="372" customFormat="1" x14ac:dyDescent="0.25">
      <c r="D53" s="373"/>
    </row>
    <row r="54" spans="4:4" s="372" customFormat="1" x14ac:dyDescent="0.25">
      <c r="D54" s="373"/>
    </row>
    <row r="55" spans="4:4" s="372" customFormat="1" x14ac:dyDescent="0.25">
      <c r="D55" s="373"/>
    </row>
    <row r="56" spans="4:4" s="372" customFormat="1" x14ac:dyDescent="0.25">
      <c r="D56" s="373"/>
    </row>
    <row r="57" spans="4:4" s="372" customFormat="1" x14ac:dyDescent="0.25">
      <c r="D57" s="373"/>
    </row>
    <row r="58" spans="4:4" s="372" customFormat="1" x14ac:dyDescent="0.25">
      <c r="D58" s="373"/>
    </row>
    <row r="59" spans="4:4" s="372" customFormat="1" x14ac:dyDescent="0.25">
      <c r="D59" s="373"/>
    </row>
    <row r="60" spans="4:4" s="372" customFormat="1" x14ac:dyDescent="0.25">
      <c r="D60" s="373"/>
    </row>
    <row r="61" spans="4:4" s="372" customFormat="1" x14ac:dyDescent="0.25">
      <c r="D61" s="373"/>
    </row>
    <row r="62" spans="4:4" s="372" customFormat="1" x14ac:dyDescent="0.25">
      <c r="D62" s="373"/>
    </row>
    <row r="63" spans="4:4" s="372" customFormat="1" x14ac:dyDescent="0.25">
      <c r="D63" s="373"/>
    </row>
    <row r="64" spans="4:4" s="372" customFormat="1" x14ac:dyDescent="0.25">
      <c r="D64" s="373"/>
    </row>
    <row r="65" spans="4:4" s="372" customFormat="1" x14ac:dyDescent="0.25">
      <c r="D65" s="373"/>
    </row>
    <row r="66" spans="4:4" s="372" customFormat="1" x14ac:dyDescent="0.25">
      <c r="D66" s="373"/>
    </row>
    <row r="67" spans="4:4" s="372" customFormat="1" x14ac:dyDescent="0.25">
      <c r="D67" s="373"/>
    </row>
    <row r="68" spans="4:4" s="372" customFormat="1" x14ac:dyDescent="0.25">
      <c r="D68" s="373"/>
    </row>
    <row r="69" spans="4:4" s="372" customFormat="1" x14ac:dyDescent="0.25">
      <c r="D69" s="373"/>
    </row>
    <row r="70" spans="4:4" s="372" customFormat="1" x14ac:dyDescent="0.25">
      <c r="D70" s="373"/>
    </row>
    <row r="71" spans="4:4" s="372" customFormat="1" x14ac:dyDescent="0.25">
      <c r="D71" s="373"/>
    </row>
    <row r="72" spans="4:4" s="372" customFormat="1" x14ac:dyDescent="0.25">
      <c r="D72" s="373"/>
    </row>
    <row r="73" spans="4:4" s="372" customFormat="1" x14ac:dyDescent="0.25">
      <c r="D73" s="373"/>
    </row>
    <row r="74" spans="4:4" s="372" customFormat="1" x14ac:dyDescent="0.25">
      <c r="D74" s="373"/>
    </row>
    <row r="75" spans="4:4" s="372" customFormat="1" x14ac:dyDescent="0.25">
      <c r="D75" s="373"/>
    </row>
    <row r="76" spans="4:4" s="372" customFormat="1" x14ac:dyDescent="0.25">
      <c r="D76" s="373"/>
    </row>
    <row r="77" spans="4:4" s="372" customFormat="1" x14ac:dyDescent="0.25">
      <c r="D77" s="373"/>
    </row>
    <row r="78" spans="4:4" s="372" customFormat="1" x14ac:dyDescent="0.25">
      <c r="D78" s="373"/>
    </row>
    <row r="79" spans="4:4" s="372" customFormat="1" x14ac:dyDescent="0.25">
      <c r="D79" s="373"/>
    </row>
    <row r="80" spans="4:4" s="372" customFormat="1" x14ac:dyDescent="0.25">
      <c r="D80" s="373"/>
    </row>
    <row r="81" spans="4:4" s="372" customFormat="1" x14ac:dyDescent="0.25">
      <c r="D81" s="373"/>
    </row>
    <row r="82" spans="4:4" s="372" customFormat="1" x14ac:dyDescent="0.25">
      <c r="D82" s="373"/>
    </row>
    <row r="83" spans="4:4" s="372" customFormat="1" x14ac:dyDescent="0.25">
      <c r="D83" s="373"/>
    </row>
    <row r="84" spans="4:4" s="372" customFormat="1" x14ac:dyDescent="0.25">
      <c r="D84" s="373"/>
    </row>
    <row r="85" spans="4:4" s="372" customFormat="1" x14ac:dyDescent="0.25">
      <c r="D85" s="373"/>
    </row>
    <row r="86" spans="4:4" s="372" customFormat="1" x14ac:dyDescent="0.25">
      <c r="D86" s="373"/>
    </row>
    <row r="87" spans="4:4" s="372" customFormat="1" x14ac:dyDescent="0.25">
      <c r="D87" s="373"/>
    </row>
    <row r="88" spans="4:4" s="372" customFormat="1" x14ac:dyDescent="0.25">
      <c r="D88" s="373"/>
    </row>
    <row r="89" spans="4:4" s="372" customFormat="1" x14ac:dyDescent="0.25">
      <c r="D89" s="373"/>
    </row>
    <row r="90" spans="4:4" s="372" customFormat="1" x14ac:dyDescent="0.25">
      <c r="D90" s="373"/>
    </row>
    <row r="91" spans="4:4" s="372" customFormat="1" x14ac:dyDescent="0.25">
      <c r="D91" s="373"/>
    </row>
    <row r="92" spans="4:4" s="372" customFormat="1" x14ac:dyDescent="0.25">
      <c r="D92" s="373"/>
    </row>
    <row r="93" spans="4:4" s="372" customFormat="1" x14ac:dyDescent="0.25">
      <c r="D93" s="373"/>
    </row>
    <row r="94" spans="4:4" s="372" customFormat="1" x14ac:dyDescent="0.25">
      <c r="D94" s="373"/>
    </row>
    <row r="95" spans="4:4" s="372" customFormat="1" x14ac:dyDescent="0.25">
      <c r="D95" s="373"/>
    </row>
    <row r="96" spans="4:4" s="372" customFormat="1" x14ac:dyDescent="0.25">
      <c r="D96" s="373"/>
    </row>
    <row r="97" spans="4:4" s="372" customFormat="1" x14ac:dyDescent="0.25">
      <c r="D97" s="373"/>
    </row>
    <row r="98" spans="4:4" s="372" customFormat="1" x14ac:dyDescent="0.25">
      <c r="D98" s="373"/>
    </row>
    <row r="99" spans="4:4" s="372" customFormat="1" x14ac:dyDescent="0.25">
      <c r="D99" s="373"/>
    </row>
    <row r="100" spans="4:4" s="372" customFormat="1" x14ac:dyDescent="0.25">
      <c r="D100" s="373"/>
    </row>
    <row r="101" spans="4:4" s="372" customFormat="1" x14ac:dyDescent="0.25">
      <c r="D101" s="373"/>
    </row>
    <row r="102" spans="4:4" s="372" customFormat="1" x14ac:dyDescent="0.25">
      <c r="D102" s="373"/>
    </row>
    <row r="103" spans="4:4" s="372" customFormat="1" x14ac:dyDescent="0.25">
      <c r="D103" s="373"/>
    </row>
    <row r="104" spans="4:4" s="372" customFormat="1" x14ac:dyDescent="0.25">
      <c r="D104" s="373"/>
    </row>
    <row r="105" spans="4:4" s="372" customFormat="1" x14ac:dyDescent="0.25">
      <c r="D105" s="373"/>
    </row>
    <row r="106" spans="4:4" s="372" customFormat="1" x14ac:dyDescent="0.25">
      <c r="D106" s="373"/>
    </row>
    <row r="107" spans="4:4" s="372" customFormat="1" x14ac:dyDescent="0.25">
      <c r="D107" s="373"/>
    </row>
    <row r="108" spans="4:4" s="372" customFormat="1" x14ac:dyDescent="0.25">
      <c r="D108" s="373"/>
    </row>
    <row r="109" spans="4:4" s="372" customFormat="1" x14ac:dyDescent="0.25">
      <c r="D109" s="373"/>
    </row>
    <row r="110" spans="4:4" s="372" customFormat="1" x14ac:dyDescent="0.25">
      <c r="D110" s="373"/>
    </row>
    <row r="111" spans="4:4" s="372" customFormat="1" x14ac:dyDescent="0.25">
      <c r="D111" s="373"/>
    </row>
    <row r="112" spans="4:4" s="372" customFormat="1" x14ac:dyDescent="0.25">
      <c r="D112" s="373"/>
    </row>
    <row r="113" spans="4:4" s="372" customFormat="1" x14ac:dyDescent="0.25">
      <c r="D113" s="373"/>
    </row>
    <row r="114" spans="4:4" s="372" customFormat="1" x14ac:dyDescent="0.25">
      <c r="D114" s="373"/>
    </row>
    <row r="115" spans="4:4" s="372" customFormat="1" x14ac:dyDescent="0.25">
      <c r="D115" s="373"/>
    </row>
    <row r="116" spans="4:4" s="372" customFormat="1" x14ac:dyDescent="0.25">
      <c r="D116" s="373"/>
    </row>
    <row r="117" spans="4:4" s="372" customFormat="1" x14ac:dyDescent="0.25">
      <c r="D117" s="373"/>
    </row>
    <row r="118" spans="4:4" s="372" customFormat="1" x14ac:dyDescent="0.25">
      <c r="D118" s="373"/>
    </row>
    <row r="119" spans="4:4" s="372" customFormat="1" x14ac:dyDescent="0.25">
      <c r="D119" s="373"/>
    </row>
    <row r="120" spans="4:4" s="372" customFormat="1" x14ac:dyDescent="0.25">
      <c r="D120" s="373"/>
    </row>
    <row r="121" spans="4:4" s="372" customFormat="1" x14ac:dyDescent="0.25">
      <c r="D121" s="373"/>
    </row>
    <row r="122" spans="4:4" s="372" customFormat="1" x14ac:dyDescent="0.25">
      <c r="D122" s="373"/>
    </row>
    <row r="123" spans="4:4" s="372" customFormat="1" x14ac:dyDescent="0.25">
      <c r="D123" s="373"/>
    </row>
    <row r="124" spans="4:4" s="372" customFormat="1" x14ac:dyDescent="0.25">
      <c r="D124" s="373"/>
    </row>
    <row r="125" spans="4:4" s="372" customFormat="1" x14ac:dyDescent="0.25">
      <c r="D125" s="373"/>
    </row>
    <row r="126" spans="4:4" s="372" customFormat="1" x14ac:dyDescent="0.25">
      <c r="D126" s="373"/>
    </row>
    <row r="127" spans="4:4" s="372" customFormat="1" x14ac:dyDescent="0.25">
      <c r="D127" s="373"/>
    </row>
    <row r="128" spans="4:4" s="372" customFormat="1" x14ac:dyDescent="0.25">
      <c r="D128" s="373"/>
    </row>
    <row r="129" spans="3:3" x14ac:dyDescent="0.25">
      <c r="C129" s="372"/>
    </row>
    <row r="130" spans="3:3" x14ac:dyDescent="0.25">
      <c r="C130" s="372"/>
    </row>
    <row r="131" spans="3:3" x14ac:dyDescent="0.25">
      <c r="C131" s="372"/>
    </row>
    <row r="132" spans="3:3" x14ac:dyDescent="0.25">
      <c r="C132" s="372"/>
    </row>
    <row r="133" spans="3:3" x14ac:dyDescent="0.25">
      <c r="C133" s="372"/>
    </row>
    <row r="134" spans="3:3" x14ac:dyDescent="0.25">
      <c r="C134" s="372"/>
    </row>
    <row r="135" spans="3:3" x14ac:dyDescent="0.25">
      <c r="C135" s="372"/>
    </row>
    <row r="136" spans="3:3" x14ac:dyDescent="0.25">
      <c r="C136" s="372"/>
    </row>
    <row r="137" spans="3:3" x14ac:dyDescent="0.25">
      <c r="C137" s="372"/>
    </row>
    <row r="138" spans="3:3" x14ac:dyDescent="0.25">
      <c r="C138" s="372"/>
    </row>
    <row r="139" spans="3:3" x14ac:dyDescent="0.25">
      <c r="C139" s="372"/>
    </row>
    <row r="140" spans="3:3" x14ac:dyDescent="0.25">
      <c r="C140" s="372"/>
    </row>
    <row r="141" spans="3:3" x14ac:dyDescent="0.25">
      <c r="C141" s="372"/>
    </row>
    <row r="142" spans="3:3" x14ac:dyDescent="0.25">
      <c r="C142" s="372"/>
    </row>
    <row r="143" spans="3:3" x14ac:dyDescent="0.25">
      <c r="C143" s="372"/>
    </row>
    <row r="144" spans="3:3" x14ac:dyDescent="0.25">
      <c r="C144" s="372"/>
    </row>
    <row r="145" spans="3:3" x14ac:dyDescent="0.25">
      <c r="C145" s="372"/>
    </row>
    <row r="146" spans="3:3" x14ac:dyDescent="0.25">
      <c r="C146" s="372"/>
    </row>
    <row r="147" spans="3:3" x14ac:dyDescent="0.25">
      <c r="C147" s="372"/>
    </row>
    <row r="148" spans="3:3" x14ac:dyDescent="0.25">
      <c r="C148" s="372"/>
    </row>
    <row r="149" spans="3:3" x14ac:dyDescent="0.25">
      <c r="C149" s="372"/>
    </row>
    <row r="150" spans="3:3" x14ac:dyDescent="0.25">
      <c r="C150" s="372"/>
    </row>
    <row r="151" spans="3:3" x14ac:dyDescent="0.25">
      <c r="C151" s="372"/>
    </row>
    <row r="152" spans="3:3" x14ac:dyDescent="0.25">
      <c r="C152" s="372"/>
    </row>
    <row r="153" spans="3:3" x14ac:dyDescent="0.25">
      <c r="C153" s="372"/>
    </row>
    <row r="154" spans="3:3" x14ac:dyDescent="0.25">
      <c r="C154" s="372"/>
    </row>
    <row r="155" spans="3:3" x14ac:dyDescent="0.25">
      <c r="C155" s="372"/>
    </row>
    <row r="156" spans="3:3" x14ac:dyDescent="0.25">
      <c r="C156" s="372"/>
    </row>
    <row r="157" spans="3:3" x14ac:dyDescent="0.25">
      <c r="C157" s="372"/>
    </row>
    <row r="158" spans="3:3" x14ac:dyDescent="0.25">
      <c r="C158" s="372"/>
    </row>
    <row r="159" spans="3:3" x14ac:dyDescent="0.25">
      <c r="C159" s="372"/>
    </row>
    <row r="160" spans="3:3" x14ac:dyDescent="0.25">
      <c r="C160" s="372"/>
    </row>
    <row r="161" spans="3:3" x14ac:dyDescent="0.25">
      <c r="C161" s="372"/>
    </row>
    <row r="162" spans="3:3" x14ac:dyDescent="0.25">
      <c r="C162" s="372"/>
    </row>
    <row r="163" spans="3:3" x14ac:dyDescent="0.25">
      <c r="C163" s="372"/>
    </row>
    <row r="164" spans="3:3" x14ac:dyDescent="0.25">
      <c r="C164" s="372"/>
    </row>
    <row r="165" spans="3:3" x14ac:dyDescent="0.25">
      <c r="C165" s="372"/>
    </row>
    <row r="166" spans="3:3" x14ac:dyDescent="0.25">
      <c r="C166" s="372"/>
    </row>
    <row r="167" spans="3:3" x14ac:dyDescent="0.25">
      <c r="C167" s="372"/>
    </row>
    <row r="168" spans="3:3" x14ac:dyDescent="0.25">
      <c r="C168" s="372"/>
    </row>
    <row r="169" spans="3:3" x14ac:dyDescent="0.25">
      <c r="C169" s="372"/>
    </row>
    <row r="170" spans="3:3" x14ac:dyDescent="0.25">
      <c r="C170" s="372"/>
    </row>
    <row r="171" spans="3:3" x14ac:dyDescent="0.25">
      <c r="C171" s="372"/>
    </row>
    <row r="172" spans="3:3" x14ac:dyDescent="0.25">
      <c r="C172" s="372"/>
    </row>
    <row r="173" spans="3:3" x14ac:dyDescent="0.25">
      <c r="C173" s="372"/>
    </row>
    <row r="174" spans="3:3" x14ac:dyDescent="0.25">
      <c r="C174" s="372"/>
    </row>
    <row r="175" spans="3:3" x14ac:dyDescent="0.25">
      <c r="C175" s="372"/>
    </row>
    <row r="176" spans="3:3" x14ac:dyDescent="0.25">
      <c r="C176" s="372"/>
    </row>
    <row r="177" spans="3:3" x14ac:dyDescent="0.25">
      <c r="C177" s="372"/>
    </row>
    <row r="178" spans="3:3" x14ac:dyDescent="0.25">
      <c r="C178" s="372"/>
    </row>
    <row r="179" spans="3:3" x14ac:dyDescent="0.25">
      <c r="C179" s="372"/>
    </row>
    <row r="180" spans="3:3" x14ac:dyDescent="0.25">
      <c r="C180" s="372"/>
    </row>
    <row r="181" spans="3:3" x14ac:dyDescent="0.25">
      <c r="C181" s="372"/>
    </row>
    <row r="182" spans="3:3" x14ac:dyDescent="0.25">
      <c r="C182" s="372"/>
    </row>
    <row r="183" spans="3:3" x14ac:dyDescent="0.25">
      <c r="C183" s="372"/>
    </row>
    <row r="184" spans="3:3" x14ac:dyDescent="0.25">
      <c r="C184" s="372"/>
    </row>
    <row r="185" spans="3:3" x14ac:dyDescent="0.25">
      <c r="C185" s="372"/>
    </row>
    <row r="186" spans="3:3" x14ac:dyDescent="0.25">
      <c r="C186" s="372"/>
    </row>
    <row r="187" spans="3:3" x14ac:dyDescent="0.25">
      <c r="C187" s="372"/>
    </row>
    <row r="188" spans="3:3" x14ac:dyDescent="0.25">
      <c r="C188" s="372"/>
    </row>
    <row r="189" spans="3:3" x14ac:dyDescent="0.25">
      <c r="C189" s="372"/>
    </row>
    <row r="190" spans="3:3" x14ac:dyDescent="0.25">
      <c r="C190" s="372"/>
    </row>
    <row r="191" spans="3:3" x14ac:dyDescent="0.25">
      <c r="C191" s="372"/>
    </row>
    <row r="192" spans="3:3" x14ac:dyDescent="0.25">
      <c r="C192" s="372"/>
    </row>
    <row r="193" spans="3:3" x14ac:dyDescent="0.25">
      <c r="C193" s="372"/>
    </row>
    <row r="194" spans="3:3" x14ac:dyDescent="0.25">
      <c r="C194" s="372"/>
    </row>
    <row r="195" spans="3:3" x14ac:dyDescent="0.25">
      <c r="C195" s="372"/>
    </row>
    <row r="196" spans="3:3" x14ac:dyDescent="0.25">
      <c r="C196" s="372"/>
    </row>
    <row r="197" spans="3:3" x14ac:dyDescent="0.25">
      <c r="C197" s="372"/>
    </row>
    <row r="198" spans="3:3" x14ac:dyDescent="0.25">
      <c r="C198" s="372"/>
    </row>
    <row r="199" spans="3:3" x14ac:dyDescent="0.25">
      <c r="C199" s="372"/>
    </row>
    <row r="200" spans="3:3" x14ac:dyDescent="0.25">
      <c r="C200" s="372"/>
    </row>
    <row r="201" spans="3:3" x14ac:dyDescent="0.25">
      <c r="C201" s="372"/>
    </row>
    <row r="202" spans="3:3" x14ac:dyDescent="0.25">
      <c r="C202" s="372"/>
    </row>
    <row r="203" spans="3:3" x14ac:dyDescent="0.25">
      <c r="C203" s="372"/>
    </row>
    <row r="204" spans="3:3" x14ac:dyDescent="0.25">
      <c r="C204" s="372"/>
    </row>
    <row r="205" spans="3:3" x14ac:dyDescent="0.25">
      <c r="C205" s="372"/>
    </row>
    <row r="206" spans="3:3" x14ac:dyDescent="0.25">
      <c r="C206" s="372"/>
    </row>
    <row r="207" spans="3:3" x14ac:dyDescent="0.25">
      <c r="C207" s="372"/>
    </row>
    <row r="208" spans="3:3" x14ac:dyDescent="0.25">
      <c r="C208" s="372"/>
    </row>
    <row r="209" spans="3:3" x14ac:dyDescent="0.25">
      <c r="C209" s="372"/>
    </row>
    <row r="210" spans="3:3" x14ac:dyDescent="0.25">
      <c r="C210" s="372"/>
    </row>
    <row r="211" spans="3:3" x14ac:dyDescent="0.25">
      <c r="C211" s="372"/>
    </row>
    <row r="212" spans="3:3" x14ac:dyDescent="0.25">
      <c r="C212" s="372"/>
    </row>
    <row r="213" spans="3:3" x14ac:dyDescent="0.25">
      <c r="C213" s="372"/>
    </row>
    <row r="214" spans="3:3" x14ac:dyDescent="0.25">
      <c r="C214" s="372"/>
    </row>
    <row r="215" spans="3:3" x14ac:dyDescent="0.25">
      <c r="C215" s="372"/>
    </row>
    <row r="216" spans="3:3" x14ac:dyDescent="0.25">
      <c r="C216" s="372"/>
    </row>
    <row r="217" spans="3:3" x14ac:dyDescent="0.25">
      <c r="C217" s="372"/>
    </row>
    <row r="218" spans="3:3" x14ac:dyDescent="0.25">
      <c r="C218" s="372"/>
    </row>
    <row r="219" spans="3:3" x14ac:dyDescent="0.25">
      <c r="C219" s="372"/>
    </row>
    <row r="220" spans="3:3" x14ac:dyDescent="0.25">
      <c r="C220" s="372"/>
    </row>
    <row r="221" spans="3:3" x14ac:dyDescent="0.25">
      <c r="C221" s="372"/>
    </row>
    <row r="222" spans="3:3" x14ac:dyDescent="0.25">
      <c r="C222" s="372"/>
    </row>
    <row r="223" spans="3:3" x14ac:dyDescent="0.25">
      <c r="C223" s="372"/>
    </row>
    <row r="224" spans="3:3" x14ac:dyDescent="0.25">
      <c r="C224" s="372"/>
    </row>
    <row r="225" spans="3:3" x14ac:dyDescent="0.25">
      <c r="C225" s="372"/>
    </row>
    <row r="226" spans="3:3" x14ac:dyDescent="0.25">
      <c r="C226" s="372"/>
    </row>
    <row r="227" spans="3:3" x14ac:dyDescent="0.25">
      <c r="C227" s="372"/>
    </row>
    <row r="228" spans="3:3" x14ac:dyDescent="0.25">
      <c r="C228" s="372"/>
    </row>
    <row r="229" spans="3:3" x14ac:dyDescent="0.25">
      <c r="C229" s="372"/>
    </row>
    <row r="230" spans="3:3" x14ac:dyDescent="0.25">
      <c r="C230" s="372"/>
    </row>
    <row r="231" spans="3:3" x14ac:dyDescent="0.25">
      <c r="C231" s="372"/>
    </row>
    <row r="232" spans="3:3" x14ac:dyDescent="0.25">
      <c r="C232" s="372"/>
    </row>
    <row r="233" spans="3:3" x14ac:dyDescent="0.25">
      <c r="C233" s="372"/>
    </row>
    <row r="234" spans="3:3" x14ac:dyDescent="0.25">
      <c r="C234" s="372"/>
    </row>
    <row r="235" spans="3:3" x14ac:dyDescent="0.25">
      <c r="C235" s="372"/>
    </row>
    <row r="236" spans="3:3" x14ac:dyDescent="0.25">
      <c r="C236" s="372"/>
    </row>
    <row r="237" spans="3:3" x14ac:dyDescent="0.25">
      <c r="C237" s="372"/>
    </row>
    <row r="238" spans="3:3" x14ac:dyDescent="0.25">
      <c r="C238" s="372"/>
    </row>
    <row r="239" spans="3:3" x14ac:dyDescent="0.25">
      <c r="C239" s="372"/>
    </row>
    <row r="240" spans="3:3" x14ac:dyDescent="0.25">
      <c r="C240" s="372"/>
    </row>
    <row r="241" spans="3:3" x14ac:dyDescent="0.25">
      <c r="C241" s="372"/>
    </row>
    <row r="242" spans="3:3" x14ac:dyDescent="0.25">
      <c r="C242" s="372"/>
    </row>
    <row r="243" spans="3:3" x14ac:dyDescent="0.25">
      <c r="C243" s="372"/>
    </row>
    <row r="244" spans="3:3" x14ac:dyDescent="0.25">
      <c r="C244" s="372"/>
    </row>
    <row r="245" spans="3:3" x14ac:dyDescent="0.25">
      <c r="C245" s="372"/>
    </row>
    <row r="246" spans="3:3" x14ac:dyDescent="0.25">
      <c r="C246" s="372"/>
    </row>
    <row r="247" spans="3:3" x14ac:dyDescent="0.25">
      <c r="C247" s="372"/>
    </row>
    <row r="248" spans="3:3" x14ac:dyDescent="0.25">
      <c r="C248" s="372"/>
    </row>
    <row r="249" spans="3:3" x14ac:dyDescent="0.25">
      <c r="C249" s="372"/>
    </row>
    <row r="250" spans="3:3" x14ac:dyDescent="0.25">
      <c r="C250" s="372"/>
    </row>
    <row r="251" spans="3:3" x14ac:dyDescent="0.25">
      <c r="C251" s="372"/>
    </row>
    <row r="252" spans="3:3" x14ac:dyDescent="0.25">
      <c r="C252" s="372"/>
    </row>
    <row r="253" spans="3:3" x14ac:dyDescent="0.25">
      <c r="C253" s="372"/>
    </row>
    <row r="254" spans="3:3" x14ac:dyDescent="0.25">
      <c r="C254" s="372"/>
    </row>
    <row r="255" spans="3:3" x14ac:dyDescent="0.25">
      <c r="C255" s="372"/>
    </row>
    <row r="256" spans="3:3" x14ac:dyDescent="0.25">
      <c r="C256" s="372"/>
    </row>
    <row r="257" spans="3:3" x14ac:dyDescent="0.25">
      <c r="C257" s="372"/>
    </row>
    <row r="258" spans="3:3" x14ac:dyDescent="0.25">
      <c r="C258" s="372"/>
    </row>
    <row r="259" spans="3:3" x14ac:dyDescent="0.25">
      <c r="C259" s="372"/>
    </row>
    <row r="260" spans="3:3" x14ac:dyDescent="0.25">
      <c r="C260" s="372"/>
    </row>
    <row r="261" spans="3:3" x14ac:dyDescent="0.25">
      <c r="C261" s="372"/>
    </row>
    <row r="262" spans="3:3" x14ac:dyDescent="0.25">
      <c r="C262" s="372"/>
    </row>
    <row r="263" spans="3:3" x14ac:dyDescent="0.25">
      <c r="C263" s="372"/>
    </row>
    <row r="264" spans="3:3" x14ac:dyDescent="0.25">
      <c r="C264" s="372"/>
    </row>
    <row r="265" spans="3:3" x14ac:dyDescent="0.25">
      <c r="C265" s="372"/>
    </row>
    <row r="266" spans="3:3" x14ac:dyDescent="0.25">
      <c r="C266" s="372"/>
    </row>
    <row r="267" spans="3:3" x14ac:dyDescent="0.25">
      <c r="C267" s="372"/>
    </row>
    <row r="268" spans="3:3" x14ac:dyDescent="0.25">
      <c r="C268" s="372"/>
    </row>
    <row r="269" spans="3:3" x14ac:dyDescent="0.25">
      <c r="C269" s="372"/>
    </row>
    <row r="270" spans="3:3" x14ac:dyDescent="0.25">
      <c r="C270" s="372"/>
    </row>
    <row r="271" spans="3:3" x14ac:dyDescent="0.25">
      <c r="C271" s="372"/>
    </row>
    <row r="272" spans="3:3" x14ac:dyDescent="0.25">
      <c r="C272" s="372"/>
    </row>
    <row r="273" spans="3:3" x14ac:dyDescent="0.25">
      <c r="C273" s="372"/>
    </row>
    <row r="274" spans="3:3" x14ac:dyDescent="0.25">
      <c r="C274" s="372"/>
    </row>
    <row r="275" spans="3:3" x14ac:dyDescent="0.25">
      <c r="C275" s="372"/>
    </row>
    <row r="276" spans="3:3" x14ac:dyDescent="0.25">
      <c r="C276" s="372"/>
    </row>
    <row r="277" spans="3:3" x14ac:dyDescent="0.25">
      <c r="C277" s="372"/>
    </row>
    <row r="278" spans="3:3" x14ac:dyDescent="0.25">
      <c r="C278" s="372"/>
    </row>
    <row r="279" spans="3:3" x14ac:dyDescent="0.25">
      <c r="C279" s="372"/>
    </row>
    <row r="280" spans="3:3" x14ac:dyDescent="0.25">
      <c r="C280" s="372"/>
    </row>
    <row r="281" spans="3:3" x14ac:dyDescent="0.25">
      <c r="C281" s="372"/>
    </row>
    <row r="282" spans="3:3" x14ac:dyDescent="0.25">
      <c r="C282" s="372"/>
    </row>
    <row r="283" spans="3:3" x14ac:dyDescent="0.25">
      <c r="C283" s="372"/>
    </row>
    <row r="284" spans="3:3" x14ac:dyDescent="0.25">
      <c r="C284" s="372"/>
    </row>
    <row r="285" spans="3:3" x14ac:dyDescent="0.25">
      <c r="C285" s="372"/>
    </row>
    <row r="286" spans="3:3" x14ac:dyDescent="0.25">
      <c r="C286" s="372"/>
    </row>
    <row r="287" spans="3:3" x14ac:dyDescent="0.25">
      <c r="C287" s="372"/>
    </row>
    <row r="288" spans="3:3" x14ac:dyDescent="0.25">
      <c r="C288" s="372"/>
    </row>
    <row r="289" spans="3:3" x14ac:dyDescent="0.25">
      <c r="C289" s="372"/>
    </row>
    <row r="290" spans="3:3" x14ac:dyDescent="0.25">
      <c r="C290" s="372"/>
    </row>
    <row r="291" spans="3:3" x14ac:dyDescent="0.25">
      <c r="C291" s="372"/>
    </row>
    <row r="292" spans="3:3" x14ac:dyDescent="0.25">
      <c r="C292" s="372"/>
    </row>
    <row r="293" spans="3:3" x14ac:dyDescent="0.25">
      <c r="C293" s="372"/>
    </row>
    <row r="294" spans="3:3" x14ac:dyDescent="0.25">
      <c r="C294" s="372"/>
    </row>
    <row r="295" spans="3:3" x14ac:dyDescent="0.25">
      <c r="C295" s="372"/>
    </row>
    <row r="296" spans="3:3" x14ac:dyDescent="0.25">
      <c r="C296" s="372"/>
    </row>
    <row r="297" spans="3:3" x14ac:dyDescent="0.25">
      <c r="C297" s="372"/>
    </row>
    <row r="298" spans="3:3" x14ac:dyDescent="0.25">
      <c r="C298" s="372"/>
    </row>
    <row r="299" spans="3:3" x14ac:dyDescent="0.25">
      <c r="C299" s="372"/>
    </row>
    <row r="300" spans="3:3" x14ac:dyDescent="0.25">
      <c r="C300" s="372"/>
    </row>
    <row r="301" spans="3:3" x14ac:dyDescent="0.25">
      <c r="C301" s="372"/>
    </row>
    <row r="302" spans="3:3" x14ac:dyDescent="0.25">
      <c r="C302" s="372"/>
    </row>
    <row r="303" spans="3:3" x14ac:dyDescent="0.25">
      <c r="C303" s="372"/>
    </row>
    <row r="304" spans="3:3" x14ac:dyDescent="0.25">
      <c r="C304" s="372"/>
    </row>
    <row r="305" spans="3:3" x14ac:dyDescent="0.25">
      <c r="C305" s="372"/>
    </row>
    <row r="306" spans="3:3" x14ac:dyDescent="0.25">
      <c r="C306" s="372"/>
    </row>
    <row r="307" spans="3:3" x14ac:dyDescent="0.25">
      <c r="C307" s="372"/>
    </row>
    <row r="308" spans="3:3" x14ac:dyDescent="0.25">
      <c r="C308" s="372"/>
    </row>
    <row r="309" spans="3:3" x14ac:dyDescent="0.25">
      <c r="C309" s="372"/>
    </row>
    <row r="310" spans="3:3" x14ac:dyDescent="0.25">
      <c r="C310" s="372"/>
    </row>
    <row r="311" spans="3:3" x14ac:dyDescent="0.25">
      <c r="C311" s="372"/>
    </row>
    <row r="312" spans="3:3" x14ac:dyDescent="0.25">
      <c r="C312" s="372"/>
    </row>
    <row r="313" spans="3:3" x14ac:dyDescent="0.25">
      <c r="C313" s="372"/>
    </row>
    <row r="314" spans="3:3" x14ac:dyDescent="0.25">
      <c r="C314" s="372"/>
    </row>
    <row r="315" spans="3:3" x14ac:dyDescent="0.25">
      <c r="C315" s="372"/>
    </row>
    <row r="316" spans="3:3" x14ac:dyDescent="0.25">
      <c r="C316" s="372"/>
    </row>
    <row r="317" spans="3:3" x14ac:dyDescent="0.25">
      <c r="C317" s="372"/>
    </row>
    <row r="318" spans="3:3" x14ac:dyDescent="0.25">
      <c r="C318" s="372"/>
    </row>
    <row r="319" spans="3:3" x14ac:dyDescent="0.25">
      <c r="C319" s="372"/>
    </row>
    <row r="320" spans="3:3" x14ac:dyDescent="0.25">
      <c r="C320" s="372"/>
    </row>
    <row r="321" spans="3:3" x14ac:dyDescent="0.25">
      <c r="C321" s="372"/>
    </row>
    <row r="322" spans="3:3" x14ac:dyDescent="0.25">
      <c r="C322" s="372"/>
    </row>
    <row r="323" spans="3:3" x14ac:dyDescent="0.25">
      <c r="C323" s="372"/>
    </row>
    <row r="324" spans="3:3" x14ac:dyDescent="0.25">
      <c r="C324" s="372"/>
    </row>
    <row r="325" spans="3:3" x14ac:dyDescent="0.25">
      <c r="C325" s="372"/>
    </row>
    <row r="326" spans="3:3" x14ac:dyDescent="0.25">
      <c r="C326" s="372"/>
    </row>
    <row r="327" spans="3:3" x14ac:dyDescent="0.25">
      <c r="C327" s="372"/>
    </row>
    <row r="328" spans="3:3" x14ac:dyDescent="0.25">
      <c r="C328" s="372"/>
    </row>
    <row r="329" spans="3:3" x14ac:dyDescent="0.25">
      <c r="C329" s="372"/>
    </row>
    <row r="330" spans="3:3" x14ac:dyDescent="0.25">
      <c r="C330" s="372"/>
    </row>
    <row r="331" spans="3:3" x14ac:dyDescent="0.25">
      <c r="C331" s="372"/>
    </row>
    <row r="332" spans="3:3" x14ac:dyDescent="0.25">
      <c r="C332" s="372"/>
    </row>
    <row r="333" spans="3:3" x14ac:dyDescent="0.25">
      <c r="C333" s="372"/>
    </row>
    <row r="334" spans="3:3" x14ac:dyDescent="0.25">
      <c r="C334" s="372"/>
    </row>
    <row r="335" spans="3:3" x14ac:dyDescent="0.25">
      <c r="C335" s="372"/>
    </row>
    <row r="336" spans="3:3" x14ac:dyDescent="0.25">
      <c r="C336" s="372"/>
    </row>
    <row r="337" spans="3:3" x14ac:dyDescent="0.25">
      <c r="C337" s="372"/>
    </row>
    <row r="338" spans="3:3" x14ac:dyDescent="0.25">
      <c r="C338" s="372"/>
    </row>
    <row r="339" spans="3:3" x14ac:dyDescent="0.25">
      <c r="C339" s="372"/>
    </row>
    <row r="340" spans="3:3" x14ac:dyDescent="0.25">
      <c r="C340" s="372"/>
    </row>
    <row r="341" spans="3:3" x14ac:dyDescent="0.25">
      <c r="C341" s="372"/>
    </row>
    <row r="342" spans="3:3" x14ac:dyDescent="0.25">
      <c r="C342" s="372"/>
    </row>
    <row r="343" spans="3:3" x14ac:dyDescent="0.25">
      <c r="C343" s="372"/>
    </row>
    <row r="344" spans="3:3" x14ac:dyDescent="0.25">
      <c r="C344" s="372"/>
    </row>
    <row r="345" spans="3:3" x14ac:dyDescent="0.25">
      <c r="C345" s="372"/>
    </row>
    <row r="346" spans="3:3" x14ac:dyDescent="0.25">
      <c r="C346" s="372"/>
    </row>
    <row r="347" spans="3:3" x14ac:dyDescent="0.25">
      <c r="C347" s="372"/>
    </row>
    <row r="348" spans="3:3" x14ac:dyDescent="0.25">
      <c r="C348" s="372"/>
    </row>
    <row r="349" spans="3:3" x14ac:dyDescent="0.25">
      <c r="C349" s="372"/>
    </row>
    <row r="350" spans="3:3" x14ac:dyDescent="0.25">
      <c r="C350" s="372"/>
    </row>
    <row r="351" spans="3:3" x14ac:dyDescent="0.25">
      <c r="C351" s="372"/>
    </row>
    <row r="352" spans="3:3" x14ac:dyDescent="0.25">
      <c r="C352" s="372"/>
    </row>
    <row r="353" spans="3:3" x14ac:dyDescent="0.25">
      <c r="C353" s="372"/>
    </row>
    <row r="354" spans="3:3" x14ac:dyDescent="0.25">
      <c r="C354" s="372"/>
    </row>
    <row r="355" spans="3:3" x14ac:dyDescent="0.25">
      <c r="C355" s="372"/>
    </row>
    <row r="356" spans="3:3" x14ac:dyDescent="0.25">
      <c r="C356" s="372"/>
    </row>
    <row r="357" spans="3:3" x14ac:dyDescent="0.25">
      <c r="C357" s="372"/>
    </row>
  </sheetData>
  <sheetProtection algorithmName="SHA-512" hashValue="eYo2wFIfz+udhbrVCYDbEaodSi+eUvthev2LpWSlzDfHMPpmt+jDfbX8KS5vqWD/J7t0FdJTuZl53eetjlZuxA==" saltValue="DfzrEhm+snltcETlgXJfbA==" spinCount="100000" sheet="1" objects="1" scenarios="1"/>
  <mergeCells count="4">
    <mergeCell ref="C2:D2"/>
    <mergeCell ref="B9:B10"/>
    <mergeCell ref="D9:D10"/>
    <mergeCell ref="B1:D1"/>
  </mergeCells>
  <hyperlinks>
    <hyperlink ref="C2" r:id="rId1" display="Guia pràctica per al càlcul d'emissions de gasos amb efecte d'hivernacle. Versió 2011. " xr:uid="{00000000-0004-0000-0000-000000000000}"/>
    <hyperlink ref="C2:D2" r:id="rId2" display="Guia de càlcul d'emissions de GEH de l'OCCC. Versió 2022. " xr:uid="{00000000-0004-0000-0000-000001000000}"/>
  </hyperlinks>
  <pageMargins left="0.75" right="0.75" top="1" bottom="1" header="0.5" footer="0.5"/>
  <pageSetup paperSize="9" scale="58" orientation="landscape" horizontalDpi="4294967292" verticalDpi="4294967292"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ull10">
    <tabColor rgb="FF54B0FE"/>
    <pageSetUpPr fitToPage="1"/>
  </sheetPr>
  <dimension ref="A1:BM254"/>
  <sheetViews>
    <sheetView zoomScaleNormal="100" workbookViewId="0"/>
  </sheetViews>
  <sheetFormatPr defaultColWidth="9.44140625" defaultRowHeight="13.2" outlineLevelRow="1" x14ac:dyDescent="0.25"/>
  <cols>
    <col min="1" max="1" width="3.44140625" style="324" customWidth="1"/>
    <col min="2" max="2" width="5.44140625" style="324" customWidth="1"/>
    <col min="3" max="3" width="32.33203125" style="324" customWidth="1"/>
    <col min="4" max="4" width="25.5546875" style="324" customWidth="1"/>
    <col min="5" max="5" width="11.109375" style="324" customWidth="1"/>
    <col min="6" max="6" width="13.6640625" style="324" customWidth="1"/>
    <col min="7" max="7" width="25.5546875" style="324" customWidth="1"/>
    <col min="8" max="8" width="11.109375" style="324" customWidth="1"/>
    <col min="9" max="9" width="13.6640625" style="324" customWidth="1"/>
    <col min="10" max="10" width="25.5546875" style="324" customWidth="1"/>
    <col min="11" max="11" width="11.109375" style="324" customWidth="1"/>
    <col min="12" max="12" width="13.6640625" style="324" customWidth="1"/>
    <col min="13" max="13" width="25.5546875" style="324" customWidth="1"/>
    <col min="14" max="14" width="11.109375" style="324" customWidth="1"/>
    <col min="15" max="15" width="13.6640625" style="324" customWidth="1"/>
    <col min="16" max="16" width="25.5546875" style="324" customWidth="1"/>
    <col min="17" max="17" width="11.109375" style="324" customWidth="1"/>
    <col min="18" max="18" width="13.6640625" style="324" customWidth="1"/>
    <col min="19" max="19" width="25.44140625" style="324" customWidth="1"/>
    <col min="20" max="21" width="5.44140625" style="324" customWidth="1"/>
    <col min="22" max="22" width="50.88671875" style="324" customWidth="1"/>
    <col min="23" max="24" width="9.44140625" style="324"/>
    <col min="25" max="25" width="0" style="324" hidden="1" customWidth="1"/>
    <col min="26" max="16384" width="9.44140625" style="324"/>
  </cols>
  <sheetData>
    <row r="1" spans="1:25" s="250" customFormat="1" ht="17.25" customHeight="1" x14ac:dyDescent="0.25">
      <c r="A1" s="128"/>
      <c r="B1" s="128"/>
      <c r="V1" s="275"/>
    </row>
    <row r="2" spans="1:25" s="250" customFormat="1" ht="33.75" customHeight="1" x14ac:dyDescent="0.25">
      <c r="A2" s="128"/>
      <c r="B2" s="1535" t="s">
        <v>744</v>
      </c>
      <c r="C2" s="1535"/>
      <c r="D2" s="1535"/>
      <c r="E2" s="1535"/>
      <c r="F2" s="1535"/>
      <c r="G2" s="1535"/>
      <c r="H2" s="1535"/>
      <c r="I2" s="1535"/>
      <c r="J2" s="1535"/>
      <c r="K2" s="1535"/>
      <c r="L2" s="1535"/>
      <c r="M2" s="1535"/>
      <c r="N2" s="1535"/>
      <c r="O2" s="1535"/>
      <c r="P2" s="1535"/>
      <c r="Q2" s="1535"/>
      <c r="R2" s="1535"/>
      <c r="S2" s="1535"/>
      <c r="T2" s="1535"/>
      <c r="V2" s="275"/>
    </row>
    <row r="3" spans="1:25" s="250" customFormat="1" ht="17.25" customHeight="1" x14ac:dyDescent="0.25">
      <c r="S3" s="251"/>
      <c r="T3" s="256"/>
      <c r="V3" s="275"/>
    </row>
    <row r="4" spans="1:25" s="250" customFormat="1" ht="17.25" customHeight="1" thickBot="1" x14ac:dyDescent="0.3">
      <c r="B4" s="253"/>
      <c r="C4" s="255" t="s">
        <v>0</v>
      </c>
      <c r="D4" s="255"/>
      <c r="E4" s="255"/>
      <c r="F4" s="255"/>
      <c r="G4" s="255"/>
      <c r="H4" s="255"/>
      <c r="I4" s="255"/>
      <c r="J4" s="255"/>
      <c r="K4" s="255"/>
      <c r="L4" s="255"/>
      <c r="M4" s="255"/>
      <c r="N4" s="255"/>
      <c r="O4" s="255"/>
      <c r="P4" s="255"/>
      <c r="Q4" s="255"/>
      <c r="R4" s="255"/>
      <c r="S4" s="251"/>
      <c r="T4" s="256"/>
      <c r="Y4" s="250" t="s">
        <v>1073</v>
      </c>
    </row>
    <row r="5" spans="1:25" s="250" customFormat="1" ht="28.5" customHeight="1" thickBot="1" x14ac:dyDescent="0.3">
      <c r="B5" s="257"/>
      <c r="C5" s="255" t="s">
        <v>51</v>
      </c>
      <c r="D5" s="255"/>
      <c r="E5" s="1562" t="s">
        <v>1162</v>
      </c>
      <c r="F5" s="1563"/>
      <c r="G5" s="1563"/>
      <c r="H5" s="1571"/>
      <c r="I5" s="321"/>
      <c r="J5" s="107"/>
      <c r="K5" s="107"/>
      <c r="L5" s="255"/>
      <c r="M5" s="107"/>
      <c r="N5" s="107"/>
      <c r="O5" s="255"/>
      <c r="P5" s="255"/>
      <c r="Q5" s="255"/>
      <c r="R5" s="255"/>
      <c r="S5" s="251"/>
      <c r="T5" s="256"/>
      <c r="Y5" s="250" t="s">
        <v>1074</v>
      </c>
    </row>
    <row r="6" spans="1:25" s="250" customFormat="1" ht="30" customHeight="1" x14ac:dyDescent="0.25">
      <c r="B6" s="258"/>
      <c r="C6" s="255" t="s">
        <v>1</v>
      </c>
      <c r="D6" s="255"/>
      <c r="E6" s="255"/>
      <c r="F6" s="182"/>
      <c r="G6" s="182"/>
      <c r="H6" s="182"/>
      <c r="I6" s="1572" t="s">
        <v>1105</v>
      </c>
      <c r="J6" s="1573"/>
      <c r="K6" s="1573"/>
      <c r="L6" s="1574"/>
      <c r="M6" s="107"/>
      <c r="N6" s="107"/>
      <c r="O6" s="255"/>
      <c r="P6" s="107"/>
      <c r="Q6" s="255"/>
      <c r="R6" s="255"/>
      <c r="S6" s="251"/>
      <c r="T6" s="256"/>
      <c r="Y6" s="250" t="s">
        <v>1075</v>
      </c>
    </row>
    <row r="7" spans="1:25" s="250" customFormat="1" ht="30" customHeight="1" thickBot="1" x14ac:dyDescent="0.3">
      <c r="B7" s="259"/>
      <c r="C7" s="255" t="s">
        <v>52</v>
      </c>
      <c r="D7" s="709"/>
      <c r="E7" s="255"/>
      <c r="F7" s="182"/>
      <c r="G7" s="182"/>
      <c r="H7" s="182"/>
      <c r="I7" s="1575"/>
      <c r="J7" s="1576"/>
      <c r="K7" s="1576"/>
      <c r="L7" s="1577"/>
      <c r="M7" s="107"/>
      <c r="N7" s="107"/>
      <c r="O7" s="255"/>
      <c r="P7" s="107"/>
      <c r="Q7" s="255"/>
      <c r="R7" s="255"/>
      <c r="S7" s="251"/>
      <c r="T7" s="256"/>
      <c r="Y7" s="250" t="s">
        <v>1076</v>
      </c>
    </row>
    <row r="8" spans="1:25" s="250" customFormat="1" ht="17.25" customHeight="1" x14ac:dyDescent="0.25">
      <c r="A8" s="128"/>
      <c r="M8" s="107"/>
      <c r="N8" s="107"/>
      <c r="O8" s="255"/>
      <c r="P8" s="107"/>
      <c r="S8" s="251"/>
      <c r="T8" s="251"/>
      <c r="U8" s="251"/>
      <c r="W8" s="251"/>
      <c r="Y8" s="250" t="s">
        <v>1077</v>
      </c>
    </row>
    <row r="9" spans="1:25" s="250" customFormat="1" ht="29.1" customHeight="1" x14ac:dyDescent="0.25">
      <c r="A9" s="128"/>
      <c r="B9" s="255"/>
      <c r="I9" s="262"/>
      <c r="L9" s="262"/>
      <c r="O9" s="262"/>
      <c r="R9" s="262"/>
      <c r="S9" s="251"/>
      <c r="T9" s="251"/>
      <c r="U9" s="251"/>
      <c r="W9" s="251"/>
      <c r="Y9" s="250" t="s">
        <v>925</v>
      </c>
    </row>
    <row r="10" spans="1:25" s="250" customFormat="1" ht="18" customHeight="1" thickBot="1" x14ac:dyDescent="0.3">
      <c r="A10" s="128"/>
      <c r="B10" s="263"/>
      <c r="C10" s="264"/>
      <c r="D10" s="264"/>
      <c r="E10" s="264"/>
      <c r="F10" s="264"/>
      <c r="G10" s="264"/>
      <c r="H10" s="264"/>
      <c r="I10" s="264"/>
      <c r="J10" s="264"/>
      <c r="K10" s="264"/>
      <c r="L10" s="264"/>
      <c r="M10" s="264"/>
      <c r="N10" s="264"/>
      <c r="O10" s="264"/>
      <c r="P10" s="264"/>
      <c r="Q10" s="264"/>
      <c r="R10" s="264"/>
      <c r="S10" s="264"/>
      <c r="T10" s="265"/>
      <c r="V10" s="194" t="s">
        <v>1123</v>
      </c>
    </row>
    <row r="11" spans="1:25" s="250" customFormat="1" ht="32.25" customHeight="1" x14ac:dyDescent="0.25">
      <c r="A11" s="128"/>
      <c r="B11" s="266"/>
      <c r="C11" s="1561" t="s">
        <v>1003</v>
      </c>
      <c r="D11" s="1569" t="s">
        <v>18</v>
      </c>
      <c r="E11" s="1569"/>
      <c r="F11" s="1569"/>
      <c r="G11" s="1569"/>
      <c r="H11" s="1569"/>
      <c r="I11" s="1569"/>
      <c r="J11" s="1569"/>
      <c r="K11" s="1569"/>
      <c r="L11" s="1569"/>
      <c r="M11" s="1569"/>
      <c r="N11" s="1569"/>
      <c r="O11" s="1569"/>
      <c r="P11" s="1569"/>
      <c r="Q11" s="1569"/>
      <c r="R11" s="1569"/>
      <c r="S11" s="197" t="s">
        <v>766</v>
      </c>
      <c r="T11" s="267"/>
      <c r="U11" s="268"/>
      <c r="V11" s="1432" t="s">
        <v>1832</v>
      </c>
    </row>
    <row r="12" spans="1:25" s="250" customFormat="1" ht="32.25" customHeight="1" x14ac:dyDescent="0.25">
      <c r="A12" s="128"/>
      <c r="B12" s="266"/>
      <c r="C12" s="1523"/>
      <c r="D12" s="1570" t="s">
        <v>775</v>
      </c>
      <c r="E12" s="1570"/>
      <c r="F12" s="1570"/>
      <c r="G12" s="1570" t="s">
        <v>763</v>
      </c>
      <c r="H12" s="1570"/>
      <c r="I12" s="1570"/>
      <c r="J12" s="1570" t="s">
        <v>757</v>
      </c>
      <c r="K12" s="1570"/>
      <c r="L12" s="1570"/>
      <c r="M12" s="1570" t="s">
        <v>1007</v>
      </c>
      <c r="N12" s="1570"/>
      <c r="O12" s="1570"/>
      <c r="P12" s="1570" t="s">
        <v>764</v>
      </c>
      <c r="Q12" s="1570"/>
      <c r="R12" s="1570"/>
      <c r="S12" s="586" t="s">
        <v>767</v>
      </c>
      <c r="T12" s="267"/>
      <c r="U12" s="268"/>
      <c r="V12" s="1432"/>
    </row>
    <row r="13" spans="1:25" s="250" customFormat="1" ht="32.25" customHeight="1" x14ac:dyDescent="0.25">
      <c r="A13" s="128"/>
      <c r="B13" s="266"/>
      <c r="C13" s="1523"/>
      <c r="D13" s="583" t="s">
        <v>1004</v>
      </c>
      <c r="E13" s="585" t="s">
        <v>758</v>
      </c>
      <c r="F13" s="585" t="s">
        <v>760</v>
      </c>
      <c r="G13" s="583" t="s">
        <v>1004</v>
      </c>
      <c r="H13" s="585" t="s">
        <v>762</v>
      </c>
      <c r="I13" s="585" t="s">
        <v>760</v>
      </c>
      <c r="J13" s="583" t="s">
        <v>1004</v>
      </c>
      <c r="K13" s="585" t="s">
        <v>759</v>
      </c>
      <c r="L13" s="585" t="s">
        <v>760</v>
      </c>
      <c r="M13" s="583" t="s">
        <v>1004</v>
      </c>
      <c r="N13" s="585" t="s">
        <v>1012</v>
      </c>
      <c r="O13" s="585" t="s">
        <v>760</v>
      </c>
      <c r="P13" s="583" t="s">
        <v>1004</v>
      </c>
      <c r="Q13" s="585" t="s">
        <v>761</v>
      </c>
      <c r="R13" s="585" t="s">
        <v>760</v>
      </c>
      <c r="S13" s="198" t="s">
        <v>765</v>
      </c>
      <c r="T13" s="267"/>
      <c r="U13" s="268"/>
      <c r="V13" s="1432"/>
    </row>
    <row r="14" spans="1:25" s="250" customFormat="1" ht="21" customHeight="1" x14ac:dyDescent="0.25">
      <c r="A14" s="128"/>
      <c r="B14" s="266"/>
      <c r="C14" s="199" t="s">
        <v>66</v>
      </c>
      <c r="D14" s="342"/>
      <c r="E14" s="342"/>
      <c r="F14" s="1096">
        <f>E14</f>
        <v>0</v>
      </c>
      <c r="G14" s="342"/>
      <c r="H14" s="342"/>
      <c r="I14" s="1096">
        <f>H14*'Factors emissió OCCC'!$L$55</f>
        <v>0</v>
      </c>
      <c r="J14" s="342"/>
      <c r="K14" s="342"/>
      <c r="L14" s="1096">
        <f>K14*'Factors emissió OCCC'!$L$56</f>
        <v>0</v>
      </c>
      <c r="M14" s="342"/>
      <c r="N14" s="342"/>
      <c r="O14" s="1096">
        <f>N14*'Factors emissió OCCC'!$L$57</f>
        <v>0</v>
      </c>
      <c r="P14" s="342"/>
      <c r="Q14" s="342"/>
      <c r="R14" s="1096">
        <f>Q14*'Factors emissió OCCC'!$L$58</f>
        <v>0</v>
      </c>
      <c r="S14" s="190">
        <f>SUM(F14+I14+L14+O14+R14)</f>
        <v>0</v>
      </c>
      <c r="T14" s="267"/>
      <c r="U14" s="268"/>
      <c r="V14" s="1450" t="s">
        <v>1587</v>
      </c>
    </row>
    <row r="15" spans="1:25" s="250" customFormat="1" ht="21" customHeight="1" x14ac:dyDescent="0.25">
      <c r="A15" s="128"/>
      <c r="B15" s="266"/>
      <c r="C15" s="199" t="s">
        <v>67</v>
      </c>
      <c r="D15" s="342"/>
      <c r="E15" s="342"/>
      <c r="F15" s="1096">
        <f t="shared" ref="F15:F23" si="0">E15</f>
        <v>0</v>
      </c>
      <c r="G15" s="342"/>
      <c r="H15" s="342"/>
      <c r="I15" s="1096">
        <f>H15*'Factors emissió OCCC'!$L$55</f>
        <v>0</v>
      </c>
      <c r="J15" s="342"/>
      <c r="K15" s="342"/>
      <c r="L15" s="1096">
        <f>K15*'Factors emissió OCCC'!$L$56</f>
        <v>0</v>
      </c>
      <c r="M15" s="342"/>
      <c r="N15" s="342"/>
      <c r="O15" s="1096">
        <f>N15*'Factors emissió OCCC'!$L$57</f>
        <v>0</v>
      </c>
      <c r="P15" s="342"/>
      <c r="Q15" s="342"/>
      <c r="R15" s="1096">
        <f>Q15*'Factors emissió OCCC'!$L$58</f>
        <v>0</v>
      </c>
      <c r="S15" s="190">
        <f t="shared" ref="S15:S23" si="1">SUM(F15+I15+L15+O15+R15)</f>
        <v>0</v>
      </c>
      <c r="T15" s="267"/>
      <c r="U15" s="268"/>
      <c r="V15" s="1450"/>
    </row>
    <row r="16" spans="1:25" s="250" customFormat="1" ht="21" customHeight="1" x14ac:dyDescent="0.25">
      <c r="A16" s="128"/>
      <c r="B16" s="266"/>
      <c r="C16" s="199" t="s">
        <v>68</v>
      </c>
      <c r="D16" s="342"/>
      <c r="E16" s="342"/>
      <c r="F16" s="1096">
        <f t="shared" si="0"/>
        <v>0</v>
      </c>
      <c r="G16" s="342"/>
      <c r="H16" s="342"/>
      <c r="I16" s="1096">
        <f>H16*'Factors emissió OCCC'!$L$55</f>
        <v>0</v>
      </c>
      <c r="J16" s="342"/>
      <c r="K16" s="342"/>
      <c r="L16" s="1096">
        <f>K16*'Factors emissió OCCC'!$L$56</f>
        <v>0</v>
      </c>
      <c r="M16" s="342"/>
      <c r="N16" s="342"/>
      <c r="O16" s="1096">
        <f>N16*'Factors emissió OCCC'!$L$57</f>
        <v>0</v>
      </c>
      <c r="P16" s="342"/>
      <c r="Q16" s="342"/>
      <c r="R16" s="1096">
        <f>Q16*'Factors emissió OCCC'!$L$58</f>
        <v>0</v>
      </c>
      <c r="S16" s="190">
        <f t="shared" si="1"/>
        <v>0</v>
      </c>
      <c r="T16" s="267"/>
      <c r="U16" s="268"/>
      <c r="V16" s="1450"/>
    </row>
    <row r="17" spans="1:23" s="250" customFormat="1" ht="21" customHeight="1" x14ac:dyDescent="0.25">
      <c r="A17" s="128"/>
      <c r="B17" s="266"/>
      <c r="C17" s="199" t="s">
        <v>69</v>
      </c>
      <c r="D17" s="342"/>
      <c r="E17" s="342"/>
      <c r="F17" s="1096">
        <f t="shared" si="0"/>
        <v>0</v>
      </c>
      <c r="G17" s="342"/>
      <c r="H17" s="342"/>
      <c r="I17" s="1096">
        <f>H17*'Factors emissió OCCC'!$L$55</f>
        <v>0</v>
      </c>
      <c r="J17" s="342"/>
      <c r="K17" s="342"/>
      <c r="L17" s="1096">
        <f>K17*'Factors emissió OCCC'!$L$56</f>
        <v>0</v>
      </c>
      <c r="M17" s="342"/>
      <c r="N17" s="342"/>
      <c r="O17" s="1096">
        <f>N17*'Factors emissió OCCC'!$L$57</f>
        <v>0</v>
      </c>
      <c r="P17" s="342"/>
      <c r="Q17" s="342"/>
      <c r="R17" s="1096">
        <f>Q17*'Factors emissió OCCC'!$L$58</f>
        <v>0</v>
      </c>
      <c r="S17" s="190">
        <f t="shared" si="1"/>
        <v>0</v>
      </c>
      <c r="T17" s="267"/>
      <c r="U17" s="268"/>
      <c r="V17" s="1450"/>
    </row>
    <row r="18" spans="1:23" s="250" customFormat="1" ht="21" customHeight="1" x14ac:dyDescent="0.25">
      <c r="A18" s="128"/>
      <c r="B18" s="266"/>
      <c r="C18" s="199" t="s">
        <v>70</v>
      </c>
      <c r="D18" s="342"/>
      <c r="E18" s="342"/>
      <c r="F18" s="1096">
        <f t="shared" si="0"/>
        <v>0</v>
      </c>
      <c r="G18" s="342"/>
      <c r="H18" s="342"/>
      <c r="I18" s="1096">
        <f>H18*'Factors emissió OCCC'!$L$55</f>
        <v>0</v>
      </c>
      <c r="J18" s="342"/>
      <c r="K18" s="342"/>
      <c r="L18" s="1096">
        <f>K18*'Factors emissió OCCC'!$L$56</f>
        <v>0</v>
      </c>
      <c r="M18" s="342"/>
      <c r="N18" s="342"/>
      <c r="O18" s="1096">
        <f>N18*'Factors emissió OCCC'!$L$57</f>
        <v>0</v>
      </c>
      <c r="P18" s="342"/>
      <c r="Q18" s="342"/>
      <c r="R18" s="1096">
        <f>Q18*'Factors emissió OCCC'!$L$58</f>
        <v>0</v>
      </c>
      <c r="S18" s="190">
        <f t="shared" si="1"/>
        <v>0</v>
      </c>
      <c r="T18" s="267"/>
      <c r="U18" s="268"/>
      <c r="V18" s="1450"/>
    </row>
    <row r="19" spans="1:23" s="250" customFormat="1" ht="21" customHeight="1" x14ac:dyDescent="0.25">
      <c r="A19" s="128"/>
      <c r="B19" s="266"/>
      <c r="C19" s="199" t="s">
        <v>71</v>
      </c>
      <c r="D19" s="342"/>
      <c r="E19" s="342"/>
      <c r="F19" s="1096">
        <f t="shared" si="0"/>
        <v>0</v>
      </c>
      <c r="G19" s="342"/>
      <c r="H19" s="342"/>
      <c r="I19" s="1096">
        <f>H19*'Factors emissió OCCC'!$L$55</f>
        <v>0</v>
      </c>
      <c r="J19" s="342"/>
      <c r="K19" s="342"/>
      <c r="L19" s="1096">
        <f>K19*'Factors emissió OCCC'!$L$56</f>
        <v>0</v>
      </c>
      <c r="M19" s="342"/>
      <c r="N19" s="342"/>
      <c r="O19" s="1096">
        <f>N19*'Factors emissió OCCC'!$L$57</f>
        <v>0</v>
      </c>
      <c r="P19" s="342"/>
      <c r="Q19" s="342"/>
      <c r="R19" s="1096">
        <f>Q19*'Factors emissió OCCC'!$L$58</f>
        <v>0</v>
      </c>
      <c r="S19" s="190">
        <f t="shared" si="1"/>
        <v>0</v>
      </c>
      <c r="T19" s="267"/>
      <c r="U19" s="268"/>
      <c r="V19" s="1450"/>
    </row>
    <row r="20" spans="1:23" s="250" customFormat="1" ht="21" customHeight="1" x14ac:dyDescent="0.25">
      <c r="A20" s="128"/>
      <c r="B20" s="266"/>
      <c r="C20" s="199" t="s">
        <v>72</v>
      </c>
      <c r="D20" s="342"/>
      <c r="E20" s="342"/>
      <c r="F20" s="1096">
        <f t="shared" si="0"/>
        <v>0</v>
      </c>
      <c r="G20" s="342"/>
      <c r="H20" s="342"/>
      <c r="I20" s="1096">
        <f>H20*'Factors emissió OCCC'!$L$55</f>
        <v>0</v>
      </c>
      <c r="J20" s="342"/>
      <c r="K20" s="342"/>
      <c r="L20" s="1096">
        <f>K20*'Factors emissió OCCC'!$L$56</f>
        <v>0</v>
      </c>
      <c r="M20" s="342"/>
      <c r="N20" s="342"/>
      <c r="O20" s="1096">
        <f>N20*'Factors emissió OCCC'!$L$57</f>
        <v>0</v>
      </c>
      <c r="P20" s="342"/>
      <c r="Q20" s="342"/>
      <c r="R20" s="1096">
        <f>Q20*'Factors emissió OCCC'!$L$58</f>
        <v>0</v>
      </c>
      <c r="S20" s="190">
        <f t="shared" si="1"/>
        <v>0</v>
      </c>
      <c r="T20" s="267"/>
      <c r="U20" s="268"/>
      <c r="V20" s="1450"/>
    </row>
    <row r="21" spans="1:23" s="250" customFormat="1" ht="21" customHeight="1" x14ac:dyDescent="0.25">
      <c r="A21" s="128"/>
      <c r="B21" s="266"/>
      <c r="C21" s="199" t="s">
        <v>73</v>
      </c>
      <c r="D21" s="342"/>
      <c r="E21" s="342"/>
      <c r="F21" s="1096">
        <f t="shared" si="0"/>
        <v>0</v>
      </c>
      <c r="G21" s="342"/>
      <c r="H21" s="342"/>
      <c r="I21" s="1096">
        <f>H21*'Factors emissió OCCC'!$L$55</f>
        <v>0</v>
      </c>
      <c r="J21" s="342"/>
      <c r="K21" s="342"/>
      <c r="L21" s="1096">
        <f>K21*'Factors emissió OCCC'!$L$56</f>
        <v>0</v>
      </c>
      <c r="M21" s="342"/>
      <c r="N21" s="342"/>
      <c r="O21" s="1096">
        <f>N21*'Factors emissió OCCC'!$L$57</f>
        <v>0</v>
      </c>
      <c r="P21" s="342"/>
      <c r="Q21" s="342"/>
      <c r="R21" s="1096">
        <f>Q21*'Factors emissió OCCC'!$L$58</f>
        <v>0</v>
      </c>
      <c r="S21" s="190">
        <f t="shared" si="1"/>
        <v>0</v>
      </c>
      <c r="T21" s="267"/>
      <c r="U21" s="268"/>
      <c r="V21" s="1450"/>
    </row>
    <row r="22" spans="1:23" s="250" customFormat="1" ht="21" customHeight="1" x14ac:dyDescent="0.25">
      <c r="A22" s="128"/>
      <c r="B22" s="266"/>
      <c r="C22" s="199" t="s">
        <v>74</v>
      </c>
      <c r="D22" s="342"/>
      <c r="E22" s="342"/>
      <c r="F22" s="1096">
        <f t="shared" si="0"/>
        <v>0</v>
      </c>
      <c r="G22" s="342"/>
      <c r="H22" s="342"/>
      <c r="I22" s="1096">
        <f>H22*'Factors emissió OCCC'!$L$55</f>
        <v>0</v>
      </c>
      <c r="J22" s="342"/>
      <c r="K22" s="342"/>
      <c r="L22" s="1096">
        <f>K22*'Factors emissió OCCC'!$L$56</f>
        <v>0</v>
      </c>
      <c r="M22" s="342"/>
      <c r="N22" s="342"/>
      <c r="O22" s="1096">
        <f>N22*'Factors emissió OCCC'!$L$57</f>
        <v>0</v>
      </c>
      <c r="P22" s="342"/>
      <c r="Q22" s="342"/>
      <c r="R22" s="1096">
        <f>Q22*'Factors emissió OCCC'!$L$58</f>
        <v>0</v>
      </c>
      <c r="S22" s="190">
        <f t="shared" si="1"/>
        <v>0</v>
      </c>
      <c r="T22" s="267"/>
      <c r="U22" s="268"/>
      <c r="V22" s="195"/>
    </row>
    <row r="23" spans="1:23" s="250" customFormat="1" ht="21" customHeight="1" x14ac:dyDescent="0.25">
      <c r="A23" s="128"/>
      <c r="B23" s="266"/>
      <c r="C23" s="199" t="s">
        <v>75</v>
      </c>
      <c r="D23" s="342"/>
      <c r="E23" s="342"/>
      <c r="F23" s="1096">
        <f t="shared" si="0"/>
        <v>0</v>
      </c>
      <c r="G23" s="342"/>
      <c r="H23" s="342"/>
      <c r="I23" s="1096">
        <f>H23*'Factors emissió OCCC'!$L$55</f>
        <v>0</v>
      </c>
      <c r="J23" s="342"/>
      <c r="K23" s="342"/>
      <c r="L23" s="1096">
        <f>K23*'Factors emissió OCCC'!$L$56</f>
        <v>0</v>
      </c>
      <c r="M23" s="342"/>
      <c r="N23" s="342"/>
      <c r="O23" s="1096">
        <f>N23*'Factors emissió OCCC'!$L$57</f>
        <v>0</v>
      </c>
      <c r="P23" s="342"/>
      <c r="Q23" s="342"/>
      <c r="R23" s="1096">
        <f>Q23*'Factors emissió OCCC'!$L$58</f>
        <v>0</v>
      </c>
      <c r="S23" s="190">
        <f t="shared" si="1"/>
        <v>0</v>
      </c>
      <c r="T23" s="267"/>
      <c r="U23" s="268"/>
      <c r="V23" s="195"/>
    </row>
    <row r="24" spans="1:23" s="255" customFormat="1" ht="21" customHeight="1" outlineLevel="1" thickBot="1" x14ac:dyDescent="0.3">
      <c r="A24" s="128"/>
      <c r="B24" s="587"/>
      <c r="C24" s="1566" t="s">
        <v>25</v>
      </c>
      <c r="D24" s="1567"/>
      <c r="E24" s="1567"/>
      <c r="F24" s="1114">
        <f>SUM(F14:F23)</f>
        <v>0</v>
      </c>
      <c r="G24" s="1568"/>
      <c r="H24" s="1568"/>
      <c r="I24" s="1114">
        <f>SUM(I14:I23)</f>
        <v>0</v>
      </c>
      <c r="J24" s="1568"/>
      <c r="K24" s="1568"/>
      <c r="L24" s="1114">
        <f>SUM(L14:L23)</f>
        <v>0</v>
      </c>
      <c r="M24" s="1568"/>
      <c r="N24" s="1568"/>
      <c r="O24" s="1114">
        <f>SUM(O14:O23)</f>
        <v>0</v>
      </c>
      <c r="P24" s="1568"/>
      <c r="Q24" s="1568"/>
      <c r="R24" s="1114">
        <f>SUM(R14:R23)</f>
        <v>0</v>
      </c>
      <c r="S24" s="591">
        <f>SUM(F24+I24+L24+O24+R24)</f>
        <v>0</v>
      </c>
      <c r="T24" s="588"/>
      <c r="U24" s="589"/>
      <c r="V24" s="1455"/>
      <c r="W24" s="590"/>
    </row>
    <row r="25" spans="1:23" s="250" customFormat="1" ht="13.5" customHeight="1" x14ac:dyDescent="0.25">
      <c r="A25" s="128"/>
      <c r="B25" s="272"/>
      <c r="C25" s="273"/>
      <c r="D25" s="273"/>
      <c r="E25" s="273"/>
      <c r="F25" s="273"/>
      <c r="G25" s="273"/>
      <c r="H25" s="273"/>
      <c r="I25" s="273"/>
      <c r="J25" s="273"/>
      <c r="K25" s="273"/>
      <c r="L25" s="273"/>
      <c r="M25" s="273"/>
      <c r="N25" s="273"/>
      <c r="O25" s="273"/>
      <c r="P25" s="273"/>
      <c r="Q25" s="273"/>
      <c r="R25" s="273"/>
      <c r="S25" s="273"/>
      <c r="T25" s="274"/>
      <c r="U25" s="268"/>
      <c r="V25" s="1565"/>
      <c r="W25" s="271"/>
    </row>
    <row r="26" spans="1:23" s="250" customFormat="1" ht="13.5" customHeight="1" thickBot="1" x14ac:dyDescent="0.3">
      <c r="A26" s="128"/>
      <c r="V26" s="275"/>
    </row>
    <row r="27" spans="1:23" s="275" customFormat="1" ht="24.9" customHeight="1" thickBot="1" x14ac:dyDescent="0.3">
      <c r="A27" s="193"/>
      <c r="C27" s="1512" t="s">
        <v>1402</v>
      </c>
      <c r="D27" s="1513"/>
      <c r="E27" s="1513"/>
      <c r="F27" s="1513"/>
      <c r="G27" s="1513"/>
      <c r="H27" s="1513"/>
      <c r="I27" s="1513"/>
      <c r="J27" s="1513"/>
      <c r="K27" s="1513"/>
      <c r="L27" s="1513"/>
      <c r="M27" s="1513"/>
      <c r="N27" s="1513"/>
      <c r="O27" s="1513"/>
      <c r="P27" s="1513"/>
      <c r="Q27" s="1513"/>
      <c r="R27" s="1564"/>
      <c r="S27" s="127">
        <f>SUM(S14:S23)</f>
        <v>0</v>
      </c>
    </row>
    <row r="28" spans="1:23" s="250" customFormat="1" ht="15" customHeight="1" x14ac:dyDescent="0.25">
      <c r="A28" s="128"/>
    </row>
    <row r="29" spans="1:23" s="250" customFormat="1" ht="15.9" customHeight="1" x14ac:dyDescent="0.25">
      <c r="A29" s="128"/>
    </row>
    <row r="30" spans="1:23" s="250" customFormat="1" ht="15.9" customHeight="1" x14ac:dyDescent="0.25">
      <c r="A30" s="128"/>
    </row>
    <row r="31" spans="1:23" s="250" customFormat="1" ht="15.9" customHeight="1" x14ac:dyDescent="0.25">
      <c r="A31" s="128"/>
    </row>
    <row r="32" spans="1:23" s="250" customFormat="1" ht="15.9" customHeight="1" x14ac:dyDescent="0.25">
      <c r="A32" s="128"/>
    </row>
    <row r="33" spans="1:65" s="250" customFormat="1" x14ac:dyDescent="0.25">
      <c r="A33" s="128"/>
      <c r="C33" s="255"/>
      <c r="D33" s="255"/>
      <c r="E33" s="255"/>
      <c r="F33" s="255"/>
      <c r="G33" s="255"/>
      <c r="H33" s="255"/>
      <c r="I33" s="255"/>
      <c r="J33" s="255"/>
      <c r="K33" s="255"/>
      <c r="L33" s="255"/>
      <c r="M33" s="255"/>
      <c r="N33" s="255"/>
      <c r="O33" s="255"/>
      <c r="P33" s="255"/>
      <c r="Q33" s="255"/>
      <c r="R33" s="255"/>
      <c r="V33" s="275"/>
    </row>
    <row r="34" spans="1:65" s="250" customFormat="1" x14ac:dyDescent="0.25">
      <c r="A34" s="128"/>
      <c r="V34" s="275"/>
    </row>
    <row r="35" spans="1:65" s="250" customFormat="1" x14ac:dyDescent="0.25">
      <c r="A35" s="128"/>
      <c r="V35" s="275"/>
    </row>
    <row r="36" spans="1:65" x14ac:dyDescent="0.25">
      <c r="A36" s="128"/>
      <c r="B36" s="250"/>
      <c r="C36" s="250"/>
      <c r="D36" s="250"/>
      <c r="E36" s="250"/>
      <c r="F36" s="250"/>
      <c r="G36" s="250"/>
      <c r="H36" s="250"/>
      <c r="I36" s="250"/>
      <c r="J36" s="250"/>
      <c r="K36" s="250"/>
      <c r="L36" s="250"/>
      <c r="M36" s="250"/>
      <c r="N36" s="250"/>
      <c r="O36" s="250"/>
      <c r="P36" s="250"/>
      <c r="Q36" s="250"/>
      <c r="R36" s="250"/>
      <c r="S36" s="794"/>
      <c r="T36" s="250"/>
      <c r="U36" s="250"/>
      <c r="V36" s="275"/>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row>
    <row r="37" spans="1:65" x14ac:dyDescent="0.25">
      <c r="A37" s="128"/>
      <c r="B37" s="250"/>
      <c r="C37" s="250"/>
      <c r="D37" s="250"/>
      <c r="E37" s="250"/>
      <c r="F37" s="250"/>
      <c r="G37" s="250"/>
      <c r="H37" s="250"/>
      <c r="I37" s="250"/>
      <c r="J37" s="250"/>
      <c r="K37" s="250"/>
      <c r="L37" s="250"/>
      <c r="M37" s="250"/>
      <c r="N37" s="250"/>
      <c r="O37" s="250"/>
      <c r="P37" s="250"/>
      <c r="Q37" s="250"/>
      <c r="R37" s="250"/>
      <c r="S37" s="250"/>
      <c r="T37" s="250"/>
      <c r="U37" s="250"/>
      <c r="V37" s="275"/>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row>
    <row r="38" spans="1:65" x14ac:dyDescent="0.25">
      <c r="A38" s="128"/>
      <c r="B38" s="250"/>
      <c r="C38" s="250"/>
      <c r="D38" s="250"/>
      <c r="E38" s="250"/>
      <c r="F38" s="250"/>
      <c r="G38" s="250"/>
      <c r="H38" s="250"/>
      <c r="I38" s="250"/>
      <c r="J38" s="250"/>
      <c r="K38" s="250"/>
      <c r="L38" s="250"/>
      <c r="M38" s="250"/>
      <c r="N38" s="250"/>
      <c r="O38" s="250"/>
      <c r="P38" s="250"/>
      <c r="Q38" s="250"/>
      <c r="R38" s="250"/>
      <c r="S38" s="250"/>
      <c r="T38" s="250"/>
      <c r="U38" s="250"/>
      <c r="V38" s="275"/>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row>
    <row r="39" spans="1:65" x14ac:dyDescent="0.25">
      <c r="A39" s="128"/>
      <c r="B39" s="250"/>
      <c r="C39" s="250"/>
      <c r="D39" s="250"/>
      <c r="E39" s="250"/>
      <c r="F39" s="250"/>
      <c r="G39" s="250"/>
      <c r="H39" s="250"/>
      <c r="I39" s="250"/>
      <c r="J39" s="250"/>
      <c r="K39" s="250"/>
      <c r="L39" s="250"/>
      <c r="M39" s="250"/>
      <c r="N39" s="250"/>
      <c r="O39" s="250"/>
      <c r="P39" s="250"/>
      <c r="Q39" s="250"/>
      <c r="R39" s="250"/>
      <c r="S39" s="250"/>
      <c r="T39" s="250"/>
      <c r="U39" s="250"/>
      <c r="V39" s="275"/>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row>
    <row r="40" spans="1:65" x14ac:dyDescent="0.25">
      <c r="A40" s="128"/>
      <c r="B40" s="250"/>
      <c r="C40" s="250"/>
      <c r="D40" s="250"/>
      <c r="E40" s="250"/>
      <c r="F40" s="250"/>
      <c r="G40" s="250"/>
      <c r="H40" s="250"/>
      <c r="I40" s="250"/>
      <c r="J40" s="250"/>
      <c r="K40" s="250"/>
      <c r="L40" s="250"/>
      <c r="M40" s="250"/>
      <c r="N40" s="250"/>
      <c r="O40" s="250"/>
      <c r="P40" s="250"/>
      <c r="Q40" s="250"/>
      <c r="R40" s="250"/>
      <c r="S40" s="250"/>
      <c r="T40" s="250"/>
      <c r="U40" s="250"/>
      <c r="V40" s="275"/>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row>
    <row r="41" spans="1:65" x14ac:dyDescent="0.25">
      <c r="A41" s="250"/>
      <c r="B41" s="25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row>
    <row r="42" spans="1:65" x14ac:dyDescent="0.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row>
    <row r="43" spans="1:65" x14ac:dyDescent="0.25">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row>
    <row r="44" spans="1:65" x14ac:dyDescent="0.25">
      <c r="A44" s="250"/>
      <c r="B44" s="250"/>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row>
    <row r="45" spans="1:65" x14ac:dyDescent="0.25">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row>
    <row r="46" spans="1:65" x14ac:dyDescent="0.25">
      <c r="A46" s="250"/>
      <c r="B46" s="250"/>
      <c r="C46" s="250"/>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row>
    <row r="47" spans="1:65" x14ac:dyDescent="0.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row>
    <row r="48" spans="1:65" x14ac:dyDescent="0.25">
      <c r="A48" s="250"/>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row>
    <row r="49" spans="1:65" x14ac:dyDescent="0.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row>
    <row r="50" spans="1:65" x14ac:dyDescent="0.25">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row>
    <row r="51" spans="1:65" x14ac:dyDescent="0.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row>
    <row r="52" spans="1:65" x14ac:dyDescent="0.25">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row>
    <row r="53" spans="1:65" x14ac:dyDescent="0.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row>
    <row r="54" spans="1:65" x14ac:dyDescent="0.25">
      <c r="A54" s="250"/>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row>
    <row r="55" spans="1:65" x14ac:dyDescent="0.25">
      <c r="A55" s="250"/>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row>
    <row r="56" spans="1:65" x14ac:dyDescent="0.25">
      <c r="A56" s="250"/>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row>
    <row r="57" spans="1:65" x14ac:dyDescent="0.25">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row>
    <row r="58" spans="1:65" x14ac:dyDescent="0.25">
      <c r="A58" s="250"/>
      <c r="B58" s="25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row>
    <row r="59" spans="1:65" x14ac:dyDescent="0.25">
      <c r="A59" s="250"/>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row>
    <row r="60" spans="1:65" x14ac:dyDescent="0.25">
      <c r="A60" s="250"/>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row>
    <row r="61" spans="1:65" x14ac:dyDescent="0.25">
      <c r="A61" s="250"/>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row>
    <row r="62" spans="1:65" x14ac:dyDescent="0.25">
      <c r="A62" s="250"/>
      <c r="B62" s="25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row>
    <row r="63" spans="1:65" x14ac:dyDescent="0.25">
      <c r="A63" s="250"/>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row>
    <row r="64" spans="1:65" x14ac:dyDescent="0.25">
      <c r="A64" s="250"/>
      <c r="B64" s="250"/>
      <c r="C64" s="250"/>
      <c r="D64" s="250"/>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row>
    <row r="65" spans="1:65" x14ac:dyDescent="0.25">
      <c r="A65" s="250"/>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row>
    <row r="66" spans="1:65" x14ac:dyDescent="0.25">
      <c r="A66" s="250"/>
      <c r="B66" s="250"/>
      <c r="C66" s="250"/>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row>
    <row r="67" spans="1:65" x14ac:dyDescent="0.25">
      <c r="A67" s="250"/>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row>
    <row r="68" spans="1:65" x14ac:dyDescent="0.25">
      <c r="A68" s="250"/>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row>
    <row r="69" spans="1:65" x14ac:dyDescent="0.25">
      <c r="A69" s="250"/>
      <c r="B69" s="250"/>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row>
    <row r="70" spans="1:65" x14ac:dyDescent="0.25">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row>
    <row r="71" spans="1:65" x14ac:dyDescent="0.25">
      <c r="A71" s="250"/>
      <c r="B71" s="25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row>
    <row r="72" spans="1:65" x14ac:dyDescent="0.25">
      <c r="A72" s="250"/>
      <c r="B72" s="250"/>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row>
    <row r="73" spans="1:65" x14ac:dyDescent="0.25">
      <c r="A73" s="250"/>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row>
    <row r="74" spans="1:65" x14ac:dyDescent="0.25">
      <c r="A74" s="250"/>
      <c r="B74" s="25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row>
    <row r="75" spans="1:65" x14ac:dyDescent="0.25">
      <c r="A75" s="250"/>
      <c r="B75" s="250"/>
      <c r="C75" s="250"/>
      <c r="D75" s="250"/>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row>
    <row r="76" spans="1:65" x14ac:dyDescent="0.25">
      <c r="A76" s="250"/>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row>
    <row r="77" spans="1:65" x14ac:dyDescent="0.25">
      <c r="A77" s="250"/>
      <c r="B77" s="250"/>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row>
    <row r="78" spans="1:65" x14ac:dyDescent="0.25">
      <c r="A78" s="250"/>
      <c r="B78" s="250"/>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row>
    <row r="79" spans="1:65" x14ac:dyDescent="0.25">
      <c r="A79" s="250"/>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row>
    <row r="80" spans="1:65" x14ac:dyDescent="0.25">
      <c r="A80" s="250"/>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row>
    <row r="81" spans="1:65" x14ac:dyDescent="0.25">
      <c r="A81" s="250"/>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row>
    <row r="82" spans="1:65" x14ac:dyDescent="0.25">
      <c r="A82" s="250"/>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row>
    <row r="83" spans="1:65" x14ac:dyDescent="0.25">
      <c r="A83" s="250"/>
      <c r="B83" s="25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row>
    <row r="84" spans="1:65" x14ac:dyDescent="0.25">
      <c r="A84" s="250"/>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row>
    <row r="85" spans="1:65" x14ac:dyDescent="0.25">
      <c r="A85" s="250"/>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row>
    <row r="86" spans="1:65" x14ac:dyDescent="0.25">
      <c r="A86" s="250"/>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row>
    <row r="87" spans="1:65" x14ac:dyDescent="0.25">
      <c r="A87" s="250"/>
      <c r="B87" s="250"/>
      <c r="C87" s="250"/>
      <c r="D87" s="250"/>
      <c r="E87" s="250"/>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row>
    <row r="88" spans="1:65" x14ac:dyDescent="0.25">
      <c r="A88" s="250"/>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row>
    <row r="89" spans="1:65" x14ac:dyDescent="0.25">
      <c r="A89" s="250"/>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row>
    <row r="90" spans="1:65" x14ac:dyDescent="0.25">
      <c r="A90" s="250"/>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row>
    <row r="91" spans="1:65" x14ac:dyDescent="0.25">
      <c r="A91" s="250"/>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row>
    <row r="92" spans="1:65" x14ac:dyDescent="0.25">
      <c r="A92" s="250"/>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row>
    <row r="93" spans="1:65" x14ac:dyDescent="0.25">
      <c r="A93" s="250"/>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row>
    <row r="94" spans="1:65" x14ac:dyDescent="0.25">
      <c r="A94" s="250"/>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row>
    <row r="95" spans="1:65" x14ac:dyDescent="0.25">
      <c r="A95" s="250"/>
      <c r="B95" s="250"/>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row>
    <row r="96" spans="1:65" x14ac:dyDescent="0.25">
      <c r="A96" s="250"/>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row>
    <row r="97" spans="1:65" x14ac:dyDescent="0.25">
      <c r="A97" s="250"/>
      <c r="B97" s="250"/>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row>
    <row r="98" spans="1:65" x14ac:dyDescent="0.25">
      <c r="A98" s="250"/>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row>
    <row r="99" spans="1:65" x14ac:dyDescent="0.25">
      <c r="A99" s="250"/>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row>
    <row r="100" spans="1:65" x14ac:dyDescent="0.25">
      <c r="A100" s="250"/>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row>
    <row r="101" spans="1:65" x14ac:dyDescent="0.25">
      <c r="A101" s="250"/>
      <c r="B101" s="250"/>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row>
    <row r="102" spans="1:65" x14ac:dyDescent="0.25">
      <c r="A102" s="250"/>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row>
    <row r="103" spans="1:65" x14ac:dyDescent="0.25">
      <c r="A103" s="250"/>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row>
    <row r="104" spans="1:65" x14ac:dyDescent="0.25">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row>
    <row r="105" spans="1:65" x14ac:dyDescent="0.25">
      <c r="A105" s="250"/>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row>
    <row r="106" spans="1:65" x14ac:dyDescent="0.25">
      <c r="A106" s="250"/>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row>
    <row r="107" spans="1:65" x14ac:dyDescent="0.25">
      <c r="A107" s="250"/>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row>
    <row r="108" spans="1:65" x14ac:dyDescent="0.25">
      <c r="A108" s="250"/>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row>
    <row r="109" spans="1:65" x14ac:dyDescent="0.25">
      <c r="A109" s="250"/>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row>
    <row r="110" spans="1:65" x14ac:dyDescent="0.25">
      <c r="A110" s="250"/>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row>
    <row r="111" spans="1:65" x14ac:dyDescent="0.25">
      <c r="A111" s="250"/>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row>
    <row r="112" spans="1:65" x14ac:dyDescent="0.25">
      <c r="A112" s="250"/>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row>
    <row r="113" spans="1:65" x14ac:dyDescent="0.25">
      <c r="A113" s="250"/>
      <c r="B113" s="250"/>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row>
    <row r="114" spans="1:65" x14ac:dyDescent="0.25">
      <c r="A114" s="250"/>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row>
    <row r="115" spans="1:65" x14ac:dyDescent="0.25">
      <c r="A115" s="250"/>
      <c r="B115" s="250"/>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row>
    <row r="116" spans="1:65" x14ac:dyDescent="0.25">
      <c r="A116" s="250"/>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row>
    <row r="117" spans="1:65" x14ac:dyDescent="0.25">
      <c r="A117" s="250"/>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row>
    <row r="118" spans="1:65" x14ac:dyDescent="0.25">
      <c r="A118" s="250"/>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row>
    <row r="119" spans="1:65" x14ac:dyDescent="0.25">
      <c r="A119" s="250"/>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row>
    <row r="120" spans="1:65" x14ac:dyDescent="0.25">
      <c r="A120" s="250"/>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row>
    <row r="121" spans="1:65" x14ac:dyDescent="0.25">
      <c r="A121" s="250"/>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row>
    <row r="122" spans="1:65" x14ac:dyDescent="0.25">
      <c r="A122" s="250"/>
      <c r="B122" s="25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row>
    <row r="123" spans="1:65" x14ac:dyDescent="0.25">
      <c r="A123" s="250"/>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row>
    <row r="124" spans="1:65" x14ac:dyDescent="0.25">
      <c r="A124" s="250"/>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row>
    <row r="125" spans="1:65" x14ac:dyDescent="0.25">
      <c r="A125" s="250"/>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row>
    <row r="126" spans="1:65" x14ac:dyDescent="0.25">
      <c r="A126" s="250"/>
      <c r="B126" s="25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row>
    <row r="127" spans="1:65" x14ac:dyDescent="0.25">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row>
    <row r="128" spans="1:65" x14ac:dyDescent="0.25">
      <c r="A128" s="250"/>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row>
    <row r="129" spans="1:65" x14ac:dyDescent="0.25">
      <c r="A129" s="250"/>
      <c r="B129" s="25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row>
    <row r="130" spans="1:65" x14ac:dyDescent="0.25">
      <c r="A130" s="250"/>
      <c r="B130" s="25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row>
    <row r="131" spans="1:65" x14ac:dyDescent="0.25">
      <c r="A131" s="250"/>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row>
    <row r="132" spans="1:65" x14ac:dyDescent="0.25">
      <c r="A132" s="250"/>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row>
    <row r="133" spans="1:65" x14ac:dyDescent="0.25">
      <c r="A133" s="250"/>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row>
    <row r="134" spans="1:65" x14ac:dyDescent="0.25">
      <c r="A134" s="250"/>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row>
    <row r="135" spans="1:65" x14ac:dyDescent="0.25">
      <c r="A135" s="250"/>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row>
    <row r="136" spans="1:65" x14ac:dyDescent="0.25">
      <c r="A136" s="250"/>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row>
    <row r="137" spans="1:65" x14ac:dyDescent="0.25">
      <c r="A137" s="250"/>
      <c r="B137" s="25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row>
    <row r="138" spans="1:65" x14ac:dyDescent="0.25">
      <c r="A138" s="250"/>
      <c r="B138" s="25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row>
    <row r="139" spans="1:65" x14ac:dyDescent="0.25">
      <c r="A139" s="250"/>
      <c r="B139" s="25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row>
    <row r="140" spans="1:65" x14ac:dyDescent="0.25">
      <c r="A140" s="250"/>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row>
    <row r="141" spans="1:65" x14ac:dyDescent="0.25">
      <c r="A141" s="250"/>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row>
    <row r="142" spans="1:65" x14ac:dyDescent="0.25">
      <c r="A142" s="250"/>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row>
    <row r="143" spans="1:65" x14ac:dyDescent="0.25">
      <c r="A143" s="250"/>
      <c r="B143" s="250"/>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row>
    <row r="144" spans="1:65" x14ac:dyDescent="0.25">
      <c r="A144" s="250"/>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row>
    <row r="145" spans="1:65" x14ac:dyDescent="0.25">
      <c r="A145" s="250"/>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row>
    <row r="146" spans="1:65" x14ac:dyDescent="0.25">
      <c r="A146" s="250"/>
      <c r="B146" s="250"/>
      <c r="C146" s="250"/>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row>
    <row r="147" spans="1:65" x14ac:dyDescent="0.25">
      <c r="A147" s="250"/>
      <c r="B147" s="25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row>
    <row r="148" spans="1:65" x14ac:dyDescent="0.25">
      <c r="A148" s="250"/>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row>
    <row r="149" spans="1:65" x14ac:dyDescent="0.25">
      <c r="A149" s="250"/>
      <c r="B149" s="250"/>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row>
    <row r="150" spans="1:65" x14ac:dyDescent="0.25">
      <c r="A150" s="250"/>
      <c r="B150" s="250"/>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row>
    <row r="151" spans="1:65" x14ac:dyDescent="0.25">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row>
    <row r="152" spans="1:65" x14ac:dyDescent="0.25">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row>
    <row r="153" spans="1:65" x14ac:dyDescent="0.25">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row>
    <row r="154" spans="1:65" x14ac:dyDescent="0.25">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row>
    <row r="155" spans="1:65" x14ac:dyDescent="0.25">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row>
    <row r="156" spans="1:65" x14ac:dyDescent="0.25">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row>
    <row r="157" spans="1:65" x14ac:dyDescent="0.25">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row>
    <row r="158" spans="1:65" x14ac:dyDescent="0.25">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row>
    <row r="159" spans="1:65" x14ac:dyDescent="0.25">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row>
    <row r="160" spans="1:65" x14ac:dyDescent="0.25">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row>
    <row r="161" spans="23:65" x14ac:dyDescent="0.25">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row>
    <row r="162" spans="23:65" x14ac:dyDescent="0.25">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row>
    <row r="163" spans="23:65" x14ac:dyDescent="0.25">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row>
    <row r="164" spans="23:65" x14ac:dyDescent="0.25">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row>
    <row r="165" spans="23:65" x14ac:dyDescent="0.25">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row>
    <row r="166" spans="23:65" x14ac:dyDescent="0.25">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row>
    <row r="167" spans="23:65" x14ac:dyDescent="0.25">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row>
    <row r="168" spans="23:65" x14ac:dyDescent="0.25">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row>
    <row r="169" spans="23:65" x14ac:dyDescent="0.25">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row>
    <row r="170" spans="23:65" x14ac:dyDescent="0.25">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row>
    <row r="171" spans="23:65" x14ac:dyDescent="0.25">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row>
    <row r="172" spans="23:65" x14ac:dyDescent="0.25">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row>
    <row r="173" spans="23:65" x14ac:dyDescent="0.25">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row>
    <row r="174" spans="23:65" x14ac:dyDescent="0.25">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row>
    <row r="175" spans="23:65" x14ac:dyDescent="0.25">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row>
    <row r="176" spans="23:65" x14ac:dyDescent="0.25">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row>
    <row r="177" spans="23:65" x14ac:dyDescent="0.25">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row>
    <row r="178" spans="23:65" x14ac:dyDescent="0.25">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row>
    <row r="179" spans="23:65" x14ac:dyDescent="0.25">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row>
    <row r="180" spans="23:65" x14ac:dyDescent="0.25">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row>
    <row r="181" spans="23:65" x14ac:dyDescent="0.25">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row>
    <row r="182" spans="23:65" x14ac:dyDescent="0.25">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row>
    <row r="183" spans="23:65" x14ac:dyDescent="0.25">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row>
    <row r="184" spans="23:65" x14ac:dyDescent="0.25">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row>
    <row r="185" spans="23:65" x14ac:dyDescent="0.25">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row>
    <row r="186" spans="23:65" x14ac:dyDescent="0.25">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row>
    <row r="187" spans="23:65" x14ac:dyDescent="0.25">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row>
    <row r="188" spans="23:65" x14ac:dyDescent="0.25">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row>
    <row r="189" spans="23:65" x14ac:dyDescent="0.25">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row>
    <row r="190" spans="23:65" x14ac:dyDescent="0.25">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row>
    <row r="191" spans="23:65" x14ac:dyDescent="0.25">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row>
    <row r="192" spans="23:65" x14ac:dyDescent="0.25">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row>
    <row r="193" spans="23:65" x14ac:dyDescent="0.25">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row>
    <row r="194" spans="23:65" x14ac:dyDescent="0.25">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row>
    <row r="195" spans="23:65" x14ac:dyDescent="0.25">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row>
    <row r="196" spans="23:65" x14ac:dyDescent="0.25">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row>
    <row r="197" spans="23:65" x14ac:dyDescent="0.25">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row>
    <row r="198" spans="23:65" x14ac:dyDescent="0.25">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row>
    <row r="199" spans="23:65" x14ac:dyDescent="0.25">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row>
    <row r="200" spans="23:65" x14ac:dyDescent="0.25">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row>
    <row r="201" spans="23:65" x14ac:dyDescent="0.25">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row>
    <row r="202" spans="23:65" x14ac:dyDescent="0.25">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row>
    <row r="203" spans="23:65" x14ac:dyDescent="0.25">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row>
    <row r="204" spans="23:65" x14ac:dyDescent="0.25">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row>
    <row r="205" spans="23:65" x14ac:dyDescent="0.25">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row>
    <row r="206" spans="23:65" x14ac:dyDescent="0.25">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row>
    <row r="207" spans="23:65" x14ac:dyDescent="0.25">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row>
    <row r="208" spans="23:65" x14ac:dyDescent="0.25">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row>
    <row r="209" spans="23:65" x14ac:dyDescent="0.25">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row>
    <row r="210" spans="23:65" x14ac:dyDescent="0.25">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row>
    <row r="211" spans="23:65" x14ac:dyDescent="0.25">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row>
    <row r="212" spans="23:65" x14ac:dyDescent="0.25">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row>
    <row r="213" spans="23:65" x14ac:dyDescent="0.25">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row>
    <row r="214" spans="23:65" x14ac:dyDescent="0.25">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row>
    <row r="215" spans="23:65" x14ac:dyDescent="0.25">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row>
    <row r="216" spans="23:65" x14ac:dyDescent="0.25">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row>
    <row r="217" spans="23:65" x14ac:dyDescent="0.25">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row>
    <row r="218" spans="23:65" x14ac:dyDescent="0.25">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row>
    <row r="219" spans="23:65" x14ac:dyDescent="0.25">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row>
    <row r="220" spans="23:65" x14ac:dyDescent="0.25">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row>
    <row r="221" spans="23:65" x14ac:dyDescent="0.25">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row>
    <row r="222" spans="23:65" x14ac:dyDescent="0.25">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row>
    <row r="223" spans="23:65" x14ac:dyDescent="0.25">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row>
    <row r="224" spans="23:65" x14ac:dyDescent="0.25">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row>
    <row r="225" spans="23:65" x14ac:dyDescent="0.25">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row>
    <row r="226" spans="23:65" x14ac:dyDescent="0.25">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row>
    <row r="227" spans="23:65" x14ac:dyDescent="0.25">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row>
    <row r="228" spans="23:65" x14ac:dyDescent="0.25">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row>
    <row r="229" spans="23:65" x14ac:dyDescent="0.25">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row>
    <row r="230" spans="23:65" x14ac:dyDescent="0.25">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row>
    <row r="231" spans="23:65" x14ac:dyDescent="0.25">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row>
    <row r="232" spans="23:65" x14ac:dyDescent="0.25">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row>
    <row r="233" spans="23:65" x14ac:dyDescent="0.25">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row>
    <row r="234" spans="23:65" x14ac:dyDescent="0.25">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row>
    <row r="235" spans="23:65" x14ac:dyDescent="0.25">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row>
    <row r="236" spans="23:65" x14ac:dyDescent="0.25">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row>
    <row r="237" spans="23:65" x14ac:dyDescent="0.25">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row>
    <row r="238" spans="23:65" x14ac:dyDescent="0.25">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row>
    <row r="239" spans="23:65" x14ac:dyDescent="0.25">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row>
    <row r="240" spans="23:65" x14ac:dyDescent="0.25">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row>
    <row r="241" spans="23:65" x14ac:dyDescent="0.25">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row>
    <row r="242" spans="23:65" x14ac:dyDescent="0.25">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row>
    <row r="243" spans="23:65" x14ac:dyDescent="0.25">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row>
    <row r="244" spans="23:65" x14ac:dyDescent="0.25">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row>
    <row r="245" spans="23:65" x14ac:dyDescent="0.25">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row>
    <row r="246" spans="23:65" x14ac:dyDescent="0.25">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row>
    <row r="247" spans="23:65" x14ac:dyDescent="0.25">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row>
    <row r="248" spans="23:65" x14ac:dyDescent="0.25">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row>
    <row r="249" spans="23:65" x14ac:dyDescent="0.25">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row>
    <row r="250" spans="23:65" x14ac:dyDescent="0.25">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row>
    <row r="251" spans="23:65" x14ac:dyDescent="0.25">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row>
    <row r="252" spans="23:65" x14ac:dyDescent="0.25">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row>
    <row r="253" spans="23:65" x14ac:dyDescent="0.25">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row>
    <row r="254" spans="23:65" x14ac:dyDescent="0.25">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row>
  </sheetData>
  <sheetProtection algorithmName="SHA-512" hashValue="h3ms8iId5ejkQ9wXfojL7DqwPUj26qFeYEydprWpwf2kgq9fRDgpb292vBCYsIsL8AW3KcubRf6DKkYo/6AiIQ==" saltValue="vN/Avvp2Zm/hPBlfElB+PQ==" spinCount="100000" sheet="1" objects="1" scenarios="1"/>
  <mergeCells count="19">
    <mergeCell ref="V11:V13"/>
    <mergeCell ref="D12:F12"/>
    <mergeCell ref="G12:I12"/>
    <mergeCell ref="P12:R12"/>
    <mergeCell ref="E5:H5"/>
    <mergeCell ref="I6:L7"/>
    <mergeCell ref="M12:O12"/>
    <mergeCell ref="J12:L12"/>
    <mergeCell ref="B2:T2"/>
    <mergeCell ref="C11:C13"/>
    <mergeCell ref="D11:R11"/>
    <mergeCell ref="M24:N24"/>
    <mergeCell ref="P24:Q24"/>
    <mergeCell ref="C27:R27"/>
    <mergeCell ref="V14:V21"/>
    <mergeCell ref="V24:V25"/>
    <mergeCell ref="C24:E24"/>
    <mergeCell ref="G24:H24"/>
    <mergeCell ref="J24:K24"/>
  </mergeCells>
  <dataValidations disablePrompts="1" count="1">
    <dataValidation type="list" allowBlank="1" showInputMessage="1" showErrorMessage="1" sqref="I5" xr:uid="{00000000-0002-0000-0900-000000000000}">
      <formula1>$Y$5:$Y$9</formula1>
    </dataValidation>
  </dataValidations>
  <hyperlinks>
    <hyperlink ref="V11" r:id="rId1" display="Guia pràctica per al càlcul d'emissions de gasos amb efecte d'hivernacle. Versió 2014." xr:uid="{00000000-0004-0000-0900-000000000000}"/>
    <hyperlink ref="V11:V13" r:id="rId2" display="Guia de càlcul d'emissions de gasos amb efecte d'hivernacle. Versió 2025. " xr:uid="{00000000-0004-0000-0900-000001000000}"/>
  </hyperlinks>
  <pageMargins left="0.75" right="0.75" top="1" bottom="1" header="0.5" footer="0.5"/>
  <pageSetup paperSize="9" scale="47"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ull11">
    <tabColor rgb="FF54B0FE"/>
    <pageSetUpPr fitToPage="1"/>
  </sheetPr>
  <dimension ref="A1:AI99"/>
  <sheetViews>
    <sheetView zoomScaleNormal="100" workbookViewId="0"/>
  </sheetViews>
  <sheetFormatPr defaultColWidth="9.44140625" defaultRowHeight="13.2" outlineLevelRow="1" x14ac:dyDescent="0.25"/>
  <cols>
    <col min="1" max="1" width="3.44140625" style="128" customWidth="1"/>
    <col min="2" max="2" width="5.44140625" style="250" customWidth="1"/>
    <col min="3" max="3" width="37.33203125" style="250" customWidth="1"/>
    <col min="4" max="4" width="25.5546875" style="250" customWidth="1"/>
    <col min="5" max="5" width="11.109375" style="250" customWidth="1"/>
    <col min="6" max="6" width="13.6640625" style="250" customWidth="1"/>
    <col min="7" max="7" width="25.5546875" style="250" customWidth="1"/>
    <col min="8" max="8" width="11.109375" style="250" customWidth="1"/>
    <col min="9" max="9" width="13.6640625" style="250" customWidth="1"/>
    <col min="10" max="10" width="25.5546875" style="250" customWidth="1"/>
    <col min="11" max="11" width="11.109375" style="250" customWidth="1"/>
    <col min="12" max="12" width="13.6640625" style="250" customWidth="1"/>
    <col min="13" max="14" width="25.5546875" style="250" customWidth="1"/>
    <col min="15" max="15" width="35.6640625" style="250" customWidth="1"/>
    <col min="16" max="16" width="11.109375" style="250" customWidth="1"/>
    <col min="17" max="17" width="13.6640625" style="250" customWidth="1"/>
    <col min="18" max="19" width="25.5546875" style="250" customWidth="1"/>
    <col min="20" max="20" width="35.6640625" style="250" customWidth="1"/>
    <col min="21" max="21" width="11.109375" style="250" customWidth="1"/>
    <col min="22" max="22" width="13.6640625" style="250" customWidth="1"/>
    <col min="23" max="23" width="25.5546875" style="250" customWidth="1"/>
    <col min="24" max="24" width="11.5546875" style="250" bestFit="1" customWidth="1"/>
    <col min="25" max="25" width="13.6640625" style="250" customWidth="1"/>
    <col min="26" max="26" width="25.5546875" style="250" customWidth="1"/>
    <col min="27" max="27" width="11.109375" style="250" customWidth="1"/>
    <col min="28" max="28" width="13.6640625" style="250" customWidth="1"/>
    <col min="29" max="29" width="25.44140625" style="250" customWidth="1"/>
    <col min="30" max="31" width="5.44140625" style="250" customWidth="1"/>
    <col min="32" max="32" width="50.88671875" style="275" customWidth="1"/>
    <col min="33" max="33" width="9.44140625" style="469"/>
    <col min="34" max="34" width="9.44140625" style="250"/>
    <col min="35" max="35" width="9.44140625" style="250" hidden="1" customWidth="1"/>
    <col min="36" max="16384" width="9.44140625" style="250"/>
  </cols>
  <sheetData>
    <row r="1" spans="1:35" ht="17.25" customHeight="1" x14ac:dyDescent="0.25">
      <c r="B1" s="128"/>
    </row>
    <row r="2" spans="1:35" ht="33.75" customHeight="1" x14ac:dyDescent="0.25">
      <c r="B2" s="1535" t="s">
        <v>773</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row>
    <row r="3" spans="1:35" ht="17.25" customHeight="1" x14ac:dyDescent="0.25">
      <c r="A3" s="250"/>
      <c r="AC3" s="251"/>
      <c r="AD3" s="256"/>
    </row>
    <row r="4" spans="1:35" ht="17.25" customHeight="1" x14ac:dyDescent="0.25">
      <c r="A4" s="250"/>
      <c r="B4" s="253"/>
      <c r="C4" s="255" t="s">
        <v>0</v>
      </c>
      <c r="D4" s="709"/>
      <c r="E4" s="255"/>
      <c r="F4" s="255"/>
      <c r="G4" s="255"/>
      <c r="H4" s="255"/>
      <c r="I4" s="255"/>
      <c r="J4" s="255"/>
      <c r="K4" s="255"/>
      <c r="L4" s="255"/>
      <c r="M4" s="255"/>
      <c r="N4" s="255"/>
      <c r="O4" s="255"/>
      <c r="P4" s="255"/>
      <c r="Q4" s="255"/>
      <c r="R4" s="255"/>
      <c r="S4" s="255"/>
      <c r="T4" s="255"/>
      <c r="U4" s="255"/>
      <c r="V4" s="255"/>
      <c r="W4" s="255"/>
      <c r="X4" s="255"/>
      <c r="Y4" s="255"/>
      <c r="Z4" s="255"/>
      <c r="AA4" s="255"/>
      <c r="AC4" s="251"/>
      <c r="AD4" s="256"/>
    </row>
    <row r="5" spans="1:35" ht="17.25" customHeight="1" thickBot="1" x14ac:dyDescent="0.3">
      <c r="A5" s="250"/>
      <c r="B5" s="257"/>
      <c r="C5" s="255" t="s">
        <v>51</v>
      </c>
      <c r="D5" s="255"/>
      <c r="E5" s="255"/>
      <c r="F5" s="255"/>
      <c r="G5" s="255"/>
      <c r="H5" s="255"/>
      <c r="I5" s="255"/>
      <c r="J5" s="255"/>
      <c r="K5" s="255"/>
      <c r="L5" s="255"/>
      <c r="M5" s="255"/>
      <c r="N5" s="255"/>
      <c r="O5" s="255"/>
      <c r="P5" s="255"/>
      <c r="Q5" s="255"/>
      <c r="R5" s="255"/>
      <c r="S5" s="255"/>
      <c r="T5" s="255"/>
      <c r="U5" s="255"/>
      <c r="V5" s="255"/>
      <c r="W5" s="255"/>
      <c r="X5" s="255"/>
      <c r="Y5" s="255"/>
      <c r="Z5" s="255"/>
      <c r="AA5" s="255"/>
      <c r="AC5" s="251"/>
      <c r="AD5" s="256"/>
      <c r="AI5" s="107" t="s">
        <v>1073</v>
      </c>
    </row>
    <row r="6" spans="1:35" ht="17.25" customHeight="1" thickBot="1" x14ac:dyDescent="0.3">
      <c r="A6" s="250"/>
      <c r="B6" s="258"/>
      <c r="C6" s="255" t="s">
        <v>1</v>
      </c>
      <c r="D6" s="255"/>
      <c r="E6" s="255"/>
      <c r="F6" s="255"/>
      <c r="G6" s="1562" t="s">
        <v>1163</v>
      </c>
      <c r="H6" s="1563"/>
      <c r="I6" s="1563"/>
      <c r="J6" s="1571"/>
      <c r="K6" s="321"/>
      <c r="L6" s="255"/>
      <c r="M6" s="255"/>
      <c r="N6" s="255"/>
      <c r="O6" s="255"/>
      <c r="P6" s="255"/>
      <c r="Q6" s="255"/>
      <c r="R6" s="255"/>
      <c r="S6" s="255"/>
      <c r="T6" s="255"/>
      <c r="U6" s="255"/>
      <c r="V6" s="255"/>
      <c r="W6" s="255"/>
      <c r="X6" s="255"/>
      <c r="Y6" s="255"/>
      <c r="Z6" s="255"/>
      <c r="AA6" s="255"/>
      <c r="AC6" s="251"/>
      <c r="AD6" s="256"/>
      <c r="AI6" s="107" t="s">
        <v>1074</v>
      </c>
    </row>
    <row r="7" spans="1:35" ht="17.25" customHeight="1" thickBot="1" x14ac:dyDescent="0.3">
      <c r="A7" s="250"/>
      <c r="B7" s="259"/>
      <c r="C7" s="255" t="s">
        <v>52</v>
      </c>
      <c r="D7" s="255"/>
      <c r="E7" s="255"/>
      <c r="F7" s="255"/>
      <c r="G7" s="1562" t="s">
        <v>1264</v>
      </c>
      <c r="H7" s="1563"/>
      <c r="I7" s="1563"/>
      <c r="J7" s="1571"/>
      <c r="K7" s="321"/>
      <c r="L7" s="255"/>
      <c r="M7" s="255"/>
      <c r="N7" s="255"/>
      <c r="O7" s="255"/>
      <c r="P7" s="255"/>
      <c r="Q7" s="255"/>
      <c r="R7" s="255"/>
      <c r="S7" s="255"/>
      <c r="T7" s="255"/>
      <c r="U7" s="255"/>
      <c r="V7" s="255"/>
      <c r="W7" s="255"/>
      <c r="X7" s="255"/>
      <c r="Y7" s="255"/>
      <c r="Z7" s="255"/>
      <c r="AA7" s="255"/>
      <c r="AC7" s="251"/>
      <c r="AD7" s="256"/>
      <c r="AI7" s="107" t="s">
        <v>1075</v>
      </c>
    </row>
    <row r="8" spans="1:35" ht="17.25" customHeight="1" x14ac:dyDescent="0.25">
      <c r="K8" s="1572" t="s">
        <v>1105</v>
      </c>
      <c r="L8" s="1573"/>
      <c r="M8" s="1573"/>
      <c r="N8" s="1574"/>
      <c r="AB8" s="260"/>
      <c r="AC8" s="251"/>
      <c r="AD8" s="251"/>
      <c r="AE8" s="251"/>
      <c r="AF8" s="250"/>
      <c r="AG8" s="792"/>
      <c r="AI8" s="107" t="s">
        <v>1076</v>
      </c>
    </row>
    <row r="9" spans="1:35" ht="17.25" customHeight="1" thickBot="1" x14ac:dyDescent="0.3">
      <c r="K9" s="1575"/>
      <c r="L9" s="1576"/>
      <c r="M9" s="1576"/>
      <c r="N9" s="1577"/>
      <c r="AB9" s="260"/>
      <c r="AC9" s="251"/>
      <c r="AD9" s="251"/>
      <c r="AE9" s="251"/>
      <c r="AF9" s="250"/>
      <c r="AG9" s="792"/>
      <c r="AI9" s="107" t="s">
        <v>1077</v>
      </c>
    </row>
    <row r="10" spans="1:35" ht="17.25" customHeight="1" x14ac:dyDescent="0.25">
      <c r="K10" s="791"/>
      <c r="L10" s="791"/>
      <c r="M10" s="791"/>
      <c r="N10" s="791"/>
      <c r="AB10" s="260"/>
      <c r="AC10" s="251"/>
      <c r="AD10" s="251"/>
      <c r="AE10" s="251"/>
      <c r="AF10" s="250"/>
      <c r="AG10" s="792"/>
      <c r="AI10" s="107" t="s">
        <v>925</v>
      </c>
    </row>
    <row r="11" spans="1:35" ht="22.5" customHeight="1" x14ac:dyDescent="0.25">
      <c r="B11" s="784"/>
      <c r="C11" s="737" t="s">
        <v>1005</v>
      </c>
      <c r="D11" s="768"/>
      <c r="E11" s="768"/>
      <c r="F11" s="768"/>
      <c r="G11" s="768"/>
      <c r="H11" s="785"/>
      <c r="I11" s="768"/>
      <c r="J11" s="768"/>
      <c r="K11" s="790"/>
      <c r="L11" s="790"/>
      <c r="M11" s="790"/>
      <c r="N11" s="790"/>
      <c r="O11" s="789"/>
      <c r="P11" s="768"/>
      <c r="Q11" s="768"/>
      <c r="R11" s="768"/>
      <c r="S11" s="768"/>
      <c r="T11" s="768"/>
      <c r="U11" s="768"/>
      <c r="V11" s="768"/>
      <c r="W11" s="768"/>
      <c r="X11" s="768"/>
      <c r="Y11" s="768"/>
      <c r="Z11" s="768"/>
      <c r="AA11" s="768"/>
      <c r="AB11" s="786"/>
      <c r="AC11" s="787"/>
      <c r="AD11" s="787"/>
      <c r="AE11" s="251"/>
      <c r="AF11" s="250"/>
      <c r="AG11" s="792"/>
    </row>
    <row r="12" spans="1:35" ht="18" customHeight="1" thickBot="1" x14ac:dyDescent="0.3">
      <c r="B12" s="263"/>
      <c r="C12" s="264"/>
      <c r="D12" s="264"/>
      <c r="E12" s="264"/>
      <c r="F12" s="264"/>
      <c r="G12" s="264"/>
      <c r="H12" s="264"/>
      <c r="I12" s="264"/>
      <c r="J12" s="264"/>
      <c r="K12" s="788"/>
      <c r="L12" s="788"/>
      <c r="M12" s="788"/>
      <c r="N12" s="788"/>
      <c r="O12" s="264"/>
      <c r="P12" s="264"/>
      <c r="Q12" s="264"/>
      <c r="R12" s="264"/>
      <c r="S12" s="264"/>
      <c r="T12" s="264"/>
      <c r="U12" s="264"/>
      <c r="V12" s="264"/>
      <c r="W12" s="264"/>
      <c r="X12" s="264"/>
      <c r="Y12" s="264"/>
      <c r="Z12" s="264"/>
      <c r="AA12" s="264"/>
      <c r="AB12" s="264"/>
      <c r="AC12" s="264"/>
      <c r="AD12" s="265"/>
      <c r="AF12" s="194" t="s">
        <v>1123</v>
      </c>
    </row>
    <row r="13" spans="1:35" ht="32.25" customHeight="1" x14ac:dyDescent="0.25">
      <c r="B13" s="266"/>
      <c r="C13" s="1561" t="s">
        <v>1006</v>
      </c>
      <c r="D13" s="1588" t="s">
        <v>18</v>
      </c>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449" t="s">
        <v>766</v>
      </c>
      <c r="AD13" s="267"/>
      <c r="AE13" s="268"/>
      <c r="AF13" s="1432" t="s">
        <v>1832</v>
      </c>
    </row>
    <row r="14" spans="1:35" ht="32.25" customHeight="1" x14ac:dyDescent="0.25">
      <c r="B14" s="266"/>
      <c r="C14" s="1587"/>
      <c r="D14" s="1570" t="s">
        <v>775</v>
      </c>
      <c r="E14" s="1570"/>
      <c r="F14" s="1570"/>
      <c r="G14" s="1570" t="s">
        <v>763</v>
      </c>
      <c r="H14" s="1570"/>
      <c r="I14" s="1570"/>
      <c r="J14" s="1570" t="s">
        <v>757</v>
      </c>
      <c r="K14" s="1570"/>
      <c r="L14" s="1570"/>
      <c r="M14" s="1584" t="s">
        <v>768</v>
      </c>
      <c r="N14" s="1585"/>
      <c r="O14" s="1585"/>
      <c r="P14" s="1585"/>
      <c r="Q14" s="1590"/>
      <c r="R14" s="1584" t="s">
        <v>769</v>
      </c>
      <c r="S14" s="1585"/>
      <c r="T14" s="1585"/>
      <c r="U14" s="1585"/>
      <c r="V14" s="1590"/>
      <c r="W14" s="1584" t="s">
        <v>1007</v>
      </c>
      <c r="X14" s="1585"/>
      <c r="Y14" s="1590"/>
      <c r="Z14" s="1584" t="s">
        <v>764</v>
      </c>
      <c r="AA14" s="1585"/>
      <c r="AB14" s="1586"/>
      <c r="AC14" s="450" t="s">
        <v>767</v>
      </c>
      <c r="AD14" s="267"/>
      <c r="AE14" s="268"/>
      <c r="AF14" s="1432"/>
    </row>
    <row r="15" spans="1:35" ht="51" customHeight="1" x14ac:dyDescent="0.25">
      <c r="B15" s="266"/>
      <c r="C15" s="1523"/>
      <c r="D15" s="583" t="s">
        <v>1004</v>
      </c>
      <c r="E15" s="585" t="s">
        <v>758</v>
      </c>
      <c r="F15" s="585" t="s">
        <v>760</v>
      </c>
      <c r="G15" s="583" t="s">
        <v>1004</v>
      </c>
      <c r="H15" s="585" t="s">
        <v>762</v>
      </c>
      <c r="I15" s="585" t="s">
        <v>760</v>
      </c>
      <c r="J15" s="583" t="s">
        <v>1004</v>
      </c>
      <c r="K15" s="585" t="s">
        <v>759</v>
      </c>
      <c r="L15" s="585" t="s">
        <v>760</v>
      </c>
      <c r="M15" s="693" t="s">
        <v>1004</v>
      </c>
      <c r="N15" s="693" t="s">
        <v>1008</v>
      </c>
      <c r="O15" s="693" t="s">
        <v>1009</v>
      </c>
      <c r="P15" s="585" t="s">
        <v>770</v>
      </c>
      <c r="Q15" s="585" t="s">
        <v>760</v>
      </c>
      <c r="R15" s="693" t="s">
        <v>1004</v>
      </c>
      <c r="S15" s="693" t="s">
        <v>1010</v>
      </c>
      <c r="T15" s="693" t="s">
        <v>1011</v>
      </c>
      <c r="U15" s="585" t="s">
        <v>771</v>
      </c>
      <c r="V15" s="585" t="s">
        <v>760</v>
      </c>
      <c r="W15" s="693" t="s">
        <v>1004</v>
      </c>
      <c r="X15" s="585" t="s">
        <v>1012</v>
      </c>
      <c r="Y15" s="585" t="s">
        <v>760</v>
      </c>
      <c r="Z15" s="693" t="s">
        <v>1004</v>
      </c>
      <c r="AA15" s="585" t="s">
        <v>761</v>
      </c>
      <c r="AB15" s="691" t="s">
        <v>760</v>
      </c>
      <c r="AC15" s="451" t="s">
        <v>765</v>
      </c>
      <c r="AD15" s="267"/>
      <c r="AE15" s="268"/>
      <c r="AF15" s="1432"/>
    </row>
    <row r="16" spans="1:35" ht="21" customHeight="1" x14ac:dyDescent="0.25">
      <c r="B16" s="266"/>
      <c r="C16" s="199" t="s">
        <v>746</v>
      </c>
      <c r="D16" s="269"/>
      <c r="E16" s="1101"/>
      <c r="F16" s="1093">
        <f>E16</f>
        <v>0</v>
      </c>
      <c r="G16" s="269"/>
      <c r="H16" s="1101"/>
      <c r="I16" s="1096">
        <f>H16*'Factors emissió OCCC'!$L$55</f>
        <v>0</v>
      </c>
      <c r="J16" s="269"/>
      <c r="K16" s="1101"/>
      <c r="L16" s="1096">
        <f>K16*'Factors emissió OCCC'!$L$56</f>
        <v>0</v>
      </c>
      <c r="M16" s="269"/>
      <c r="N16" s="269"/>
      <c r="O16" s="270"/>
      <c r="P16" s="1101"/>
      <c r="Q16" s="1093">
        <f>O16*P16</f>
        <v>0</v>
      </c>
      <c r="R16" s="269"/>
      <c r="S16" s="269"/>
      <c r="T16" s="270"/>
      <c r="U16" s="1101"/>
      <c r="V16" s="1093">
        <f>T16*U16</f>
        <v>0</v>
      </c>
      <c r="W16" s="269"/>
      <c r="X16" s="1101"/>
      <c r="Y16" s="1093">
        <f>X16*'Factors emissió OCCC'!$L$57</f>
        <v>0</v>
      </c>
      <c r="Z16" s="269"/>
      <c r="AA16" s="1101"/>
      <c r="AB16" s="1098">
        <f>AA16*'Factors emissió OCCC'!$L$58</f>
        <v>0</v>
      </c>
      <c r="AC16" s="1109">
        <f>SUM(F16+I16+L16+Q16+V16+Y16+AB16)</f>
        <v>0</v>
      </c>
      <c r="AD16" s="267"/>
      <c r="AE16" s="268"/>
      <c r="AF16" s="1450" t="s">
        <v>1740</v>
      </c>
    </row>
    <row r="17" spans="1:35" ht="21" customHeight="1" x14ac:dyDescent="0.25">
      <c r="B17" s="266"/>
      <c r="C17" s="199" t="s">
        <v>747</v>
      </c>
      <c r="D17" s="269"/>
      <c r="E17" s="1101"/>
      <c r="F17" s="1093">
        <f t="shared" ref="F17:F25" si="0">E17</f>
        <v>0</v>
      </c>
      <c r="G17" s="269"/>
      <c r="H17" s="1101"/>
      <c r="I17" s="1096">
        <f>H17*'Factors emissió OCCC'!$L$55</f>
        <v>0</v>
      </c>
      <c r="J17" s="269"/>
      <c r="K17" s="1101"/>
      <c r="L17" s="1096">
        <f>K17*'Factors emissió OCCC'!$L$56</f>
        <v>0</v>
      </c>
      <c r="M17" s="269"/>
      <c r="N17" s="269"/>
      <c r="O17" s="270"/>
      <c r="P17" s="1101"/>
      <c r="Q17" s="1093">
        <f t="shared" ref="Q17:Q25" si="1">O17*P17</f>
        <v>0</v>
      </c>
      <c r="R17" s="269"/>
      <c r="S17" s="269"/>
      <c r="T17" s="270"/>
      <c r="U17" s="1101"/>
      <c r="V17" s="1093">
        <f t="shared" ref="V17:V25" si="2">T17*U17</f>
        <v>0</v>
      </c>
      <c r="W17" s="269"/>
      <c r="X17" s="1101"/>
      <c r="Y17" s="1093">
        <f>X17*'Factors emissió OCCC'!$L$57</f>
        <v>0</v>
      </c>
      <c r="Z17" s="269"/>
      <c r="AA17" s="1101"/>
      <c r="AB17" s="1098">
        <f>AA17*'Factors emissió OCCC'!$L$58</f>
        <v>0</v>
      </c>
      <c r="AC17" s="1109">
        <f t="shared" ref="AC17:AC24" si="3">SUM(F17+I17+L17+Q17+V17+Y17+AB17)</f>
        <v>0</v>
      </c>
      <c r="AD17" s="267"/>
      <c r="AE17" s="268"/>
      <c r="AF17" s="1450"/>
    </row>
    <row r="18" spans="1:35" ht="21" customHeight="1" x14ac:dyDescent="0.25">
      <c r="B18" s="266"/>
      <c r="C18" s="199" t="s">
        <v>748</v>
      </c>
      <c r="D18" s="269"/>
      <c r="E18" s="1101"/>
      <c r="F18" s="1093">
        <f t="shared" si="0"/>
        <v>0</v>
      </c>
      <c r="G18" s="269"/>
      <c r="H18" s="1101"/>
      <c r="I18" s="1096">
        <f>H18*'Factors emissió OCCC'!$L$55</f>
        <v>0</v>
      </c>
      <c r="J18" s="269"/>
      <c r="K18" s="1101"/>
      <c r="L18" s="1096">
        <f>K18*'Factors emissió OCCC'!$L$56</f>
        <v>0</v>
      </c>
      <c r="M18" s="269"/>
      <c r="N18" s="269"/>
      <c r="O18" s="270"/>
      <c r="P18" s="1101"/>
      <c r="Q18" s="1093">
        <f t="shared" si="1"/>
        <v>0</v>
      </c>
      <c r="R18" s="269"/>
      <c r="S18" s="269"/>
      <c r="T18" s="270"/>
      <c r="U18" s="1101"/>
      <c r="V18" s="1093">
        <f t="shared" si="2"/>
        <v>0</v>
      </c>
      <c r="W18" s="269"/>
      <c r="X18" s="1101"/>
      <c r="Y18" s="1093">
        <f>X18*'Factors emissió OCCC'!$L$57</f>
        <v>0</v>
      </c>
      <c r="Z18" s="269"/>
      <c r="AA18" s="1101"/>
      <c r="AB18" s="1098">
        <f>AA18*'Factors emissió OCCC'!$L$58</f>
        <v>0</v>
      </c>
      <c r="AC18" s="1109">
        <f t="shared" si="3"/>
        <v>0</v>
      </c>
      <c r="AD18" s="267"/>
      <c r="AE18" s="268"/>
      <c r="AF18" s="1450"/>
    </row>
    <row r="19" spans="1:35" ht="21" customHeight="1" x14ac:dyDescent="0.25">
      <c r="B19" s="266"/>
      <c r="C19" s="199" t="s">
        <v>749</v>
      </c>
      <c r="D19" s="269"/>
      <c r="E19" s="1101"/>
      <c r="F19" s="1093">
        <f t="shared" si="0"/>
        <v>0</v>
      </c>
      <c r="G19" s="269"/>
      <c r="H19" s="1101"/>
      <c r="I19" s="1096">
        <f>H19*'Factors emissió OCCC'!$L$55</f>
        <v>0</v>
      </c>
      <c r="J19" s="269"/>
      <c r="K19" s="1101"/>
      <c r="L19" s="1096">
        <f>K19*'Factors emissió OCCC'!$L$56</f>
        <v>0</v>
      </c>
      <c r="M19" s="269"/>
      <c r="N19" s="269"/>
      <c r="O19" s="270"/>
      <c r="P19" s="1101"/>
      <c r="Q19" s="1093">
        <f t="shared" si="1"/>
        <v>0</v>
      </c>
      <c r="R19" s="269"/>
      <c r="S19" s="269"/>
      <c r="T19" s="270"/>
      <c r="U19" s="1101"/>
      <c r="V19" s="1093">
        <f t="shared" si="2"/>
        <v>0</v>
      </c>
      <c r="W19" s="269"/>
      <c r="X19" s="1101"/>
      <c r="Y19" s="1093">
        <f>X19*'Factors emissió OCCC'!$L$57</f>
        <v>0</v>
      </c>
      <c r="Z19" s="269"/>
      <c r="AA19" s="1101"/>
      <c r="AB19" s="1098">
        <f>AA19*'Factors emissió OCCC'!$L$58</f>
        <v>0</v>
      </c>
      <c r="AC19" s="1109">
        <f t="shared" si="3"/>
        <v>0</v>
      </c>
      <c r="AD19" s="267"/>
      <c r="AE19" s="268"/>
      <c r="AF19" s="1450"/>
    </row>
    <row r="20" spans="1:35" ht="21" customHeight="1" x14ac:dyDescent="0.25">
      <c r="B20" s="266"/>
      <c r="C20" s="199" t="s">
        <v>750</v>
      </c>
      <c r="D20" s="269"/>
      <c r="E20" s="1101"/>
      <c r="F20" s="1093">
        <f t="shared" si="0"/>
        <v>0</v>
      </c>
      <c r="G20" s="269"/>
      <c r="H20" s="1101"/>
      <c r="I20" s="1096">
        <f>H20*'Factors emissió OCCC'!$L$55</f>
        <v>0</v>
      </c>
      <c r="J20" s="269"/>
      <c r="K20" s="1101"/>
      <c r="L20" s="1096">
        <f>K20*'Factors emissió OCCC'!$L$56</f>
        <v>0</v>
      </c>
      <c r="M20" s="269"/>
      <c r="N20" s="269"/>
      <c r="O20" s="270"/>
      <c r="P20" s="1101"/>
      <c r="Q20" s="1093">
        <f t="shared" si="1"/>
        <v>0</v>
      </c>
      <c r="R20" s="269"/>
      <c r="S20" s="269"/>
      <c r="T20" s="270"/>
      <c r="U20" s="1101"/>
      <c r="V20" s="1093">
        <f t="shared" si="2"/>
        <v>0</v>
      </c>
      <c r="W20" s="269"/>
      <c r="X20" s="1101"/>
      <c r="Y20" s="1093">
        <f>X20*'Factors emissió OCCC'!$L$57</f>
        <v>0</v>
      </c>
      <c r="Z20" s="269"/>
      <c r="AA20" s="1101"/>
      <c r="AB20" s="1098">
        <f>AA20*'Factors emissió OCCC'!$L$58</f>
        <v>0</v>
      </c>
      <c r="AC20" s="1109">
        <f t="shared" si="3"/>
        <v>0</v>
      </c>
      <c r="AD20" s="267"/>
      <c r="AE20" s="268"/>
      <c r="AF20" s="1450"/>
    </row>
    <row r="21" spans="1:35" ht="21" customHeight="1" x14ac:dyDescent="0.25">
      <c r="B21" s="266"/>
      <c r="C21" s="199" t="s">
        <v>751</v>
      </c>
      <c r="D21" s="269"/>
      <c r="E21" s="1101"/>
      <c r="F21" s="1093">
        <f t="shared" si="0"/>
        <v>0</v>
      </c>
      <c r="G21" s="269"/>
      <c r="H21" s="1101"/>
      <c r="I21" s="1096">
        <f>H21*'Factors emissió OCCC'!$L$55</f>
        <v>0</v>
      </c>
      <c r="J21" s="269"/>
      <c r="K21" s="1101"/>
      <c r="L21" s="1096">
        <f>K21*'Factors emissió OCCC'!$L$56</f>
        <v>0</v>
      </c>
      <c r="M21" s="269"/>
      <c r="N21" s="269"/>
      <c r="O21" s="270"/>
      <c r="P21" s="1101"/>
      <c r="Q21" s="1093">
        <f t="shared" si="1"/>
        <v>0</v>
      </c>
      <c r="R21" s="269"/>
      <c r="S21" s="269"/>
      <c r="T21" s="270"/>
      <c r="U21" s="1101"/>
      <c r="V21" s="1093">
        <f t="shared" si="2"/>
        <v>0</v>
      </c>
      <c r="W21" s="269"/>
      <c r="X21" s="1101"/>
      <c r="Y21" s="1093">
        <f>X21*'Factors emissió OCCC'!$L$57</f>
        <v>0</v>
      </c>
      <c r="Z21" s="269"/>
      <c r="AA21" s="1101"/>
      <c r="AB21" s="1098">
        <f>AA21*'Factors emissió OCCC'!$L$58</f>
        <v>0</v>
      </c>
      <c r="AC21" s="1109">
        <f t="shared" si="3"/>
        <v>0</v>
      </c>
      <c r="AD21" s="267"/>
      <c r="AE21" s="268"/>
      <c r="AF21" s="1450"/>
    </row>
    <row r="22" spans="1:35" ht="21" customHeight="1" x14ac:dyDescent="0.25">
      <c r="B22" s="266"/>
      <c r="C22" s="199" t="s">
        <v>752</v>
      </c>
      <c r="D22" s="269"/>
      <c r="E22" s="1101"/>
      <c r="F22" s="1093">
        <f t="shared" si="0"/>
        <v>0</v>
      </c>
      <c r="G22" s="269"/>
      <c r="H22" s="1101"/>
      <c r="I22" s="1096">
        <f>H22*'Factors emissió OCCC'!$L$55</f>
        <v>0</v>
      </c>
      <c r="J22" s="269"/>
      <c r="K22" s="1101"/>
      <c r="L22" s="1096">
        <f>K22*'Factors emissió OCCC'!$L$56</f>
        <v>0</v>
      </c>
      <c r="M22" s="269"/>
      <c r="N22" s="269"/>
      <c r="O22" s="270"/>
      <c r="P22" s="1101"/>
      <c r="Q22" s="1093">
        <f t="shared" si="1"/>
        <v>0</v>
      </c>
      <c r="R22" s="269"/>
      <c r="S22" s="269"/>
      <c r="T22" s="270"/>
      <c r="U22" s="1101"/>
      <c r="V22" s="1093">
        <f t="shared" si="2"/>
        <v>0</v>
      </c>
      <c r="W22" s="269"/>
      <c r="X22" s="1101"/>
      <c r="Y22" s="1093">
        <f>X22*'Factors emissió OCCC'!$L$57</f>
        <v>0</v>
      </c>
      <c r="Z22" s="269"/>
      <c r="AA22" s="1101"/>
      <c r="AB22" s="1098">
        <f>AA22*'Factors emissió OCCC'!$L$58</f>
        <v>0</v>
      </c>
      <c r="AC22" s="1109">
        <f t="shared" si="3"/>
        <v>0</v>
      </c>
      <c r="AD22" s="267"/>
      <c r="AE22" s="268"/>
      <c r="AF22" s="1450"/>
    </row>
    <row r="23" spans="1:35" ht="21" customHeight="1" x14ac:dyDescent="0.25">
      <c r="B23" s="266"/>
      <c r="C23" s="199" t="s">
        <v>753</v>
      </c>
      <c r="D23" s="269"/>
      <c r="E23" s="1101"/>
      <c r="F23" s="1093">
        <f t="shared" si="0"/>
        <v>0</v>
      </c>
      <c r="G23" s="269"/>
      <c r="H23" s="1101"/>
      <c r="I23" s="1096">
        <f>H23*'Factors emissió OCCC'!$L$55</f>
        <v>0</v>
      </c>
      <c r="J23" s="269"/>
      <c r="K23" s="1101"/>
      <c r="L23" s="1096">
        <f>K23*'Factors emissió OCCC'!$L$56</f>
        <v>0</v>
      </c>
      <c r="M23" s="269"/>
      <c r="N23" s="269"/>
      <c r="O23" s="270"/>
      <c r="P23" s="1101"/>
      <c r="Q23" s="1093">
        <f t="shared" si="1"/>
        <v>0</v>
      </c>
      <c r="R23" s="269"/>
      <c r="S23" s="269"/>
      <c r="T23" s="270"/>
      <c r="U23" s="1101"/>
      <c r="V23" s="1093">
        <f t="shared" si="2"/>
        <v>0</v>
      </c>
      <c r="W23" s="269"/>
      <c r="X23" s="1101"/>
      <c r="Y23" s="1093">
        <f>X23*'Factors emissió OCCC'!$L$57</f>
        <v>0</v>
      </c>
      <c r="Z23" s="269"/>
      <c r="AA23" s="1101"/>
      <c r="AB23" s="1098">
        <f>AA23*'Factors emissió OCCC'!$L$58</f>
        <v>0</v>
      </c>
      <c r="AC23" s="1109">
        <f t="shared" si="3"/>
        <v>0</v>
      </c>
      <c r="AD23" s="267"/>
      <c r="AE23" s="268"/>
      <c r="AF23" s="1450"/>
    </row>
    <row r="24" spans="1:35" ht="21" customHeight="1" x14ac:dyDescent="0.25">
      <c r="B24" s="266"/>
      <c r="C24" s="199" t="s">
        <v>754</v>
      </c>
      <c r="D24" s="269"/>
      <c r="E24" s="1101"/>
      <c r="F24" s="1093">
        <f t="shared" si="0"/>
        <v>0</v>
      </c>
      <c r="G24" s="269"/>
      <c r="H24" s="1101"/>
      <c r="I24" s="1096">
        <f>H24*'Factors emissió OCCC'!$L$55</f>
        <v>0</v>
      </c>
      <c r="J24" s="269"/>
      <c r="K24" s="1101"/>
      <c r="L24" s="1096">
        <f>K24*'Factors emissió OCCC'!$L$56</f>
        <v>0</v>
      </c>
      <c r="M24" s="269"/>
      <c r="N24" s="269"/>
      <c r="O24" s="270"/>
      <c r="P24" s="1101"/>
      <c r="Q24" s="1093">
        <f t="shared" si="1"/>
        <v>0</v>
      </c>
      <c r="R24" s="269"/>
      <c r="S24" s="269"/>
      <c r="T24" s="270"/>
      <c r="U24" s="1101"/>
      <c r="V24" s="1093">
        <f t="shared" si="2"/>
        <v>0</v>
      </c>
      <c r="W24" s="269"/>
      <c r="X24" s="1101"/>
      <c r="Y24" s="1093">
        <f>X24*'Factors emissió OCCC'!$L$57</f>
        <v>0</v>
      </c>
      <c r="Z24" s="269"/>
      <c r="AA24" s="1101"/>
      <c r="AB24" s="1098">
        <f>AA24*'Factors emissió OCCC'!$L$58</f>
        <v>0</v>
      </c>
      <c r="AC24" s="1109">
        <f t="shared" si="3"/>
        <v>0</v>
      </c>
      <c r="AD24" s="267"/>
      <c r="AE24" s="268"/>
      <c r="AF24" s="1450"/>
    </row>
    <row r="25" spans="1:35" ht="21" customHeight="1" thickBot="1" x14ac:dyDescent="0.3">
      <c r="B25" s="266"/>
      <c r="C25" s="447" t="s">
        <v>755</v>
      </c>
      <c r="D25" s="446"/>
      <c r="E25" s="1102"/>
      <c r="F25" s="1094">
        <f t="shared" si="0"/>
        <v>0</v>
      </c>
      <c r="G25" s="446"/>
      <c r="H25" s="1102"/>
      <c r="I25" s="1097">
        <f>H25*'Factors emissió OCCC'!$L$55</f>
        <v>0</v>
      </c>
      <c r="J25" s="446"/>
      <c r="K25" s="1102"/>
      <c r="L25" s="1097">
        <f>K25*'Factors emissió OCCC'!$L$56</f>
        <v>0</v>
      </c>
      <c r="M25" s="446"/>
      <c r="N25" s="446"/>
      <c r="O25" s="448"/>
      <c r="P25" s="1102"/>
      <c r="Q25" s="1094">
        <f t="shared" si="1"/>
        <v>0</v>
      </c>
      <c r="R25" s="446"/>
      <c r="S25" s="446"/>
      <c r="T25" s="448"/>
      <c r="U25" s="1101"/>
      <c r="V25" s="1094">
        <f t="shared" si="2"/>
        <v>0</v>
      </c>
      <c r="W25" s="446"/>
      <c r="X25" s="1102"/>
      <c r="Y25" s="1094">
        <f>X25*'Factors emissió OCCC'!$L$57</f>
        <v>0</v>
      </c>
      <c r="Z25" s="446"/>
      <c r="AA25" s="1102"/>
      <c r="AB25" s="1099">
        <f>AA25*'Factors emissió OCCC'!$L$58</f>
        <v>0</v>
      </c>
      <c r="AC25" s="1110">
        <f>SUM(F25+I25+L25+Q25+V25+Y25+AB25)</f>
        <v>0</v>
      </c>
      <c r="AD25" s="267"/>
      <c r="AE25" s="268"/>
      <c r="AF25" s="155"/>
    </row>
    <row r="26" spans="1:35" s="255" customFormat="1" ht="21" customHeight="1" outlineLevel="1" thickBot="1" x14ac:dyDescent="0.3">
      <c r="A26" s="128"/>
      <c r="B26" s="587"/>
      <c r="C26" s="1578" t="s">
        <v>25</v>
      </c>
      <c r="D26" s="1579"/>
      <c r="E26" s="1579"/>
      <c r="F26" s="1095">
        <f>SUM(F16:F25)</f>
        <v>0</v>
      </c>
      <c r="G26" s="1580"/>
      <c r="H26" s="1580"/>
      <c r="I26" s="1095">
        <f>SUM(I16:I25)</f>
        <v>0</v>
      </c>
      <c r="J26" s="1580"/>
      <c r="K26" s="1580"/>
      <c r="L26" s="1095">
        <f>SUM(L16:L25)</f>
        <v>0</v>
      </c>
      <c r="M26" s="1581"/>
      <c r="N26" s="1582"/>
      <c r="O26" s="1582"/>
      <c r="P26" s="1583"/>
      <c r="Q26" s="1095">
        <f>SUM(Q16:Q25)</f>
        <v>0</v>
      </c>
      <c r="R26" s="1580"/>
      <c r="S26" s="1580"/>
      <c r="T26" s="1580"/>
      <c r="U26" s="1580"/>
      <c r="V26" s="1095">
        <f>SUM(V16:V25)</f>
        <v>0</v>
      </c>
      <c r="W26" s="1580"/>
      <c r="X26" s="1580"/>
      <c r="Y26" s="1095">
        <f>SUM(Y16:Y25)</f>
        <v>0</v>
      </c>
      <c r="Z26" s="1580"/>
      <c r="AA26" s="1580"/>
      <c r="AB26" s="1100">
        <f>SUM(AB16:AB25)</f>
        <v>0</v>
      </c>
      <c r="AC26" s="1111">
        <f>SUM(AC16:AC25)</f>
        <v>0</v>
      </c>
      <c r="AD26" s="588"/>
      <c r="AE26" s="589"/>
      <c r="AF26" s="1455"/>
      <c r="AG26" s="793"/>
    </row>
    <row r="27" spans="1:35" ht="13.5" customHeight="1" x14ac:dyDescent="0.25">
      <c r="B27" s="272"/>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4"/>
      <c r="AE27" s="268"/>
      <c r="AF27" s="1565"/>
      <c r="AG27" s="271"/>
    </row>
    <row r="28" spans="1:35" ht="13.5" customHeight="1" thickBot="1" x14ac:dyDescent="0.3">
      <c r="AI28" s="107" t="s">
        <v>1073</v>
      </c>
    </row>
    <row r="29" spans="1:35" s="275" customFormat="1" ht="24.9" customHeight="1" thickBot="1" x14ac:dyDescent="0.3">
      <c r="A29" s="193"/>
      <c r="C29" s="1452" t="s">
        <v>1400</v>
      </c>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27">
        <f>SUM(AC16:AC25)</f>
        <v>0</v>
      </c>
      <c r="AI29" s="107" t="s">
        <v>1074</v>
      </c>
    </row>
    <row r="30" spans="1:35" ht="15" customHeight="1" x14ac:dyDescent="0.25">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I30" s="107" t="s">
        <v>1075</v>
      </c>
    </row>
    <row r="31" spans="1:35" ht="23.25" customHeight="1" x14ac:dyDescent="0.25">
      <c r="B31" s="784"/>
      <c r="C31" s="737" t="s">
        <v>1145</v>
      </c>
      <c r="D31" s="768"/>
      <c r="E31" s="768"/>
      <c r="F31" s="768"/>
      <c r="G31" s="768"/>
      <c r="H31" s="785"/>
      <c r="I31" s="768"/>
      <c r="J31" s="768"/>
      <c r="K31" s="768"/>
      <c r="L31" s="768"/>
      <c r="M31" s="768"/>
      <c r="N31" s="768"/>
      <c r="O31" s="768"/>
      <c r="P31" s="768"/>
      <c r="Q31" s="768"/>
      <c r="R31" s="768"/>
      <c r="S31" s="768"/>
      <c r="T31" s="768"/>
      <c r="U31" s="768"/>
      <c r="V31" s="768"/>
      <c r="W31" s="768"/>
      <c r="X31" s="768"/>
      <c r="Y31" s="768"/>
      <c r="Z31" s="768"/>
      <c r="AA31" s="768"/>
      <c r="AB31" s="786"/>
      <c r="AC31" s="787"/>
      <c r="AD31" s="787"/>
      <c r="AE31" s="251"/>
      <c r="AF31" s="261"/>
      <c r="AG31" s="250"/>
      <c r="AI31" s="107" t="s">
        <v>1076</v>
      </c>
    </row>
    <row r="32" spans="1:35" ht="18" customHeight="1" thickBot="1" x14ac:dyDescent="0.3">
      <c r="B32" s="263"/>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5"/>
      <c r="AF32" s="194" t="s">
        <v>1123</v>
      </c>
      <c r="AG32" s="250"/>
    </row>
    <row r="33" spans="1:35" ht="32.25" customHeight="1" x14ac:dyDescent="0.25">
      <c r="B33" s="266"/>
      <c r="C33" s="1561" t="s">
        <v>1013</v>
      </c>
      <c r="D33" s="1588" t="s">
        <v>18</v>
      </c>
      <c r="E33" s="1589"/>
      <c r="F33" s="1589"/>
      <c r="G33" s="1589"/>
      <c r="H33" s="1589"/>
      <c r="I33" s="1589"/>
      <c r="J33" s="1589"/>
      <c r="K33" s="1589"/>
      <c r="L33" s="1589"/>
      <c r="M33" s="1589"/>
      <c r="N33" s="1589"/>
      <c r="O33" s="1589"/>
      <c r="P33" s="1589"/>
      <c r="Q33" s="1589"/>
      <c r="R33" s="1589"/>
      <c r="S33" s="1589"/>
      <c r="T33" s="1589"/>
      <c r="U33" s="1589"/>
      <c r="V33" s="1589"/>
      <c r="W33" s="1589"/>
      <c r="X33" s="1589"/>
      <c r="Y33" s="1589"/>
      <c r="Z33" s="1589"/>
      <c r="AA33" s="1589"/>
      <c r="AB33" s="1589"/>
      <c r="AC33" s="449" t="s">
        <v>772</v>
      </c>
      <c r="AD33" s="267"/>
      <c r="AE33" s="268"/>
      <c r="AF33" s="1432" t="s">
        <v>1832</v>
      </c>
      <c r="AG33" s="250"/>
    </row>
    <row r="34" spans="1:35" ht="32.25" customHeight="1" x14ac:dyDescent="0.25">
      <c r="B34" s="266"/>
      <c r="C34" s="1587"/>
      <c r="D34" s="1570" t="s">
        <v>775</v>
      </c>
      <c r="E34" s="1570"/>
      <c r="F34" s="1570"/>
      <c r="G34" s="1570" t="s">
        <v>763</v>
      </c>
      <c r="H34" s="1570"/>
      <c r="I34" s="1570"/>
      <c r="J34" s="1570" t="s">
        <v>757</v>
      </c>
      <c r="K34" s="1570"/>
      <c r="L34" s="1570"/>
      <c r="M34" s="1584" t="s">
        <v>768</v>
      </c>
      <c r="N34" s="1585"/>
      <c r="O34" s="1585"/>
      <c r="P34" s="1585"/>
      <c r="Q34" s="1590"/>
      <c r="R34" s="1584" t="s">
        <v>769</v>
      </c>
      <c r="S34" s="1585"/>
      <c r="T34" s="1585"/>
      <c r="U34" s="1585"/>
      <c r="V34" s="1590"/>
      <c r="W34" s="1584" t="s">
        <v>1007</v>
      </c>
      <c r="X34" s="1585"/>
      <c r="Y34" s="1590"/>
      <c r="Z34" s="1584" t="s">
        <v>764</v>
      </c>
      <c r="AA34" s="1585"/>
      <c r="AB34" s="1585"/>
      <c r="AC34" s="450" t="s">
        <v>767</v>
      </c>
      <c r="AD34" s="267"/>
      <c r="AE34" s="268"/>
      <c r="AF34" s="1432"/>
    </row>
    <row r="35" spans="1:35" ht="50.25" customHeight="1" x14ac:dyDescent="0.25">
      <c r="B35" s="266"/>
      <c r="C35" s="1523"/>
      <c r="D35" s="583" t="s">
        <v>1004</v>
      </c>
      <c r="E35" s="585" t="s">
        <v>758</v>
      </c>
      <c r="F35" s="585" t="s">
        <v>760</v>
      </c>
      <c r="G35" s="583" t="s">
        <v>1004</v>
      </c>
      <c r="H35" s="585" t="s">
        <v>762</v>
      </c>
      <c r="I35" s="585" t="s">
        <v>760</v>
      </c>
      <c r="J35" s="583" t="s">
        <v>1004</v>
      </c>
      <c r="K35" s="585" t="s">
        <v>759</v>
      </c>
      <c r="L35" s="585" t="s">
        <v>760</v>
      </c>
      <c r="M35" s="693" t="s">
        <v>1004</v>
      </c>
      <c r="N35" s="693" t="s">
        <v>1008</v>
      </c>
      <c r="O35" s="693" t="s">
        <v>1009</v>
      </c>
      <c r="P35" s="585" t="s">
        <v>770</v>
      </c>
      <c r="Q35" s="585" t="s">
        <v>760</v>
      </c>
      <c r="R35" s="693" t="s">
        <v>1004</v>
      </c>
      <c r="S35" s="693" t="s">
        <v>1010</v>
      </c>
      <c r="T35" s="693" t="s">
        <v>1011</v>
      </c>
      <c r="U35" s="585" t="s">
        <v>771</v>
      </c>
      <c r="V35" s="585" t="s">
        <v>760</v>
      </c>
      <c r="W35" s="693" t="s">
        <v>1004</v>
      </c>
      <c r="X35" s="585" t="s">
        <v>1012</v>
      </c>
      <c r="Y35" s="585" t="s">
        <v>760</v>
      </c>
      <c r="Z35" s="693" t="s">
        <v>1004</v>
      </c>
      <c r="AA35" s="585" t="s">
        <v>761</v>
      </c>
      <c r="AB35" s="691" t="s">
        <v>760</v>
      </c>
      <c r="AC35" s="451" t="s">
        <v>765</v>
      </c>
      <c r="AD35" s="267"/>
      <c r="AE35" s="268"/>
      <c r="AF35" s="1432"/>
    </row>
    <row r="36" spans="1:35" ht="21" customHeight="1" x14ac:dyDescent="0.25">
      <c r="B36" s="266"/>
      <c r="C36" s="199" t="s">
        <v>746</v>
      </c>
      <c r="D36" s="269"/>
      <c r="E36" s="1101"/>
      <c r="F36" s="1103">
        <f>E36</f>
        <v>0</v>
      </c>
      <c r="G36" s="269"/>
      <c r="H36" s="1101"/>
      <c r="I36" s="1105">
        <f>H36*'Factors emissió OCCC'!$L$55</f>
        <v>0</v>
      </c>
      <c r="J36" s="269"/>
      <c r="K36" s="1101"/>
      <c r="L36" s="1105">
        <f>K36*'Factors emissió OCCC'!$L$56</f>
        <v>0</v>
      </c>
      <c r="M36" s="269"/>
      <c r="N36" s="269"/>
      <c r="O36" s="270"/>
      <c r="P36" s="1101"/>
      <c r="Q36" s="1103">
        <f>O36*P36</f>
        <v>0</v>
      </c>
      <c r="R36" s="269"/>
      <c r="S36" s="269"/>
      <c r="T36" s="270"/>
      <c r="U36" s="1101"/>
      <c r="V36" s="1103">
        <f>T36*U36</f>
        <v>0</v>
      </c>
      <c r="W36" s="269"/>
      <c r="X36" s="1101"/>
      <c r="Y36" s="1103">
        <f>X36*'Factors emissió OCCC'!$L$57</f>
        <v>0</v>
      </c>
      <c r="Z36" s="269"/>
      <c r="AA36" s="1101"/>
      <c r="AB36" s="1107">
        <f>AA36*'Factors emissió OCCC'!$L$58</f>
        <v>0</v>
      </c>
      <c r="AC36" s="452">
        <f>SUM(F36+I36+L36+Q36+V36+Y36+AB36)</f>
        <v>0</v>
      </c>
      <c r="AD36" s="267"/>
      <c r="AE36" s="268"/>
      <c r="AF36" s="1450" t="s">
        <v>1740</v>
      </c>
    </row>
    <row r="37" spans="1:35" ht="21" customHeight="1" x14ac:dyDescent="0.25">
      <c r="B37" s="266"/>
      <c r="C37" s="199" t="s">
        <v>747</v>
      </c>
      <c r="D37" s="269"/>
      <c r="E37" s="1101"/>
      <c r="F37" s="1103">
        <f t="shared" ref="F37:F45" si="4">E37</f>
        <v>0</v>
      </c>
      <c r="G37" s="269"/>
      <c r="H37" s="1101"/>
      <c r="I37" s="1105">
        <f>H37*'Factors emissió OCCC'!$L$55</f>
        <v>0</v>
      </c>
      <c r="J37" s="269"/>
      <c r="K37" s="1101"/>
      <c r="L37" s="1105">
        <f>K37*'Factors emissió OCCC'!$L$56</f>
        <v>0</v>
      </c>
      <c r="M37" s="269"/>
      <c r="N37" s="269"/>
      <c r="O37" s="270"/>
      <c r="P37" s="1101"/>
      <c r="Q37" s="1103">
        <f t="shared" ref="Q37:Q45" si="5">O37*P37</f>
        <v>0</v>
      </c>
      <c r="R37" s="269"/>
      <c r="S37" s="269"/>
      <c r="T37" s="270"/>
      <c r="U37" s="1101"/>
      <c r="V37" s="1103">
        <f t="shared" ref="V37:V45" si="6">T37*U37</f>
        <v>0</v>
      </c>
      <c r="W37" s="269"/>
      <c r="X37" s="1101"/>
      <c r="Y37" s="1103">
        <f>X37*'Factors emissió OCCC'!$L$57</f>
        <v>0</v>
      </c>
      <c r="Z37" s="269"/>
      <c r="AA37" s="1101"/>
      <c r="AB37" s="1107">
        <f>AA37*'Factors emissió OCCC'!$L$58</f>
        <v>0</v>
      </c>
      <c r="AC37" s="452">
        <f t="shared" ref="AC37:AC44" si="7">SUM(F37+I37+L37+Q37+V37+Y37+AB37)</f>
        <v>0</v>
      </c>
      <c r="AD37" s="267"/>
      <c r="AE37" s="268"/>
      <c r="AF37" s="1450"/>
    </row>
    <row r="38" spans="1:35" ht="21" customHeight="1" x14ac:dyDescent="0.25">
      <c r="B38" s="266"/>
      <c r="C38" s="199" t="s">
        <v>748</v>
      </c>
      <c r="D38" s="269"/>
      <c r="E38" s="1101"/>
      <c r="F38" s="1103">
        <f t="shared" si="4"/>
        <v>0</v>
      </c>
      <c r="G38" s="269"/>
      <c r="H38" s="1101"/>
      <c r="I38" s="1105">
        <f>H38*'Factors emissió OCCC'!$L$55</f>
        <v>0</v>
      </c>
      <c r="J38" s="269"/>
      <c r="K38" s="1101"/>
      <c r="L38" s="1105">
        <f>K38*'Factors emissió OCCC'!$L$56</f>
        <v>0</v>
      </c>
      <c r="M38" s="269"/>
      <c r="N38" s="269"/>
      <c r="O38" s="270"/>
      <c r="P38" s="1101"/>
      <c r="Q38" s="1103">
        <f t="shared" si="5"/>
        <v>0</v>
      </c>
      <c r="R38" s="269"/>
      <c r="S38" s="269"/>
      <c r="T38" s="270"/>
      <c r="U38" s="1101"/>
      <c r="V38" s="1103">
        <f t="shared" si="6"/>
        <v>0</v>
      </c>
      <c r="W38" s="269"/>
      <c r="X38" s="1101"/>
      <c r="Y38" s="1103">
        <f>X38*'Factors emissió OCCC'!$L$57</f>
        <v>0</v>
      </c>
      <c r="Z38" s="269"/>
      <c r="AA38" s="1101"/>
      <c r="AB38" s="1107">
        <f>AA38*'Factors emissió OCCC'!$L$58</f>
        <v>0</v>
      </c>
      <c r="AC38" s="452">
        <f t="shared" si="7"/>
        <v>0</v>
      </c>
      <c r="AD38" s="267"/>
      <c r="AE38" s="268"/>
      <c r="AF38" s="1450"/>
    </row>
    <row r="39" spans="1:35" ht="21" customHeight="1" x14ac:dyDescent="0.25">
      <c r="B39" s="266"/>
      <c r="C39" s="199" t="s">
        <v>749</v>
      </c>
      <c r="D39" s="269"/>
      <c r="E39" s="1101"/>
      <c r="F39" s="1103">
        <f t="shared" si="4"/>
        <v>0</v>
      </c>
      <c r="G39" s="269"/>
      <c r="H39" s="1101"/>
      <c r="I39" s="1105">
        <f>H39*'Factors emissió OCCC'!$L$55</f>
        <v>0</v>
      </c>
      <c r="J39" s="269"/>
      <c r="K39" s="1101"/>
      <c r="L39" s="1105">
        <f>K39*'Factors emissió OCCC'!$L$56</f>
        <v>0</v>
      </c>
      <c r="M39" s="269"/>
      <c r="N39" s="269"/>
      <c r="O39" s="270"/>
      <c r="P39" s="1101"/>
      <c r="Q39" s="1103">
        <f t="shared" si="5"/>
        <v>0</v>
      </c>
      <c r="R39" s="269"/>
      <c r="S39" s="269"/>
      <c r="T39" s="270"/>
      <c r="U39" s="1101"/>
      <c r="V39" s="1103">
        <f t="shared" si="6"/>
        <v>0</v>
      </c>
      <c r="W39" s="269"/>
      <c r="X39" s="1101"/>
      <c r="Y39" s="1103">
        <f>X39*'Factors emissió OCCC'!$L$57</f>
        <v>0</v>
      </c>
      <c r="Z39" s="269"/>
      <c r="AA39" s="1101"/>
      <c r="AB39" s="1107">
        <f>AA39*'Factors emissió OCCC'!$L$58</f>
        <v>0</v>
      </c>
      <c r="AC39" s="452">
        <f t="shared" si="7"/>
        <v>0</v>
      </c>
      <c r="AD39" s="267"/>
      <c r="AE39" s="268"/>
      <c r="AF39" s="1450"/>
    </row>
    <row r="40" spans="1:35" ht="21" customHeight="1" x14ac:dyDescent="0.25">
      <c r="B40" s="266"/>
      <c r="C40" s="199" t="s">
        <v>750</v>
      </c>
      <c r="D40" s="269"/>
      <c r="E40" s="1101"/>
      <c r="F40" s="1103">
        <f t="shared" si="4"/>
        <v>0</v>
      </c>
      <c r="G40" s="269"/>
      <c r="H40" s="1101"/>
      <c r="I40" s="1105">
        <f>H40*'Factors emissió OCCC'!$L$55</f>
        <v>0</v>
      </c>
      <c r="J40" s="269"/>
      <c r="K40" s="1101"/>
      <c r="L40" s="1105">
        <f>K40*'Factors emissió OCCC'!$L$56</f>
        <v>0</v>
      </c>
      <c r="M40" s="269"/>
      <c r="N40" s="269"/>
      <c r="O40" s="270"/>
      <c r="P40" s="1101"/>
      <c r="Q40" s="1103">
        <f t="shared" si="5"/>
        <v>0</v>
      </c>
      <c r="R40" s="269"/>
      <c r="S40" s="269"/>
      <c r="T40" s="270"/>
      <c r="U40" s="1101"/>
      <c r="V40" s="1103">
        <f t="shared" si="6"/>
        <v>0</v>
      </c>
      <c r="W40" s="269"/>
      <c r="X40" s="1101"/>
      <c r="Y40" s="1103">
        <f>X40*'Factors emissió OCCC'!$L$57</f>
        <v>0</v>
      </c>
      <c r="Z40" s="269"/>
      <c r="AA40" s="1101"/>
      <c r="AB40" s="1107">
        <f>AA40*'Factors emissió OCCC'!$L$58</f>
        <v>0</v>
      </c>
      <c r="AC40" s="452">
        <f t="shared" si="7"/>
        <v>0</v>
      </c>
      <c r="AD40" s="267"/>
      <c r="AE40" s="268"/>
      <c r="AF40" s="1450"/>
    </row>
    <row r="41" spans="1:35" ht="21" customHeight="1" x14ac:dyDescent="0.25">
      <c r="B41" s="266"/>
      <c r="C41" s="199" t="s">
        <v>751</v>
      </c>
      <c r="D41" s="269"/>
      <c r="E41" s="1101"/>
      <c r="F41" s="1103">
        <f t="shared" si="4"/>
        <v>0</v>
      </c>
      <c r="G41" s="269"/>
      <c r="H41" s="1101"/>
      <c r="I41" s="1105">
        <f>H41*'Factors emissió OCCC'!$L$55</f>
        <v>0</v>
      </c>
      <c r="J41" s="269"/>
      <c r="K41" s="1101"/>
      <c r="L41" s="1105">
        <f>K41*'Factors emissió OCCC'!$L$56</f>
        <v>0</v>
      </c>
      <c r="M41" s="269"/>
      <c r="N41" s="269"/>
      <c r="O41" s="270"/>
      <c r="P41" s="1101"/>
      <c r="Q41" s="1103">
        <f t="shared" si="5"/>
        <v>0</v>
      </c>
      <c r="R41" s="269"/>
      <c r="S41" s="269"/>
      <c r="T41" s="270"/>
      <c r="U41" s="1101"/>
      <c r="V41" s="1103">
        <f t="shared" si="6"/>
        <v>0</v>
      </c>
      <c r="W41" s="269"/>
      <c r="X41" s="1101"/>
      <c r="Y41" s="1103">
        <f>X41*'Factors emissió OCCC'!$L$57</f>
        <v>0</v>
      </c>
      <c r="Z41" s="269"/>
      <c r="AA41" s="1101"/>
      <c r="AB41" s="1107">
        <f>AA41*'Factors emissió OCCC'!$L$58</f>
        <v>0</v>
      </c>
      <c r="AC41" s="452">
        <f t="shared" si="7"/>
        <v>0</v>
      </c>
      <c r="AD41" s="267"/>
      <c r="AE41" s="268"/>
      <c r="AF41" s="1450"/>
    </row>
    <row r="42" spans="1:35" ht="21" customHeight="1" x14ac:dyDescent="0.25">
      <c r="B42" s="266"/>
      <c r="C42" s="199" t="s">
        <v>752</v>
      </c>
      <c r="D42" s="269"/>
      <c r="E42" s="1101"/>
      <c r="F42" s="1103">
        <f t="shared" si="4"/>
        <v>0</v>
      </c>
      <c r="G42" s="269"/>
      <c r="H42" s="1101"/>
      <c r="I42" s="1105">
        <f>H42*'Factors emissió OCCC'!$L$55</f>
        <v>0</v>
      </c>
      <c r="J42" s="269"/>
      <c r="K42" s="1101"/>
      <c r="L42" s="1105">
        <f>K42*'Factors emissió OCCC'!$L$56</f>
        <v>0</v>
      </c>
      <c r="M42" s="269"/>
      <c r="N42" s="269"/>
      <c r="O42" s="270"/>
      <c r="P42" s="1101"/>
      <c r="Q42" s="1103">
        <f t="shared" si="5"/>
        <v>0</v>
      </c>
      <c r="R42" s="269"/>
      <c r="S42" s="269"/>
      <c r="T42" s="270"/>
      <c r="U42" s="1101"/>
      <c r="V42" s="1103">
        <f t="shared" si="6"/>
        <v>0</v>
      </c>
      <c r="W42" s="269"/>
      <c r="X42" s="1101"/>
      <c r="Y42" s="1103">
        <f>X42*'Factors emissió OCCC'!$L$57</f>
        <v>0</v>
      </c>
      <c r="Z42" s="269"/>
      <c r="AA42" s="1101"/>
      <c r="AB42" s="1107">
        <f>AA42*'Factors emissió OCCC'!$L$58</f>
        <v>0</v>
      </c>
      <c r="AC42" s="452">
        <f t="shared" si="7"/>
        <v>0</v>
      </c>
      <c r="AD42" s="267"/>
      <c r="AE42" s="268"/>
      <c r="AF42" s="1450"/>
    </row>
    <row r="43" spans="1:35" ht="21" customHeight="1" x14ac:dyDescent="0.25">
      <c r="B43" s="266"/>
      <c r="C43" s="199" t="s">
        <v>753</v>
      </c>
      <c r="D43" s="269"/>
      <c r="E43" s="1101"/>
      <c r="F43" s="1103">
        <f t="shared" si="4"/>
        <v>0</v>
      </c>
      <c r="G43" s="269"/>
      <c r="H43" s="1101"/>
      <c r="I43" s="1105">
        <f>H43*'Factors emissió OCCC'!$L$55</f>
        <v>0</v>
      </c>
      <c r="J43" s="269"/>
      <c r="K43" s="1101"/>
      <c r="L43" s="1105">
        <f>K43*'Factors emissió OCCC'!$L$56</f>
        <v>0</v>
      </c>
      <c r="M43" s="269"/>
      <c r="N43" s="269"/>
      <c r="O43" s="270"/>
      <c r="P43" s="1101"/>
      <c r="Q43" s="1103">
        <f t="shared" si="5"/>
        <v>0</v>
      </c>
      <c r="R43" s="269"/>
      <c r="S43" s="269"/>
      <c r="T43" s="270"/>
      <c r="U43" s="1101"/>
      <c r="V43" s="1103">
        <f t="shared" si="6"/>
        <v>0</v>
      </c>
      <c r="W43" s="269"/>
      <c r="X43" s="1101"/>
      <c r="Y43" s="1103">
        <f>X43*'Factors emissió OCCC'!$L$57</f>
        <v>0</v>
      </c>
      <c r="Z43" s="269"/>
      <c r="AA43" s="1101"/>
      <c r="AB43" s="1107">
        <f>AA43*'Factors emissió OCCC'!$L$58</f>
        <v>0</v>
      </c>
      <c r="AC43" s="452">
        <f t="shared" si="7"/>
        <v>0</v>
      </c>
      <c r="AD43" s="267"/>
      <c r="AE43" s="268"/>
      <c r="AF43" s="1450"/>
    </row>
    <row r="44" spans="1:35" ht="21" customHeight="1" x14ac:dyDescent="0.25">
      <c r="B44" s="266"/>
      <c r="C44" s="199" t="s">
        <v>754</v>
      </c>
      <c r="D44" s="269"/>
      <c r="E44" s="1101"/>
      <c r="F44" s="1103">
        <f t="shared" si="4"/>
        <v>0</v>
      </c>
      <c r="G44" s="269"/>
      <c r="H44" s="1101"/>
      <c r="I44" s="1105">
        <f>H44*'Factors emissió OCCC'!$L$55</f>
        <v>0</v>
      </c>
      <c r="J44" s="269"/>
      <c r="K44" s="1101"/>
      <c r="L44" s="1105">
        <f>K44*'Factors emissió OCCC'!$L$56</f>
        <v>0</v>
      </c>
      <c r="M44" s="269"/>
      <c r="N44" s="269"/>
      <c r="O44" s="270"/>
      <c r="P44" s="1101"/>
      <c r="Q44" s="1103">
        <f t="shared" si="5"/>
        <v>0</v>
      </c>
      <c r="R44" s="269"/>
      <c r="S44" s="269"/>
      <c r="T44" s="270"/>
      <c r="U44" s="1101"/>
      <c r="V44" s="1103">
        <f t="shared" si="6"/>
        <v>0</v>
      </c>
      <c r="W44" s="269"/>
      <c r="X44" s="1101"/>
      <c r="Y44" s="1103">
        <f>X44*'Factors emissió OCCC'!$L$57</f>
        <v>0</v>
      </c>
      <c r="Z44" s="269"/>
      <c r="AA44" s="1101"/>
      <c r="AB44" s="1107">
        <f>AA44*'Factors emissió OCCC'!$L$58</f>
        <v>0</v>
      </c>
      <c r="AC44" s="452">
        <f t="shared" si="7"/>
        <v>0</v>
      </c>
      <c r="AD44" s="267"/>
      <c r="AE44" s="268"/>
      <c r="AF44" s="1450"/>
    </row>
    <row r="45" spans="1:35" ht="21" customHeight="1" thickBot="1" x14ac:dyDescent="0.3">
      <c r="B45" s="266"/>
      <c r="C45" s="447" t="s">
        <v>755</v>
      </c>
      <c r="D45" s="446"/>
      <c r="E45" s="1102"/>
      <c r="F45" s="1104">
        <f t="shared" si="4"/>
        <v>0</v>
      </c>
      <c r="G45" s="446"/>
      <c r="H45" s="1102"/>
      <c r="I45" s="1106">
        <f>H45*'Factors emissió OCCC'!$L$55</f>
        <v>0</v>
      </c>
      <c r="J45" s="446"/>
      <c r="K45" s="1102"/>
      <c r="L45" s="1106">
        <f>K45*'Factors emissió OCCC'!$L$56</f>
        <v>0</v>
      </c>
      <c r="M45" s="446"/>
      <c r="N45" s="446"/>
      <c r="O45" s="448"/>
      <c r="P45" s="1102"/>
      <c r="Q45" s="1104">
        <f t="shared" si="5"/>
        <v>0</v>
      </c>
      <c r="R45" s="446"/>
      <c r="S45" s="446"/>
      <c r="T45" s="448"/>
      <c r="U45" s="1102"/>
      <c r="V45" s="1104">
        <f t="shared" si="6"/>
        <v>0</v>
      </c>
      <c r="W45" s="446"/>
      <c r="X45" s="1102"/>
      <c r="Y45" s="1104">
        <f>X45*'Factors emissió OCCC'!$L$57</f>
        <v>0</v>
      </c>
      <c r="Z45" s="446"/>
      <c r="AA45" s="1102"/>
      <c r="AB45" s="1108">
        <f>AA45*'Factors emissió OCCC'!$L$58</f>
        <v>0</v>
      </c>
      <c r="AC45" s="943">
        <f>SUM(F45+I45+L45+Q45+V45+Y45+AB45)</f>
        <v>0</v>
      </c>
      <c r="AD45" s="267"/>
      <c r="AE45" s="268"/>
      <c r="AF45" s="155"/>
    </row>
    <row r="46" spans="1:35" s="255" customFormat="1" ht="21" customHeight="1" outlineLevel="1" thickBot="1" x14ac:dyDescent="0.3">
      <c r="A46" s="128"/>
      <c r="B46" s="587"/>
      <c r="C46" s="1578" t="s">
        <v>25</v>
      </c>
      <c r="D46" s="1579"/>
      <c r="E46" s="1579"/>
      <c r="F46" s="1112">
        <f>SUM(F36:F45)</f>
        <v>0</v>
      </c>
      <c r="G46" s="1580"/>
      <c r="H46" s="1580"/>
      <c r="I46" s="1112">
        <f>SUM(I36:I45)</f>
        <v>0</v>
      </c>
      <c r="J46" s="1580"/>
      <c r="K46" s="1580"/>
      <c r="L46" s="1112">
        <f>SUM(L36:L45)</f>
        <v>0</v>
      </c>
      <c r="M46" s="1581"/>
      <c r="N46" s="1582"/>
      <c r="O46" s="1582"/>
      <c r="P46" s="1583"/>
      <c r="Q46" s="1112">
        <f>SUM(Q36:Q45)</f>
        <v>0</v>
      </c>
      <c r="R46" s="1580"/>
      <c r="S46" s="1580"/>
      <c r="T46" s="1580"/>
      <c r="U46" s="1580"/>
      <c r="V46" s="1112">
        <f>SUM(V36:V45)</f>
        <v>0</v>
      </c>
      <c r="W46" s="1580"/>
      <c r="X46" s="1580"/>
      <c r="Y46" s="1112">
        <f>SUM(Y36:Y45)</f>
        <v>0</v>
      </c>
      <c r="Z46" s="1580"/>
      <c r="AA46" s="1580"/>
      <c r="AB46" s="1113">
        <f>SUM(AB36:AB45)</f>
        <v>0</v>
      </c>
      <c r="AC46" s="944">
        <f>SUM(AC36:AC45)</f>
        <v>0</v>
      </c>
      <c r="AD46" s="588"/>
      <c r="AE46" s="589"/>
      <c r="AF46" s="1455"/>
      <c r="AG46" s="793"/>
    </row>
    <row r="47" spans="1:35" ht="13.5" customHeight="1" x14ac:dyDescent="0.25">
      <c r="B47" s="272"/>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4"/>
      <c r="AE47" s="268"/>
      <c r="AF47" s="1565"/>
      <c r="AG47" s="271"/>
      <c r="AI47" s="107" t="s">
        <v>1073</v>
      </c>
    </row>
    <row r="48" spans="1:35" ht="13.5" customHeight="1" thickBot="1" x14ac:dyDescent="0.3">
      <c r="AI48" s="107" t="s">
        <v>1074</v>
      </c>
    </row>
    <row r="49" spans="1:33" s="275" customFormat="1" ht="24.9" customHeight="1" x14ac:dyDescent="0.25">
      <c r="A49" s="193"/>
      <c r="C49" s="1559" t="s">
        <v>1401</v>
      </c>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276">
        <f>SUM(AC36:AC45)</f>
        <v>0</v>
      </c>
    </row>
    <row r="50" spans="1:33" ht="29.4" customHeight="1" x14ac:dyDescent="0.25">
      <c r="B50" s="255"/>
      <c r="C50" s="570"/>
      <c r="H50" s="262"/>
      <c r="AB50" s="260"/>
      <c r="AC50" s="251"/>
      <c r="AD50" s="251"/>
      <c r="AE50" s="251"/>
      <c r="AF50" s="261"/>
      <c r="AG50" s="107"/>
    </row>
    <row r="52" spans="1:33" hidden="1" x14ac:dyDescent="0.25"/>
    <row r="53" spans="1:33" hidden="1" x14ac:dyDescent="0.25">
      <c r="N53" s="1591" t="s">
        <v>1266</v>
      </c>
      <c r="S53" s="1591" t="s">
        <v>1267</v>
      </c>
    </row>
    <row r="54" spans="1:33" ht="13.8" hidden="1" thickBot="1" x14ac:dyDescent="0.3">
      <c r="N54" s="1587"/>
      <c r="S54" s="1587"/>
    </row>
    <row r="55" spans="1:33" hidden="1" x14ac:dyDescent="0.25">
      <c r="N55" s="417" t="s">
        <v>256</v>
      </c>
      <c r="S55" s="420" t="s">
        <v>319</v>
      </c>
    </row>
    <row r="56" spans="1:33" hidden="1" x14ac:dyDescent="0.25">
      <c r="N56" s="417" t="s">
        <v>257</v>
      </c>
      <c r="S56" s="417" t="s">
        <v>320</v>
      </c>
    </row>
    <row r="57" spans="1:33" hidden="1" x14ac:dyDescent="0.25">
      <c r="N57" s="417" t="s">
        <v>258</v>
      </c>
      <c r="S57" s="417" t="s">
        <v>321</v>
      </c>
    </row>
    <row r="58" spans="1:33" hidden="1" x14ac:dyDescent="0.25">
      <c r="N58" s="417" t="s">
        <v>260</v>
      </c>
      <c r="S58" s="417" t="s">
        <v>322</v>
      </c>
    </row>
    <row r="59" spans="1:33" hidden="1" x14ac:dyDescent="0.25">
      <c r="N59" s="417" t="s">
        <v>261</v>
      </c>
      <c r="S59" s="417" t="s">
        <v>323</v>
      </c>
    </row>
    <row r="60" spans="1:33" hidden="1" x14ac:dyDescent="0.25">
      <c r="N60" s="417" t="s">
        <v>262</v>
      </c>
      <c r="S60" s="417" t="s">
        <v>324</v>
      </c>
    </row>
    <row r="61" spans="1:33" ht="13.8" hidden="1" thickBot="1" x14ac:dyDescent="0.3">
      <c r="N61" s="417" t="s">
        <v>263</v>
      </c>
      <c r="S61" s="421" t="s">
        <v>325</v>
      </c>
    </row>
    <row r="62" spans="1:33" ht="13.8" hidden="1" thickBot="1" x14ac:dyDescent="0.3">
      <c r="N62" s="417" t="s">
        <v>264</v>
      </c>
      <c r="S62" s="421" t="s">
        <v>1169</v>
      </c>
    </row>
    <row r="63" spans="1:33" hidden="1" x14ac:dyDescent="0.25">
      <c r="N63" s="417" t="s">
        <v>265</v>
      </c>
    </row>
    <row r="64" spans="1:33" hidden="1" x14ac:dyDescent="0.25">
      <c r="N64" s="417" t="s">
        <v>266</v>
      </c>
    </row>
    <row r="65" spans="14:14" hidden="1" x14ac:dyDescent="0.25">
      <c r="N65" s="417" t="s">
        <v>267</v>
      </c>
    </row>
    <row r="66" spans="14:14" hidden="1" x14ac:dyDescent="0.25">
      <c r="N66" s="417" t="s">
        <v>268</v>
      </c>
    </row>
    <row r="67" spans="14:14" hidden="1" x14ac:dyDescent="0.25">
      <c r="N67" s="417" t="s">
        <v>269</v>
      </c>
    </row>
    <row r="68" spans="14:14" hidden="1" x14ac:dyDescent="0.25">
      <c r="N68" s="417" t="s">
        <v>270</v>
      </c>
    </row>
    <row r="69" spans="14:14" hidden="1" x14ac:dyDescent="0.25">
      <c r="N69" s="417" t="s">
        <v>271</v>
      </c>
    </row>
    <row r="70" spans="14:14" hidden="1" x14ac:dyDescent="0.25">
      <c r="N70" s="417" t="s">
        <v>272</v>
      </c>
    </row>
    <row r="71" spans="14:14" hidden="1" x14ac:dyDescent="0.25">
      <c r="N71" s="417" t="s">
        <v>273</v>
      </c>
    </row>
    <row r="72" spans="14:14" hidden="1" x14ac:dyDescent="0.25">
      <c r="N72" s="417" t="s">
        <v>274</v>
      </c>
    </row>
    <row r="73" spans="14:14" ht="13.8" hidden="1" thickBot="1" x14ac:dyDescent="0.3">
      <c r="N73" s="419" t="s">
        <v>259</v>
      </c>
    </row>
    <row r="74" spans="14:14" hidden="1" x14ac:dyDescent="0.25">
      <c r="N74" s="420" t="s">
        <v>275</v>
      </c>
    </row>
    <row r="75" spans="14:14" hidden="1" x14ac:dyDescent="0.25">
      <c r="N75" s="417" t="s">
        <v>277</v>
      </c>
    </row>
    <row r="76" spans="14:14" hidden="1" x14ac:dyDescent="0.25">
      <c r="N76" s="417" t="s">
        <v>279</v>
      </c>
    </row>
    <row r="77" spans="14:14" hidden="1" x14ac:dyDescent="0.25">
      <c r="N77" s="417" t="s">
        <v>281</v>
      </c>
    </row>
    <row r="78" spans="14:14" hidden="1" x14ac:dyDescent="0.25">
      <c r="N78" s="417" t="s">
        <v>283</v>
      </c>
    </row>
    <row r="79" spans="14:14" hidden="1" x14ac:dyDescent="0.25">
      <c r="N79" s="417" t="s">
        <v>285</v>
      </c>
    </row>
    <row r="80" spans="14:14" hidden="1" x14ac:dyDescent="0.25">
      <c r="N80" s="417" t="s">
        <v>287</v>
      </c>
    </row>
    <row r="81" spans="14:14" hidden="1" x14ac:dyDescent="0.25">
      <c r="N81" s="417" t="s">
        <v>289</v>
      </c>
    </row>
    <row r="82" spans="14:14" hidden="1" x14ac:dyDescent="0.25">
      <c r="N82" s="417" t="s">
        <v>291</v>
      </c>
    </row>
    <row r="83" spans="14:14" hidden="1" x14ac:dyDescent="0.25">
      <c r="N83" s="417" t="s">
        <v>293</v>
      </c>
    </row>
    <row r="84" spans="14:14" hidden="1" x14ac:dyDescent="0.25">
      <c r="N84" s="417" t="s">
        <v>295</v>
      </c>
    </row>
    <row r="85" spans="14:14" hidden="1" x14ac:dyDescent="0.25">
      <c r="N85" s="417" t="s">
        <v>297</v>
      </c>
    </row>
    <row r="86" spans="14:14" hidden="1" x14ac:dyDescent="0.25">
      <c r="N86" s="417" t="s">
        <v>299</v>
      </c>
    </row>
    <row r="87" spans="14:14" hidden="1" x14ac:dyDescent="0.25">
      <c r="N87" s="417" t="s">
        <v>301</v>
      </c>
    </row>
    <row r="88" spans="14:14" hidden="1" x14ac:dyDescent="0.25">
      <c r="N88" s="417" t="s">
        <v>303</v>
      </c>
    </row>
    <row r="89" spans="14:14" hidden="1" x14ac:dyDescent="0.25">
      <c r="N89" s="417" t="s">
        <v>305</v>
      </c>
    </row>
    <row r="90" spans="14:14" hidden="1" x14ac:dyDescent="0.25">
      <c r="N90" s="417" t="s">
        <v>307</v>
      </c>
    </row>
    <row r="91" spans="14:14" hidden="1" x14ac:dyDescent="0.25">
      <c r="N91" s="417" t="s">
        <v>309</v>
      </c>
    </row>
    <row r="92" spans="14:14" hidden="1" x14ac:dyDescent="0.25">
      <c r="N92" s="417" t="s">
        <v>311</v>
      </c>
    </row>
    <row r="93" spans="14:14" hidden="1" x14ac:dyDescent="0.25">
      <c r="N93" s="417" t="s">
        <v>313</v>
      </c>
    </row>
    <row r="94" spans="14:14" hidden="1" x14ac:dyDescent="0.25">
      <c r="N94" s="419" t="s">
        <v>315</v>
      </c>
    </row>
    <row r="95" spans="14:14" hidden="1" x14ac:dyDescent="0.25">
      <c r="N95" s="419" t="s">
        <v>1262</v>
      </c>
    </row>
    <row r="96" spans="14:14" hidden="1" x14ac:dyDescent="0.25">
      <c r="N96" s="419" t="s">
        <v>1263</v>
      </c>
    </row>
    <row r="97" spans="14:14" hidden="1" x14ac:dyDescent="0.25">
      <c r="N97" s="419" t="s">
        <v>316</v>
      </c>
    </row>
    <row r="98" spans="14:14" hidden="1" x14ac:dyDescent="0.25">
      <c r="N98" s="419" t="s">
        <v>317</v>
      </c>
    </row>
    <row r="99" spans="14:14" hidden="1" x14ac:dyDescent="0.25">
      <c r="N99" s="419" t="s">
        <v>1265</v>
      </c>
    </row>
  </sheetData>
  <sheetProtection algorithmName="SHA-512" hashValue="YlQDMnZpE0GvDHwPCyRZpAPocuVI6mrL897g4Nzpgtn8KgZQmJpZemJ7nRnBUbiKsQrHiJBDgKfbPII6gFIGBQ==" saltValue="L5PR0pX5lZBS3WtkfOJW8g==" spinCount="100000" sheet="1" objects="1" scenarios="1"/>
  <mergeCells count="46">
    <mergeCell ref="N53:N54"/>
    <mergeCell ref="S53:S54"/>
    <mergeCell ref="C26:E26"/>
    <mergeCell ref="G26:H26"/>
    <mergeCell ref="J26:K26"/>
    <mergeCell ref="R26:U26"/>
    <mergeCell ref="M26:P26"/>
    <mergeCell ref="J34:L34"/>
    <mergeCell ref="M34:Q34"/>
    <mergeCell ref="R34:V34"/>
    <mergeCell ref="G34:I34"/>
    <mergeCell ref="C49:AB49"/>
    <mergeCell ref="W34:Y34"/>
    <mergeCell ref="Z34:AB34"/>
    <mergeCell ref="C33:C35"/>
    <mergeCell ref="D33:AB33"/>
    <mergeCell ref="AF13:AF15"/>
    <mergeCell ref="D14:F14"/>
    <mergeCell ref="G14:I14"/>
    <mergeCell ref="J14:L14"/>
    <mergeCell ref="M14:Q14"/>
    <mergeCell ref="R14:V14"/>
    <mergeCell ref="W14:Y14"/>
    <mergeCell ref="G6:J6"/>
    <mergeCell ref="G7:J7"/>
    <mergeCell ref="Z14:AB14"/>
    <mergeCell ref="K8:N9"/>
    <mergeCell ref="B2:AD2"/>
    <mergeCell ref="C13:C15"/>
    <mergeCell ref="D13:AB13"/>
    <mergeCell ref="AF16:AF24"/>
    <mergeCell ref="AF26:AF27"/>
    <mergeCell ref="C29:AB29"/>
    <mergeCell ref="W26:X26"/>
    <mergeCell ref="Z26:AA26"/>
    <mergeCell ref="AF33:AF35"/>
    <mergeCell ref="D34:F34"/>
    <mergeCell ref="AF36:AF44"/>
    <mergeCell ref="C46:E46"/>
    <mergeCell ref="G46:H46"/>
    <mergeCell ref="J46:K46"/>
    <mergeCell ref="M46:P46"/>
    <mergeCell ref="R46:U46"/>
    <mergeCell ref="W46:X46"/>
    <mergeCell ref="Z46:AA46"/>
    <mergeCell ref="AF46:AF47"/>
  </mergeCells>
  <dataValidations count="5">
    <dataValidation operator="greaterThanOrEqual" allowBlank="1" showInputMessage="1" showErrorMessage="1" sqref="AB16:AB25 AB36:AB45" xr:uid="{00000000-0002-0000-0A00-000000000000}"/>
    <dataValidation type="list" allowBlank="1" showInputMessage="1" showErrorMessage="1" sqref="S16:S25 S36:S45" xr:uid="{00000000-0002-0000-0A00-000001000000}">
      <formula1>$S$55:$S$62</formula1>
    </dataValidation>
    <dataValidation type="list" allowBlank="1" showInputMessage="1" showErrorMessage="1" sqref="N16:N25 N36:N45" xr:uid="{00000000-0002-0000-0A00-000002000000}">
      <formula1>$N$55:$N$99</formula1>
    </dataValidation>
    <dataValidation allowBlank="1" showInputMessage="1" showErrorMessage="1" prompt="Introduiu potencial d'escalfament de la pestanya DIR_Fugitives refrigerants (columna E)" sqref="O16:O25 T16:T25 O36:O45 T36:T45" xr:uid="{00000000-0002-0000-0A00-000003000000}"/>
    <dataValidation type="list" allowBlank="1" showInputMessage="1" showErrorMessage="1" sqref="K6:K7" xr:uid="{00000000-0002-0000-0A00-000004000000}">
      <formula1>$AI$6:$AI$10</formula1>
    </dataValidation>
  </dataValidations>
  <hyperlinks>
    <hyperlink ref="AF13" r:id="rId1" display="Guia pràctica per al càlcul d'emissions de gasos amb efecte d'hivernacle. Versió 2014." xr:uid="{00000000-0004-0000-0A00-000000000000}"/>
    <hyperlink ref="AF13:AF15" r:id="rId2" display="Guia de càlcul d'emissions de gasos amb efecte d'hivernacle. Versió 2023. " xr:uid="{00000000-0004-0000-0A00-000001000000}"/>
    <hyperlink ref="AF33" r:id="rId3" display="Guia pràctica per al càlcul d'emissions de gasos amb efecte d'hivernacle. Versió 2014." xr:uid="{00000000-0004-0000-0A00-000002000000}"/>
    <hyperlink ref="AF33:AF35" r:id="rId4" display="Guia de càlcul d'emissions de gasos amb efecte d'hivernacle. Versió 2023. " xr:uid="{00000000-0004-0000-0A00-000003000000}"/>
  </hyperlinks>
  <pageMargins left="0.75" right="0.75" top="1" bottom="1" header="0.5" footer="0.5"/>
  <pageSetup paperSize="9" scale="47" orientation="landscape" r:id="rId5"/>
  <headerFooter alignWithMargins="0"/>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ull12">
    <tabColor rgb="FF54B0FE"/>
    <pageSetUpPr fitToPage="1"/>
  </sheetPr>
  <dimension ref="A1:S46"/>
  <sheetViews>
    <sheetView zoomScaleNormal="100" workbookViewId="0"/>
  </sheetViews>
  <sheetFormatPr defaultColWidth="9.44140625" defaultRowHeight="15.6" outlineLevelRow="1" x14ac:dyDescent="0.25"/>
  <cols>
    <col min="1" max="1" width="3.44140625" style="105" customWidth="1"/>
    <col min="2" max="2" width="5.44140625" style="248" customWidth="1"/>
    <col min="3" max="3" width="35.44140625" style="248" customWidth="1"/>
    <col min="4" max="4" width="30.33203125" style="248" customWidth="1"/>
    <col min="5" max="5" width="16.5546875" style="248" customWidth="1"/>
    <col min="6" max="6" width="14.5546875" style="248" customWidth="1"/>
    <col min="7" max="7" width="33.6640625" style="248" customWidth="1"/>
    <col min="8" max="8" width="17.33203125" style="248" customWidth="1"/>
    <col min="9" max="9" width="14.5546875" style="248" customWidth="1"/>
    <col min="10" max="10" width="25.5546875" style="248" customWidth="1"/>
    <col min="11" max="11" width="16.5546875" style="248" customWidth="1"/>
    <col min="12" max="12" width="14.5546875" style="248" customWidth="1"/>
    <col min="13" max="13" width="25.44140625" style="248" customWidth="1"/>
    <col min="14" max="14" width="29.33203125" style="248" customWidth="1"/>
    <col min="15" max="16" width="5.44140625" style="248" customWidth="1"/>
    <col min="17" max="17" width="50.88671875" style="249" customWidth="1"/>
    <col min="18" max="18" width="9.44140625" style="248"/>
    <col min="19" max="19" width="0" style="248" hidden="1" customWidth="1"/>
    <col min="20" max="16384" width="9.44140625" style="248"/>
  </cols>
  <sheetData>
    <row r="1" spans="1:19" s="250" customFormat="1" ht="17.25" customHeight="1" x14ac:dyDescent="0.25">
      <c r="A1" s="105"/>
      <c r="B1" s="105"/>
      <c r="C1" s="248"/>
      <c r="D1" s="248"/>
      <c r="E1" s="248"/>
      <c r="F1" s="248"/>
      <c r="G1" s="248"/>
      <c r="H1" s="248"/>
      <c r="I1" s="248"/>
      <c r="J1" s="248"/>
      <c r="K1" s="248"/>
      <c r="L1" s="248"/>
      <c r="M1" s="248"/>
      <c r="N1" s="248"/>
      <c r="O1" s="248"/>
      <c r="P1" s="248"/>
      <c r="Q1" s="249"/>
      <c r="R1" s="248"/>
    </row>
    <row r="2" spans="1:19" s="250" customFormat="1" ht="33.75" customHeight="1" x14ac:dyDescent="0.25">
      <c r="A2" s="105"/>
      <c r="B2" s="1535" t="s">
        <v>774</v>
      </c>
      <c r="C2" s="1535"/>
      <c r="D2" s="1535"/>
      <c r="E2" s="1535"/>
      <c r="F2" s="1535"/>
      <c r="G2" s="1535"/>
      <c r="H2" s="1535"/>
      <c r="I2" s="1535"/>
      <c r="J2" s="1535"/>
      <c r="K2" s="1535"/>
      <c r="L2" s="1535"/>
      <c r="M2" s="1535"/>
      <c r="N2" s="1535"/>
      <c r="O2" s="1535"/>
      <c r="P2" s="248"/>
      <c r="Q2" s="249"/>
      <c r="R2" s="248"/>
    </row>
    <row r="3" spans="1:19" s="250" customFormat="1" ht="17.25" customHeight="1" thickBot="1" x14ac:dyDescent="0.3">
      <c r="A3" s="248"/>
      <c r="B3" s="248"/>
      <c r="C3" s="248"/>
      <c r="D3" s="248"/>
      <c r="E3" s="248"/>
      <c r="F3" s="248"/>
      <c r="G3" s="248"/>
      <c r="H3" s="248"/>
      <c r="I3" s="248"/>
      <c r="J3" s="248"/>
      <c r="K3" s="248"/>
      <c r="L3" s="248"/>
      <c r="M3" s="251"/>
      <c r="N3" s="251"/>
      <c r="O3" s="252"/>
      <c r="P3" s="248"/>
      <c r="Q3" s="249"/>
      <c r="R3" s="248"/>
    </row>
    <row r="4" spans="1:19" s="250" customFormat="1" ht="17.25" customHeight="1" thickBot="1" x14ac:dyDescent="0.3">
      <c r="A4" s="248"/>
      <c r="B4" s="319"/>
      <c r="C4" s="1133" t="s">
        <v>0</v>
      </c>
      <c r="D4" s="1606" t="s">
        <v>1167</v>
      </c>
      <c r="E4" s="1607"/>
      <c r="F4" s="1607"/>
      <c r="G4" s="1607"/>
      <c r="H4" s="1607"/>
      <c r="I4" s="1608"/>
      <c r="J4" s="1563" t="s">
        <v>1164</v>
      </c>
      <c r="K4" s="1563"/>
      <c r="L4" s="1563"/>
      <c r="M4" s="1571"/>
      <c r="N4" s="1019"/>
      <c r="O4" s="252"/>
      <c r="P4" s="248"/>
      <c r="R4" s="248"/>
      <c r="S4" s="250" t="s">
        <v>1073</v>
      </c>
    </row>
    <row r="5" spans="1:19" s="250" customFormat="1" ht="17.25" customHeight="1" thickBot="1" x14ac:dyDescent="0.3">
      <c r="A5" s="248"/>
      <c r="B5" s="320"/>
      <c r="C5" s="1133" t="s">
        <v>51</v>
      </c>
      <c r="D5" s="1597" t="s">
        <v>1618</v>
      </c>
      <c r="E5" s="1598"/>
      <c r="F5" s="1598"/>
      <c r="G5" s="1598"/>
      <c r="H5" s="1598"/>
      <c r="I5" s="1599"/>
      <c r="J5" s="1563" t="s">
        <v>1165</v>
      </c>
      <c r="K5" s="1563"/>
      <c r="L5" s="1563"/>
      <c r="M5" s="1571"/>
      <c r="N5" s="1020"/>
      <c r="O5" s="252"/>
      <c r="P5" s="248"/>
      <c r="R5" s="248"/>
      <c r="S5" s="250" t="s">
        <v>1074</v>
      </c>
    </row>
    <row r="6" spans="1:19" s="250" customFormat="1" ht="22.5" customHeight="1" x14ac:dyDescent="0.25">
      <c r="A6" s="248"/>
      <c r="B6" s="322"/>
      <c r="C6" s="1133" t="s">
        <v>1</v>
      </c>
      <c r="D6" s="1597" t="s">
        <v>1619</v>
      </c>
      <c r="E6" s="1598"/>
      <c r="F6" s="1598"/>
      <c r="G6" s="1598"/>
      <c r="H6" s="1598"/>
      <c r="I6" s="1599"/>
      <c r="J6" s="248"/>
      <c r="K6" s="254"/>
      <c r="L6" s="254"/>
      <c r="M6" s="251"/>
      <c r="N6" s="1600" t="s">
        <v>1105</v>
      </c>
      <c r="O6" s="1601"/>
      <c r="P6" s="592"/>
      <c r="R6" s="248"/>
      <c r="S6" s="250" t="s">
        <v>1075</v>
      </c>
    </row>
    <row r="7" spans="1:19" s="250" customFormat="1" ht="22.5" customHeight="1" thickBot="1" x14ac:dyDescent="0.3">
      <c r="A7" s="248"/>
      <c r="B7" s="323"/>
      <c r="C7" s="1133" t="s">
        <v>52</v>
      </c>
      <c r="D7" s="1594" t="s">
        <v>1588</v>
      </c>
      <c r="E7" s="1595"/>
      <c r="F7" s="1595"/>
      <c r="G7" s="1595"/>
      <c r="H7" s="1595"/>
      <c r="I7" s="1596"/>
      <c r="J7" s="248"/>
      <c r="K7" s="254"/>
      <c r="L7" s="254"/>
      <c r="M7" s="251"/>
      <c r="N7" s="1602"/>
      <c r="O7" s="1603"/>
      <c r="P7" s="592"/>
      <c r="R7" s="248"/>
      <c r="S7" s="250" t="s">
        <v>1076</v>
      </c>
    </row>
    <row r="8" spans="1:19" ht="22.5" customHeight="1" thickBot="1" x14ac:dyDescent="0.3">
      <c r="D8" s="564"/>
      <c r="M8" s="251"/>
      <c r="N8" s="1604"/>
      <c r="O8" s="1605"/>
      <c r="P8" s="592"/>
      <c r="Q8" s="248"/>
      <c r="R8" s="251"/>
      <c r="S8" s="250" t="s">
        <v>1077</v>
      </c>
    </row>
    <row r="9" spans="1:19" ht="29.4" customHeight="1" x14ac:dyDescent="0.25">
      <c r="B9" s="325"/>
      <c r="H9" s="341"/>
      <c r="J9" s="196"/>
      <c r="M9" s="251"/>
      <c r="N9" s="593"/>
      <c r="O9" s="593"/>
      <c r="P9" s="592"/>
      <c r="Q9" s="248"/>
      <c r="R9" s="251"/>
      <c r="S9" s="250" t="s">
        <v>925</v>
      </c>
    </row>
    <row r="10" spans="1:19" s="250" customFormat="1" ht="18" customHeight="1" thickBot="1" x14ac:dyDescent="0.3">
      <c r="A10" s="128"/>
      <c r="B10" s="263"/>
      <c r="C10" s="264"/>
      <c r="D10" s="264"/>
      <c r="E10" s="264"/>
      <c r="F10" s="264"/>
      <c r="G10" s="264"/>
      <c r="H10" s="264"/>
      <c r="I10" s="264"/>
      <c r="J10" s="264"/>
      <c r="K10" s="264"/>
      <c r="L10" s="264"/>
      <c r="M10" s="264"/>
      <c r="N10" s="264"/>
      <c r="O10" s="265"/>
      <c r="Q10" s="194" t="s">
        <v>1123</v>
      </c>
    </row>
    <row r="11" spans="1:19" s="250" customFormat="1" ht="32.25" customHeight="1" x14ac:dyDescent="0.25">
      <c r="A11" s="128"/>
      <c r="B11" s="266"/>
      <c r="C11" s="1561" t="s">
        <v>1014</v>
      </c>
      <c r="D11" s="1569" t="s">
        <v>18</v>
      </c>
      <c r="E11" s="1569"/>
      <c r="F11" s="1569"/>
      <c r="G11" s="1569"/>
      <c r="H11" s="1569"/>
      <c r="I11" s="1569"/>
      <c r="J11" s="1569" t="s">
        <v>20</v>
      </c>
      <c r="K11" s="1569"/>
      <c r="L11" s="1569"/>
      <c r="M11" s="584" t="s">
        <v>766</v>
      </c>
      <c r="N11" s="197" t="s">
        <v>772</v>
      </c>
      <c r="O11" s="267"/>
      <c r="P11" s="268"/>
      <c r="Q11" s="1432" t="s">
        <v>1832</v>
      </c>
    </row>
    <row r="12" spans="1:19" s="250" customFormat="1" ht="32.25" customHeight="1" x14ac:dyDescent="0.25">
      <c r="A12" s="128"/>
      <c r="B12" s="266"/>
      <c r="C12" s="1523"/>
      <c r="D12" s="1570" t="s">
        <v>775</v>
      </c>
      <c r="E12" s="1570"/>
      <c r="F12" s="1570"/>
      <c r="G12" s="1570" t="s">
        <v>757</v>
      </c>
      <c r="H12" s="1570"/>
      <c r="I12" s="1570"/>
      <c r="J12" s="1584" t="s">
        <v>775</v>
      </c>
      <c r="K12" s="1585"/>
      <c r="L12" s="1590"/>
      <c r="M12" s="585" t="s">
        <v>767</v>
      </c>
      <c r="N12" s="586" t="s">
        <v>767</v>
      </c>
      <c r="O12" s="267"/>
      <c r="P12" s="268"/>
      <c r="Q12" s="1432"/>
    </row>
    <row r="13" spans="1:19" s="250" customFormat="1" ht="32.25" customHeight="1" x14ac:dyDescent="0.25">
      <c r="A13" s="128"/>
      <c r="B13" s="266"/>
      <c r="C13" s="1523"/>
      <c r="D13" s="583" t="s">
        <v>1004</v>
      </c>
      <c r="E13" s="585" t="s">
        <v>758</v>
      </c>
      <c r="F13" s="585" t="s">
        <v>760</v>
      </c>
      <c r="G13" s="583" t="s">
        <v>1004</v>
      </c>
      <c r="H13" s="585" t="s">
        <v>759</v>
      </c>
      <c r="I13" s="585" t="s">
        <v>760</v>
      </c>
      <c r="J13" s="583" t="s">
        <v>1004</v>
      </c>
      <c r="K13" s="585" t="s">
        <v>758</v>
      </c>
      <c r="L13" s="585" t="s">
        <v>760</v>
      </c>
      <c r="M13" s="247" t="s">
        <v>765</v>
      </c>
      <c r="N13" s="198" t="s">
        <v>765</v>
      </c>
      <c r="O13" s="267"/>
      <c r="P13" s="268"/>
      <c r="Q13" s="1432"/>
    </row>
    <row r="14" spans="1:19" s="250" customFormat="1" ht="21" customHeight="1" x14ac:dyDescent="0.25">
      <c r="A14" s="128"/>
      <c r="B14" s="266"/>
      <c r="C14" s="199" t="s">
        <v>66</v>
      </c>
      <c r="D14" s="342"/>
      <c r="E14" s="594"/>
      <c r="F14" s="595">
        <f>E14</f>
        <v>0</v>
      </c>
      <c r="G14" s="342"/>
      <c r="H14" s="594"/>
      <c r="I14" s="595">
        <f>H14*'Factors emissió OCCC'!$L$56</f>
        <v>0</v>
      </c>
      <c r="J14" s="1219"/>
      <c r="K14" s="594"/>
      <c r="L14" s="595">
        <f>K14</f>
        <v>0</v>
      </c>
      <c r="M14" s="246">
        <f>SUM(F14+I14)</f>
        <v>0</v>
      </c>
      <c r="N14" s="190">
        <f>L14</f>
        <v>0</v>
      </c>
      <c r="O14" s="267"/>
      <c r="P14" s="268"/>
      <c r="Q14" s="1450" t="s">
        <v>776</v>
      </c>
    </row>
    <row r="15" spans="1:19" s="250" customFormat="1" ht="21" customHeight="1" x14ac:dyDescent="0.25">
      <c r="A15" s="128"/>
      <c r="B15" s="266"/>
      <c r="C15" s="199" t="s">
        <v>67</v>
      </c>
      <c r="D15" s="342"/>
      <c r="E15" s="594"/>
      <c r="F15" s="595">
        <f t="shared" ref="F15:F38" si="0">E15</f>
        <v>0</v>
      </c>
      <c r="G15" s="342"/>
      <c r="H15" s="594"/>
      <c r="I15" s="595">
        <f>H15*'Factors emissió OCCC'!$L$56</f>
        <v>0</v>
      </c>
      <c r="J15" s="1219"/>
      <c r="K15" s="594"/>
      <c r="L15" s="595">
        <f t="shared" ref="L15:L37" si="1">K15</f>
        <v>0</v>
      </c>
      <c r="M15" s="246">
        <f t="shared" ref="M15:M38" si="2">SUM(F15+I15)</f>
        <v>0</v>
      </c>
      <c r="N15" s="190">
        <f t="shared" ref="N15:N38" si="3">L15</f>
        <v>0</v>
      </c>
      <c r="O15" s="267"/>
      <c r="P15" s="268"/>
      <c r="Q15" s="1450"/>
    </row>
    <row r="16" spans="1:19" s="250" customFormat="1" ht="21" customHeight="1" x14ac:dyDescent="0.25">
      <c r="A16" s="128"/>
      <c r="B16" s="266"/>
      <c r="C16" s="199" t="s">
        <v>68</v>
      </c>
      <c r="D16" s="342"/>
      <c r="E16" s="594"/>
      <c r="F16" s="595">
        <f t="shared" si="0"/>
        <v>0</v>
      </c>
      <c r="G16" s="342"/>
      <c r="H16" s="594"/>
      <c r="I16" s="595">
        <f>H16*'Factors emissió OCCC'!$L$56</f>
        <v>0</v>
      </c>
      <c r="J16" s="1219"/>
      <c r="K16" s="594"/>
      <c r="L16" s="595">
        <f t="shared" si="1"/>
        <v>0</v>
      </c>
      <c r="M16" s="246">
        <f t="shared" si="2"/>
        <v>0</v>
      </c>
      <c r="N16" s="190">
        <f t="shared" si="3"/>
        <v>0</v>
      </c>
      <c r="O16" s="267"/>
      <c r="P16" s="268"/>
      <c r="Q16" s="1450"/>
    </row>
    <row r="17" spans="1:18" s="250" customFormat="1" ht="21" customHeight="1" x14ac:dyDescent="0.25">
      <c r="A17" s="128"/>
      <c r="B17" s="266"/>
      <c r="C17" s="199" t="s">
        <v>69</v>
      </c>
      <c r="D17" s="342"/>
      <c r="E17" s="594"/>
      <c r="F17" s="595">
        <f t="shared" si="0"/>
        <v>0</v>
      </c>
      <c r="G17" s="342"/>
      <c r="H17" s="594"/>
      <c r="I17" s="595">
        <f>H17*'Factors emissió OCCC'!$L$56</f>
        <v>0</v>
      </c>
      <c r="J17" s="1219"/>
      <c r="K17" s="594"/>
      <c r="L17" s="595">
        <f t="shared" si="1"/>
        <v>0</v>
      </c>
      <c r="M17" s="246">
        <f t="shared" si="2"/>
        <v>0</v>
      </c>
      <c r="N17" s="190">
        <f t="shared" si="3"/>
        <v>0</v>
      </c>
      <c r="O17" s="267"/>
      <c r="P17" s="268"/>
      <c r="Q17" s="1450"/>
    </row>
    <row r="18" spans="1:18" s="250" customFormat="1" ht="21" customHeight="1" x14ac:dyDescent="0.25">
      <c r="A18" s="128"/>
      <c r="B18" s="266"/>
      <c r="C18" s="199" t="s">
        <v>70</v>
      </c>
      <c r="D18" s="342"/>
      <c r="E18" s="594"/>
      <c r="F18" s="595">
        <f t="shared" si="0"/>
        <v>0</v>
      </c>
      <c r="G18" s="342"/>
      <c r="H18" s="594"/>
      <c r="I18" s="595">
        <f>H18*'Factors emissió OCCC'!$L$56</f>
        <v>0</v>
      </c>
      <c r="J18" s="1219"/>
      <c r="K18" s="594"/>
      <c r="L18" s="595">
        <f t="shared" si="1"/>
        <v>0</v>
      </c>
      <c r="M18" s="246">
        <f t="shared" si="2"/>
        <v>0</v>
      </c>
      <c r="N18" s="190">
        <f t="shared" si="3"/>
        <v>0</v>
      </c>
      <c r="O18" s="267"/>
      <c r="P18" s="268"/>
      <c r="Q18" s="1450"/>
    </row>
    <row r="19" spans="1:18" s="250" customFormat="1" ht="21" customHeight="1" x14ac:dyDescent="0.25">
      <c r="A19" s="128"/>
      <c r="B19" s="266"/>
      <c r="C19" s="199" t="s">
        <v>71</v>
      </c>
      <c r="D19" s="342"/>
      <c r="E19" s="594"/>
      <c r="F19" s="595">
        <f t="shared" si="0"/>
        <v>0</v>
      </c>
      <c r="G19" s="342"/>
      <c r="H19" s="594"/>
      <c r="I19" s="595">
        <f>H19*'Factors emissió OCCC'!$L$56</f>
        <v>0</v>
      </c>
      <c r="J19" s="1219"/>
      <c r="K19" s="594"/>
      <c r="L19" s="595">
        <f t="shared" si="1"/>
        <v>0</v>
      </c>
      <c r="M19" s="246">
        <f t="shared" si="2"/>
        <v>0</v>
      </c>
      <c r="N19" s="190">
        <f t="shared" si="3"/>
        <v>0</v>
      </c>
      <c r="O19" s="267"/>
      <c r="P19" s="268"/>
      <c r="Q19" s="1450"/>
    </row>
    <row r="20" spans="1:18" s="250" customFormat="1" ht="21" customHeight="1" x14ac:dyDescent="0.25">
      <c r="A20" s="128"/>
      <c r="B20" s="266"/>
      <c r="C20" s="199" t="s">
        <v>72</v>
      </c>
      <c r="D20" s="342"/>
      <c r="E20" s="594"/>
      <c r="F20" s="595">
        <f t="shared" si="0"/>
        <v>0</v>
      </c>
      <c r="G20" s="342"/>
      <c r="H20" s="594"/>
      <c r="I20" s="595">
        <f>H20*'Factors emissió OCCC'!$L$56</f>
        <v>0</v>
      </c>
      <c r="J20" s="1219"/>
      <c r="K20" s="594"/>
      <c r="L20" s="595">
        <f t="shared" si="1"/>
        <v>0</v>
      </c>
      <c r="M20" s="246">
        <f t="shared" si="2"/>
        <v>0</v>
      </c>
      <c r="N20" s="190">
        <f t="shared" si="3"/>
        <v>0</v>
      </c>
      <c r="O20" s="267"/>
      <c r="P20" s="268"/>
      <c r="Q20" s="1450"/>
    </row>
    <row r="21" spans="1:18" s="250" customFormat="1" ht="21" customHeight="1" x14ac:dyDescent="0.25">
      <c r="A21" s="128"/>
      <c r="B21" s="266"/>
      <c r="C21" s="199" t="s">
        <v>73</v>
      </c>
      <c r="D21" s="342"/>
      <c r="E21" s="594"/>
      <c r="F21" s="595">
        <f t="shared" si="0"/>
        <v>0</v>
      </c>
      <c r="G21" s="342"/>
      <c r="H21" s="594"/>
      <c r="I21" s="595">
        <f>H21*'Factors emissió OCCC'!$L$56</f>
        <v>0</v>
      </c>
      <c r="J21" s="1219"/>
      <c r="K21" s="594"/>
      <c r="L21" s="595">
        <f t="shared" si="1"/>
        <v>0</v>
      </c>
      <c r="M21" s="246">
        <f t="shared" si="2"/>
        <v>0</v>
      </c>
      <c r="N21" s="190">
        <f t="shared" si="3"/>
        <v>0</v>
      </c>
      <c r="O21" s="267"/>
      <c r="P21" s="268"/>
      <c r="Q21" s="1450"/>
    </row>
    <row r="22" spans="1:18" s="250" customFormat="1" ht="21" customHeight="1" x14ac:dyDescent="0.25">
      <c r="A22" s="128"/>
      <c r="B22" s="266"/>
      <c r="C22" s="199" t="s">
        <v>74</v>
      </c>
      <c r="D22" s="342"/>
      <c r="E22" s="594"/>
      <c r="F22" s="595">
        <f t="shared" si="0"/>
        <v>0</v>
      </c>
      <c r="G22" s="342"/>
      <c r="H22" s="594"/>
      <c r="I22" s="595">
        <f>H22*'Factors emissió OCCC'!$L$56</f>
        <v>0</v>
      </c>
      <c r="J22" s="1219"/>
      <c r="K22" s="594"/>
      <c r="L22" s="595">
        <f t="shared" si="1"/>
        <v>0</v>
      </c>
      <c r="M22" s="246">
        <f t="shared" si="2"/>
        <v>0</v>
      </c>
      <c r="N22" s="190">
        <f t="shared" si="3"/>
        <v>0</v>
      </c>
      <c r="O22" s="267"/>
      <c r="P22" s="268"/>
      <c r="Q22" s="1450"/>
    </row>
    <row r="23" spans="1:18" s="250" customFormat="1" ht="21" customHeight="1" x14ac:dyDescent="0.25">
      <c r="A23" s="128"/>
      <c r="B23" s="266"/>
      <c r="C23" s="199" t="s">
        <v>75</v>
      </c>
      <c r="D23" s="342"/>
      <c r="E23" s="594"/>
      <c r="F23" s="595">
        <f t="shared" si="0"/>
        <v>0</v>
      </c>
      <c r="G23" s="342"/>
      <c r="H23" s="594"/>
      <c r="I23" s="595">
        <f>H23*'Factors emissió OCCC'!$L$56</f>
        <v>0</v>
      </c>
      <c r="J23" s="1219"/>
      <c r="K23" s="594"/>
      <c r="L23" s="595">
        <f t="shared" si="1"/>
        <v>0</v>
      </c>
      <c r="M23" s="246">
        <f t="shared" si="2"/>
        <v>0</v>
      </c>
      <c r="N23" s="190">
        <f t="shared" si="3"/>
        <v>0</v>
      </c>
      <c r="O23" s="267"/>
      <c r="P23" s="268"/>
      <c r="Q23" s="155"/>
    </row>
    <row r="24" spans="1:18" s="250" customFormat="1" ht="21" customHeight="1" outlineLevel="1" x14ac:dyDescent="0.25">
      <c r="A24" s="128"/>
      <c r="B24" s="266"/>
      <c r="C24" s="199" t="s">
        <v>76</v>
      </c>
      <c r="D24" s="342"/>
      <c r="E24" s="594"/>
      <c r="F24" s="595">
        <f t="shared" si="0"/>
        <v>0</v>
      </c>
      <c r="G24" s="342"/>
      <c r="H24" s="594"/>
      <c r="I24" s="595">
        <f>H24*'Factors emissió OCCC'!$L$56</f>
        <v>0</v>
      </c>
      <c r="J24" s="1219"/>
      <c r="K24" s="594"/>
      <c r="L24" s="595">
        <f t="shared" si="1"/>
        <v>0</v>
      </c>
      <c r="M24" s="246">
        <f t="shared" si="2"/>
        <v>0</v>
      </c>
      <c r="N24" s="190">
        <f t="shared" si="3"/>
        <v>0</v>
      </c>
      <c r="O24" s="267"/>
      <c r="P24" s="268"/>
      <c r="Q24" s="155"/>
    </row>
    <row r="25" spans="1:18" s="250" customFormat="1" ht="21" customHeight="1" outlineLevel="1" x14ac:dyDescent="0.25">
      <c r="A25" s="128"/>
      <c r="B25" s="266"/>
      <c r="C25" s="199" t="s">
        <v>77</v>
      </c>
      <c r="D25" s="342"/>
      <c r="E25" s="594"/>
      <c r="F25" s="595">
        <f t="shared" si="0"/>
        <v>0</v>
      </c>
      <c r="G25" s="342"/>
      <c r="H25" s="594"/>
      <c r="I25" s="595">
        <f>H25*'Factors emissió OCCC'!$L$56</f>
        <v>0</v>
      </c>
      <c r="J25" s="1219"/>
      <c r="K25" s="594"/>
      <c r="L25" s="595">
        <f t="shared" si="1"/>
        <v>0</v>
      </c>
      <c r="M25" s="246">
        <f t="shared" si="2"/>
        <v>0</v>
      </c>
      <c r="N25" s="190">
        <f t="shared" si="3"/>
        <v>0</v>
      </c>
      <c r="O25" s="267"/>
      <c r="P25" s="268"/>
      <c r="Q25" s="155"/>
    </row>
    <row r="26" spans="1:18" s="250" customFormat="1" ht="21" customHeight="1" outlineLevel="1" x14ac:dyDescent="0.25">
      <c r="A26" s="128"/>
      <c r="B26" s="266"/>
      <c r="C26" s="199" t="s">
        <v>78</v>
      </c>
      <c r="D26" s="342"/>
      <c r="E26" s="594"/>
      <c r="F26" s="595">
        <f t="shared" si="0"/>
        <v>0</v>
      </c>
      <c r="G26" s="342"/>
      <c r="H26" s="594"/>
      <c r="I26" s="595">
        <f>H26*'Factors emissió OCCC'!$L$56</f>
        <v>0</v>
      </c>
      <c r="J26" s="1219"/>
      <c r="K26" s="594"/>
      <c r="L26" s="595">
        <f t="shared" si="1"/>
        <v>0</v>
      </c>
      <c r="M26" s="246">
        <f t="shared" si="2"/>
        <v>0</v>
      </c>
      <c r="N26" s="190">
        <f t="shared" si="3"/>
        <v>0</v>
      </c>
      <c r="O26" s="267"/>
      <c r="P26" s="268"/>
      <c r="Q26" s="155"/>
    </row>
    <row r="27" spans="1:18" s="250" customFormat="1" ht="21" customHeight="1" outlineLevel="1" x14ac:dyDescent="0.25">
      <c r="A27" s="128"/>
      <c r="B27" s="266"/>
      <c r="C27" s="199" t="s">
        <v>79</v>
      </c>
      <c r="D27" s="342"/>
      <c r="E27" s="594"/>
      <c r="F27" s="595">
        <f t="shared" si="0"/>
        <v>0</v>
      </c>
      <c r="G27" s="342"/>
      <c r="H27" s="594"/>
      <c r="I27" s="595">
        <f>H27*'Factors emissió OCCC'!$L$56</f>
        <v>0</v>
      </c>
      <c r="J27" s="1219"/>
      <c r="K27" s="594"/>
      <c r="L27" s="595">
        <f t="shared" si="1"/>
        <v>0</v>
      </c>
      <c r="M27" s="246">
        <f t="shared" si="2"/>
        <v>0</v>
      </c>
      <c r="N27" s="190">
        <f t="shared" si="3"/>
        <v>0</v>
      </c>
      <c r="O27" s="267"/>
      <c r="P27" s="268"/>
      <c r="Q27" s="1592"/>
    </row>
    <row r="28" spans="1:18" s="250" customFormat="1" ht="21" customHeight="1" outlineLevel="1" x14ac:dyDescent="0.25">
      <c r="A28" s="128"/>
      <c r="B28" s="266"/>
      <c r="C28" s="199" t="s">
        <v>80</v>
      </c>
      <c r="D28" s="342"/>
      <c r="E28" s="594"/>
      <c r="F28" s="595">
        <f t="shared" si="0"/>
        <v>0</v>
      </c>
      <c r="G28" s="342"/>
      <c r="H28" s="594"/>
      <c r="I28" s="595">
        <f>H28*'Factors emissió OCCC'!$L$56</f>
        <v>0</v>
      </c>
      <c r="J28" s="1219"/>
      <c r="K28" s="594"/>
      <c r="L28" s="595">
        <f t="shared" si="1"/>
        <v>0</v>
      </c>
      <c r="M28" s="246">
        <f t="shared" si="2"/>
        <v>0</v>
      </c>
      <c r="N28" s="190">
        <f t="shared" si="3"/>
        <v>0</v>
      </c>
      <c r="O28" s="267"/>
      <c r="P28" s="268"/>
      <c r="Q28" s="1592"/>
    </row>
    <row r="29" spans="1:18" s="250" customFormat="1" ht="21" customHeight="1" outlineLevel="1" x14ac:dyDescent="0.25">
      <c r="A29" s="128"/>
      <c r="B29" s="266"/>
      <c r="C29" s="199" t="s">
        <v>81</v>
      </c>
      <c r="D29" s="342"/>
      <c r="E29" s="594"/>
      <c r="F29" s="595">
        <f t="shared" si="0"/>
        <v>0</v>
      </c>
      <c r="G29" s="342"/>
      <c r="H29" s="594"/>
      <c r="I29" s="595">
        <f>H29*'Factors emissió OCCC'!$L$56</f>
        <v>0</v>
      </c>
      <c r="J29" s="1219"/>
      <c r="K29" s="594"/>
      <c r="L29" s="595">
        <f t="shared" si="1"/>
        <v>0</v>
      </c>
      <c r="M29" s="246">
        <f t="shared" si="2"/>
        <v>0</v>
      </c>
      <c r="N29" s="190">
        <f t="shared" si="3"/>
        <v>0</v>
      </c>
      <c r="O29" s="267"/>
      <c r="P29" s="268"/>
      <c r="Q29" s="1592"/>
    </row>
    <row r="30" spans="1:18" s="250" customFormat="1" ht="21" customHeight="1" outlineLevel="1" x14ac:dyDescent="0.25">
      <c r="A30" s="128"/>
      <c r="B30" s="266"/>
      <c r="C30" s="199" t="s">
        <v>82</v>
      </c>
      <c r="D30" s="342"/>
      <c r="E30" s="594"/>
      <c r="F30" s="595">
        <f t="shared" si="0"/>
        <v>0</v>
      </c>
      <c r="G30" s="342"/>
      <c r="H30" s="594"/>
      <c r="I30" s="595">
        <f>H30*'Factors emissió OCCC'!$L$56</f>
        <v>0</v>
      </c>
      <c r="J30" s="1219"/>
      <c r="K30" s="594"/>
      <c r="L30" s="595">
        <f t="shared" si="1"/>
        <v>0</v>
      </c>
      <c r="M30" s="246">
        <f t="shared" si="2"/>
        <v>0</v>
      </c>
      <c r="N30" s="190">
        <f t="shared" si="3"/>
        <v>0</v>
      </c>
      <c r="O30" s="267"/>
      <c r="P30" s="268"/>
      <c r="Q30" s="1592"/>
    </row>
    <row r="31" spans="1:18" s="250" customFormat="1" ht="21" customHeight="1" outlineLevel="1" x14ac:dyDescent="0.25">
      <c r="A31" s="128"/>
      <c r="B31" s="266"/>
      <c r="C31" s="199" t="s">
        <v>83</v>
      </c>
      <c r="D31" s="342"/>
      <c r="E31" s="594"/>
      <c r="F31" s="595">
        <f t="shared" si="0"/>
        <v>0</v>
      </c>
      <c r="G31" s="342"/>
      <c r="H31" s="594"/>
      <c r="I31" s="595">
        <f>H31*'Factors emissió OCCC'!$L$56</f>
        <v>0</v>
      </c>
      <c r="J31" s="1219"/>
      <c r="K31" s="594"/>
      <c r="L31" s="595">
        <f t="shared" si="1"/>
        <v>0</v>
      </c>
      <c r="M31" s="246">
        <f t="shared" si="2"/>
        <v>0</v>
      </c>
      <c r="N31" s="190">
        <f t="shared" si="3"/>
        <v>0</v>
      </c>
      <c r="O31" s="267"/>
      <c r="P31" s="268"/>
      <c r="Q31" s="1455"/>
      <c r="R31" s="271"/>
    </row>
    <row r="32" spans="1:18" s="250" customFormat="1" ht="21" customHeight="1" outlineLevel="1" x14ac:dyDescent="0.25">
      <c r="A32" s="128"/>
      <c r="B32" s="266"/>
      <c r="C32" s="199" t="s">
        <v>84</v>
      </c>
      <c r="D32" s="342"/>
      <c r="E32" s="594"/>
      <c r="F32" s="595">
        <f t="shared" si="0"/>
        <v>0</v>
      </c>
      <c r="G32" s="342"/>
      <c r="H32" s="594"/>
      <c r="I32" s="595">
        <f>H32*'Factors emissió OCCC'!$L$56</f>
        <v>0</v>
      </c>
      <c r="J32" s="1219"/>
      <c r="K32" s="594"/>
      <c r="L32" s="595">
        <f t="shared" si="1"/>
        <v>0</v>
      </c>
      <c r="M32" s="246">
        <f t="shared" si="2"/>
        <v>0</v>
      </c>
      <c r="N32" s="190">
        <f t="shared" si="3"/>
        <v>0</v>
      </c>
      <c r="O32" s="267"/>
      <c r="P32" s="268"/>
      <c r="Q32" s="1455"/>
      <c r="R32" s="271"/>
    </row>
    <row r="33" spans="1:18" s="250" customFormat="1" ht="21" customHeight="1" outlineLevel="1" x14ac:dyDescent="0.25">
      <c r="A33" s="128"/>
      <c r="B33" s="266"/>
      <c r="C33" s="199" t="s">
        <v>85</v>
      </c>
      <c r="D33" s="342"/>
      <c r="E33" s="594"/>
      <c r="F33" s="595">
        <f t="shared" si="0"/>
        <v>0</v>
      </c>
      <c r="G33" s="342"/>
      <c r="H33" s="594"/>
      <c r="I33" s="595">
        <f>H33*'Factors emissió OCCC'!$L$56</f>
        <v>0</v>
      </c>
      <c r="J33" s="1219"/>
      <c r="K33" s="594"/>
      <c r="L33" s="595">
        <f t="shared" si="1"/>
        <v>0</v>
      </c>
      <c r="M33" s="246">
        <f t="shared" si="2"/>
        <v>0</v>
      </c>
      <c r="N33" s="190">
        <f t="shared" si="3"/>
        <v>0</v>
      </c>
      <c r="O33" s="267"/>
      <c r="P33" s="268"/>
      <c r="Q33" s="1455"/>
      <c r="R33" s="271"/>
    </row>
    <row r="34" spans="1:18" s="250" customFormat="1" ht="21" customHeight="1" outlineLevel="1" x14ac:dyDescent="0.25">
      <c r="A34" s="128"/>
      <c r="B34" s="266"/>
      <c r="C34" s="199" t="s">
        <v>327</v>
      </c>
      <c r="D34" s="342"/>
      <c r="E34" s="594"/>
      <c r="F34" s="595">
        <f t="shared" si="0"/>
        <v>0</v>
      </c>
      <c r="G34" s="342"/>
      <c r="H34" s="594"/>
      <c r="I34" s="595">
        <f>H34*'Factors emissió OCCC'!$L$56</f>
        <v>0</v>
      </c>
      <c r="J34" s="1219"/>
      <c r="K34" s="594"/>
      <c r="L34" s="595">
        <f t="shared" si="1"/>
        <v>0</v>
      </c>
      <c r="M34" s="246">
        <f t="shared" si="2"/>
        <v>0</v>
      </c>
      <c r="N34" s="190">
        <f t="shared" si="3"/>
        <v>0</v>
      </c>
      <c r="O34" s="267"/>
      <c r="P34" s="268"/>
      <c r="Q34" s="1455"/>
      <c r="R34" s="271"/>
    </row>
    <row r="35" spans="1:18" s="250" customFormat="1" ht="21" customHeight="1" outlineLevel="1" x14ac:dyDescent="0.25">
      <c r="A35" s="128"/>
      <c r="B35" s="266"/>
      <c r="C35" s="199" t="s">
        <v>328</v>
      </c>
      <c r="D35" s="342"/>
      <c r="E35" s="594"/>
      <c r="F35" s="595">
        <f t="shared" si="0"/>
        <v>0</v>
      </c>
      <c r="G35" s="342"/>
      <c r="H35" s="594"/>
      <c r="I35" s="595">
        <f>H35*'Factors emissió OCCC'!$L$56</f>
        <v>0</v>
      </c>
      <c r="J35" s="1219"/>
      <c r="K35" s="594"/>
      <c r="L35" s="595">
        <f t="shared" si="1"/>
        <v>0</v>
      </c>
      <c r="M35" s="246">
        <f t="shared" si="2"/>
        <v>0</v>
      </c>
      <c r="N35" s="190">
        <f t="shared" si="3"/>
        <v>0</v>
      </c>
      <c r="O35" s="267"/>
      <c r="P35" s="268"/>
      <c r="Q35" s="1455"/>
      <c r="R35" s="271"/>
    </row>
    <row r="36" spans="1:18" s="250" customFormat="1" ht="21" customHeight="1" outlineLevel="1" x14ac:dyDescent="0.25">
      <c r="A36" s="128"/>
      <c r="B36" s="266"/>
      <c r="C36" s="199" t="s">
        <v>329</v>
      </c>
      <c r="D36" s="342"/>
      <c r="E36" s="594"/>
      <c r="F36" s="595">
        <f t="shared" si="0"/>
        <v>0</v>
      </c>
      <c r="G36" s="342"/>
      <c r="H36" s="594"/>
      <c r="I36" s="595">
        <f>H36*'Factors emissió OCCC'!$L$56</f>
        <v>0</v>
      </c>
      <c r="J36" s="1219"/>
      <c r="K36" s="594"/>
      <c r="L36" s="595">
        <f t="shared" si="1"/>
        <v>0</v>
      </c>
      <c r="M36" s="246">
        <f t="shared" si="2"/>
        <v>0</v>
      </c>
      <c r="N36" s="190">
        <f t="shared" si="3"/>
        <v>0</v>
      </c>
      <c r="O36" s="267"/>
      <c r="P36" s="268"/>
      <c r="Q36" s="1455"/>
      <c r="R36" s="271"/>
    </row>
    <row r="37" spans="1:18" s="250" customFormat="1" ht="21" customHeight="1" outlineLevel="1" x14ac:dyDescent="0.25">
      <c r="A37" s="128"/>
      <c r="B37" s="266"/>
      <c r="C37" s="199" t="s">
        <v>330</v>
      </c>
      <c r="D37" s="342"/>
      <c r="E37" s="594"/>
      <c r="F37" s="595">
        <f t="shared" si="0"/>
        <v>0</v>
      </c>
      <c r="G37" s="342"/>
      <c r="H37" s="594"/>
      <c r="I37" s="595">
        <f>H37*'Factors emissió OCCC'!$L$56</f>
        <v>0</v>
      </c>
      <c r="J37" s="1219"/>
      <c r="K37" s="594"/>
      <c r="L37" s="595">
        <f t="shared" si="1"/>
        <v>0</v>
      </c>
      <c r="M37" s="246">
        <f t="shared" si="2"/>
        <v>0</v>
      </c>
      <c r="N37" s="190">
        <f t="shared" si="3"/>
        <v>0</v>
      </c>
      <c r="O37" s="267"/>
      <c r="P37" s="268"/>
      <c r="Q37" s="1455"/>
      <c r="R37" s="271"/>
    </row>
    <row r="38" spans="1:18" s="250" customFormat="1" ht="21" customHeight="1" outlineLevel="1" thickBot="1" x14ac:dyDescent="0.3">
      <c r="A38" s="128"/>
      <c r="B38" s="266"/>
      <c r="C38" s="447" t="s">
        <v>331</v>
      </c>
      <c r="D38" s="945"/>
      <c r="E38" s="946"/>
      <c r="F38" s="947">
        <f t="shared" si="0"/>
        <v>0</v>
      </c>
      <c r="G38" s="945"/>
      <c r="H38" s="946"/>
      <c r="I38" s="947">
        <f>H38*'Factors emissió OCCC'!$L$56</f>
        <v>0</v>
      </c>
      <c r="J38" s="1220"/>
      <c r="K38" s="946"/>
      <c r="L38" s="947">
        <f>K38</f>
        <v>0</v>
      </c>
      <c r="M38" s="948">
        <f t="shared" si="2"/>
        <v>0</v>
      </c>
      <c r="N38" s="191">
        <f t="shared" si="3"/>
        <v>0</v>
      </c>
      <c r="O38" s="267"/>
      <c r="P38" s="268"/>
      <c r="Q38" s="1455"/>
      <c r="R38" s="271"/>
    </row>
    <row r="39" spans="1:18" s="250" customFormat="1" ht="21" customHeight="1" outlineLevel="1" thickBot="1" x14ac:dyDescent="0.3">
      <c r="A39" s="128"/>
      <c r="B39" s="266"/>
      <c r="C39" s="1578" t="s">
        <v>25</v>
      </c>
      <c r="D39" s="1579"/>
      <c r="E39" s="1579"/>
      <c r="F39" s="949">
        <f>SUM(F14:F38)</f>
        <v>0</v>
      </c>
      <c r="G39" s="1580"/>
      <c r="H39" s="1580"/>
      <c r="I39" s="949">
        <f>SUM(I14:I38)</f>
        <v>0</v>
      </c>
      <c r="J39" s="1580"/>
      <c r="K39" s="1580"/>
      <c r="L39" s="950">
        <f>SUM(L14:L38)</f>
        <v>0</v>
      </c>
      <c r="M39" s="951">
        <f>SUM(M14:M38)</f>
        <v>0</v>
      </c>
      <c r="N39" s="952">
        <f>SUM(N14:N38)</f>
        <v>0</v>
      </c>
      <c r="O39" s="267"/>
      <c r="P39" s="268"/>
      <c r="Q39" s="1455"/>
      <c r="R39" s="271"/>
    </row>
    <row r="40" spans="1:18" s="250" customFormat="1" ht="13.5" customHeight="1" x14ac:dyDescent="0.25">
      <c r="A40" s="128"/>
      <c r="B40" s="272"/>
      <c r="C40" s="273"/>
      <c r="D40" s="273"/>
      <c r="E40" s="273"/>
      <c r="F40" s="273"/>
      <c r="G40" s="273"/>
      <c r="H40" s="273"/>
      <c r="I40" s="273"/>
      <c r="J40" s="273"/>
      <c r="K40" s="273"/>
      <c r="L40" s="273"/>
      <c r="M40" s="273"/>
      <c r="N40" s="273"/>
      <c r="O40" s="274"/>
      <c r="P40" s="268"/>
      <c r="Q40" s="1565"/>
      <c r="R40" s="271"/>
    </row>
    <row r="41" spans="1:18" s="250" customFormat="1" ht="13.5" customHeight="1" thickBot="1" x14ac:dyDescent="0.3">
      <c r="A41" s="128"/>
      <c r="Q41" s="275"/>
    </row>
    <row r="42" spans="1:18" s="275" customFormat="1" ht="24.9" customHeight="1" thickBot="1" x14ac:dyDescent="0.3">
      <c r="A42" s="193"/>
      <c r="C42" s="1512" t="s">
        <v>1398</v>
      </c>
      <c r="D42" s="1513"/>
      <c r="E42" s="1513"/>
      <c r="F42" s="1513"/>
      <c r="G42" s="1513"/>
      <c r="H42" s="1513"/>
      <c r="I42" s="1513"/>
      <c r="J42" s="1513"/>
      <c r="K42" s="1513"/>
      <c r="L42" s="1564"/>
      <c r="M42" s="127">
        <f>SUM(M14:M38)</f>
        <v>0</v>
      </c>
    </row>
    <row r="43" spans="1:18" s="250" customFormat="1" ht="29.4" customHeight="1" thickBot="1" x14ac:dyDescent="0.3">
      <c r="A43" s="128"/>
      <c r="C43" s="1512" t="s">
        <v>1399</v>
      </c>
      <c r="D43" s="1513"/>
      <c r="E43" s="1513"/>
      <c r="F43" s="1513"/>
      <c r="G43" s="1513"/>
      <c r="H43" s="1513"/>
      <c r="I43" s="1513"/>
      <c r="J43" s="1513"/>
      <c r="K43" s="1513"/>
      <c r="L43" s="1513"/>
      <c r="M43" s="1593"/>
      <c r="N43" s="127">
        <f>SUM(N14:N38)</f>
        <v>0</v>
      </c>
      <c r="Q43" s="275"/>
    </row>
    <row r="44" spans="1:18" x14ac:dyDescent="0.25">
      <c r="Q44" s="275"/>
    </row>
    <row r="45" spans="1:18" x14ac:dyDescent="0.25">
      <c r="Q45" s="275"/>
    </row>
    <row r="46" spans="1:18" x14ac:dyDescent="0.25">
      <c r="Q46" s="275"/>
    </row>
  </sheetData>
  <sheetProtection algorithmName="SHA-512" hashValue="t3tni34tV73q99KnmzZNbV7HyzNspLFWSr0zBF71NkOIXQQrYEibRpSmlzFSEgWh+jFT92cC+t+X8cz3ftW4Jg==" saltValue="rmBXC0pyzcC9HbGe1QlxCQ==" spinCount="100000" sheet="1" objects="1" scenarios="1"/>
  <mergeCells count="23">
    <mergeCell ref="B2:O2"/>
    <mergeCell ref="D7:I7"/>
    <mergeCell ref="Q11:Q13"/>
    <mergeCell ref="D12:F12"/>
    <mergeCell ref="G12:I12"/>
    <mergeCell ref="D5:I5"/>
    <mergeCell ref="D6:I6"/>
    <mergeCell ref="J12:L12"/>
    <mergeCell ref="J4:M4"/>
    <mergeCell ref="J5:M5"/>
    <mergeCell ref="N6:O8"/>
    <mergeCell ref="C11:C13"/>
    <mergeCell ref="D11:I11"/>
    <mergeCell ref="J11:L11"/>
    <mergeCell ref="D4:I4"/>
    <mergeCell ref="Q14:Q22"/>
    <mergeCell ref="Q27:Q31"/>
    <mergeCell ref="Q32:Q40"/>
    <mergeCell ref="C43:M43"/>
    <mergeCell ref="C42:L42"/>
    <mergeCell ref="C39:E39"/>
    <mergeCell ref="G39:H39"/>
    <mergeCell ref="J39:K39"/>
  </mergeCells>
  <dataValidations count="1">
    <dataValidation type="list" allowBlank="1" showInputMessage="1" showErrorMessage="1" sqref="N4:N5" xr:uid="{00000000-0002-0000-0B00-000000000000}">
      <formula1>$S$5:$S$9</formula1>
    </dataValidation>
  </dataValidations>
  <hyperlinks>
    <hyperlink ref="Q11" r:id="rId1" display="Guia pràctica per al càlcul d'emissions de gasos amb efecte d'hivernacle. Versió 2014." xr:uid="{00000000-0004-0000-0B00-000000000000}"/>
    <hyperlink ref="Q11:Q13" r:id="rId2" display="Guia de càlcul d'emissions de gasos amb efecte d'hivernacle. Versió 2023. " xr:uid="{00000000-0004-0000-0B00-000001000000}"/>
    <hyperlink ref="D5:I5" location="'DIR_Ús del sòl'!D11" display="- En emissions de CO2eq si el balanç d'emissions i remocions implica una reducció del reservori de carboni." xr:uid="{00000000-0004-0000-0B00-000002000000}"/>
    <hyperlink ref="D6:I6" location="'DIR_Ús del sòl'!J11" display="- En remocions de CO2eq si el balanç d'emissions i remocions implica un increment dels reservoris de carboni." xr:uid="{00000000-0004-0000-0B00-000003000000}"/>
  </hyperlinks>
  <pageMargins left="0.75" right="0.75" top="1" bottom="1" header="0.5" footer="0.5"/>
  <pageSetup paperSize="9" scale="47" orientation="landscape" r:id="rId3"/>
  <headerFooter alignWithMargins="0"/>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ull17">
    <tabColor rgb="FF3366FF"/>
    <pageSetUpPr fitToPage="1"/>
  </sheetPr>
  <dimension ref="A1:AL59"/>
  <sheetViews>
    <sheetView topLeftCell="A14" zoomScaleNormal="100" zoomScaleSheetLayoutView="75" workbookViewId="0">
      <selection activeCell="J17" sqref="J17"/>
    </sheetView>
  </sheetViews>
  <sheetFormatPr defaultColWidth="9.44140625" defaultRowHeight="13.2" x14ac:dyDescent="0.25"/>
  <cols>
    <col min="1" max="1" width="3.44140625" style="128" customWidth="1"/>
    <col min="2" max="2" width="5.44140625" style="107" customWidth="1"/>
    <col min="3" max="3" width="30.88671875" style="107" customWidth="1"/>
    <col min="4" max="4" width="34.88671875" style="107" customWidth="1"/>
    <col min="5" max="5" width="12.88671875" style="107" customWidth="1"/>
    <col min="6" max="6" width="19.88671875" style="107" customWidth="1"/>
    <col min="7" max="7" width="17.109375" style="107" customWidth="1"/>
    <col min="8" max="8" width="12.88671875" style="107" customWidth="1"/>
    <col min="9" max="9" width="25.33203125" style="107" customWidth="1"/>
    <col min="10" max="10" width="21" style="107" customWidth="1"/>
    <col min="11" max="11" width="23.6640625" style="107" customWidth="1"/>
    <col min="12" max="12" width="20.88671875" style="107" customWidth="1"/>
    <col min="13" max="13" width="17" style="107" customWidth="1"/>
    <col min="14" max="14" width="21.44140625" style="107" customWidth="1"/>
    <col min="15" max="15" width="7.33203125" style="107" customWidth="1"/>
    <col min="16" max="17" width="9.5546875" style="107" hidden="1" customWidth="1"/>
    <col min="18" max="20" width="21.88671875" style="46" hidden="1" customWidth="1"/>
    <col min="21" max="21" width="21.88671875" style="210" hidden="1" customWidth="1"/>
    <col min="22" max="22" width="21.88671875" style="46" hidden="1" customWidth="1"/>
    <col min="23" max="27" width="14.5546875" style="46" hidden="1" customWidth="1"/>
    <col min="28" max="30" width="14.88671875" style="107" hidden="1" customWidth="1"/>
    <col min="31" max="31" width="19.5546875" style="107" hidden="1" customWidth="1"/>
    <col min="32" max="32" width="14.88671875" style="107" hidden="1" customWidth="1"/>
    <col min="33" max="33" width="16.44140625" style="107" hidden="1" customWidth="1"/>
    <col min="34" max="34" width="21.109375" style="107" hidden="1" customWidth="1"/>
    <col min="35" max="37" width="12.44140625" style="107" hidden="1" customWidth="1"/>
    <col min="38" max="38" width="37" style="107" customWidth="1"/>
    <col min="39" max="16384" width="9.44140625" style="107"/>
  </cols>
  <sheetData>
    <row r="1" spans="1:38" ht="17.25" customHeight="1" x14ac:dyDescent="0.25">
      <c r="B1" s="128"/>
    </row>
    <row r="2" spans="1:38" ht="33.75" customHeight="1" x14ac:dyDescent="0.25">
      <c r="B2" s="1535" t="s">
        <v>1133</v>
      </c>
      <c r="C2" s="1535"/>
      <c r="D2" s="1535"/>
      <c r="E2" s="1535"/>
      <c r="F2" s="1535"/>
      <c r="G2" s="1535"/>
      <c r="H2" s="1535"/>
      <c r="I2" s="1535"/>
      <c r="J2" s="1535"/>
      <c r="K2" s="1535"/>
      <c r="L2" s="1535"/>
      <c r="M2" s="1535"/>
      <c r="N2" s="1535"/>
      <c r="O2" s="1535"/>
    </row>
    <row r="3" spans="1:38" ht="8.25" customHeight="1" thickBot="1" x14ac:dyDescent="0.3">
      <c r="B3" s="770"/>
      <c r="C3" s="770"/>
      <c r="D3" s="770"/>
      <c r="E3" s="770"/>
      <c r="F3" s="770"/>
      <c r="G3" s="770"/>
      <c r="H3" s="770"/>
      <c r="I3" s="770"/>
      <c r="J3" s="770"/>
      <c r="K3" s="770"/>
      <c r="L3" s="770"/>
      <c r="M3" s="770"/>
      <c r="N3" s="770"/>
      <c r="O3" s="770"/>
      <c r="P3" s="770"/>
      <c r="Q3" s="770"/>
      <c r="R3" s="771"/>
      <c r="S3" s="771"/>
      <c r="T3" s="771"/>
      <c r="U3" s="771"/>
      <c r="AB3" s="770"/>
    </row>
    <row r="4" spans="1:38" ht="132.75" customHeight="1" x14ac:dyDescent="0.25">
      <c r="A4" s="107"/>
      <c r="B4" s="709"/>
      <c r="D4" s="1618" t="s">
        <v>1841</v>
      </c>
      <c r="E4" s="1619"/>
      <c r="F4" s="1619"/>
      <c r="G4" s="1619"/>
      <c r="H4" s="1619"/>
      <c r="I4" s="1619"/>
      <c r="J4" s="1619"/>
      <c r="K4" s="1619"/>
      <c r="L4" s="1619"/>
      <c r="M4" s="1619"/>
      <c r="N4" s="1619"/>
      <c r="O4" s="1620"/>
      <c r="R4" s="41"/>
      <c r="S4" s="772"/>
    </row>
    <row r="5" spans="1:38" ht="19.5" customHeight="1" x14ac:dyDescent="0.25">
      <c r="A5" s="107"/>
      <c r="B5" s="640"/>
      <c r="C5" s="255" t="s">
        <v>0</v>
      </c>
      <c r="D5" s="1621"/>
      <c r="E5" s="1622"/>
      <c r="F5" s="1622"/>
      <c r="G5" s="1622"/>
      <c r="H5" s="1622"/>
      <c r="I5" s="1622"/>
      <c r="J5" s="1622"/>
      <c r="K5" s="1622"/>
      <c r="L5" s="1622"/>
      <c r="M5" s="1622"/>
      <c r="N5" s="1622"/>
      <c r="O5" s="1623"/>
      <c r="R5" s="41"/>
      <c r="S5" s="772"/>
    </row>
    <row r="6" spans="1:38" ht="19.5" customHeight="1" x14ac:dyDescent="0.25">
      <c r="A6" s="107"/>
      <c r="B6" s="641"/>
      <c r="C6" s="255" t="s">
        <v>51</v>
      </c>
      <c r="D6" s="1621"/>
      <c r="E6" s="1622"/>
      <c r="F6" s="1622"/>
      <c r="G6" s="1622"/>
      <c r="H6" s="1622"/>
      <c r="I6" s="1622"/>
      <c r="J6" s="1622"/>
      <c r="K6" s="1622"/>
      <c r="L6" s="1622"/>
      <c r="M6" s="1622"/>
      <c r="N6" s="1622"/>
      <c r="O6" s="1623"/>
      <c r="R6" s="41"/>
      <c r="S6" s="772"/>
    </row>
    <row r="7" spans="1:38" ht="19.5" customHeight="1" x14ac:dyDescent="0.25">
      <c r="A7" s="107"/>
      <c r="B7" s="642"/>
      <c r="C7" s="255" t="s">
        <v>1</v>
      </c>
      <c r="D7" s="1621"/>
      <c r="E7" s="1622"/>
      <c r="F7" s="1622"/>
      <c r="G7" s="1622"/>
      <c r="H7" s="1622"/>
      <c r="I7" s="1622"/>
      <c r="J7" s="1622"/>
      <c r="K7" s="1622"/>
      <c r="L7" s="1622"/>
      <c r="M7" s="1622"/>
      <c r="N7" s="1622"/>
      <c r="O7" s="1623"/>
      <c r="R7" s="41"/>
      <c r="S7" s="772"/>
    </row>
    <row r="8" spans="1:38" ht="19.5" customHeight="1" x14ac:dyDescent="0.25">
      <c r="A8" s="107"/>
      <c r="B8" s="643"/>
      <c r="C8" s="255" t="s">
        <v>52</v>
      </c>
      <c r="D8" s="1621"/>
      <c r="E8" s="1622"/>
      <c r="F8" s="1622"/>
      <c r="G8" s="1622"/>
      <c r="H8" s="1622"/>
      <c r="I8" s="1622"/>
      <c r="J8" s="1622"/>
      <c r="K8" s="1622"/>
      <c r="L8" s="1622"/>
      <c r="M8" s="1622"/>
      <c r="N8" s="1622"/>
      <c r="O8" s="1623"/>
      <c r="R8" s="41"/>
      <c r="S8" s="772"/>
    </row>
    <row r="9" spans="1:38" ht="15.6" customHeight="1" x14ac:dyDescent="0.25">
      <c r="D9" s="1621"/>
      <c r="E9" s="1622"/>
      <c r="F9" s="1622"/>
      <c r="G9" s="1622"/>
      <c r="H9" s="1622"/>
      <c r="I9" s="1622"/>
      <c r="J9" s="1622"/>
      <c r="K9" s="1622"/>
      <c r="L9" s="1622"/>
      <c r="M9" s="1622"/>
      <c r="N9" s="1622"/>
      <c r="O9" s="1623"/>
      <c r="P9" s="769"/>
      <c r="Q9" s="769"/>
      <c r="R9" s="41"/>
      <c r="S9" s="41"/>
      <c r="T9" s="41"/>
      <c r="U9" s="329"/>
      <c r="V9" s="41"/>
      <c r="AA9" s="41"/>
      <c r="AB9" s="769"/>
    </row>
    <row r="10" spans="1:38" ht="15.6" customHeight="1" x14ac:dyDescent="0.25">
      <c r="D10" s="1621"/>
      <c r="E10" s="1622"/>
      <c r="F10" s="1622"/>
      <c r="G10" s="1622"/>
      <c r="H10" s="1622"/>
      <c r="I10" s="1622"/>
      <c r="J10" s="1622"/>
      <c r="K10" s="1622"/>
      <c r="L10" s="1622"/>
      <c r="M10" s="1622"/>
      <c r="N10" s="1622"/>
      <c r="O10" s="1623"/>
      <c r="R10" s="41"/>
      <c r="S10" s="41"/>
      <c r="T10" s="41"/>
      <c r="U10" s="329"/>
      <c r="V10" s="41"/>
      <c r="AA10" s="41"/>
    </row>
    <row r="11" spans="1:38" ht="19.5" customHeight="1" thickBot="1" x14ac:dyDescent="0.3">
      <c r="D11" s="1624"/>
      <c r="E11" s="1625"/>
      <c r="F11" s="1625"/>
      <c r="G11" s="1625"/>
      <c r="H11" s="1625"/>
      <c r="I11" s="1625"/>
      <c r="J11" s="1625"/>
      <c r="K11" s="1625"/>
      <c r="L11" s="1625"/>
      <c r="M11" s="1625"/>
      <c r="N11" s="1625"/>
      <c r="O11" s="1626"/>
      <c r="R11" s="41"/>
      <c r="S11" s="41"/>
      <c r="T11" s="41"/>
      <c r="U11" s="329"/>
      <c r="V11" s="41"/>
      <c r="AA11" s="41"/>
    </row>
    <row r="12" spans="1:38" ht="33" customHeight="1" thickBot="1" x14ac:dyDescent="0.3">
      <c r="B12" s="120"/>
      <c r="C12" s="116"/>
      <c r="D12" s="243"/>
      <c r="E12" s="775"/>
      <c r="F12" s="775"/>
      <c r="G12" s="775"/>
      <c r="H12" s="775"/>
      <c r="I12" s="775"/>
      <c r="J12" s="775"/>
      <c r="K12" s="775"/>
      <c r="L12" s="775"/>
      <c r="M12" s="775"/>
      <c r="N12" s="775"/>
      <c r="O12" s="221"/>
      <c r="R12" s="41"/>
      <c r="S12" s="41"/>
      <c r="T12" s="41"/>
      <c r="U12" s="329"/>
      <c r="V12" s="41"/>
      <c r="AA12" s="41"/>
      <c r="AL12" s="194" t="s">
        <v>1123</v>
      </c>
    </row>
    <row r="13" spans="1:38" ht="78" customHeight="1" thickBot="1" x14ac:dyDescent="0.3">
      <c r="B13" s="120"/>
      <c r="C13" s="1561" t="s">
        <v>1542</v>
      </c>
      <c r="D13" s="1461" t="s">
        <v>782</v>
      </c>
      <c r="E13" s="1609" t="s">
        <v>1135</v>
      </c>
      <c r="F13" s="1610"/>
      <c r="G13" s="1611"/>
      <c r="H13" s="1609" t="s">
        <v>731</v>
      </c>
      <c r="I13" s="1610"/>
      <c r="J13" s="1611"/>
      <c r="K13" s="924" t="s">
        <v>1526</v>
      </c>
      <c r="L13" s="1609" t="s">
        <v>1174</v>
      </c>
      <c r="M13" s="1611"/>
      <c r="N13" s="613" t="s">
        <v>780</v>
      </c>
      <c r="O13" s="773"/>
      <c r="R13" s="1612" t="s">
        <v>728</v>
      </c>
      <c r="S13" s="1613"/>
      <c r="T13" s="1613"/>
      <c r="U13" s="1613"/>
      <c r="V13" s="1614"/>
      <c r="W13" s="1612" t="s">
        <v>793</v>
      </c>
      <c r="X13" s="1613"/>
      <c r="Y13" s="1613"/>
      <c r="Z13" s="1613"/>
      <c r="AA13" s="1614"/>
      <c r="AB13" s="1612" t="s">
        <v>1141</v>
      </c>
      <c r="AC13" s="1613"/>
      <c r="AD13" s="1613"/>
      <c r="AE13" s="1613"/>
      <c r="AF13" s="1614"/>
      <c r="AG13" s="1612" t="s">
        <v>1142</v>
      </c>
      <c r="AH13" s="1613"/>
      <c r="AI13" s="1613"/>
      <c r="AJ13" s="1613"/>
      <c r="AK13" s="1613"/>
      <c r="AL13" s="1432" t="s">
        <v>1840</v>
      </c>
    </row>
    <row r="14" spans="1:38" ht="65.25" customHeight="1" thickBot="1" x14ac:dyDescent="0.3">
      <c r="B14" s="120"/>
      <c r="C14" s="1616"/>
      <c r="D14" s="1617"/>
      <c r="E14" s="1139" t="s">
        <v>1134</v>
      </c>
      <c r="F14" s="1139" t="s">
        <v>783</v>
      </c>
      <c r="G14" s="1139" t="s">
        <v>1136</v>
      </c>
      <c r="H14" s="1139" t="s">
        <v>1134</v>
      </c>
      <c r="I14" s="1188" t="s">
        <v>787</v>
      </c>
      <c r="J14" s="1139" t="s">
        <v>1160</v>
      </c>
      <c r="K14" s="1188" t="s">
        <v>87</v>
      </c>
      <c r="L14" s="1188" t="s">
        <v>1159</v>
      </c>
      <c r="M14" s="1188" t="s">
        <v>781</v>
      </c>
      <c r="N14" s="1189" t="s">
        <v>756</v>
      </c>
      <c r="O14" s="773"/>
      <c r="R14" s="672" t="s">
        <v>788</v>
      </c>
      <c r="S14" s="672" t="s">
        <v>789</v>
      </c>
      <c r="T14" s="672" t="s">
        <v>790</v>
      </c>
      <c r="U14" s="672" t="s">
        <v>792</v>
      </c>
      <c r="V14" s="672" t="s">
        <v>791</v>
      </c>
      <c r="W14" s="672" t="s">
        <v>788</v>
      </c>
      <c r="X14" s="672" t="s">
        <v>789</v>
      </c>
      <c r="Y14" s="672" t="s">
        <v>790</v>
      </c>
      <c r="Z14" s="672" t="s">
        <v>792</v>
      </c>
      <c r="AA14" s="672" t="s">
        <v>791</v>
      </c>
      <c r="AB14" s="672" t="s">
        <v>788</v>
      </c>
      <c r="AC14" s="672" t="s">
        <v>789</v>
      </c>
      <c r="AD14" s="672" t="s">
        <v>790</v>
      </c>
      <c r="AE14" s="672" t="s">
        <v>792</v>
      </c>
      <c r="AF14" s="672" t="s">
        <v>791</v>
      </c>
      <c r="AG14" s="672" t="s">
        <v>788</v>
      </c>
      <c r="AH14" s="672" t="s">
        <v>789</v>
      </c>
      <c r="AI14" s="672" t="s">
        <v>790</v>
      </c>
      <c r="AJ14" s="672" t="s">
        <v>792</v>
      </c>
      <c r="AK14" s="678" t="s">
        <v>791</v>
      </c>
      <c r="AL14" s="1432"/>
    </row>
    <row r="15" spans="1:38" ht="32.4" customHeight="1" x14ac:dyDescent="0.25">
      <c r="B15" s="120"/>
      <c r="C15" s="1190" t="s">
        <v>66</v>
      </c>
      <c r="D15" s="1191" t="s">
        <v>1132</v>
      </c>
      <c r="E15" s="1192" t="str">
        <f t="shared" ref="E15:E34" si="0">IF(D15="","",IF(OR(D15=$D$51,D15=$D$52),"SÍ","NO"))</f>
        <v>SÍ</v>
      </c>
      <c r="F15" s="1193" t="s">
        <v>1852</v>
      </c>
      <c r="G15" s="1194"/>
      <c r="H15" s="1192" t="str">
        <f t="shared" ref="H15:H34" si="1">IF(D15="","",IF(D15=$D$53,"SÍ","NO"))</f>
        <v>NO</v>
      </c>
      <c r="I15" s="1191"/>
      <c r="J15" s="1191"/>
      <c r="K15" s="1195">
        <v>5305282</v>
      </c>
      <c r="L15" s="1192" t="str">
        <f t="shared" ref="L15:L34" si="2">IF(D15="","",IF(OR(D15=$D$50,D15=$D$52),"NO","SÍ"))</f>
        <v>NO</v>
      </c>
      <c r="M15" s="1196">
        <f>IF(D15=$D$50,'Factors emissió OCCC'!$D$6*1000,IF(D15=$D$51,G15,IF(D15=$D$52,0,IF(D15=$D$53,J15,""))))</f>
        <v>0</v>
      </c>
      <c r="N15" s="1197">
        <f>IF(K15=0,0,IF(D15=0,"Escolliu valor columna D",K15*M15/1000000))</f>
        <v>0</v>
      </c>
      <c r="O15" s="773"/>
      <c r="R15" s="330">
        <f t="shared" ref="R15:R34" si="3">IF(D15=$D$50,K15,0)</f>
        <v>0</v>
      </c>
      <c r="S15" s="330">
        <f t="shared" ref="S15:S34" si="4">IF(D15=$D$51,K15,0)</f>
        <v>0</v>
      </c>
      <c r="T15" s="330">
        <f t="shared" ref="T15:T34" si="5">IF(D15=$D$52,K15,0)</f>
        <v>5305282</v>
      </c>
      <c r="U15" s="330">
        <f t="shared" ref="U15:U34" si="6">IF(D15=$D$53,K15,0)</f>
        <v>0</v>
      </c>
      <c r="V15" s="330"/>
      <c r="W15" s="330">
        <f t="shared" ref="W15:W34" si="7">IF(D15=$D$50,N15,0)</f>
        <v>0</v>
      </c>
      <c r="X15" s="330">
        <f t="shared" ref="X15:X34" si="8">IF(D15=$D$51,N15,0)</f>
        <v>0</v>
      </c>
      <c r="Y15" s="330">
        <f t="shared" ref="Y15:Y34" si="9">IF(D15=$D$52,N15,0)</f>
        <v>0</v>
      </c>
      <c r="Z15" s="330">
        <f t="shared" ref="Z15:Z34" si="10">IF(D15=$D$53,N15,0)</f>
        <v>0</v>
      </c>
      <c r="AA15" s="330"/>
      <c r="AB15" s="331">
        <f>IF(D15=$D$50,'Factors emissió OCCC'!$D$6*1000,0)</f>
        <v>0</v>
      </c>
      <c r="AC15" s="331">
        <f t="shared" ref="AC15:AC34" si="11">IF(D15=$D$51,M15,0)</f>
        <v>0</v>
      </c>
      <c r="AD15" s="331">
        <f t="shared" ref="AD15:AD34" si="12">IF(D15=$D$52,0,0)</f>
        <v>0</v>
      </c>
      <c r="AE15" s="331">
        <f t="shared" ref="AE15:AE34" si="13">IF(D15=$D$53,M15,0)</f>
        <v>0</v>
      </c>
      <c r="AF15" s="331"/>
      <c r="AG15" s="330">
        <f>R15*AB15</f>
        <v>0</v>
      </c>
      <c r="AH15" s="330">
        <f t="shared" ref="AH15:AJ15" si="14">S15*AC15</f>
        <v>0</v>
      </c>
      <c r="AI15" s="330">
        <f t="shared" si="14"/>
        <v>0</v>
      </c>
      <c r="AJ15" s="330">
        <f t="shared" si="14"/>
        <v>0</v>
      </c>
      <c r="AK15" s="782"/>
      <c r="AL15" s="1432"/>
    </row>
    <row r="16" spans="1:38" ht="32.4" customHeight="1" x14ac:dyDescent="0.25">
      <c r="B16" s="120"/>
      <c r="C16" s="199" t="s">
        <v>67</v>
      </c>
      <c r="D16" s="200" t="s">
        <v>1132</v>
      </c>
      <c r="E16" s="327" t="str">
        <f t="shared" si="0"/>
        <v>SÍ</v>
      </c>
      <c r="F16" s="328" t="s">
        <v>1853</v>
      </c>
      <c r="G16" s="1117"/>
      <c r="H16" s="327" t="str">
        <f t="shared" si="1"/>
        <v>NO</v>
      </c>
      <c r="I16" s="200"/>
      <c r="J16" s="200"/>
      <c r="K16" s="1011">
        <v>395816</v>
      </c>
      <c r="L16" s="327" t="str">
        <f t="shared" si="2"/>
        <v>NO</v>
      </c>
      <c r="M16" s="371">
        <f>IF(D16=$D$50,'Factors emissió OCCC'!$D$6*1000,IF(D16=$D$51,G16,IF(D16=$D$52,0,IF(D16=$D$53,J16,""))))</f>
        <v>0</v>
      </c>
      <c r="N16" s="369">
        <f t="shared" ref="N16:N34" si="15">IF(K16=0,0,IF(D16=0,"Escolliu valor columna D",K16*M16/1000000))</f>
        <v>0</v>
      </c>
      <c r="O16" s="773"/>
      <c r="R16" s="330">
        <f t="shared" si="3"/>
        <v>0</v>
      </c>
      <c r="S16" s="330">
        <f t="shared" si="4"/>
        <v>0</v>
      </c>
      <c r="T16" s="330">
        <f t="shared" si="5"/>
        <v>395816</v>
      </c>
      <c r="U16" s="330">
        <f t="shared" si="6"/>
        <v>0</v>
      </c>
      <c r="V16" s="330"/>
      <c r="W16" s="330">
        <f t="shared" si="7"/>
        <v>0</v>
      </c>
      <c r="X16" s="330">
        <f t="shared" si="8"/>
        <v>0</v>
      </c>
      <c r="Y16" s="330">
        <f t="shared" si="9"/>
        <v>0</v>
      </c>
      <c r="Z16" s="330">
        <f t="shared" si="10"/>
        <v>0</v>
      </c>
      <c r="AA16" s="330"/>
      <c r="AB16" s="331">
        <f>IF(D16=$D$50,'Factors emissió OCCC'!$D$6*1000,0)</f>
        <v>0</v>
      </c>
      <c r="AC16" s="331">
        <f t="shared" si="11"/>
        <v>0</v>
      </c>
      <c r="AD16" s="331">
        <f t="shared" si="12"/>
        <v>0</v>
      </c>
      <c r="AE16" s="331">
        <f t="shared" si="13"/>
        <v>0</v>
      </c>
      <c r="AF16" s="331"/>
      <c r="AG16" s="330">
        <f t="shared" ref="AG16:AG25" si="16">R16*AB16</f>
        <v>0</v>
      </c>
      <c r="AH16" s="330">
        <f t="shared" ref="AH16:AH25" si="17">S16*AC16</f>
        <v>0</v>
      </c>
      <c r="AI16" s="330">
        <f t="shared" ref="AI16:AI25" si="18">T16*AD16</f>
        <v>0</v>
      </c>
      <c r="AJ16" s="330">
        <f t="shared" ref="AJ16:AJ25" si="19">U16*AE16</f>
        <v>0</v>
      </c>
      <c r="AK16" s="782"/>
      <c r="AL16" s="195"/>
    </row>
    <row r="17" spans="2:38" ht="32.4" customHeight="1" x14ac:dyDescent="0.25">
      <c r="B17" s="120"/>
      <c r="C17" s="199" t="s">
        <v>68</v>
      </c>
      <c r="D17" s="200"/>
      <c r="E17" s="327" t="str">
        <f t="shared" si="0"/>
        <v/>
      </c>
      <c r="F17" s="328"/>
      <c r="G17" s="1117"/>
      <c r="H17" s="327" t="str">
        <f t="shared" si="1"/>
        <v/>
      </c>
      <c r="I17" s="200"/>
      <c r="J17" s="200"/>
      <c r="K17" s="1011"/>
      <c r="L17" s="327" t="str">
        <f t="shared" si="2"/>
        <v/>
      </c>
      <c r="M17" s="371" t="str">
        <f>IF(D17=$D$50,'Factors emissió OCCC'!$D$6*1000,IF(D17=$D$51,G17,IF(D17=$D$52,0,IF(D17=$D$53,J17,""))))</f>
        <v/>
      </c>
      <c r="N17" s="369">
        <f t="shared" si="15"/>
        <v>0</v>
      </c>
      <c r="O17" s="773"/>
      <c r="R17" s="330">
        <f t="shared" si="3"/>
        <v>0</v>
      </c>
      <c r="S17" s="330">
        <f t="shared" si="4"/>
        <v>0</v>
      </c>
      <c r="T17" s="330">
        <f t="shared" si="5"/>
        <v>0</v>
      </c>
      <c r="U17" s="330">
        <f t="shared" si="6"/>
        <v>0</v>
      </c>
      <c r="V17" s="330"/>
      <c r="W17" s="330">
        <f t="shared" si="7"/>
        <v>0</v>
      </c>
      <c r="X17" s="330">
        <f t="shared" si="8"/>
        <v>0</v>
      </c>
      <c r="Y17" s="330">
        <f t="shared" si="9"/>
        <v>0</v>
      </c>
      <c r="Z17" s="330">
        <f t="shared" si="10"/>
        <v>0</v>
      </c>
      <c r="AA17" s="330"/>
      <c r="AB17" s="331">
        <f>IF(D17=$D$50,'Factors emissió OCCC'!$D$6*1000,0)</f>
        <v>0</v>
      </c>
      <c r="AC17" s="331">
        <f t="shared" si="11"/>
        <v>0</v>
      </c>
      <c r="AD17" s="331">
        <f t="shared" si="12"/>
        <v>0</v>
      </c>
      <c r="AE17" s="331">
        <f t="shared" si="13"/>
        <v>0</v>
      </c>
      <c r="AF17" s="331"/>
      <c r="AG17" s="330">
        <f t="shared" si="16"/>
        <v>0</v>
      </c>
      <c r="AH17" s="330">
        <f t="shared" si="17"/>
        <v>0</v>
      </c>
      <c r="AI17" s="330">
        <f t="shared" si="18"/>
        <v>0</v>
      </c>
      <c r="AJ17" s="330">
        <f t="shared" si="19"/>
        <v>0</v>
      </c>
      <c r="AK17" s="782"/>
      <c r="AL17" s="195"/>
    </row>
    <row r="18" spans="2:38" ht="32.4" customHeight="1" x14ac:dyDescent="0.25">
      <c r="B18" s="120"/>
      <c r="C18" s="199" t="s">
        <v>69</v>
      </c>
      <c r="D18" s="200"/>
      <c r="E18" s="327" t="str">
        <f t="shared" si="0"/>
        <v/>
      </c>
      <c r="F18" s="328"/>
      <c r="G18" s="1117"/>
      <c r="H18" s="327" t="str">
        <f t="shared" si="1"/>
        <v/>
      </c>
      <c r="I18" s="200"/>
      <c r="J18" s="200"/>
      <c r="K18" s="1011"/>
      <c r="L18" s="327" t="str">
        <f t="shared" si="2"/>
        <v/>
      </c>
      <c r="M18" s="371" t="str">
        <f>IF(D18=$D$50,'Factors emissió OCCC'!$D$6*1000,IF(D18=$D$51,G18,IF(D18=$D$52,0,IF(D18=$D$53,J18,""))))</f>
        <v/>
      </c>
      <c r="N18" s="369">
        <f t="shared" si="15"/>
        <v>0</v>
      </c>
      <c r="O18" s="773"/>
      <c r="R18" s="330">
        <f t="shared" si="3"/>
        <v>0</v>
      </c>
      <c r="S18" s="330">
        <f t="shared" si="4"/>
        <v>0</v>
      </c>
      <c r="T18" s="330">
        <f t="shared" si="5"/>
        <v>0</v>
      </c>
      <c r="U18" s="330">
        <f t="shared" si="6"/>
        <v>0</v>
      </c>
      <c r="V18" s="330"/>
      <c r="W18" s="330">
        <f t="shared" si="7"/>
        <v>0</v>
      </c>
      <c r="X18" s="330">
        <f t="shared" si="8"/>
        <v>0</v>
      </c>
      <c r="Y18" s="330">
        <f t="shared" si="9"/>
        <v>0</v>
      </c>
      <c r="Z18" s="330">
        <f t="shared" si="10"/>
        <v>0</v>
      </c>
      <c r="AA18" s="330"/>
      <c r="AB18" s="331">
        <f>IF(D18=$D$50,'Factors emissió OCCC'!$D$6*1000,0)</f>
        <v>0</v>
      </c>
      <c r="AC18" s="331">
        <f t="shared" si="11"/>
        <v>0</v>
      </c>
      <c r="AD18" s="331">
        <f t="shared" si="12"/>
        <v>0</v>
      </c>
      <c r="AE18" s="331">
        <f t="shared" si="13"/>
        <v>0</v>
      </c>
      <c r="AF18" s="331"/>
      <c r="AG18" s="330">
        <f t="shared" si="16"/>
        <v>0</v>
      </c>
      <c r="AH18" s="330">
        <f t="shared" si="17"/>
        <v>0</v>
      </c>
      <c r="AI18" s="330">
        <f t="shared" si="18"/>
        <v>0</v>
      </c>
      <c r="AJ18" s="330">
        <f t="shared" si="19"/>
        <v>0</v>
      </c>
      <c r="AK18" s="782"/>
      <c r="AL18" s="195"/>
    </row>
    <row r="19" spans="2:38" ht="32.4" customHeight="1" x14ac:dyDescent="0.25">
      <c r="B19" s="120"/>
      <c r="C19" s="199" t="s">
        <v>70</v>
      </c>
      <c r="D19" s="200"/>
      <c r="E19" s="327" t="str">
        <f t="shared" si="0"/>
        <v/>
      </c>
      <c r="F19" s="328"/>
      <c r="G19" s="1117"/>
      <c r="H19" s="327" t="str">
        <f t="shared" si="1"/>
        <v/>
      </c>
      <c r="I19" s="200"/>
      <c r="J19" s="200"/>
      <c r="K19" s="1011"/>
      <c r="L19" s="327" t="str">
        <f t="shared" si="2"/>
        <v/>
      </c>
      <c r="M19" s="371" t="str">
        <f>IF(D19=$D$50,'Factors emissió OCCC'!$D$6*1000,IF(D19=$D$51,G19,IF(D19=$D$52,0,IF(D19=$D$53,J19,""))))</f>
        <v/>
      </c>
      <c r="N19" s="369">
        <f t="shared" si="15"/>
        <v>0</v>
      </c>
      <c r="O19" s="773"/>
      <c r="R19" s="330">
        <f t="shared" si="3"/>
        <v>0</v>
      </c>
      <c r="S19" s="330">
        <f t="shared" si="4"/>
        <v>0</v>
      </c>
      <c r="T19" s="330">
        <f t="shared" si="5"/>
        <v>0</v>
      </c>
      <c r="U19" s="330">
        <f t="shared" si="6"/>
        <v>0</v>
      </c>
      <c r="V19" s="330"/>
      <c r="W19" s="330">
        <f t="shared" si="7"/>
        <v>0</v>
      </c>
      <c r="X19" s="330">
        <f t="shared" si="8"/>
        <v>0</v>
      </c>
      <c r="Y19" s="330">
        <f t="shared" si="9"/>
        <v>0</v>
      </c>
      <c r="Z19" s="330">
        <f t="shared" si="10"/>
        <v>0</v>
      </c>
      <c r="AA19" s="330"/>
      <c r="AB19" s="331">
        <f>IF(D19=$D$50,'Factors emissió OCCC'!$D$6*1000,0)</f>
        <v>0</v>
      </c>
      <c r="AC19" s="331">
        <f t="shared" si="11"/>
        <v>0</v>
      </c>
      <c r="AD19" s="331">
        <f t="shared" si="12"/>
        <v>0</v>
      </c>
      <c r="AE19" s="331">
        <f t="shared" si="13"/>
        <v>0</v>
      </c>
      <c r="AF19" s="331"/>
      <c r="AG19" s="330">
        <f t="shared" si="16"/>
        <v>0</v>
      </c>
      <c r="AH19" s="330">
        <f t="shared" si="17"/>
        <v>0</v>
      </c>
      <c r="AI19" s="330">
        <f t="shared" si="18"/>
        <v>0</v>
      </c>
      <c r="AJ19" s="330">
        <f t="shared" si="19"/>
        <v>0</v>
      </c>
      <c r="AK19" s="782"/>
      <c r="AL19" s="195"/>
    </row>
    <row r="20" spans="2:38" ht="32.4" customHeight="1" x14ac:dyDescent="0.25">
      <c r="B20" s="120"/>
      <c r="C20" s="199" t="s">
        <v>71</v>
      </c>
      <c r="D20" s="200"/>
      <c r="E20" s="327" t="str">
        <f t="shared" si="0"/>
        <v/>
      </c>
      <c r="F20" s="328"/>
      <c r="G20" s="1117"/>
      <c r="H20" s="327" t="str">
        <f t="shared" si="1"/>
        <v/>
      </c>
      <c r="I20" s="200"/>
      <c r="J20" s="200"/>
      <c r="K20" s="1011"/>
      <c r="L20" s="327" t="str">
        <f t="shared" si="2"/>
        <v/>
      </c>
      <c r="M20" s="371" t="str">
        <f>IF(D20=$D$50,'Factors emissió OCCC'!$D$6*1000,IF(D20=$D$51,G20,IF(D20=$D$52,0,IF(D20=$D$53,J20,""))))</f>
        <v/>
      </c>
      <c r="N20" s="369">
        <f t="shared" si="15"/>
        <v>0</v>
      </c>
      <c r="O20" s="773"/>
      <c r="R20" s="330">
        <f t="shared" si="3"/>
        <v>0</v>
      </c>
      <c r="S20" s="330">
        <f t="shared" si="4"/>
        <v>0</v>
      </c>
      <c r="T20" s="330">
        <f t="shared" si="5"/>
        <v>0</v>
      </c>
      <c r="U20" s="330">
        <f t="shared" si="6"/>
        <v>0</v>
      </c>
      <c r="V20" s="330"/>
      <c r="W20" s="330">
        <f t="shared" si="7"/>
        <v>0</v>
      </c>
      <c r="X20" s="330">
        <f t="shared" si="8"/>
        <v>0</v>
      </c>
      <c r="Y20" s="330">
        <f t="shared" si="9"/>
        <v>0</v>
      </c>
      <c r="Z20" s="330">
        <f t="shared" si="10"/>
        <v>0</v>
      </c>
      <c r="AA20" s="330"/>
      <c r="AB20" s="331">
        <f>IF(D20=$D$50,'Factors emissió OCCC'!$D$6*1000,0)</f>
        <v>0</v>
      </c>
      <c r="AC20" s="331">
        <f t="shared" si="11"/>
        <v>0</v>
      </c>
      <c r="AD20" s="331">
        <f t="shared" si="12"/>
        <v>0</v>
      </c>
      <c r="AE20" s="331">
        <f t="shared" si="13"/>
        <v>0</v>
      </c>
      <c r="AF20" s="331"/>
      <c r="AG20" s="330">
        <f t="shared" si="16"/>
        <v>0</v>
      </c>
      <c r="AH20" s="330">
        <f t="shared" si="17"/>
        <v>0</v>
      </c>
      <c r="AI20" s="330">
        <f t="shared" si="18"/>
        <v>0</v>
      </c>
      <c r="AJ20" s="330">
        <f t="shared" si="19"/>
        <v>0</v>
      </c>
      <c r="AK20" s="782"/>
      <c r="AL20" s="195"/>
    </row>
    <row r="21" spans="2:38" ht="32.4" customHeight="1" x14ac:dyDescent="0.25">
      <c r="B21" s="120"/>
      <c r="C21" s="199" t="s">
        <v>72</v>
      </c>
      <c r="D21" s="200"/>
      <c r="E21" s="327" t="str">
        <f t="shared" si="0"/>
        <v/>
      </c>
      <c r="F21" s="328"/>
      <c r="G21" s="1117"/>
      <c r="H21" s="327" t="str">
        <f t="shared" si="1"/>
        <v/>
      </c>
      <c r="I21" s="200"/>
      <c r="J21" s="200"/>
      <c r="K21" s="1011"/>
      <c r="L21" s="327" t="str">
        <f t="shared" si="2"/>
        <v/>
      </c>
      <c r="M21" s="371" t="str">
        <f>IF(D21=$D$50,'Factors emissió OCCC'!$D$6*1000,IF(D21=$D$51,G21,IF(D21=$D$52,0,IF(D21=$D$53,J21,""))))</f>
        <v/>
      </c>
      <c r="N21" s="369">
        <f t="shared" si="15"/>
        <v>0</v>
      </c>
      <c r="O21" s="773"/>
      <c r="R21" s="330">
        <f t="shared" si="3"/>
        <v>0</v>
      </c>
      <c r="S21" s="330">
        <f t="shared" si="4"/>
        <v>0</v>
      </c>
      <c r="T21" s="330">
        <f t="shared" si="5"/>
        <v>0</v>
      </c>
      <c r="U21" s="330">
        <f t="shared" si="6"/>
        <v>0</v>
      </c>
      <c r="V21" s="330"/>
      <c r="W21" s="330">
        <f t="shared" si="7"/>
        <v>0</v>
      </c>
      <c r="X21" s="330">
        <f t="shared" si="8"/>
        <v>0</v>
      </c>
      <c r="Y21" s="330">
        <f t="shared" si="9"/>
        <v>0</v>
      </c>
      <c r="Z21" s="330">
        <f t="shared" si="10"/>
        <v>0</v>
      </c>
      <c r="AA21" s="330"/>
      <c r="AB21" s="331">
        <f>IF(D21=$D$50,'Factors emissió OCCC'!$D$6*1000,0)</f>
        <v>0</v>
      </c>
      <c r="AC21" s="331">
        <f t="shared" si="11"/>
        <v>0</v>
      </c>
      <c r="AD21" s="331">
        <f t="shared" si="12"/>
        <v>0</v>
      </c>
      <c r="AE21" s="331">
        <f t="shared" si="13"/>
        <v>0</v>
      </c>
      <c r="AF21" s="331"/>
      <c r="AG21" s="330">
        <f t="shared" si="16"/>
        <v>0</v>
      </c>
      <c r="AH21" s="330">
        <f t="shared" si="17"/>
        <v>0</v>
      </c>
      <c r="AI21" s="330">
        <f t="shared" si="18"/>
        <v>0</v>
      </c>
      <c r="AJ21" s="330">
        <f t="shared" si="19"/>
        <v>0</v>
      </c>
      <c r="AK21" s="782"/>
      <c r="AL21" s="195"/>
    </row>
    <row r="22" spans="2:38" ht="32.4" customHeight="1" x14ac:dyDescent="0.25">
      <c r="B22" s="120"/>
      <c r="C22" s="199" t="s">
        <v>73</v>
      </c>
      <c r="D22" s="200"/>
      <c r="E22" s="327" t="str">
        <f t="shared" si="0"/>
        <v/>
      </c>
      <c r="F22" s="328"/>
      <c r="G22" s="1117"/>
      <c r="H22" s="327" t="str">
        <f t="shared" si="1"/>
        <v/>
      </c>
      <c r="I22" s="200"/>
      <c r="J22" s="200"/>
      <c r="K22" s="1011"/>
      <c r="L22" s="327" t="str">
        <f t="shared" si="2"/>
        <v/>
      </c>
      <c r="M22" s="371" t="str">
        <f>IF(D22=$D$50,'Factors emissió OCCC'!$D$6*1000,IF(D22=$D$51,G22,IF(D22=$D$52,0,IF(D22=$D$53,J22,""))))</f>
        <v/>
      </c>
      <c r="N22" s="369">
        <f t="shared" si="15"/>
        <v>0</v>
      </c>
      <c r="O22" s="773"/>
      <c r="R22" s="330">
        <f t="shared" si="3"/>
        <v>0</v>
      </c>
      <c r="S22" s="330">
        <f t="shared" si="4"/>
        <v>0</v>
      </c>
      <c r="T22" s="330">
        <f t="shared" si="5"/>
        <v>0</v>
      </c>
      <c r="U22" s="330">
        <f t="shared" si="6"/>
        <v>0</v>
      </c>
      <c r="V22" s="330"/>
      <c r="W22" s="330">
        <f t="shared" si="7"/>
        <v>0</v>
      </c>
      <c r="X22" s="330">
        <f t="shared" si="8"/>
        <v>0</v>
      </c>
      <c r="Y22" s="330">
        <f t="shared" si="9"/>
        <v>0</v>
      </c>
      <c r="Z22" s="330">
        <f t="shared" si="10"/>
        <v>0</v>
      </c>
      <c r="AA22" s="330"/>
      <c r="AB22" s="331">
        <f>IF(D22=$D$50,'Factors emissió OCCC'!$D$6*1000,0)</f>
        <v>0</v>
      </c>
      <c r="AC22" s="331">
        <f t="shared" si="11"/>
        <v>0</v>
      </c>
      <c r="AD22" s="331">
        <f t="shared" si="12"/>
        <v>0</v>
      </c>
      <c r="AE22" s="331">
        <f t="shared" si="13"/>
        <v>0</v>
      </c>
      <c r="AF22" s="331"/>
      <c r="AG22" s="330">
        <f t="shared" si="16"/>
        <v>0</v>
      </c>
      <c r="AH22" s="330">
        <f t="shared" si="17"/>
        <v>0</v>
      </c>
      <c r="AI22" s="330">
        <f t="shared" si="18"/>
        <v>0</v>
      </c>
      <c r="AJ22" s="330">
        <f t="shared" si="19"/>
        <v>0</v>
      </c>
      <c r="AK22" s="782"/>
      <c r="AL22" s="195"/>
    </row>
    <row r="23" spans="2:38" ht="32.4" customHeight="1" x14ac:dyDescent="0.25">
      <c r="B23" s="120"/>
      <c r="C23" s="199" t="s">
        <v>74</v>
      </c>
      <c r="D23" s="200"/>
      <c r="E23" s="327" t="str">
        <f t="shared" si="0"/>
        <v/>
      </c>
      <c r="F23" s="328"/>
      <c r="G23" s="1117"/>
      <c r="H23" s="327" t="str">
        <f t="shared" si="1"/>
        <v/>
      </c>
      <c r="I23" s="200"/>
      <c r="J23" s="200"/>
      <c r="K23" s="1011"/>
      <c r="L23" s="327" t="str">
        <f t="shared" si="2"/>
        <v/>
      </c>
      <c r="M23" s="371" t="str">
        <f>IF(D23=$D$50,'Factors emissió OCCC'!$D$6*1000,IF(D23=$D$51,G23,IF(D23=$D$52,0,IF(D23=$D$53,J23,""))))</f>
        <v/>
      </c>
      <c r="N23" s="369">
        <f t="shared" si="15"/>
        <v>0</v>
      </c>
      <c r="O23" s="773"/>
      <c r="R23" s="330">
        <f t="shared" si="3"/>
        <v>0</v>
      </c>
      <c r="S23" s="330">
        <f t="shared" si="4"/>
        <v>0</v>
      </c>
      <c r="T23" s="330">
        <f t="shared" si="5"/>
        <v>0</v>
      </c>
      <c r="U23" s="330">
        <f t="shared" si="6"/>
        <v>0</v>
      </c>
      <c r="V23" s="330"/>
      <c r="W23" s="330">
        <f t="shared" si="7"/>
        <v>0</v>
      </c>
      <c r="X23" s="330">
        <f t="shared" si="8"/>
        <v>0</v>
      </c>
      <c r="Y23" s="330">
        <f t="shared" si="9"/>
        <v>0</v>
      </c>
      <c r="Z23" s="330">
        <f t="shared" si="10"/>
        <v>0</v>
      </c>
      <c r="AA23" s="330"/>
      <c r="AB23" s="331">
        <f>IF(D23=$D$50,'Factors emissió OCCC'!$D$6*1000,0)</f>
        <v>0</v>
      </c>
      <c r="AC23" s="331">
        <f t="shared" si="11"/>
        <v>0</v>
      </c>
      <c r="AD23" s="331">
        <f t="shared" si="12"/>
        <v>0</v>
      </c>
      <c r="AE23" s="331">
        <f t="shared" si="13"/>
        <v>0</v>
      </c>
      <c r="AF23" s="331"/>
      <c r="AG23" s="330">
        <f t="shared" si="16"/>
        <v>0</v>
      </c>
      <c r="AH23" s="330">
        <f t="shared" si="17"/>
        <v>0</v>
      </c>
      <c r="AI23" s="330">
        <f t="shared" si="18"/>
        <v>0</v>
      </c>
      <c r="AJ23" s="330">
        <f t="shared" si="19"/>
        <v>0</v>
      </c>
      <c r="AK23" s="782"/>
      <c r="AL23" s="195"/>
    </row>
    <row r="24" spans="2:38" ht="32.4" customHeight="1" x14ac:dyDescent="0.25">
      <c r="B24" s="120"/>
      <c r="C24" s="199" t="s">
        <v>75</v>
      </c>
      <c r="D24" s="200"/>
      <c r="E24" s="327" t="str">
        <f t="shared" si="0"/>
        <v/>
      </c>
      <c r="F24" s="328"/>
      <c r="G24" s="1117"/>
      <c r="H24" s="327" t="str">
        <f t="shared" si="1"/>
        <v/>
      </c>
      <c r="I24" s="200"/>
      <c r="J24" s="200"/>
      <c r="K24" s="1011"/>
      <c r="L24" s="327" t="str">
        <f t="shared" si="2"/>
        <v/>
      </c>
      <c r="M24" s="371" t="str">
        <f>IF(D24=$D$50,'Factors emissió OCCC'!$D$6*1000,IF(D24=$D$51,G24,IF(D24=$D$52,0,IF(D24=$D$53,J24,""))))</f>
        <v/>
      </c>
      <c r="N24" s="369">
        <f t="shared" si="15"/>
        <v>0</v>
      </c>
      <c r="O24" s="773"/>
      <c r="R24" s="330">
        <f t="shared" si="3"/>
        <v>0</v>
      </c>
      <c r="S24" s="330">
        <f t="shared" si="4"/>
        <v>0</v>
      </c>
      <c r="T24" s="330">
        <f t="shared" si="5"/>
        <v>0</v>
      </c>
      <c r="U24" s="330">
        <f t="shared" si="6"/>
        <v>0</v>
      </c>
      <c r="V24" s="330"/>
      <c r="W24" s="330">
        <f t="shared" si="7"/>
        <v>0</v>
      </c>
      <c r="X24" s="330">
        <f t="shared" si="8"/>
        <v>0</v>
      </c>
      <c r="Y24" s="330">
        <f t="shared" si="9"/>
        <v>0</v>
      </c>
      <c r="Z24" s="330">
        <f t="shared" si="10"/>
        <v>0</v>
      </c>
      <c r="AA24" s="330"/>
      <c r="AB24" s="331">
        <f>IF(D24=$D$50,'Factors emissió OCCC'!$D$6*1000,0)</f>
        <v>0</v>
      </c>
      <c r="AC24" s="331">
        <f t="shared" si="11"/>
        <v>0</v>
      </c>
      <c r="AD24" s="331">
        <f t="shared" si="12"/>
        <v>0</v>
      </c>
      <c r="AE24" s="331">
        <f t="shared" si="13"/>
        <v>0</v>
      </c>
      <c r="AF24" s="331"/>
      <c r="AG24" s="330">
        <f t="shared" si="16"/>
        <v>0</v>
      </c>
      <c r="AH24" s="330">
        <f t="shared" si="17"/>
        <v>0</v>
      </c>
      <c r="AI24" s="330">
        <f t="shared" si="18"/>
        <v>0</v>
      </c>
      <c r="AJ24" s="330">
        <f t="shared" si="19"/>
        <v>0</v>
      </c>
      <c r="AK24" s="782"/>
      <c r="AL24" s="195"/>
    </row>
    <row r="25" spans="2:38" ht="32.4" customHeight="1" x14ac:dyDescent="0.25">
      <c r="B25" s="120"/>
      <c r="C25" s="199" t="s">
        <v>76</v>
      </c>
      <c r="D25" s="200"/>
      <c r="E25" s="327" t="str">
        <f t="shared" si="0"/>
        <v/>
      </c>
      <c r="F25" s="328"/>
      <c r="G25" s="1117"/>
      <c r="H25" s="327" t="str">
        <f t="shared" si="1"/>
        <v/>
      </c>
      <c r="I25" s="200"/>
      <c r="J25" s="200"/>
      <c r="K25" s="1011"/>
      <c r="L25" s="327" t="str">
        <f t="shared" si="2"/>
        <v/>
      </c>
      <c r="M25" s="371" t="str">
        <f>IF(D25=$D$50,'Factors emissió OCCC'!$D$6*1000,IF(D25=$D$51,G25,IF(D25=$D$52,0,IF(D25=$D$53,J25,""))))</f>
        <v/>
      </c>
      <c r="N25" s="369">
        <f t="shared" si="15"/>
        <v>0</v>
      </c>
      <c r="O25" s="773"/>
      <c r="R25" s="330">
        <f t="shared" si="3"/>
        <v>0</v>
      </c>
      <c r="S25" s="330">
        <f t="shared" si="4"/>
        <v>0</v>
      </c>
      <c r="T25" s="330">
        <f t="shared" si="5"/>
        <v>0</v>
      </c>
      <c r="U25" s="330">
        <f t="shared" si="6"/>
        <v>0</v>
      </c>
      <c r="V25" s="330"/>
      <c r="W25" s="330">
        <f t="shared" si="7"/>
        <v>0</v>
      </c>
      <c r="X25" s="330">
        <f t="shared" si="8"/>
        <v>0</v>
      </c>
      <c r="Y25" s="330">
        <f t="shared" si="9"/>
        <v>0</v>
      </c>
      <c r="Z25" s="330">
        <f t="shared" si="10"/>
        <v>0</v>
      </c>
      <c r="AA25" s="330"/>
      <c r="AB25" s="331">
        <f>IF(D25=$D$50,'Factors emissió OCCC'!$D$6*1000,0)</f>
        <v>0</v>
      </c>
      <c r="AC25" s="331">
        <f t="shared" si="11"/>
        <v>0</v>
      </c>
      <c r="AD25" s="331">
        <f t="shared" si="12"/>
        <v>0</v>
      </c>
      <c r="AE25" s="331">
        <f t="shared" si="13"/>
        <v>0</v>
      </c>
      <c r="AF25" s="331"/>
      <c r="AG25" s="330">
        <f t="shared" si="16"/>
        <v>0</v>
      </c>
      <c r="AH25" s="330">
        <f t="shared" si="17"/>
        <v>0</v>
      </c>
      <c r="AI25" s="330">
        <f t="shared" si="18"/>
        <v>0</v>
      </c>
      <c r="AJ25" s="330">
        <f t="shared" si="19"/>
        <v>0</v>
      </c>
      <c r="AK25" s="782"/>
      <c r="AL25" s="195"/>
    </row>
    <row r="26" spans="2:38" ht="32.4" customHeight="1" x14ac:dyDescent="0.25">
      <c r="B26" s="120"/>
      <c r="C26" s="199" t="s">
        <v>77</v>
      </c>
      <c r="D26" s="200"/>
      <c r="E26" s="327" t="str">
        <f t="shared" si="0"/>
        <v/>
      </c>
      <c r="F26" s="328"/>
      <c r="G26" s="1117"/>
      <c r="H26" s="327" t="str">
        <f t="shared" si="1"/>
        <v/>
      </c>
      <c r="I26" s="200"/>
      <c r="J26" s="200"/>
      <c r="K26" s="1011"/>
      <c r="L26" s="327" t="str">
        <f t="shared" si="2"/>
        <v/>
      </c>
      <c r="M26" s="371" t="str">
        <f>IF(D26=$D$50,'Factors emissió OCCC'!$D$6*1000,IF(D26=$D$51,G26,IF(D26=$D$52,0,IF(D26=$D$53,J26,""))))</f>
        <v/>
      </c>
      <c r="N26" s="369">
        <f t="shared" si="15"/>
        <v>0</v>
      </c>
      <c r="O26" s="773"/>
      <c r="R26" s="330">
        <f t="shared" si="3"/>
        <v>0</v>
      </c>
      <c r="S26" s="330">
        <f t="shared" si="4"/>
        <v>0</v>
      </c>
      <c r="T26" s="330">
        <f t="shared" si="5"/>
        <v>0</v>
      </c>
      <c r="U26" s="330">
        <f t="shared" si="6"/>
        <v>0</v>
      </c>
      <c r="V26" s="330"/>
      <c r="W26" s="330">
        <f t="shared" si="7"/>
        <v>0</v>
      </c>
      <c r="X26" s="330">
        <f t="shared" si="8"/>
        <v>0</v>
      </c>
      <c r="Y26" s="330">
        <f t="shared" si="9"/>
        <v>0</v>
      </c>
      <c r="Z26" s="330">
        <f t="shared" si="10"/>
        <v>0</v>
      </c>
      <c r="AA26" s="330"/>
      <c r="AB26" s="331">
        <f>IF(D26=$D$50,'Factors emissió OCCC'!$D$6*1000,0)</f>
        <v>0</v>
      </c>
      <c r="AC26" s="331">
        <f t="shared" si="11"/>
        <v>0</v>
      </c>
      <c r="AD26" s="331">
        <f t="shared" si="12"/>
        <v>0</v>
      </c>
      <c r="AE26" s="331">
        <f t="shared" si="13"/>
        <v>0</v>
      </c>
      <c r="AF26" s="331"/>
      <c r="AG26" s="330">
        <f t="shared" ref="AG26:AG34" si="20">R26*AB26</f>
        <v>0</v>
      </c>
      <c r="AH26" s="330">
        <f t="shared" ref="AH26:AH34" si="21">S26*AC26</f>
        <v>0</v>
      </c>
      <c r="AI26" s="330">
        <f t="shared" ref="AI26:AI34" si="22">T26*AD26</f>
        <v>0</v>
      </c>
      <c r="AJ26" s="330">
        <f t="shared" ref="AJ26:AJ34" si="23">U26*AE26</f>
        <v>0</v>
      </c>
      <c r="AK26" s="782"/>
      <c r="AL26" s="195"/>
    </row>
    <row r="27" spans="2:38" ht="32.4" customHeight="1" x14ac:dyDescent="0.25">
      <c r="B27" s="120"/>
      <c r="C27" s="199" t="s">
        <v>78</v>
      </c>
      <c r="D27" s="200"/>
      <c r="E27" s="327" t="str">
        <f t="shared" si="0"/>
        <v/>
      </c>
      <c r="F27" s="328"/>
      <c r="G27" s="1117"/>
      <c r="H27" s="327" t="str">
        <f t="shared" si="1"/>
        <v/>
      </c>
      <c r="I27" s="200"/>
      <c r="J27" s="200"/>
      <c r="K27" s="1011"/>
      <c r="L27" s="327" t="str">
        <f t="shared" si="2"/>
        <v/>
      </c>
      <c r="M27" s="371" t="str">
        <f>IF(D27=$D$50,'Factors emissió OCCC'!$D$6*1000,IF(D27=$D$51,G27,IF(D27=$D$52,0,IF(D27=$D$53,J27,""))))</f>
        <v/>
      </c>
      <c r="N27" s="369">
        <f t="shared" si="15"/>
        <v>0</v>
      </c>
      <c r="O27" s="773"/>
      <c r="R27" s="330">
        <f t="shared" si="3"/>
        <v>0</v>
      </c>
      <c r="S27" s="330">
        <f t="shared" si="4"/>
        <v>0</v>
      </c>
      <c r="T27" s="330">
        <f t="shared" si="5"/>
        <v>0</v>
      </c>
      <c r="U27" s="330">
        <f t="shared" si="6"/>
        <v>0</v>
      </c>
      <c r="V27" s="330"/>
      <c r="W27" s="330">
        <f t="shared" si="7"/>
        <v>0</v>
      </c>
      <c r="X27" s="330">
        <f t="shared" si="8"/>
        <v>0</v>
      </c>
      <c r="Y27" s="330">
        <f t="shared" si="9"/>
        <v>0</v>
      </c>
      <c r="Z27" s="330">
        <f t="shared" si="10"/>
        <v>0</v>
      </c>
      <c r="AA27" s="330"/>
      <c r="AB27" s="331">
        <f>IF(D27=$D$50,'Factors emissió OCCC'!$D$6*1000,0)</f>
        <v>0</v>
      </c>
      <c r="AC27" s="331">
        <f t="shared" si="11"/>
        <v>0</v>
      </c>
      <c r="AD27" s="331">
        <f t="shared" si="12"/>
        <v>0</v>
      </c>
      <c r="AE27" s="331">
        <f t="shared" si="13"/>
        <v>0</v>
      </c>
      <c r="AF27" s="331"/>
      <c r="AG27" s="330">
        <f t="shared" si="20"/>
        <v>0</v>
      </c>
      <c r="AH27" s="330">
        <f t="shared" si="21"/>
        <v>0</v>
      </c>
      <c r="AI27" s="330">
        <f t="shared" si="22"/>
        <v>0</v>
      </c>
      <c r="AJ27" s="330">
        <f t="shared" si="23"/>
        <v>0</v>
      </c>
      <c r="AK27" s="782"/>
      <c r="AL27" s="195"/>
    </row>
    <row r="28" spans="2:38" ht="32.4" customHeight="1" x14ac:dyDescent="0.25">
      <c r="B28" s="120"/>
      <c r="C28" s="199" t="s">
        <v>79</v>
      </c>
      <c r="D28" s="200"/>
      <c r="E28" s="327" t="str">
        <f t="shared" si="0"/>
        <v/>
      </c>
      <c r="F28" s="328"/>
      <c r="G28" s="1117"/>
      <c r="H28" s="327" t="str">
        <f t="shared" si="1"/>
        <v/>
      </c>
      <c r="I28" s="200"/>
      <c r="J28" s="200"/>
      <c r="K28" s="1011"/>
      <c r="L28" s="327" t="str">
        <f t="shared" si="2"/>
        <v/>
      </c>
      <c r="M28" s="371" t="str">
        <f>IF(D28=$D$50,'Factors emissió OCCC'!$D$6*1000,IF(D28=$D$51,G28,IF(D28=$D$52,0,IF(D28=$D$53,J28,""))))</f>
        <v/>
      </c>
      <c r="N28" s="369">
        <f t="shared" si="15"/>
        <v>0</v>
      </c>
      <c r="O28" s="773"/>
      <c r="R28" s="330">
        <f t="shared" si="3"/>
        <v>0</v>
      </c>
      <c r="S28" s="330">
        <f t="shared" si="4"/>
        <v>0</v>
      </c>
      <c r="T28" s="330">
        <f t="shared" si="5"/>
        <v>0</v>
      </c>
      <c r="U28" s="330">
        <f t="shared" si="6"/>
        <v>0</v>
      </c>
      <c r="V28" s="330"/>
      <c r="W28" s="330">
        <f t="shared" si="7"/>
        <v>0</v>
      </c>
      <c r="X28" s="330">
        <f t="shared" si="8"/>
        <v>0</v>
      </c>
      <c r="Y28" s="330">
        <f t="shared" si="9"/>
        <v>0</v>
      </c>
      <c r="Z28" s="330">
        <f t="shared" si="10"/>
        <v>0</v>
      </c>
      <c r="AA28" s="330"/>
      <c r="AB28" s="331">
        <f>IF(D28=$D$50,'Factors emissió OCCC'!$D$6*1000,0)</f>
        <v>0</v>
      </c>
      <c r="AC28" s="331">
        <f t="shared" si="11"/>
        <v>0</v>
      </c>
      <c r="AD28" s="331">
        <f t="shared" si="12"/>
        <v>0</v>
      </c>
      <c r="AE28" s="331">
        <f t="shared" si="13"/>
        <v>0</v>
      </c>
      <c r="AF28" s="331"/>
      <c r="AG28" s="330">
        <f t="shared" si="20"/>
        <v>0</v>
      </c>
      <c r="AH28" s="330">
        <f t="shared" si="21"/>
        <v>0</v>
      </c>
      <c r="AI28" s="330">
        <f t="shared" si="22"/>
        <v>0</v>
      </c>
      <c r="AJ28" s="330">
        <f t="shared" si="23"/>
        <v>0</v>
      </c>
      <c r="AK28" s="782"/>
      <c r="AL28" s="195"/>
    </row>
    <row r="29" spans="2:38" ht="32.4" customHeight="1" x14ac:dyDescent="0.25">
      <c r="B29" s="120"/>
      <c r="C29" s="199" t="s">
        <v>80</v>
      </c>
      <c r="D29" s="200"/>
      <c r="E29" s="327" t="str">
        <f t="shared" si="0"/>
        <v/>
      </c>
      <c r="F29" s="328"/>
      <c r="G29" s="1117"/>
      <c r="H29" s="327" t="str">
        <f t="shared" si="1"/>
        <v/>
      </c>
      <c r="I29" s="200"/>
      <c r="J29" s="200"/>
      <c r="K29" s="1011"/>
      <c r="L29" s="327" t="str">
        <f t="shared" si="2"/>
        <v/>
      </c>
      <c r="M29" s="371" t="str">
        <f>IF(D29=$D$50,'Factors emissió OCCC'!$D$6*1000,IF(D29=$D$51,G29,IF(D29=$D$52,0,IF(D29=$D$53,J29,""))))</f>
        <v/>
      </c>
      <c r="N29" s="369">
        <f t="shared" si="15"/>
        <v>0</v>
      </c>
      <c r="O29" s="773"/>
      <c r="R29" s="330">
        <f t="shared" si="3"/>
        <v>0</v>
      </c>
      <c r="S29" s="330">
        <f t="shared" si="4"/>
        <v>0</v>
      </c>
      <c r="T29" s="330">
        <f t="shared" si="5"/>
        <v>0</v>
      </c>
      <c r="U29" s="330">
        <f t="shared" si="6"/>
        <v>0</v>
      </c>
      <c r="V29" s="330"/>
      <c r="W29" s="330">
        <f t="shared" si="7"/>
        <v>0</v>
      </c>
      <c r="X29" s="330">
        <f t="shared" si="8"/>
        <v>0</v>
      </c>
      <c r="Y29" s="330">
        <f t="shared" si="9"/>
        <v>0</v>
      </c>
      <c r="Z29" s="330">
        <f t="shared" si="10"/>
        <v>0</v>
      </c>
      <c r="AA29" s="330"/>
      <c r="AB29" s="331">
        <f>IF(D29=$D$50,'Factors emissió OCCC'!$D$6*1000,0)</f>
        <v>0</v>
      </c>
      <c r="AC29" s="331">
        <f t="shared" si="11"/>
        <v>0</v>
      </c>
      <c r="AD29" s="331">
        <f t="shared" si="12"/>
        <v>0</v>
      </c>
      <c r="AE29" s="331">
        <f t="shared" si="13"/>
        <v>0</v>
      </c>
      <c r="AF29" s="331"/>
      <c r="AG29" s="330">
        <f t="shared" si="20"/>
        <v>0</v>
      </c>
      <c r="AH29" s="330">
        <f t="shared" si="21"/>
        <v>0</v>
      </c>
      <c r="AI29" s="330">
        <f t="shared" si="22"/>
        <v>0</v>
      </c>
      <c r="AJ29" s="330">
        <f t="shared" si="23"/>
        <v>0</v>
      </c>
      <c r="AK29" s="782"/>
      <c r="AL29" s="195"/>
    </row>
    <row r="30" spans="2:38" ht="32.4" customHeight="1" x14ac:dyDescent="0.25">
      <c r="B30" s="120"/>
      <c r="C30" s="199" t="s">
        <v>81</v>
      </c>
      <c r="D30" s="200"/>
      <c r="E30" s="327" t="str">
        <f t="shared" si="0"/>
        <v/>
      </c>
      <c r="F30" s="328"/>
      <c r="G30" s="1117"/>
      <c r="H30" s="327" t="str">
        <f t="shared" si="1"/>
        <v/>
      </c>
      <c r="I30" s="200"/>
      <c r="J30" s="200"/>
      <c r="K30" s="1011"/>
      <c r="L30" s="327" t="str">
        <f t="shared" si="2"/>
        <v/>
      </c>
      <c r="M30" s="371" t="str">
        <f>IF(D30=$D$50,'Factors emissió OCCC'!$D$6*1000,IF(D30=$D$51,G30,IF(D30=$D$52,0,IF(D30=$D$53,J30,""))))</f>
        <v/>
      </c>
      <c r="N30" s="369">
        <f t="shared" si="15"/>
        <v>0</v>
      </c>
      <c r="O30" s="773"/>
      <c r="R30" s="330">
        <f t="shared" si="3"/>
        <v>0</v>
      </c>
      <c r="S30" s="330">
        <f t="shared" si="4"/>
        <v>0</v>
      </c>
      <c r="T30" s="330">
        <f t="shared" si="5"/>
        <v>0</v>
      </c>
      <c r="U30" s="330">
        <f t="shared" si="6"/>
        <v>0</v>
      </c>
      <c r="V30" s="330"/>
      <c r="W30" s="330">
        <f t="shared" si="7"/>
        <v>0</v>
      </c>
      <c r="X30" s="330">
        <f t="shared" si="8"/>
        <v>0</v>
      </c>
      <c r="Y30" s="330">
        <f t="shared" si="9"/>
        <v>0</v>
      </c>
      <c r="Z30" s="330">
        <f t="shared" si="10"/>
        <v>0</v>
      </c>
      <c r="AA30" s="330"/>
      <c r="AB30" s="331">
        <f>IF(D30=$D$50,'Factors emissió OCCC'!$D$6*1000,0)</f>
        <v>0</v>
      </c>
      <c r="AC30" s="331">
        <f t="shared" si="11"/>
        <v>0</v>
      </c>
      <c r="AD30" s="331">
        <f t="shared" si="12"/>
        <v>0</v>
      </c>
      <c r="AE30" s="331">
        <f t="shared" si="13"/>
        <v>0</v>
      </c>
      <c r="AF30" s="331"/>
      <c r="AG30" s="330">
        <f t="shared" si="20"/>
        <v>0</v>
      </c>
      <c r="AH30" s="330">
        <f t="shared" si="21"/>
        <v>0</v>
      </c>
      <c r="AI30" s="330">
        <f t="shared" si="22"/>
        <v>0</v>
      </c>
      <c r="AJ30" s="330">
        <f t="shared" si="23"/>
        <v>0</v>
      </c>
      <c r="AK30" s="782"/>
      <c r="AL30" s="195"/>
    </row>
    <row r="31" spans="2:38" ht="32.4" customHeight="1" x14ac:dyDescent="0.25">
      <c r="B31" s="120"/>
      <c r="C31" s="199" t="s">
        <v>82</v>
      </c>
      <c r="D31" s="200"/>
      <c r="E31" s="327" t="str">
        <f t="shared" si="0"/>
        <v/>
      </c>
      <c r="F31" s="328"/>
      <c r="G31" s="1117"/>
      <c r="H31" s="327" t="str">
        <f t="shared" si="1"/>
        <v/>
      </c>
      <c r="I31" s="200"/>
      <c r="J31" s="200"/>
      <c r="K31" s="1011"/>
      <c r="L31" s="327" t="str">
        <f t="shared" si="2"/>
        <v/>
      </c>
      <c r="M31" s="371" t="str">
        <f>IF(D31=$D$50,'Factors emissió OCCC'!$D$6*1000,IF(D31=$D$51,G31,IF(D31=$D$52,0,IF(D31=$D$53,J31,""))))</f>
        <v/>
      </c>
      <c r="N31" s="369">
        <f t="shared" si="15"/>
        <v>0</v>
      </c>
      <c r="O31" s="773"/>
      <c r="R31" s="330">
        <f t="shared" si="3"/>
        <v>0</v>
      </c>
      <c r="S31" s="330">
        <f t="shared" si="4"/>
        <v>0</v>
      </c>
      <c r="T31" s="330">
        <f t="shared" si="5"/>
        <v>0</v>
      </c>
      <c r="U31" s="330">
        <f t="shared" si="6"/>
        <v>0</v>
      </c>
      <c r="V31" s="330"/>
      <c r="W31" s="330">
        <f t="shared" si="7"/>
        <v>0</v>
      </c>
      <c r="X31" s="330">
        <f t="shared" si="8"/>
        <v>0</v>
      </c>
      <c r="Y31" s="330">
        <f t="shared" si="9"/>
        <v>0</v>
      </c>
      <c r="Z31" s="330">
        <f t="shared" si="10"/>
        <v>0</v>
      </c>
      <c r="AA31" s="330"/>
      <c r="AB31" s="331">
        <f>IF(D31=$D$50,'Factors emissió OCCC'!$D$6*1000,0)</f>
        <v>0</v>
      </c>
      <c r="AC31" s="331">
        <f t="shared" si="11"/>
        <v>0</v>
      </c>
      <c r="AD31" s="331">
        <f t="shared" si="12"/>
        <v>0</v>
      </c>
      <c r="AE31" s="331">
        <f t="shared" si="13"/>
        <v>0</v>
      </c>
      <c r="AF31" s="331"/>
      <c r="AG31" s="330">
        <f t="shared" si="20"/>
        <v>0</v>
      </c>
      <c r="AH31" s="330">
        <f t="shared" si="21"/>
        <v>0</v>
      </c>
      <c r="AI31" s="330">
        <f t="shared" si="22"/>
        <v>0</v>
      </c>
      <c r="AJ31" s="330">
        <f t="shared" si="23"/>
        <v>0</v>
      </c>
      <c r="AK31" s="782"/>
      <c r="AL31" s="195"/>
    </row>
    <row r="32" spans="2:38" ht="32.4" customHeight="1" x14ac:dyDescent="0.25">
      <c r="B32" s="120"/>
      <c r="C32" s="199" t="s">
        <v>83</v>
      </c>
      <c r="D32" s="200"/>
      <c r="E32" s="327" t="str">
        <f t="shared" si="0"/>
        <v/>
      </c>
      <c r="F32" s="328"/>
      <c r="G32" s="1117"/>
      <c r="H32" s="327" t="str">
        <f t="shared" si="1"/>
        <v/>
      </c>
      <c r="I32" s="200"/>
      <c r="J32" s="200"/>
      <c r="K32" s="1011"/>
      <c r="L32" s="327" t="str">
        <f t="shared" si="2"/>
        <v/>
      </c>
      <c r="M32" s="371" t="str">
        <f>IF(D32=$D$50,'Factors emissió OCCC'!$D$6*1000,IF(D32=$D$51,G32,IF(D32=$D$52,0,IF(D32=$D$53,J32,""))))</f>
        <v/>
      </c>
      <c r="N32" s="369">
        <f t="shared" si="15"/>
        <v>0</v>
      </c>
      <c r="O32" s="773"/>
      <c r="R32" s="330">
        <f t="shared" si="3"/>
        <v>0</v>
      </c>
      <c r="S32" s="330">
        <f t="shared" si="4"/>
        <v>0</v>
      </c>
      <c r="T32" s="330">
        <f t="shared" si="5"/>
        <v>0</v>
      </c>
      <c r="U32" s="330">
        <f t="shared" si="6"/>
        <v>0</v>
      </c>
      <c r="V32" s="330"/>
      <c r="W32" s="330">
        <f t="shared" si="7"/>
        <v>0</v>
      </c>
      <c r="X32" s="330">
        <f t="shared" si="8"/>
        <v>0</v>
      </c>
      <c r="Y32" s="330">
        <f t="shared" si="9"/>
        <v>0</v>
      </c>
      <c r="Z32" s="330">
        <f t="shared" si="10"/>
        <v>0</v>
      </c>
      <c r="AA32" s="330"/>
      <c r="AB32" s="331">
        <f>IF(D32=$D$50,'Factors emissió OCCC'!$D$6*1000,0)</f>
        <v>0</v>
      </c>
      <c r="AC32" s="331">
        <f t="shared" si="11"/>
        <v>0</v>
      </c>
      <c r="AD32" s="331">
        <f t="shared" si="12"/>
        <v>0</v>
      </c>
      <c r="AE32" s="331">
        <f t="shared" si="13"/>
        <v>0</v>
      </c>
      <c r="AF32" s="331"/>
      <c r="AG32" s="330">
        <f t="shared" si="20"/>
        <v>0</v>
      </c>
      <c r="AH32" s="330">
        <f t="shared" si="21"/>
        <v>0</v>
      </c>
      <c r="AI32" s="330">
        <f t="shared" si="22"/>
        <v>0</v>
      </c>
      <c r="AJ32" s="330">
        <f t="shared" si="23"/>
        <v>0</v>
      </c>
      <c r="AK32" s="782"/>
      <c r="AL32" s="195"/>
    </row>
    <row r="33" spans="2:38" ht="32.4" customHeight="1" x14ac:dyDescent="0.25">
      <c r="B33" s="120"/>
      <c r="C33" s="199" t="s">
        <v>84</v>
      </c>
      <c r="D33" s="200"/>
      <c r="E33" s="327" t="str">
        <f t="shared" si="0"/>
        <v/>
      </c>
      <c r="F33" s="328"/>
      <c r="G33" s="1117"/>
      <c r="H33" s="327" t="str">
        <f t="shared" si="1"/>
        <v/>
      </c>
      <c r="I33" s="200"/>
      <c r="J33" s="200"/>
      <c r="K33" s="1011"/>
      <c r="L33" s="327" t="str">
        <f t="shared" si="2"/>
        <v/>
      </c>
      <c r="M33" s="371" t="str">
        <f>IF(D33=$D$50,'Factors emissió OCCC'!$D$6*1000,IF(D33=$D$51,G33,IF(D33=$D$52,0,IF(D33=$D$53,J33,""))))</f>
        <v/>
      </c>
      <c r="N33" s="369">
        <f t="shared" si="15"/>
        <v>0</v>
      </c>
      <c r="O33" s="773"/>
      <c r="R33" s="330">
        <f t="shared" si="3"/>
        <v>0</v>
      </c>
      <c r="S33" s="330">
        <f t="shared" si="4"/>
        <v>0</v>
      </c>
      <c r="T33" s="330">
        <f t="shared" si="5"/>
        <v>0</v>
      </c>
      <c r="U33" s="330">
        <f t="shared" si="6"/>
        <v>0</v>
      </c>
      <c r="V33" s="330"/>
      <c r="W33" s="330">
        <f t="shared" si="7"/>
        <v>0</v>
      </c>
      <c r="X33" s="330">
        <f t="shared" si="8"/>
        <v>0</v>
      </c>
      <c r="Y33" s="330">
        <f t="shared" si="9"/>
        <v>0</v>
      </c>
      <c r="Z33" s="330">
        <f t="shared" si="10"/>
        <v>0</v>
      </c>
      <c r="AA33" s="330"/>
      <c r="AB33" s="331">
        <f>IF(D33=$D$50,'Factors emissió OCCC'!$D$6*1000,0)</f>
        <v>0</v>
      </c>
      <c r="AC33" s="331">
        <f t="shared" si="11"/>
        <v>0</v>
      </c>
      <c r="AD33" s="331">
        <f t="shared" si="12"/>
        <v>0</v>
      </c>
      <c r="AE33" s="331">
        <f t="shared" si="13"/>
        <v>0</v>
      </c>
      <c r="AF33" s="331"/>
      <c r="AG33" s="330">
        <f t="shared" si="20"/>
        <v>0</v>
      </c>
      <c r="AH33" s="330">
        <f t="shared" si="21"/>
        <v>0</v>
      </c>
      <c r="AI33" s="330">
        <f t="shared" si="22"/>
        <v>0</v>
      </c>
      <c r="AJ33" s="330">
        <f t="shared" si="23"/>
        <v>0</v>
      </c>
      <c r="AK33" s="782"/>
      <c r="AL33" s="195"/>
    </row>
    <row r="34" spans="2:38" ht="32.4" customHeight="1" thickBot="1" x14ac:dyDescent="0.3">
      <c r="B34" s="120"/>
      <c r="C34" s="343" t="s">
        <v>85</v>
      </c>
      <c r="D34" s="345"/>
      <c r="E34" s="346" t="str">
        <f t="shared" si="0"/>
        <v/>
      </c>
      <c r="F34" s="347"/>
      <c r="G34" s="1118"/>
      <c r="H34" s="346" t="str">
        <f t="shared" si="1"/>
        <v/>
      </c>
      <c r="I34" s="345"/>
      <c r="J34" s="345"/>
      <c r="K34" s="1012"/>
      <c r="L34" s="346" t="str">
        <f t="shared" si="2"/>
        <v/>
      </c>
      <c r="M34" s="459" t="str">
        <f>IF(D34=$D$50,'Factors emissió OCCC'!$D$6*1000,IF(D34=$D$51,G34,IF(D34=$D$52,0,IF(D34=$D$53,J34,""))))</f>
        <v/>
      </c>
      <c r="N34" s="370">
        <f t="shared" si="15"/>
        <v>0</v>
      </c>
      <c r="O34" s="773"/>
      <c r="R34" s="330">
        <f t="shared" si="3"/>
        <v>0</v>
      </c>
      <c r="S34" s="330">
        <f t="shared" si="4"/>
        <v>0</v>
      </c>
      <c r="T34" s="330">
        <f t="shared" si="5"/>
        <v>0</v>
      </c>
      <c r="U34" s="330">
        <f t="shared" si="6"/>
        <v>0</v>
      </c>
      <c r="V34" s="330"/>
      <c r="W34" s="330">
        <f t="shared" si="7"/>
        <v>0</v>
      </c>
      <c r="X34" s="330">
        <f t="shared" si="8"/>
        <v>0</v>
      </c>
      <c r="Y34" s="330">
        <f t="shared" si="9"/>
        <v>0</v>
      </c>
      <c r="Z34" s="330">
        <f t="shared" si="10"/>
        <v>0</v>
      </c>
      <c r="AA34" s="330"/>
      <c r="AB34" s="331">
        <f>IF(D34=$D$50,'Factors emissió OCCC'!$D$6*1000,0)</f>
        <v>0</v>
      </c>
      <c r="AC34" s="331">
        <f t="shared" si="11"/>
        <v>0</v>
      </c>
      <c r="AD34" s="331">
        <f t="shared" si="12"/>
        <v>0</v>
      </c>
      <c r="AE34" s="331">
        <f t="shared" si="13"/>
        <v>0</v>
      </c>
      <c r="AF34" s="331"/>
      <c r="AG34" s="330">
        <f t="shared" si="20"/>
        <v>0</v>
      </c>
      <c r="AH34" s="330">
        <f t="shared" si="21"/>
        <v>0</v>
      </c>
      <c r="AI34" s="330">
        <f t="shared" si="22"/>
        <v>0</v>
      </c>
      <c r="AJ34" s="330">
        <f t="shared" si="23"/>
        <v>0</v>
      </c>
      <c r="AK34" s="782"/>
      <c r="AL34" s="195"/>
    </row>
    <row r="35" spans="2:38" ht="19.5" customHeight="1" x14ac:dyDescent="0.25">
      <c r="B35" s="774"/>
      <c r="C35" s="775"/>
      <c r="D35" s="775"/>
      <c r="E35" s="775"/>
      <c r="F35" s="775"/>
      <c r="G35" s="775"/>
      <c r="H35" s="775"/>
      <c r="I35" s="775"/>
      <c r="J35" s="775"/>
      <c r="K35" s="776"/>
      <c r="L35" s="776"/>
      <c r="M35" s="776"/>
      <c r="N35" s="777"/>
      <c r="O35" s="778"/>
      <c r="Q35" s="779" t="s">
        <v>25</v>
      </c>
      <c r="R35" s="344">
        <f>SUM(R15:R34)</f>
        <v>0</v>
      </c>
      <c r="S35" s="344">
        <f>SUM(S15:S34)</f>
        <v>0</v>
      </c>
      <c r="T35" s="344">
        <f>SUM(T15:T34)</f>
        <v>5701098</v>
      </c>
      <c r="U35" s="344">
        <f>SUM(U15:U34)</f>
        <v>0</v>
      </c>
      <c r="V35" s="344">
        <f>J38</f>
        <v>0</v>
      </c>
      <c r="W35" s="344">
        <f>SUM(W15:W34)</f>
        <v>0</v>
      </c>
      <c r="X35" s="344">
        <f>SUM(X15:X34)</f>
        <v>0</v>
      </c>
      <c r="Y35" s="344">
        <f>SUM(Y15:Y34)</f>
        <v>0</v>
      </c>
      <c r="Z35" s="344">
        <f>SUM(Z15:Z34)</f>
        <v>0</v>
      </c>
      <c r="AA35" s="344"/>
      <c r="AB35" s="440">
        <f>IF(R35=0,0,AG35/R35)</f>
        <v>0</v>
      </c>
      <c r="AC35" s="440">
        <f>IF(S35=0,0,AH35/S35)</f>
        <v>0</v>
      </c>
      <c r="AD35" s="440">
        <f>IF(T35=0,0,AI35/T35)</f>
        <v>0</v>
      </c>
      <c r="AE35" s="440">
        <f>IF(U35=0,0,AJ35/U35)</f>
        <v>0</v>
      </c>
      <c r="AF35" s="344"/>
      <c r="AG35" s="344">
        <f>SUM(AG15:AG34)</f>
        <v>0</v>
      </c>
      <c r="AH35" s="344">
        <f>SUM(AH15:AH34)</f>
        <v>0</v>
      </c>
      <c r="AI35" s="344">
        <f>SUM(AI15:AI34)</f>
        <v>0</v>
      </c>
      <c r="AJ35" s="344">
        <f>SUM(AJ15:AJ34)</f>
        <v>0</v>
      </c>
      <c r="AK35" s="344"/>
      <c r="AL35" s="783"/>
    </row>
    <row r="36" spans="2:38" ht="29.4" customHeight="1" x14ac:dyDescent="0.25">
      <c r="B36" s="770"/>
      <c r="C36" s="1475" t="s">
        <v>1146</v>
      </c>
      <c r="D36" s="1475"/>
      <c r="E36" s="1475"/>
      <c r="F36" s="1475"/>
      <c r="G36" s="1475"/>
      <c r="H36" s="1475"/>
      <c r="I36" s="583" t="s">
        <v>1147</v>
      </c>
      <c r="J36" s="583" t="s">
        <v>87</v>
      </c>
      <c r="L36" s="769"/>
      <c r="M36" s="769"/>
      <c r="N36" s="769"/>
      <c r="O36" s="769"/>
      <c r="P36" s="769"/>
      <c r="Q36" s="769"/>
      <c r="R36" s="41"/>
      <c r="S36" s="41"/>
      <c r="T36" s="41"/>
      <c r="U36" s="329"/>
      <c r="V36" s="41"/>
      <c r="AB36" s="780"/>
      <c r="AC36" s="284"/>
      <c r="AD36" s="284"/>
      <c r="AE36" s="284"/>
    </row>
    <row r="37" spans="2:38" ht="17.25" customHeight="1" x14ac:dyDescent="0.25">
      <c r="B37" s="770"/>
      <c r="C37" s="1615" t="s">
        <v>42</v>
      </c>
      <c r="D37" s="1615"/>
      <c r="E37" s="1615"/>
      <c r="F37" s="1615"/>
      <c r="G37" s="1615"/>
      <c r="H37" s="1615"/>
      <c r="I37" s="758"/>
      <c r="J37" s="1115" t="s">
        <v>1148</v>
      </c>
      <c r="L37" s="769"/>
      <c r="M37" s="769"/>
      <c r="N37" s="769"/>
      <c r="O37" s="769"/>
      <c r="P37" s="769"/>
      <c r="Q37" s="769"/>
      <c r="R37" s="41"/>
      <c r="S37" s="41"/>
      <c r="T37" s="41"/>
      <c r="U37" s="329"/>
      <c r="V37" s="41"/>
      <c r="AB37" s="780"/>
      <c r="AC37" s="284"/>
      <c r="AD37" s="284"/>
      <c r="AE37" s="284"/>
    </row>
    <row r="38" spans="2:38" ht="17.25" customHeight="1" x14ac:dyDescent="0.25">
      <c r="B38" s="770"/>
      <c r="C38" s="1615" t="s">
        <v>45</v>
      </c>
      <c r="D38" s="1615"/>
      <c r="E38" s="1615"/>
      <c r="F38" s="1615"/>
      <c r="G38" s="1615"/>
      <c r="H38" s="1615"/>
      <c r="I38" s="758"/>
      <c r="J38" s="1116"/>
      <c r="L38" s="769"/>
      <c r="M38" s="769"/>
      <c r="N38" s="769"/>
      <c r="O38" s="769"/>
      <c r="P38" s="769"/>
      <c r="Q38" s="769"/>
      <c r="R38" s="41"/>
      <c r="S38" s="41"/>
      <c r="T38" s="41"/>
      <c r="U38" s="329"/>
      <c r="V38" s="41"/>
      <c r="AB38" s="769"/>
    </row>
    <row r="39" spans="2:38" ht="17.25" customHeight="1" x14ac:dyDescent="0.25">
      <c r="B39" s="770"/>
      <c r="K39" s="769"/>
      <c r="L39" s="769"/>
      <c r="M39" s="769"/>
      <c r="N39" s="769"/>
      <c r="O39" s="769"/>
      <c r="P39" s="769"/>
      <c r="Q39" s="769"/>
      <c r="R39" s="41"/>
      <c r="S39" s="41"/>
      <c r="T39" s="41"/>
      <c r="U39" s="329"/>
      <c r="V39" s="41"/>
      <c r="AB39" s="769"/>
    </row>
    <row r="40" spans="2:38" ht="17.25" customHeight="1" thickBot="1" x14ac:dyDescent="0.3">
      <c r="B40" s="770"/>
      <c r="K40" s="769"/>
      <c r="L40" s="769"/>
      <c r="M40" s="769"/>
      <c r="N40" s="769"/>
      <c r="O40" s="769"/>
      <c r="P40" s="769"/>
      <c r="Q40" s="769"/>
      <c r="R40" s="41"/>
      <c r="S40" s="41"/>
      <c r="T40" s="41"/>
      <c r="U40" s="329"/>
      <c r="V40" s="41"/>
      <c r="AB40" s="769"/>
    </row>
    <row r="41" spans="2:38" ht="20.100000000000001" customHeight="1" thickBot="1" x14ac:dyDescent="0.3">
      <c r="B41" s="1512" t="s">
        <v>1396</v>
      </c>
      <c r="C41" s="1513"/>
      <c r="D41" s="1513"/>
      <c r="E41" s="1513"/>
      <c r="F41" s="1513"/>
      <c r="G41" s="1513"/>
      <c r="H41" s="1513"/>
      <c r="I41" s="1513"/>
      <c r="J41" s="1513"/>
      <c r="K41" s="1513"/>
      <c r="L41" s="1513"/>
      <c r="M41" s="1593"/>
      <c r="N41" s="334">
        <f>SUM(N15:N34)</f>
        <v>0</v>
      </c>
      <c r="R41" s="41"/>
      <c r="S41" s="41"/>
      <c r="T41" s="41"/>
      <c r="U41" s="329"/>
      <c r="V41" s="41"/>
    </row>
    <row r="42" spans="2:38" ht="20.100000000000001" customHeight="1" thickBot="1" x14ac:dyDescent="0.3">
      <c r="B42" s="1512" t="s">
        <v>1397</v>
      </c>
      <c r="C42" s="1513"/>
      <c r="D42" s="1513"/>
      <c r="E42" s="1513"/>
      <c r="F42" s="1513"/>
      <c r="G42" s="1513"/>
      <c r="H42" s="1513"/>
      <c r="I42" s="1513"/>
      <c r="J42" s="1513"/>
      <c r="K42" s="1513"/>
      <c r="L42" s="1513"/>
      <c r="M42" s="1593"/>
      <c r="N42" s="334">
        <f>T48</f>
        <v>0</v>
      </c>
      <c r="R42" s="1272" t="s">
        <v>33</v>
      </c>
      <c r="S42" s="1248" t="s">
        <v>728</v>
      </c>
      <c r="T42" s="1248" t="s">
        <v>1171</v>
      </c>
      <c r="U42" s="1248" t="s">
        <v>1172</v>
      </c>
      <c r="V42" s="1248" t="s">
        <v>730</v>
      </c>
      <c r="W42" s="1250" t="s">
        <v>731</v>
      </c>
      <c r="X42" s="1250" t="s">
        <v>1173</v>
      </c>
    </row>
    <row r="43" spans="2:38" ht="33.9" customHeight="1" x14ac:dyDescent="0.25">
      <c r="R43" s="1273"/>
      <c r="S43" s="1249"/>
      <c r="T43" s="1249"/>
      <c r="U43" s="1249"/>
      <c r="V43" s="1249"/>
      <c r="W43" s="1251"/>
      <c r="X43" s="1251"/>
    </row>
    <row r="44" spans="2:38" ht="45" customHeight="1" x14ac:dyDescent="0.25">
      <c r="R44" s="400" t="s">
        <v>35</v>
      </c>
      <c r="S44" s="435">
        <f>R35</f>
        <v>0</v>
      </c>
      <c r="T44" s="73">
        <f>IF(S44=0,0,AB35)</f>
        <v>0</v>
      </c>
      <c r="U44" s="456" t="str">
        <f>IF(S44=0,"",AB35)</f>
        <v/>
      </c>
      <c r="V44" s="441">
        <f>W35</f>
        <v>0</v>
      </c>
      <c r="W44" s="401" t="str">
        <f>"-"</f>
        <v>-</v>
      </c>
    </row>
    <row r="45" spans="2:38" ht="45" customHeight="1" x14ac:dyDescent="0.25">
      <c r="R45" s="402" t="s">
        <v>37</v>
      </c>
      <c r="S45" s="435">
        <f>S35</f>
        <v>0</v>
      </c>
      <c r="T45" s="73">
        <f>IF(S45=0,0,AC35)</f>
        <v>0</v>
      </c>
      <c r="U45" s="456" t="str">
        <f>IF(S45=0,"",AC35)</f>
        <v/>
      </c>
      <c r="V45" s="441">
        <f>X35</f>
        <v>0</v>
      </c>
      <c r="W45" s="401" t="str">
        <f>"-"</f>
        <v>-</v>
      </c>
    </row>
    <row r="46" spans="2:38" ht="45" customHeight="1" thickBot="1" x14ac:dyDescent="0.3">
      <c r="R46" s="400" t="s">
        <v>39</v>
      </c>
      <c r="S46" s="435">
        <f>T35</f>
        <v>5701098</v>
      </c>
      <c r="T46" s="73">
        <f>IF(S46=0,0,AD35)</f>
        <v>0</v>
      </c>
      <c r="U46" s="456">
        <f>IF(S46=0,"",AD35)</f>
        <v>0</v>
      </c>
      <c r="V46" s="441">
        <f>Y35</f>
        <v>0</v>
      </c>
      <c r="W46" s="401" t="str">
        <f>"-"</f>
        <v>-</v>
      </c>
    </row>
    <row r="47" spans="2:38" ht="45" customHeight="1" thickBot="1" x14ac:dyDescent="0.3">
      <c r="R47" s="400" t="s">
        <v>42</v>
      </c>
      <c r="S47" s="435">
        <f>U35</f>
        <v>0</v>
      </c>
      <c r="T47" s="73">
        <f>IF(S47=0,0,AE35)</f>
        <v>0</v>
      </c>
      <c r="U47" s="456" t="str">
        <f>IF(OR(S47=0,X47="Fòssil"),"",AE35)</f>
        <v/>
      </c>
      <c r="V47" s="441">
        <f>Z35</f>
        <v>0</v>
      </c>
      <c r="W47" s="442" t="str">
        <f>IF(I37="","",I37)</f>
        <v/>
      </c>
      <c r="X47" s="781" t="str">
        <f>IF(OR(W47=I50,W47=I51,W47=I52,W47=I54),"Renovable",IF(OR(W47=I53,W47=I55),"Fòssil",""))</f>
        <v/>
      </c>
    </row>
    <row r="48" spans="2:38" ht="45" customHeight="1" x14ac:dyDescent="0.25">
      <c r="R48" s="37" t="s">
        <v>25</v>
      </c>
      <c r="S48" s="332">
        <f>SUM(S44:S47)</f>
        <v>5701098</v>
      </c>
      <c r="T48" s="455">
        <f>IF(S48=0,"",(S44*T44+S45*T45+S46*T46+S47*T47)/SUM(S44:S47))</f>
        <v>0</v>
      </c>
      <c r="U48" s="445"/>
      <c r="V48" s="445">
        <f>SUM(V44:V47)</f>
        <v>0</v>
      </c>
      <c r="W48" s="36" t="str">
        <f>"-"</f>
        <v>-</v>
      </c>
    </row>
    <row r="49" spans="2:28" ht="45" customHeight="1" thickBot="1" x14ac:dyDescent="0.3">
      <c r="R49" s="25" t="s">
        <v>45</v>
      </c>
      <c r="S49" s="444">
        <f>V35</f>
        <v>0</v>
      </c>
      <c r="T49" s="333" t="str">
        <f>"-"</f>
        <v>-</v>
      </c>
      <c r="U49" s="63" t="str">
        <f>"-"</f>
        <v>-</v>
      </c>
      <c r="V49" s="63" t="str">
        <f>"-"</f>
        <v>-</v>
      </c>
      <c r="W49" s="442" t="str">
        <f>IF(I38="","",I38)</f>
        <v/>
      </c>
    </row>
    <row r="50" spans="2:28" ht="31.5" hidden="1" customHeight="1" x14ac:dyDescent="0.25">
      <c r="D50" s="107" t="s">
        <v>1130</v>
      </c>
      <c r="H50" s="107" t="s">
        <v>784</v>
      </c>
      <c r="I50" s="107" t="s">
        <v>939</v>
      </c>
      <c r="R50" s="41"/>
      <c r="S50" s="41"/>
      <c r="T50" s="41"/>
      <c r="U50" s="329"/>
      <c r="V50" s="41"/>
    </row>
    <row r="51" spans="2:28" ht="31.5" hidden="1" customHeight="1" x14ac:dyDescent="0.25">
      <c r="D51" s="107" t="s">
        <v>1131</v>
      </c>
      <c r="H51" s="107" t="s">
        <v>785</v>
      </c>
      <c r="I51" s="107" t="s">
        <v>940</v>
      </c>
      <c r="R51" s="41"/>
      <c r="S51" s="41"/>
      <c r="T51" s="41"/>
      <c r="U51" s="329"/>
      <c r="V51" s="41"/>
    </row>
    <row r="52" spans="2:28" ht="31.5" hidden="1" customHeight="1" x14ac:dyDescent="0.25">
      <c r="D52" s="107" t="s">
        <v>1132</v>
      </c>
      <c r="H52" s="107" t="s">
        <v>1126</v>
      </c>
      <c r="I52" s="107" t="s">
        <v>1137</v>
      </c>
      <c r="R52" s="41"/>
      <c r="S52" s="41"/>
      <c r="T52" s="41"/>
      <c r="U52" s="329"/>
      <c r="V52" s="41"/>
    </row>
    <row r="53" spans="2:28" ht="31.5" hidden="1" customHeight="1" x14ac:dyDescent="0.25">
      <c r="D53" s="107" t="s">
        <v>42</v>
      </c>
      <c r="H53" s="107" t="s">
        <v>1127</v>
      </c>
      <c r="I53" s="107" t="s">
        <v>1138</v>
      </c>
      <c r="R53" s="41"/>
      <c r="S53" s="41"/>
      <c r="T53" s="41"/>
      <c r="U53" s="329"/>
      <c r="V53" s="41"/>
    </row>
    <row r="54" spans="2:28" ht="31.5" hidden="1" customHeight="1" x14ac:dyDescent="0.25">
      <c r="D54" s="107" t="s">
        <v>45</v>
      </c>
      <c r="H54" s="107" t="s">
        <v>1128</v>
      </c>
      <c r="I54" s="107" t="s">
        <v>1139</v>
      </c>
      <c r="R54" s="41"/>
      <c r="S54" s="41"/>
      <c r="T54" s="41"/>
      <c r="U54" s="329"/>
      <c r="V54" s="41"/>
    </row>
    <row r="55" spans="2:28" ht="31.5" hidden="1" customHeight="1" x14ac:dyDescent="0.25">
      <c r="B55" s="770"/>
      <c r="H55" s="107" t="s">
        <v>1129</v>
      </c>
      <c r="I55" s="107" t="s">
        <v>1140</v>
      </c>
      <c r="K55" s="769"/>
      <c r="L55" s="769"/>
      <c r="M55" s="769"/>
      <c r="N55" s="769"/>
      <c r="O55" s="769"/>
      <c r="P55" s="769"/>
      <c r="Q55" s="769"/>
      <c r="R55" s="41"/>
      <c r="S55" s="41"/>
      <c r="T55" s="41"/>
      <c r="U55" s="329"/>
      <c r="V55" s="41"/>
      <c r="AB55" s="769"/>
    </row>
    <row r="56" spans="2:28" hidden="1" x14ac:dyDescent="0.25">
      <c r="R56" s="41"/>
      <c r="S56" s="41"/>
      <c r="T56" s="41"/>
      <c r="U56" s="329"/>
      <c r="V56" s="41"/>
    </row>
    <row r="57" spans="2:28" x14ac:dyDescent="0.25">
      <c r="R57" s="41"/>
      <c r="S57" s="41"/>
      <c r="T57" s="41"/>
      <c r="U57" s="329"/>
      <c r="V57" s="41"/>
    </row>
    <row r="58" spans="2:28" x14ac:dyDescent="0.25">
      <c r="R58" s="41"/>
      <c r="S58" s="41"/>
      <c r="T58" s="41"/>
      <c r="U58" s="329"/>
      <c r="V58" s="41"/>
    </row>
    <row r="59" spans="2:28" x14ac:dyDescent="0.25">
      <c r="R59" s="41"/>
      <c r="S59" s="41"/>
      <c r="T59" s="41"/>
      <c r="U59" s="329"/>
      <c r="V59" s="41"/>
    </row>
  </sheetData>
  <sheetProtection algorithmName="SHA-512" hashValue="rEkzwFKoSRIPOs+T+80hIiAAFnkiFGDJGMl/9ublnmYb8WuVF4K7OUCMNDOs0FqYCSwsKL8btTyg4eh1I9BxtA==" saltValue="oeu7/GogJLrbd/AN3ElmAA==" spinCount="100000" sheet="1" objects="1" scenarios="1"/>
  <dataConsolidate/>
  <mergeCells count="24">
    <mergeCell ref="B2:O2"/>
    <mergeCell ref="B41:M41"/>
    <mergeCell ref="C37:H37"/>
    <mergeCell ref="C38:H38"/>
    <mergeCell ref="C36:H36"/>
    <mergeCell ref="H13:J13"/>
    <mergeCell ref="L13:M13"/>
    <mergeCell ref="C13:C14"/>
    <mergeCell ref="D13:D14"/>
    <mergeCell ref="D4:O11"/>
    <mergeCell ref="AL13:AL15"/>
    <mergeCell ref="B42:M42"/>
    <mergeCell ref="E13:G13"/>
    <mergeCell ref="W13:AA13"/>
    <mergeCell ref="AG13:AK13"/>
    <mergeCell ref="U42:U43"/>
    <mergeCell ref="V42:V43"/>
    <mergeCell ref="R42:R43"/>
    <mergeCell ref="S42:S43"/>
    <mergeCell ref="T42:T43"/>
    <mergeCell ref="AB13:AF13"/>
    <mergeCell ref="R13:V13"/>
    <mergeCell ref="W42:W43"/>
    <mergeCell ref="X42:X43"/>
  </mergeCells>
  <conditionalFormatting sqref="G15:G34 E15:E34">
    <cfRule type="cellIs" dxfId="32" priority="52" stopIfTrue="1" operator="equal">
      <formula>"Indiqueu nom Comercialitzadora"</formula>
    </cfRule>
  </conditionalFormatting>
  <conditionalFormatting sqref="M15:M34">
    <cfRule type="cellIs" dxfId="31" priority="50" stopIfTrue="1" operator="equal">
      <formula>"Indiqueu mix"</formula>
    </cfRule>
  </conditionalFormatting>
  <conditionalFormatting sqref="H15:H34">
    <cfRule type="cellIs" dxfId="30" priority="45" stopIfTrue="1" operator="equal">
      <formula>"Indiqueu nom Comercialitzadora"</formula>
    </cfRule>
  </conditionalFormatting>
  <conditionalFormatting sqref="R15:V34">
    <cfRule type="cellIs" dxfId="29" priority="43" stopIfTrue="1" operator="equal">
      <formula>"Empleneu"</formula>
    </cfRule>
    <cfRule type="cellIs" dxfId="28" priority="44" stopIfTrue="1" operator="equal">
      <formula>"Introduïu mix comercialitzadora"</formula>
    </cfRule>
  </conditionalFormatting>
  <conditionalFormatting sqref="W15:X34">
    <cfRule type="cellIs" dxfId="27" priority="39" stopIfTrue="1" operator="equal">
      <formula>"Empleneu"</formula>
    </cfRule>
    <cfRule type="cellIs" dxfId="26" priority="40" stopIfTrue="1" operator="equal">
      <formula>"Introduïu mix comercialitzadora"</formula>
    </cfRule>
  </conditionalFormatting>
  <conditionalFormatting sqref="Y15:Y34">
    <cfRule type="cellIs" dxfId="25" priority="37" stopIfTrue="1" operator="equal">
      <formula>"Empleneu"</formula>
    </cfRule>
    <cfRule type="cellIs" dxfId="24" priority="38" stopIfTrue="1" operator="equal">
      <formula>"Introduïu mix comercialitzadora"</formula>
    </cfRule>
  </conditionalFormatting>
  <conditionalFormatting sqref="AA15:AA34">
    <cfRule type="cellIs" dxfId="23" priority="35" stopIfTrue="1" operator="equal">
      <formula>"Empleneu"</formula>
    </cfRule>
    <cfRule type="cellIs" dxfId="22" priority="36" stopIfTrue="1" operator="equal">
      <formula>"Introduïu mix comercialitzadora"</formula>
    </cfRule>
  </conditionalFormatting>
  <conditionalFormatting sqref="Z15:Z34">
    <cfRule type="cellIs" dxfId="21" priority="31" stopIfTrue="1" operator="equal">
      <formula>"Empleneu"</formula>
    </cfRule>
    <cfRule type="cellIs" dxfId="20" priority="32" stopIfTrue="1" operator="equal">
      <formula>"Introduïu mix comercialitzadora"</formula>
    </cfRule>
  </conditionalFormatting>
  <conditionalFormatting sqref="AB15:AC34">
    <cfRule type="cellIs" dxfId="19" priority="21" stopIfTrue="1" operator="equal">
      <formula>"Empleneu"</formula>
    </cfRule>
    <cfRule type="cellIs" dxfId="18" priority="22" stopIfTrue="1" operator="equal">
      <formula>"Introduïu mix comercialitzadora"</formula>
    </cfRule>
  </conditionalFormatting>
  <conditionalFormatting sqref="AD15:AD34">
    <cfRule type="cellIs" dxfId="17" priority="19" stopIfTrue="1" operator="equal">
      <formula>"Empleneu"</formula>
    </cfRule>
    <cfRule type="cellIs" dxfId="16" priority="20" stopIfTrue="1" operator="equal">
      <formula>"Introduïu mix comercialitzadora"</formula>
    </cfRule>
  </conditionalFormatting>
  <conditionalFormatting sqref="AF15:AF34">
    <cfRule type="cellIs" dxfId="15" priority="17" stopIfTrue="1" operator="equal">
      <formula>"Empleneu"</formula>
    </cfRule>
    <cfRule type="cellIs" dxfId="14" priority="18" stopIfTrue="1" operator="equal">
      <formula>"Introduïu mix comercialitzadora"</formula>
    </cfRule>
  </conditionalFormatting>
  <conditionalFormatting sqref="AE15:AE34">
    <cfRule type="cellIs" dxfId="13" priority="15" stopIfTrue="1" operator="equal">
      <formula>"Empleneu"</formula>
    </cfRule>
    <cfRule type="cellIs" dxfId="12" priority="16" stopIfTrue="1" operator="equal">
      <formula>"Introduïu mix comercialitzadora"</formula>
    </cfRule>
  </conditionalFormatting>
  <conditionalFormatting sqref="AG15">
    <cfRule type="cellIs" dxfId="11" priority="13" stopIfTrue="1" operator="equal">
      <formula>"Empleneu"</formula>
    </cfRule>
    <cfRule type="cellIs" dxfId="10" priority="14" stopIfTrue="1" operator="equal">
      <formula>"Introduïu mix comercialitzadora"</formula>
    </cfRule>
  </conditionalFormatting>
  <conditionalFormatting sqref="AH15:AK15">
    <cfRule type="cellIs" dxfId="9" priority="11" stopIfTrue="1" operator="equal">
      <formula>"Empleneu"</formula>
    </cfRule>
    <cfRule type="cellIs" dxfId="8" priority="12" stopIfTrue="1" operator="equal">
      <formula>"Introduïu mix comercialitzadora"</formula>
    </cfRule>
  </conditionalFormatting>
  <conditionalFormatting sqref="AG16:AG34">
    <cfRule type="cellIs" dxfId="7" priority="9" stopIfTrue="1" operator="equal">
      <formula>"Empleneu"</formula>
    </cfRule>
    <cfRule type="cellIs" dxfId="6" priority="10" stopIfTrue="1" operator="equal">
      <formula>"Introduïu mix comercialitzadora"</formula>
    </cfRule>
  </conditionalFormatting>
  <conditionalFormatting sqref="AH16:AK34">
    <cfRule type="cellIs" dxfId="5" priority="7" stopIfTrue="1" operator="equal">
      <formula>"Empleneu"</formula>
    </cfRule>
    <cfRule type="cellIs" dxfId="4" priority="8" stopIfTrue="1" operator="equal">
      <formula>"Introduïu mix comercialitzadora"</formula>
    </cfRule>
  </conditionalFormatting>
  <conditionalFormatting sqref="F15:F34">
    <cfRule type="cellIs" dxfId="3" priority="4" stopIfTrue="1" operator="equal">
      <formula>"Indiqueu nom Comercialitzadora"</formula>
    </cfRule>
  </conditionalFormatting>
  <conditionalFormatting sqref="L15:L34">
    <cfRule type="cellIs" dxfId="2" priority="3" stopIfTrue="1" operator="equal">
      <formula>"Indiqueu nom Comercialitzadora"</formula>
    </cfRule>
  </conditionalFormatting>
  <conditionalFormatting sqref="N15:N34">
    <cfRule type="cellIs" dxfId="1" priority="2" stopIfTrue="1" operator="equal">
      <formula>"Indiqueu mix"</formula>
    </cfRule>
  </conditionalFormatting>
  <dataValidations count="8">
    <dataValidation allowBlank="1" showInputMessage="1" showErrorMessage="1" error="El valor que heu introduït no és vàlid._x000a__x000a_S'ha d'escollir una opció del desplegable." sqref="K15:L34 L43:L47" xr:uid="{00000000-0002-0000-0C00-000000000000}"/>
    <dataValidation operator="greaterThanOrEqual" allowBlank="1" showInputMessage="1" showErrorMessage="1" sqref="E43:G47 E15:G34" xr:uid="{00000000-0002-0000-0C00-000001000000}"/>
    <dataValidation type="decimal" operator="greaterThanOrEqual" allowBlank="1" showInputMessage="1" error="El valor que heu introduït no és vàlid._x000a__x000a_El valor ha de ser un número major que 0." prompt="Recordeu que les unitats del factor d'emissió són g CO2/kWh" sqref="M43:M47" xr:uid="{00000000-0002-0000-0C00-000002000000}">
      <formula1>0</formula1>
    </dataValidation>
    <dataValidation allowBlank="1" sqref="N41:N47" xr:uid="{00000000-0002-0000-0C00-000003000000}"/>
    <dataValidation type="list" allowBlank="1" showInputMessage="1" showErrorMessage="1" error="El valor que heu introduït no és vàlid._x000a__x000a_S'ha d'escollir una opció del desplegable." sqref="D15:D34" xr:uid="{00000000-0002-0000-0C00-000004000000}">
      <formula1>$D$50:$D$53</formula1>
    </dataValidation>
    <dataValidation type="list" allowBlank="1" showInputMessage="1" showErrorMessage="1" sqref="I15:I34" xr:uid="{00000000-0002-0000-0C00-000005000000}">
      <formula1>$H$50:$H$55</formula1>
    </dataValidation>
    <dataValidation type="list" allowBlank="1" showInputMessage="1" showErrorMessage="1" sqref="I37:I38" xr:uid="{00000000-0002-0000-0C00-000006000000}">
      <formula1>$I$50:$I$55</formula1>
    </dataValidation>
    <dataValidation type="decimal" operator="greaterThanOrEqual" allowBlank="1" error="El valor que heu introduït no és vàlid._x000a__x000a_El valor ha de ser un número major que 0." prompt="Recordeu que les unitats del factor d'emissió són g CO2/kWh" sqref="M15:M34" xr:uid="{00000000-0002-0000-0C00-000007000000}">
      <formula1>0</formula1>
    </dataValidation>
  </dataValidations>
  <hyperlinks>
    <hyperlink ref="AL13" r:id="rId1" display="Guia pràctica per al càlcul d'emissions de gasos amb efecte d'hivernacle. Versió 2014." xr:uid="{00000000-0004-0000-0C00-000000000000}"/>
    <hyperlink ref="AL13:AL15" r:id="rId2" display="Guia de càlcul d'emissions de gasos amb efecte d'hivernacle (OCCC). Versió 2023." xr:uid="{00000000-0004-0000-0C00-000001000000}"/>
  </hyperlinks>
  <pageMargins left="0.75" right="0.75" top="1" bottom="1" header="0.5" footer="0.5"/>
  <pageSetup paperSize="9" scale="40" orientation="landscape" r:id="rId3"/>
  <headerFooter alignWithMargins="0"/>
  <ignoredErrors>
    <ignoredError sqref="V35 W47" formula="1"/>
  </ignoredError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ull20">
    <tabColor indexed="27"/>
  </sheetPr>
  <dimension ref="A1:AG211"/>
  <sheetViews>
    <sheetView topLeftCell="A10" zoomScaleNormal="100" zoomScaleSheetLayoutView="25" workbookViewId="0">
      <selection activeCell="F152" sqref="F152"/>
    </sheetView>
  </sheetViews>
  <sheetFormatPr defaultColWidth="9.44140625" defaultRowHeight="13.2" x14ac:dyDescent="0.25"/>
  <cols>
    <col min="1" max="1" width="3.44140625" style="107" customWidth="1"/>
    <col min="2" max="2" width="5.44140625" style="107" customWidth="1"/>
    <col min="3" max="4" width="28" style="107" customWidth="1"/>
    <col min="5" max="6" width="30.44140625" style="109" customWidth="1"/>
    <col min="7" max="7" width="33.88671875" style="109" customWidth="1"/>
    <col min="8" max="9" width="16" style="107" customWidth="1"/>
    <col min="10" max="10" width="34.6640625" style="107" customWidth="1"/>
    <col min="11" max="11" width="16" style="107" customWidth="1"/>
    <col min="12" max="12" width="72.5546875" style="107" customWidth="1"/>
    <col min="13" max="13" width="35.33203125" style="107" customWidth="1"/>
    <col min="14" max="14" width="39.6640625" style="107" bestFit="1" customWidth="1"/>
    <col min="15" max="15" width="27.109375" style="107" bestFit="1" customWidth="1"/>
    <col min="16" max="16" width="10.33203125" style="107" bestFit="1" customWidth="1"/>
    <col min="17" max="17" width="11.44140625" style="107" bestFit="1" customWidth="1"/>
    <col min="18" max="18" width="48.33203125" style="108" customWidth="1"/>
    <col min="19" max="19" width="21.44140625" style="107" customWidth="1"/>
    <col min="20" max="20" width="39" style="160" customWidth="1"/>
    <col min="21" max="21" width="20.44140625" style="160" customWidth="1"/>
    <col min="22" max="22" width="13.109375" style="160" customWidth="1"/>
    <col min="23" max="23" width="14.44140625" style="160" customWidth="1"/>
    <col min="24" max="24" width="11.44140625" style="160" customWidth="1"/>
    <col min="25" max="25" width="5.44140625" style="160" customWidth="1"/>
    <col min="26" max="33" width="9.44140625" style="160"/>
    <col min="34" max="16384" width="9.44140625" style="107"/>
  </cols>
  <sheetData>
    <row r="1" spans="2:18" ht="17.25" customHeight="1" x14ac:dyDescent="0.25">
      <c r="B1" s="128"/>
      <c r="E1" s="107"/>
      <c r="F1" s="107"/>
      <c r="G1" s="107"/>
    </row>
    <row r="2" spans="2:18" ht="33.75" customHeight="1" x14ac:dyDescent="0.25">
      <c r="B2" s="1535" t="s">
        <v>796</v>
      </c>
      <c r="C2" s="1535"/>
      <c r="D2" s="1535"/>
      <c r="E2" s="1535"/>
      <c r="F2" s="1535"/>
      <c r="G2" s="1535"/>
      <c r="H2" s="1535"/>
      <c r="I2" s="1535"/>
      <c r="J2" s="1535"/>
    </row>
    <row r="3" spans="2:18" ht="17.25" customHeight="1" thickBot="1" x14ac:dyDescent="0.3">
      <c r="B3" s="182"/>
      <c r="C3" s="182"/>
      <c r="D3" s="182"/>
      <c r="E3" s="182"/>
      <c r="F3" s="182"/>
    </row>
    <row r="4" spans="2:18" ht="18.899999999999999" customHeight="1" thickBot="1" x14ac:dyDescent="0.3">
      <c r="B4" s="640"/>
      <c r="C4" s="255" t="s">
        <v>0</v>
      </c>
      <c r="D4" s="130"/>
      <c r="E4" s="1549" t="s">
        <v>1594</v>
      </c>
      <c r="F4" s="1550"/>
      <c r="G4" s="1551"/>
      <c r="H4" s="108"/>
      <c r="I4" s="108"/>
      <c r="J4" s="108"/>
      <c r="K4" s="108"/>
      <c r="L4" s="108"/>
      <c r="M4" s="108"/>
      <c r="N4" s="108"/>
      <c r="O4" s="108"/>
    </row>
    <row r="5" spans="2:18" ht="18.899999999999999" customHeight="1" x14ac:dyDescent="0.25">
      <c r="B5" s="641"/>
      <c r="C5" s="255" t="s">
        <v>51</v>
      </c>
      <c r="D5" s="130"/>
      <c r="E5" s="971" t="s">
        <v>1598</v>
      </c>
      <c r="F5" s="975"/>
      <c r="G5" s="972" t="s">
        <v>1569</v>
      </c>
      <c r="H5" s="108"/>
      <c r="I5" s="1651" t="s">
        <v>1627</v>
      </c>
      <c r="J5" s="1652"/>
      <c r="K5" s="1655" t="str">
        <f>"OCCC"</f>
        <v>OCCC</v>
      </c>
      <c r="L5" s="108"/>
      <c r="M5" s="108"/>
      <c r="O5" s="108"/>
    </row>
    <row r="6" spans="2:18" ht="18.899999999999999" customHeight="1" thickBot="1" x14ac:dyDescent="0.3">
      <c r="B6" s="642"/>
      <c r="C6" s="255" t="s">
        <v>1</v>
      </c>
      <c r="D6" s="130"/>
      <c r="E6" s="971" t="s">
        <v>1571</v>
      </c>
      <c r="F6" s="975"/>
      <c r="G6" s="972" t="s">
        <v>1595</v>
      </c>
      <c r="H6" s="108"/>
      <c r="I6" s="1653"/>
      <c r="J6" s="1654"/>
      <c r="K6" s="1656"/>
      <c r="L6" s="108"/>
      <c r="M6" s="108"/>
      <c r="N6" s="108"/>
      <c r="O6" s="108"/>
      <c r="R6" s="569"/>
    </row>
    <row r="7" spans="2:18" ht="17.25" customHeight="1" x14ac:dyDescent="0.25">
      <c r="B7" s="643"/>
      <c r="C7" s="255" t="s">
        <v>52</v>
      </c>
      <c r="D7" s="130"/>
      <c r="E7" s="1650" t="s">
        <v>1596</v>
      </c>
      <c r="F7" s="1547"/>
      <c r="G7" s="976"/>
      <c r="H7" s="108"/>
      <c r="I7" s="108"/>
      <c r="J7" s="108"/>
      <c r="K7" s="108"/>
      <c r="L7" s="108"/>
      <c r="M7" s="108"/>
      <c r="N7" s="108"/>
      <c r="O7" s="108"/>
      <c r="R7" s="569"/>
    </row>
    <row r="8" spans="2:18" ht="18.899999999999999" customHeight="1" thickBot="1" x14ac:dyDescent="0.3">
      <c r="B8" s="132"/>
      <c r="C8" s="130"/>
      <c r="D8" s="130"/>
      <c r="E8" s="977" t="s">
        <v>1597</v>
      </c>
      <c r="F8" s="978"/>
      <c r="G8" s="974"/>
      <c r="H8" s="108"/>
      <c r="I8" s="108"/>
      <c r="J8" s="108"/>
      <c r="K8" s="108"/>
      <c r="L8" s="108"/>
      <c r="M8" s="108"/>
      <c r="N8" s="108"/>
      <c r="O8" s="108"/>
      <c r="R8" s="569"/>
    </row>
    <row r="9" spans="2:18" ht="18.75" customHeight="1" x14ac:dyDescent="0.25">
      <c r="B9" s="132"/>
      <c r="E9" s="136"/>
      <c r="F9" s="136"/>
      <c r="G9" s="132"/>
      <c r="H9" s="108"/>
      <c r="I9" s="108"/>
      <c r="J9" s="108"/>
      <c r="K9" s="108"/>
      <c r="L9" s="108"/>
      <c r="M9" s="108"/>
      <c r="N9" s="108"/>
      <c r="O9" s="108"/>
      <c r="R9" s="569"/>
    </row>
    <row r="10" spans="2:18" ht="18.75" customHeight="1" x14ac:dyDescent="0.25">
      <c r="B10" s="132"/>
      <c r="E10" s="136"/>
      <c r="F10" s="136"/>
      <c r="G10" s="132"/>
    </row>
    <row r="11" spans="2:18" ht="18.75" customHeight="1" x14ac:dyDescent="0.25">
      <c r="B11" s="1636" t="s">
        <v>95</v>
      </c>
      <c r="C11" s="1636"/>
      <c r="D11" s="1636"/>
      <c r="E11" s="1636"/>
      <c r="F11" s="1636"/>
      <c r="G11" s="1636"/>
      <c r="H11" s="1636"/>
      <c r="I11" s="1636"/>
      <c r="J11" s="1636"/>
    </row>
    <row r="12" spans="2:18" ht="18.75" customHeight="1" x14ac:dyDescent="0.25">
      <c r="B12" s="1637" t="s">
        <v>1149</v>
      </c>
      <c r="C12" s="1637"/>
      <c r="D12" s="1637"/>
      <c r="E12" s="1637"/>
      <c r="F12" s="1637"/>
      <c r="G12" s="1637"/>
      <c r="H12" s="1637"/>
      <c r="I12" s="1637"/>
      <c r="J12" s="1637"/>
    </row>
    <row r="13" spans="2:18" ht="18" customHeight="1" thickBot="1" x14ac:dyDescent="0.3">
      <c r="B13" s="115"/>
      <c r="C13" s="161"/>
      <c r="D13" s="161"/>
      <c r="E13" s="161"/>
      <c r="F13" s="161"/>
      <c r="G13" s="161"/>
      <c r="H13" s="161"/>
      <c r="I13" s="161"/>
      <c r="J13" s="881"/>
      <c r="L13" s="163" t="s">
        <v>1122</v>
      </c>
    </row>
    <row r="14" spans="2:18" ht="45" customHeight="1" x14ac:dyDescent="0.25">
      <c r="B14" s="164"/>
      <c r="C14" s="1457" t="s">
        <v>97</v>
      </c>
      <c r="D14" s="1632" t="s">
        <v>197</v>
      </c>
      <c r="E14" s="1459" t="s">
        <v>996</v>
      </c>
      <c r="F14" s="1459" t="s">
        <v>198</v>
      </c>
      <c r="G14" s="1461" t="s">
        <v>1450</v>
      </c>
      <c r="H14" s="1461" t="s">
        <v>983</v>
      </c>
      <c r="I14" s="1649"/>
      <c r="J14" s="881"/>
      <c r="L14" s="137" t="s">
        <v>1836</v>
      </c>
    </row>
    <row r="15" spans="2:18" ht="45" customHeight="1" thickBot="1" x14ac:dyDescent="0.3">
      <c r="B15" s="164"/>
      <c r="C15" s="1631"/>
      <c r="D15" s="1633"/>
      <c r="E15" s="1634"/>
      <c r="F15" s="1634"/>
      <c r="G15" s="1475"/>
      <c r="H15" s="673" t="s">
        <v>1224</v>
      </c>
      <c r="I15" s="349" t="s">
        <v>1078</v>
      </c>
      <c r="J15" s="881"/>
      <c r="L15" s="137"/>
      <c r="N15" s="166" t="s">
        <v>199</v>
      </c>
      <c r="O15" s="167" t="s">
        <v>200</v>
      </c>
      <c r="P15" s="167" t="s">
        <v>201</v>
      </c>
      <c r="Q15" s="167" t="s">
        <v>202</v>
      </c>
      <c r="R15" s="166" t="s">
        <v>203</v>
      </c>
    </row>
    <row r="16" spans="2:18" ht="24.9" customHeight="1" x14ac:dyDescent="0.25">
      <c r="B16" s="120"/>
      <c r="C16" s="1638" t="s">
        <v>204</v>
      </c>
      <c r="D16" s="168" t="s">
        <v>1865</v>
      </c>
      <c r="E16" s="168">
        <v>369817</v>
      </c>
      <c r="F16" s="168">
        <v>1</v>
      </c>
      <c r="G16" s="1122">
        <f>IF(E16="","",+'Factors emissió OCCC'!$D$39)</f>
        <v>2.758E-2</v>
      </c>
      <c r="H16" s="605">
        <f t="shared" ref="H16" si="0">IF(E16="","0,00000",(E16*F16*G16)/1000)</f>
        <v>10.199552859999999</v>
      </c>
      <c r="I16" s="606" t="s">
        <v>1073</v>
      </c>
      <c r="J16" s="881"/>
      <c r="L16" s="1641" t="s">
        <v>1842</v>
      </c>
      <c r="N16" s="1129" t="s">
        <v>204</v>
      </c>
      <c r="O16" s="1129" t="s">
        <v>206</v>
      </c>
      <c r="P16" s="1129">
        <v>620.9</v>
      </c>
      <c r="Q16" s="1129">
        <v>620.9</v>
      </c>
      <c r="R16" s="1129">
        <f t="shared" ref="R16:R23" si="1">P16+Q16</f>
        <v>1241.8</v>
      </c>
    </row>
    <row r="17" spans="2:18" ht="24.9" customHeight="1" x14ac:dyDescent="0.25">
      <c r="B17" s="120"/>
      <c r="C17" s="1639"/>
      <c r="D17" s="682" t="s">
        <v>205</v>
      </c>
      <c r="E17" s="682"/>
      <c r="F17" s="682"/>
      <c r="G17" s="1123" t="str">
        <f>IF(E17="","",+'Factors emissió OCCC'!$D$39)</f>
        <v/>
      </c>
      <c r="H17" s="600" t="str">
        <f t="shared" ref="H17:H80" si="2">IF(E17="","0,00000",(E17*F17*G17)/1000)</f>
        <v>0,00000</v>
      </c>
      <c r="I17" s="350" t="s">
        <v>1073</v>
      </c>
      <c r="J17" s="881"/>
      <c r="L17" s="1641"/>
      <c r="N17" s="1129" t="s">
        <v>207</v>
      </c>
      <c r="O17" s="1129" t="s">
        <v>206</v>
      </c>
      <c r="P17" s="1129">
        <v>620.9</v>
      </c>
      <c r="Q17" s="1129">
        <v>0</v>
      </c>
      <c r="R17" s="1129">
        <f t="shared" si="1"/>
        <v>620.9</v>
      </c>
    </row>
    <row r="18" spans="2:18" ht="24.9" customHeight="1" x14ac:dyDescent="0.25">
      <c r="B18" s="120"/>
      <c r="C18" s="1639"/>
      <c r="D18" s="682" t="s">
        <v>205</v>
      </c>
      <c r="E18" s="682"/>
      <c r="F18" s="682"/>
      <c r="G18" s="1123" t="str">
        <f>IF(E18="","",+'Factors emissió OCCC'!$D$39)</f>
        <v/>
      </c>
      <c r="H18" s="600" t="str">
        <f t="shared" si="2"/>
        <v>0,00000</v>
      </c>
      <c r="I18" s="350" t="s">
        <v>1073</v>
      </c>
      <c r="J18" s="881"/>
      <c r="L18" s="1641"/>
      <c r="N18" s="1129" t="s">
        <v>208</v>
      </c>
      <c r="O18" s="1129" t="s">
        <v>209</v>
      </c>
      <c r="P18" s="1130">
        <v>1334</v>
      </c>
      <c r="Q18" s="1130">
        <v>1334</v>
      </c>
      <c r="R18" s="1129">
        <f t="shared" si="1"/>
        <v>2668</v>
      </c>
    </row>
    <row r="19" spans="2:18" ht="24.9" customHeight="1" x14ac:dyDescent="0.25">
      <c r="B19" s="120"/>
      <c r="C19" s="1639"/>
      <c r="D19" s="682" t="s">
        <v>205</v>
      </c>
      <c r="E19" s="682"/>
      <c r="F19" s="682"/>
      <c r="G19" s="1123" t="str">
        <f>IF(E19="","",+'Factors emissió OCCC'!$D$39)</f>
        <v/>
      </c>
      <c r="H19" s="600" t="str">
        <f t="shared" si="2"/>
        <v>0,00000</v>
      </c>
      <c r="I19" s="350" t="s">
        <v>1073</v>
      </c>
      <c r="J19" s="881"/>
      <c r="L19" s="145" t="s">
        <v>123</v>
      </c>
      <c r="N19" s="1129" t="s">
        <v>210</v>
      </c>
      <c r="O19" s="1129" t="s">
        <v>211</v>
      </c>
      <c r="P19" s="1129">
        <v>369.9</v>
      </c>
      <c r="Q19" s="1129">
        <v>369.9</v>
      </c>
      <c r="R19" s="1129">
        <f t="shared" si="1"/>
        <v>739.8</v>
      </c>
    </row>
    <row r="20" spans="2:18" ht="24.9" customHeight="1" x14ac:dyDescent="0.25">
      <c r="B20" s="120"/>
      <c r="C20" s="1639"/>
      <c r="D20" s="682" t="s">
        <v>205</v>
      </c>
      <c r="E20" s="682"/>
      <c r="F20" s="682"/>
      <c r="G20" s="1123" t="str">
        <f>IF(E20="","",+'Factors emissió OCCC'!$D$39)</f>
        <v/>
      </c>
      <c r="H20" s="600" t="str">
        <f t="shared" si="2"/>
        <v>0,00000</v>
      </c>
      <c r="I20" s="350" t="s">
        <v>1073</v>
      </c>
      <c r="J20" s="881"/>
      <c r="L20" s="137" t="s">
        <v>126</v>
      </c>
      <c r="N20" s="1129" t="s">
        <v>212</v>
      </c>
      <c r="O20" s="1129" t="s">
        <v>213</v>
      </c>
      <c r="P20" s="1130">
        <v>247</v>
      </c>
      <c r="Q20" s="1130">
        <v>247</v>
      </c>
      <c r="R20" s="1129">
        <f t="shared" si="1"/>
        <v>494</v>
      </c>
    </row>
    <row r="21" spans="2:18" ht="24.9" customHeight="1" x14ac:dyDescent="0.25">
      <c r="B21" s="120"/>
      <c r="C21" s="1639"/>
      <c r="D21" s="682" t="s">
        <v>205</v>
      </c>
      <c r="E21" s="682"/>
      <c r="F21" s="682"/>
      <c r="G21" s="1123" t="str">
        <f>IF(E21="","",+'Factors emissió OCCC'!$D$39)</f>
        <v/>
      </c>
      <c r="H21" s="600" t="str">
        <f t="shared" si="2"/>
        <v>0,00000</v>
      </c>
      <c r="I21" s="350" t="s">
        <v>1073</v>
      </c>
      <c r="J21" s="881"/>
      <c r="L21" s="1121"/>
      <c r="N21" s="1129" t="s">
        <v>214</v>
      </c>
      <c r="O21" s="1129" t="s">
        <v>215</v>
      </c>
      <c r="P21" s="1129">
        <v>63.7</v>
      </c>
      <c r="Q21" s="1129">
        <v>0</v>
      </c>
      <c r="R21" s="1129">
        <f t="shared" si="1"/>
        <v>63.7</v>
      </c>
    </row>
    <row r="22" spans="2:18" ht="24.9" customHeight="1" x14ac:dyDescent="0.25">
      <c r="B22" s="120"/>
      <c r="C22" s="1639"/>
      <c r="D22" s="682" t="s">
        <v>205</v>
      </c>
      <c r="E22" s="682"/>
      <c r="F22" s="682"/>
      <c r="G22" s="1123" t="str">
        <f>IF(E22="","",+'Factors emissió OCCC'!$D$39)</f>
        <v/>
      </c>
      <c r="H22" s="600" t="str">
        <f t="shared" si="2"/>
        <v>0,00000</v>
      </c>
      <c r="I22" s="350" t="s">
        <v>1073</v>
      </c>
      <c r="J22" s="881"/>
      <c r="L22" s="1121"/>
      <c r="N22" s="674" t="s">
        <v>216</v>
      </c>
      <c r="O22" s="1131" t="s">
        <v>217</v>
      </c>
      <c r="P22" s="1129">
        <v>9.8000000000000007</v>
      </c>
      <c r="Q22" s="1129">
        <v>9.8000000000000007</v>
      </c>
      <c r="R22" s="1129">
        <f t="shared" si="1"/>
        <v>19.600000000000001</v>
      </c>
    </row>
    <row r="23" spans="2:18" ht="24.9" customHeight="1" x14ac:dyDescent="0.25">
      <c r="B23" s="120"/>
      <c r="C23" s="1639"/>
      <c r="D23" s="682" t="s">
        <v>205</v>
      </c>
      <c r="E23" s="682"/>
      <c r="F23" s="682"/>
      <c r="G23" s="1123" t="str">
        <f>IF(E23="","",+'Factors emissió OCCC'!$D$39)</f>
        <v/>
      </c>
      <c r="H23" s="600" t="str">
        <f t="shared" si="2"/>
        <v>0,00000</v>
      </c>
      <c r="I23" s="350" t="s">
        <v>1073</v>
      </c>
      <c r="J23" s="881"/>
      <c r="L23" s="10"/>
      <c r="N23" s="1132" t="s">
        <v>218</v>
      </c>
      <c r="O23" s="1129" t="s">
        <v>219</v>
      </c>
      <c r="P23" s="1129">
        <v>5</v>
      </c>
      <c r="Q23" s="1129">
        <v>0</v>
      </c>
      <c r="R23" s="1129">
        <f t="shared" si="1"/>
        <v>5</v>
      </c>
    </row>
    <row r="24" spans="2:18" ht="24.9" customHeight="1" x14ac:dyDescent="0.25">
      <c r="B24" s="120"/>
      <c r="C24" s="1639"/>
      <c r="D24" s="682" t="s">
        <v>205</v>
      </c>
      <c r="E24" s="682"/>
      <c r="F24" s="682"/>
      <c r="G24" s="1123" t="str">
        <f>IF(E24="","",+'Factors emissió OCCC'!$D$39)</f>
        <v/>
      </c>
      <c r="H24" s="600" t="str">
        <f t="shared" si="2"/>
        <v>0,00000</v>
      </c>
      <c r="I24" s="350" t="s">
        <v>1073</v>
      </c>
      <c r="J24" s="881"/>
      <c r="L24" s="10"/>
      <c r="Q24" s="170"/>
    </row>
    <row r="25" spans="2:18" ht="24.9" customHeight="1" x14ac:dyDescent="0.25">
      <c r="B25" s="120"/>
      <c r="C25" s="1639"/>
      <c r="D25" s="682" t="s">
        <v>205</v>
      </c>
      <c r="E25" s="682"/>
      <c r="F25" s="682"/>
      <c r="G25" s="1123" t="str">
        <f>IF(E25="","",+'Factors emissió OCCC'!$D$39)</f>
        <v/>
      </c>
      <c r="H25" s="600" t="str">
        <f t="shared" si="2"/>
        <v>0,00000</v>
      </c>
      <c r="I25" s="350" t="s">
        <v>1073</v>
      </c>
      <c r="J25" s="881"/>
      <c r="L25" s="171"/>
      <c r="Q25" s="170"/>
    </row>
    <row r="26" spans="2:18" ht="24.9" customHeight="1" x14ac:dyDescent="0.25">
      <c r="B26" s="120"/>
      <c r="C26" s="1639"/>
      <c r="D26" s="682" t="s">
        <v>205</v>
      </c>
      <c r="E26" s="682"/>
      <c r="F26" s="682"/>
      <c r="G26" s="1123" t="str">
        <f>IF(E26="","",+'Factors emissió OCCC'!$D$39)</f>
        <v/>
      </c>
      <c r="H26" s="600" t="str">
        <f t="shared" si="2"/>
        <v>0,00000</v>
      </c>
      <c r="I26" s="350" t="s">
        <v>1073</v>
      </c>
      <c r="J26" s="881"/>
      <c r="L26" s="1641"/>
      <c r="Q26" s="170"/>
    </row>
    <row r="27" spans="2:18" ht="24.9" customHeight="1" x14ac:dyDescent="0.25">
      <c r="B27" s="120"/>
      <c r="C27" s="1639"/>
      <c r="D27" s="682" t="s">
        <v>205</v>
      </c>
      <c r="E27" s="682"/>
      <c r="F27" s="682"/>
      <c r="G27" s="1123" t="str">
        <f>IF(E27="","",+'Factors emissió OCCC'!$D$39)</f>
        <v/>
      </c>
      <c r="H27" s="600" t="str">
        <f t="shared" si="2"/>
        <v>0,00000</v>
      </c>
      <c r="I27" s="350" t="s">
        <v>1073</v>
      </c>
      <c r="J27" s="881"/>
      <c r="L27" s="1641"/>
      <c r="Q27" s="170"/>
    </row>
    <row r="28" spans="2:18" ht="24.9" customHeight="1" x14ac:dyDescent="0.25">
      <c r="B28" s="120"/>
      <c r="C28" s="1639"/>
      <c r="D28" s="682" t="s">
        <v>205</v>
      </c>
      <c r="E28" s="682"/>
      <c r="F28" s="682"/>
      <c r="G28" s="1123" t="str">
        <f>IF(E28="","",+'Factors emissió OCCC'!$D$39)</f>
        <v/>
      </c>
      <c r="H28" s="600" t="str">
        <f t="shared" si="2"/>
        <v>0,00000</v>
      </c>
      <c r="I28" s="350" t="s">
        <v>1073</v>
      </c>
      <c r="J28" s="881"/>
      <c r="L28" s="171"/>
      <c r="Q28" s="170"/>
    </row>
    <row r="29" spans="2:18" ht="24.9" customHeight="1" x14ac:dyDescent="0.25">
      <c r="B29" s="120"/>
      <c r="C29" s="1639"/>
      <c r="D29" s="682" t="s">
        <v>205</v>
      </c>
      <c r="E29" s="682"/>
      <c r="F29" s="682"/>
      <c r="G29" s="1123" t="str">
        <f>IF(E29="","",+'Factors emissió OCCC'!$D$39)</f>
        <v/>
      </c>
      <c r="H29" s="600" t="str">
        <f t="shared" si="2"/>
        <v>0,00000</v>
      </c>
      <c r="I29" s="350" t="s">
        <v>1073</v>
      </c>
      <c r="J29" s="881"/>
      <c r="L29" s="171"/>
      <c r="Q29" s="170"/>
    </row>
    <row r="30" spans="2:18" ht="24.9" customHeight="1" x14ac:dyDescent="0.25">
      <c r="B30" s="120"/>
      <c r="C30" s="1639"/>
      <c r="D30" s="682" t="s">
        <v>205</v>
      </c>
      <c r="E30" s="682"/>
      <c r="F30" s="682"/>
      <c r="G30" s="1123" t="str">
        <f>IF(E30="","",+'Factors emissió OCCC'!$D$39)</f>
        <v/>
      </c>
      <c r="H30" s="600" t="str">
        <f t="shared" si="2"/>
        <v>0,00000</v>
      </c>
      <c r="I30" s="350" t="s">
        <v>1073</v>
      </c>
      <c r="J30" s="881"/>
      <c r="L30" s="171"/>
      <c r="Q30" s="170"/>
    </row>
    <row r="31" spans="2:18" ht="24.9" customHeight="1" x14ac:dyDescent="0.25">
      <c r="B31" s="120"/>
      <c r="C31" s="1639"/>
      <c r="D31" s="682" t="s">
        <v>205</v>
      </c>
      <c r="E31" s="682"/>
      <c r="F31" s="682"/>
      <c r="G31" s="1123" t="str">
        <f>IF(E31="","",+'Factors emissió OCCC'!$D$39)</f>
        <v/>
      </c>
      <c r="H31" s="600" t="str">
        <f t="shared" si="2"/>
        <v>0,00000</v>
      </c>
      <c r="I31" s="350" t="s">
        <v>1073</v>
      </c>
      <c r="J31" s="881"/>
      <c r="L31" s="123"/>
      <c r="Q31" s="170"/>
    </row>
    <row r="32" spans="2:18" ht="24.9" customHeight="1" x14ac:dyDescent="0.25">
      <c r="B32" s="120"/>
      <c r="C32" s="1639"/>
      <c r="D32" s="682" t="s">
        <v>205</v>
      </c>
      <c r="E32" s="682"/>
      <c r="F32" s="682"/>
      <c r="G32" s="1123" t="str">
        <f>IF(E32="","",+'Factors emissió OCCC'!$D$39)</f>
        <v/>
      </c>
      <c r="H32" s="600" t="str">
        <f t="shared" si="2"/>
        <v>0,00000</v>
      </c>
      <c r="I32" s="350" t="s">
        <v>1073</v>
      </c>
      <c r="J32" s="881"/>
      <c r="L32" s="1641"/>
      <c r="Q32" s="170"/>
    </row>
    <row r="33" spans="2:17" ht="24.9" customHeight="1" x14ac:dyDescent="0.25">
      <c r="B33" s="120"/>
      <c r="C33" s="1639"/>
      <c r="D33" s="682" t="s">
        <v>205</v>
      </c>
      <c r="E33" s="682"/>
      <c r="F33" s="682"/>
      <c r="G33" s="1123" t="str">
        <f>IF(E33="","",+'Factors emissió OCCC'!$D$39)</f>
        <v/>
      </c>
      <c r="H33" s="600" t="str">
        <f t="shared" si="2"/>
        <v>0,00000</v>
      </c>
      <c r="I33" s="350" t="s">
        <v>1073</v>
      </c>
      <c r="J33" s="881"/>
      <c r="L33" s="1641"/>
      <c r="Q33" s="170"/>
    </row>
    <row r="34" spans="2:17" ht="24.9" customHeight="1" x14ac:dyDescent="0.25">
      <c r="B34" s="120"/>
      <c r="C34" s="1639"/>
      <c r="D34" s="682" t="s">
        <v>205</v>
      </c>
      <c r="E34" s="682"/>
      <c r="F34" s="682"/>
      <c r="G34" s="1123" t="str">
        <f>IF(E34="","",+'Factors emissió OCCC'!$D$39)</f>
        <v/>
      </c>
      <c r="H34" s="600" t="str">
        <f t="shared" si="2"/>
        <v>0,00000</v>
      </c>
      <c r="I34" s="350" t="s">
        <v>1073</v>
      </c>
      <c r="J34" s="881"/>
      <c r="L34" s="123"/>
      <c r="Q34" s="170"/>
    </row>
    <row r="35" spans="2:17" ht="24.9" customHeight="1" x14ac:dyDescent="0.25">
      <c r="B35" s="120"/>
      <c r="C35" s="1639"/>
      <c r="D35" s="682" t="s">
        <v>205</v>
      </c>
      <c r="E35" s="682"/>
      <c r="F35" s="682"/>
      <c r="G35" s="1123" t="str">
        <f>IF(E35="","",+'Factors emissió OCCC'!$D$39)</f>
        <v/>
      </c>
      <c r="H35" s="600" t="str">
        <f t="shared" si="2"/>
        <v>0,00000</v>
      </c>
      <c r="I35" s="350" t="s">
        <v>1073</v>
      </c>
      <c r="J35" s="881"/>
      <c r="L35" s="123"/>
      <c r="Q35" s="170"/>
    </row>
    <row r="36" spans="2:17" ht="24.9" customHeight="1" x14ac:dyDescent="0.25">
      <c r="B36" s="120"/>
      <c r="C36" s="1639"/>
      <c r="D36" s="682" t="s">
        <v>205</v>
      </c>
      <c r="E36" s="682"/>
      <c r="F36" s="682"/>
      <c r="G36" s="1123" t="str">
        <f>IF(E36="","",+'Factors emissió OCCC'!$D$39)</f>
        <v/>
      </c>
      <c r="H36" s="600" t="str">
        <f t="shared" si="2"/>
        <v>0,00000</v>
      </c>
      <c r="I36" s="350" t="s">
        <v>1073</v>
      </c>
      <c r="J36" s="881"/>
      <c r="L36" s="123"/>
      <c r="Q36" s="170"/>
    </row>
    <row r="37" spans="2:17" ht="24.9" customHeight="1" x14ac:dyDescent="0.25">
      <c r="B37" s="120"/>
      <c r="C37" s="1639"/>
      <c r="D37" s="682" t="s">
        <v>205</v>
      </c>
      <c r="E37" s="682"/>
      <c r="F37" s="682"/>
      <c r="G37" s="1123" t="str">
        <f>IF(E37="","",+'Factors emissió OCCC'!$D$39)</f>
        <v/>
      </c>
      <c r="H37" s="600" t="str">
        <f t="shared" si="2"/>
        <v>0,00000</v>
      </c>
      <c r="I37" s="350" t="s">
        <v>1073</v>
      </c>
      <c r="J37" s="881"/>
      <c r="L37" s="123"/>
      <c r="Q37" s="170"/>
    </row>
    <row r="38" spans="2:17" ht="24.9" customHeight="1" x14ac:dyDescent="0.25">
      <c r="B38" s="120"/>
      <c r="C38" s="1639"/>
      <c r="D38" s="682" t="s">
        <v>205</v>
      </c>
      <c r="E38" s="682"/>
      <c r="F38" s="682"/>
      <c r="G38" s="1123" t="str">
        <f>IF(E38="","",+'Factors emissió OCCC'!$D$39)</f>
        <v/>
      </c>
      <c r="H38" s="600" t="str">
        <f t="shared" si="2"/>
        <v>0,00000</v>
      </c>
      <c r="I38" s="350" t="s">
        <v>1073</v>
      </c>
      <c r="J38" s="881"/>
      <c r="L38" s="123"/>
      <c r="Q38" s="170"/>
    </row>
    <row r="39" spans="2:17" ht="24.9" customHeight="1" x14ac:dyDescent="0.25">
      <c r="B39" s="120"/>
      <c r="C39" s="1639"/>
      <c r="D39" s="682" t="s">
        <v>205</v>
      </c>
      <c r="E39" s="682"/>
      <c r="F39" s="682"/>
      <c r="G39" s="1123" t="str">
        <f>IF(E39="","",+'Factors emissió OCCC'!$D$39)</f>
        <v/>
      </c>
      <c r="H39" s="600" t="str">
        <f t="shared" si="2"/>
        <v>0,00000</v>
      </c>
      <c r="I39" s="350" t="s">
        <v>1073</v>
      </c>
      <c r="J39" s="881"/>
      <c r="L39" s="123"/>
      <c r="Q39" s="170"/>
    </row>
    <row r="40" spans="2:17" ht="24.9" customHeight="1" x14ac:dyDescent="0.25">
      <c r="B40" s="120"/>
      <c r="C40" s="1639"/>
      <c r="D40" s="682" t="s">
        <v>205</v>
      </c>
      <c r="E40" s="682"/>
      <c r="F40" s="682"/>
      <c r="G40" s="1123" t="str">
        <f>IF(E40="","",+'Factors emissió OCCC'!$D$39)</f>
        <v/>
      </c>
      <c r="H40" s="600" t="str">
        <f t="shared" si="2"/>
        <v>0,00000</v>
      </c>
      <c r="I40" s="350" t="s">
        <v>1073</v>
      </c>
      <c r="J40" s="881"/>
      <c r="L40" s="123"/>
      <c r="Q40" s="170"/>
    </row>
    <row r="41" spans="2:17" ht="24.9" customHeight="1" x14ac:dyDescent="0.25">
      <c r="B41" s="120"/>
      <c r="C41" s="1639"/>
      <c r="D41" s="682" t="s">
        <v>205</v>
      </c>
      <c r="E41" s="682"/>
      <c r="F41" s="682"/>
      <c r="G41" s="1123" t="str">
        <f>IF(E41="","",+'Factors emissió OCCC'!$D$39)</f>
        <v/>
      </c>
      <c r="H41" s="600" t="str">
        <f t="shared" si="2"/>
        <v>0,00000</v>
      </c>
      <c r="I41" s="350" t="s">
        <v>1073</v>
      </c>
      <c r="J41" s="881"/>
      <c r="L41" s="123"/>
      <c r="Q41" s="170"/>
    </row>
    <row r="42" spans="2:17" ht="24.9" customHeight="1" x14ac:dyDescent="0.25">
      <c r="B42" s="120"/>
      <c r="C42" s="1639"/>
      <c r="D42" s="682" t="s">
        <v>205</v>
      </c>
      <c r="E42" s="682"/>
      <c r="F42" s="682"/>
      <c r="G42" s="1123" t="str">
        <f>IF(E42="","",+'Factors emissió OCCC'!$D$39)</f>
        <v/>
      </c>
      <c r="H42" s="600" t="str">
        <f t="shared" si="2"/>
        <v>0,00000</v>
      </c>
      <c r="I42" s="350" t="s">
        <v>1073</v>
      </c>
      <c r="J42" s="881"/>
      <c r="L42" s="123"/>
      <c r="Q42" s="170"/>
    </row>
    <row r="43" spans="2:17" ht="24.9" customHeight="1" x14ac:dyDescent="0.25">
      <c r="B43" s="120"/>
      <c r="C43" s="1639"/>
      <c r="D43" s="682" t="s">
        <v>205</v>
      </c>
      <c r="E43" s="682"/>
      <c r="F43" s="682"/>
      <c r="G43" s="1123" t="str">
        <f>IF(E43="","",+'Factors emissió OCCC'!$D$39)</f>
        <v/>
      </c>
      <c r="H43" s="600" t="str">
        <f t="shared" si="2"/>
        <v>0,00000</v>
      </c>
      <c r="I43" s="350" t="s">
        <v>1073</v>
      </c>
      <c r="J43" s="881"/>
      <c r="L43" s="123"/>
      <c r="Q43" s="170"/>
    </row>
    <row r="44" spans="2:17" ht="24.9" customHeight="1" x14ac:dyDescent="0.25">
      <c r="B44" s="120"/>
      <c r="C44" s="1639"/>
      <c r="D44" s="682" t="s">
        <v>205</v>
      </c>
      <c r="E44" s="682"/>
      <c r="F44" s="682"/>
      <c r="G44" s="1123" t="str">
        <f>IF(E44="","",+'Factors emissió OCCC'!$D$39)</f>
        <v/>
      </c>
      <c r="H44" s="600" t="str">
        <f t="shared" si="2"/>
        <v>0,00000</v>
      </c>
      <c r="I44" s="350" t="s">
        <v>1073</v>
      </c>
      <c r="J44" s="881"/>
      <c r="L44" s="123"/>
      <c r="Q44" s="170"/>
    </row>
    <row r="45" spans="2:17" ht="24.9" customHeight="1" x14ac:dyDescent="0.25">
      <c r="B45" s="120"/>
      <c r="C45" s="1639"/>
      <c r="D45" s="682" t="s">
        <v>205</v>
      </c>
      <c r="E45" s="682"/>
      <c r="F45" s="682"/>
      <c r="G45" s="1123" t="str">
        <f>IF(E45="","",+'Factors emissió OCCC'!$D$39)</f>
        <v/>
      </c>
      <c r="H45" s="600" t="str">
        <f t="shared" si="2"/>
        <v>0,00000</v>
      </c>
      <c r="I45" s="350" t="s">
        <v>1073</v>
      </c>
      <c r="J45" s="881"/>
      <c r="L45" s="123"/>
      <c r="Q45" s="170"/>
    </row>
    <row r="46" spans="2:17" ht="24.9" customHeight="1" x14ac:dyDescent="0.25">
      <c r="B46" s="120"/>
      <c r="C46" s="1639"/>
      <c r="D46" s="682" t="s">
        <v>205</v>
      </c>
      <c r="E46" s="682"/>
      <c r="F46" s="682"/>
      <c r="G46" s="1123" t="str">
        <f>IF(E46="","",+'Factors emissió OCCC'!$D$39)</f>
        <v/>
      </c>
      <c r="H46" s="600" t="str">
        <f t="shared" si="2"/>
        <v>0,00000</v>
      </c>
      <c r="I46" s="350" t="s">
        <v>1073</v>
      </c>
      <c r="J46" s="881"/>
      <c r="L46" s="123"/>
      <c r="Q46" s="170"/>
    </row>
    <row r="47" spans="2:17" ht="24.9" customHeight="1" x14ac:dyDescent="0.25">
      <c r="B47" s="120"/>
      <c r="C47" s="1639"/>
      <c r="D47" s="682" t="s">
        <v>205</v>
      </c>
      <c r="E47" s="682"/>
      <c r="F47" s="682"/>
      <c r="G47" s="1123" t="str">
        <f>IF(E47="","",+'Factors emissió OCCC'!$D$39)</f>
        <v/>
      </c>
      <c r="H47" s="600" t="str">
        <f t="shared" si="2"/>
        <v>0,00000</v>
      </c>
      <c r="I47" s="350" t="s">
        <v>1073</v>
      </c>
      <c r="J47" s="881"/>
      <c r="L47" s="123"/>
      <c r="Q47" s="170"/>
    </row>
    <row r="48" spans="2:17" ht="24.9" customHeight="1" x14ac:dyDescent="0.25">
      <c r="B48" s="120"/>
      <c r="C48" s="1639"/>
      <c r="D48" s="682" t="s">
        <v>205</v>
      </c>
      <c r="E48" s="682"/>
      <c r="F48" s="682"/>
      <c r="G48" s="1123" t="str">
        <f>IF(E48="","",+'Factors emissió OCCC'!$D$39)</f>
        <v/>
      </c>
      <c r="H48" s="600" t="str">
        <f t="shared" si="2"/>
        <v>0,00000</v>
      </c>
      <c r="I48" s="350" t="s">
        <v>1073</v>
      </c>
      <c r="J48" s="881"/>
      <c r="L48" s="123"/>
      <c r="Q48" s="170"/>
    </row>
    <row r="49" spans="2:17" ht="24.9" customHeight="1" x14ac:dyDescent="0.25">
      <c r="B49" s="120"/>
      <c r="C49" s="1639"/>
      <c r="D49" s="682" t="s">
        <v>205</v>
      </c>
      <c r="E49" s="682"/>
      <c r="F49" s="682"/>
      <c r="G49" s="1123" t="str">
        <f>IF(E49="","",+'Factors emissió OCCC'!$D$39)</f>
        <v/>
      </c>
      <c r="H49" s="600" t="str">
        <f t="shared" si="2"/>
        <v>0,00000</v>
      </c>
      <c r="I49" s="350" t="s">
        <v>1073</v>
      </c>
      <c r="J49" s="881"/>
      <c r="L49" s="123"/>
      <c r="Q49" s="170"/>
    </row>
    <row r="50" spans="2:17" ht="24.9" customHeight="1" x14ac:dyDescent="0.25">
      <c r="B50" s="120"/>
      <c r="C50" s="1639"/>
      <c r="D50" s="682" t="s">
        <v>205</v>
      </c>
      <c r="E50" s="682"/>
      <c r="F50" s="682"/>
      <c r="G50" s="1123" t="str">
        <f>IF(E50="","",+'Factors emissió OCCC'!$D$39)</f>
        <v/>
      </c>
      <c r="H50" s="600" t="str">
        <f t="shared" si="2"/>
        <v>0,00000</v>
      </c>
      <c r="I50" s="350" t="s">
        <v>1073</v>
      </c>
      <c r="J50" s="881"/>
      <c r="L50" s="123"/>
      <c r="Q50" s="170"/>
    </row>
    <row r="51" spans="2:17" ht="24.9" customHeight="1" x14ac:dyDescent="0.25">
      <c r="B51" s="120"/>
      <c r="C51" s="1639"/>
      <c r="D51" s="682" t="s">
        <v>205</v>
      </c>
      <c r="E51" s="682"/>
      <c r="F51" s="682"/>
      <c r="G51" s="1123" t="str">
        <f>IF(E51="","",+'Factors emissió OCCC'!$D$39)</f>
        <v/>
      </c>
      <c r="H51" s="600" t="str">
        <f t="shared" si="2"/>
        <v>0,00000</v>
      </c>
      <c r="I51" s="350" t="s">
        <v>1073</v>
      </c>
      <c r="J51" s="881"/>
      <c r="L51" s="123"/>
      <c r="Q51" s="170"/>
    </row>
    <row r="52" spans="2:17" ht="24.9" customHeight="1" x14ac:dyDescent="0.25">
      <c r="B52" s="120"/>
      <c r="C52" s="1639"/>
      <c r="D52" s="682" t="s">
        <v>205</v>
      </c>
      <c r="E52" s="682"/>
      <c r="F52" s="682"/>
      <c r="G52" s="1123" t="str">
        <f>IF(E52="","",+'Factors emissió OCCC'!$D$39)</f>
        <v/>
      </c>
      <c r="H52" s="600" t="str">
        <f t="shared" si="2"/>
        <v>0,00000</v>
      </c>
      <c r="I52" s="350" t="s">
        <v>1073</v>
      </c>
      <c r="J52" s="881"/>
      <c r="L52" s="123"/>
      <c r="Q52" s="170"/>
    </row>
    <row r="53" spans="2:17" ht="24.9" customHeight="1" x14ac:dyDescent="0.25">
      <c r="B53" s="120"/>
      <c r="C53" s="1639"/>
      <c r="D53" s="682" t="s">
        <v>205</v>
      </c>
      <c r="E53" s="682"/>
      <c r="F53" s="682"/>
      <c r="G53" s="1123" t="str">
        <f>IF(E53="","",+'Factors emissió OCCC'!$D$39)</f>
        <v/>
      </c>
      <c r="H53" s="600" t="str">
        <f t="shared" si="2"/>
        <v>0,00000</v>
      </c>
      <c r="I53" s="350" t="s">
        <v>1073</v>
      </c>
      <c r="J53" s="881"/>
      <c r="L53" s="123"/>
      <c r="Q53" s="170"/>
    </row>
    <row r="54" spans="2:17" ht="24.9" customHeight="1" x14ac:dyDescent="0.25">
      <c r="B54" s="120"/>
      <c r="C54" s="1639"/>
      <c r="D54" s="682" t="s">
        <v>205</v>
      </c>
      <c r="E54" s="682"/>
      <c r="F54" s="682"/>
      <c r="G54" s="1123" t="str">
        <f>IF(E54="","",+'Factors emissió OCCC'!$D$39)</f>
        <v/>
      </c>
      <c r="H54" s="600" t="str">
        <f t="shared" si="2"/>
        <v>0,00000</v>
      </c>
      <c r="I54" s="350" t="s">
        <v>1073</v>
      </c>
      <c r="J54" s="881"/>
      <c r="L54" s="123"/>
      <c r="Q54" s="170"/>
    </row>
    <row r="55" spans="2:17" ht="24.9" customHeight="1" x14ac:dyDescent="0.25">
      <c r="B55" s="120"/>
      <c r="C55" s="1639"/>
      <c r="D55" s="682" t="s">
        <v>205</v>
      </c>
      <c r="E55" s="682"/>
      <c r="F55" s="682"/>
      <c r="G55" s="1123" t="str">
        <f>IF(E55="","",+'Factors emissió OCCC'!$D$39)</f>
        <v/>
      </c>
      <c r="H55" s="600" t="str">
        <f t="shared" si="2"/>
        <v>0,00000</v>
      </c>
      <c r="I55" s="350" t="s">
        <v>1073</v>
      </c>
      <c r="J55" s="881"/>
      <c r="L55" s="123"/>
      <c r="Q55" s="170"/>
    </row>
    <row r="56" spans="2:17" ht="24.9" customHeight="1" x14ac:dyDescent="0.25">
      <c r="B56" s="120"/>
      <c r="C56" s="1639"/>
      <c r="D56" s="682" t="s">
        <v>205</v>
      </c>
      <c r="E56" s="682"/>
      <c r="F56" s="682"/>
      <c r="G56" s="1123" t="str">
        <f>IF(E56="","",+'Factors emissió OCCC'!$D$39)</f>
        <v/>
      </c>
      <c r="H56" s="600" t="str">
        <f t="shared" si="2"/>
        <v>0,00000</v>
      </c>
      <c r="I56" s="350" t="s">
        <v>1073</v>
      </c>
      <c r="J56" s="881"/>
      <c r="L56" s="123"/>
      <c r="Q56" s="170"/>
    </row>
    <row r="57" spans="2:17" ht="24.9" customHeight="1" x14ac:dyDescent="0.25">
      <c r="B57" s="120"/>
      <c r="C57" s="1639"/>
      <c r="D57" s="682" t="s">
        <v>205</v>
      </c>
      <c r="E57" s="682"/>
      <c r="F57" s="682"/>
      <c r="G57" s="1123" t="str">
        <f>IF(E57="","",+'Factors emissió OCCC'!$D$39)</f>
        <v/>
      </c>
      <c r="H57" s="600" t="str">
        <f t="shared" si="2"/>
        <v>0,00000</v>
      </c>
      <c r="I57" s="350" t="s">
        <v>1073</v>
      </c>
      <c r="J57" s="881"/>
      <c r="L57" s="123"/>
      <c r="Q57" s="170"/>
    </row>
    <row r="58" spans="2:17" ht="24.9" customHeight="1" x14ac:dyDescent="0.25">
      <c r="B58" s="120"/>
      <c r="C58" s="1639"/>
      <c r="D58" s="682" t="s">
        <v>205</v>
      </c>
      <c r="E58" s="682"/>
      <c r="F58" s="682"/>
      <c r="G58" s="1123" t="str">
        <f>IF(E58="","",+'Factors emissió OCCC'!$D$39)</f>
        <v/>
      </c>
      <c r="H58" s="600" t="str">
        <f t="shared" si="2"/>
        <v>0,00000</v>
      </c>
      <c r="I58" s="350" t="s">
        <v>1073</v>
      </c>
      <c r="J58" s="881"/>
      <c r="L58" s="123"/>
      <c r="Q58" s="170"/>
    </row>
    <row r="59" spans="2:17" ht="24.9" customHeight="1" x14ac:dyDescent="0.25">
      <c r="B59" s="120"/>
      <c r="C59" s="1639"/>
      <c r="D59" s="682" t="s">
        <v>205</v>
      </c>
      <c r="E59" s="682"/>
      <c r="F59" s="682"/>
      <c r="G59" s="1123" t="str">
        <f>IF(E59="","",+'Factors emissió OCCC'!$D$39)</f>
        <v/>
      </c>
      <c r="H59" s="600" t="str">
        <f t="shared" si="2"/>
        <v>0,00000</v>
      </c>
      <c r="I59" s="350" t="s">
        <v>1073</v>
      </c>
      <c r="J59" s="881"/>
      <c r="L59" s="123"/>
      <c r="Q59" s="170"/>
    </row>
    <row r="60" spans="2:17" ht="24.9" customHeight="1" thickBot="1" x14ac:dyDescent="0.3">
      <c r="B60" s="120"/>
      <c r="C60" s="1640"/>
      <c r="D60" s="680" t="s">
        <v>205</v>
      </c>
      <c r="E60" s="680"/>
      <c r="F60" s="680"/>
      <c r="G60" s="1124" t="str">
        <f>IF(E60="","",+'Factors emissió OCCC'!$D$39)</f>
        <v/>
      </c>
      <c r="H60" s="601" t="str">
        <f t="shared" si="2"/>
        <v>0,00000</v>
      </c>
      <c r="I60" s="351" t="s">
        <v>1073</v>
      </c>
      <c r="J60" s="881"/>
      <c r="L60" s="123"/>
      <c r="Q60" s="170"/>
    </row>
    <row r="61" spans="2:17" ht="24.9" customHeight="1" x14ac:dyDescent="0.25">
      <c r="B61" s="120"/>
      <c r="C61" s="1638" t="s">
        <v>207</v>
      </c>
      <c r="D61" s="168" t="s">
        <v>205</v>
      </c>
      <c r="E61" s="168"/>
      <c r="F61" s="168"/>
      <c r="G61" s="1122" t="str">
        <f>IF(E61="","",+'Factors emissió OCCC'!$D$40)</f>
        <v/>
      </c>
      <c r="H61" s="605" t="str">
        <f t="shared" si="2"/>
        <v>0,00000</v>
      </c>
      <c r="I61" s="606" t="s">
        <v>1073</v>
      </c>
      <c r="J61" s="881"/>
      <c r="L61" s="123"/>
      <c r="Q61" s="170"/>
    </row>
    <row r="62" spans="2:17" ht="24.9" customHeight="1" x14ac:dyDescent="0.25">
      <c r="B62" s="120"/>
      <c r="C62" s="1639"/>
      <c r="D62" s="682" t="s">
        <v>205</v>
      </c>
      <c r="E62" s="682"/>
      <c r="F62" s="682"/>
      <c r="G62" s="1123" t="str">
        <f>IF(E62="","",+'Factors emissió OCCC'!$D$40)</f>
        <v/>
      </c>
      <c r="H62" s="600" t="str">
        <f t="shared" si="2"/>
        <v>0,00000</v>
      </c>
      <c r="I62" s="350" t="s">
        <v>1073</v>
      </c>
      <c r="J62" s="881"/>
      <c r="L62" s="123"/>
      <c r="Q62" s="170"/>
    </row>
    <row r="63" spans="2:17" ht="24.9" customHeight="1" x14ac:dyDescent="0.25">
      <c r="B63" s="120"/>
      <c r="C63" s="1639"/>
      <c r="D63" s="682" t="s">
        <v>205</v>
      </c>
      <c r="E63" s="682"/>
      <c r="F63" s="682"/>
      <c r="G63" s="1123" t="str">
        <f>IF(E63="","",+'Factors emissió OCCC'!$D$40)</f>
        <v/>
      </c>
      <c r="H63" s="600" t="str">
        <f t="shared" si="2"/>
        <v>0,00000</v>
      </c>
      <c r="I63" s="350" t="s">
        <v>1073</v>
      </c>
      <c r="J63" s="881"/>
      <c r="L63" s="123"/>
      <c r="Q63" s="170"/>
    </row>
    <row r="64" spans="2:17" ht="24.9" customHeight="1" x14ac:dyDescent="0.25">
      <c r="B64" s="120"/>
      <c r="C64" s="1639"/>
      <c r="D64" s="682" t="s">
        <v>205</v>
      </c>
      <c r="E64" s="682"/>
      <c r="F64" s="682"/>
      <c r="G64" s="1123" t="str">
        <f>IF(E64="","",+'Factors emissió OCCC'!$D$40)</f>
        <v/>
      </c>
      <c r="H64" s="600" t="str">
        <f t="shared" si="2"/>
        <v>0,00000</v>
      </c>
      <c r="I64" s="350" t="s">
        <v>1073</v>
      </c>
      <c r="J64" s="881"/>
      <c r="L64" s="123"/>
      <c r="Q64" s="170"/>
    </row>
    <row r="65" spans="2:17" ht="24.9" customHeight="1" x14ac:dyDescent="0.25">
      <c r="B65" s="120"/>
      <c r="C65" s="1639"/>
      <c r="D65" s="682" t="s">
        <v>205</v>
      </c>
      <c r="E65" s="682"/>
      <c r="F65" s="682"/>
      <c r="G65" s="1123" t="str">
        <f>IF(E65="","",+'Factors emissió OCCC'!$D$40)</f>
        <v/>
      </c>
      <c r="H65" s="600" t="str">
        <f t="shared" si="2"/>
        <v>0,00000</v>
      </c>
      <c r="I65" s="350" t="s">
        <v>1073</v>
      </c>
      <c r="J65" s="881"/>
      <c r="L65" s="123"/>
      <c r="Q65" s="170"/>
    </row>
    <row r="66" spans="2:17" ht="24.9" customHeight="1" x14ac:dyDescent="0.25">
      <c r="B66" s="120"/>
      <c r="C66" s="1639"/>
      <c r="D66" s="682" t="s">
        <v>205</v>
      </c>
      <c r="E66" s="682"/>
      <c r="F66" s="682"/>
      <c r="G66" s="1123" t="str">
        <f>IF(E66="","",+'Factors emissió OCCC'!$D$40)</f>
        <v/>
      </c>
      <c r="H66" s="600" t="str">
        <f t="shared" si="2"/>
        <v>0,00000</v>
      </c>
      <c r="I66" s="350" t="s">
        <v>1073</v>
      </c>
      <c r="J66" s="881"/>
      <c r="L66" s="123"/>
      <c r="Q66" s="170"/>
    </row>
    <row r="67" spans="2:17" ht="24.9" customHeight="1" x14ac:dyDescent="0.25">
      <c r="B67" s="120"/>
      <c r="C67" s="1639"/>
      <c r="D67" s="682" t="s">
        <v>205</v>
      </c>
      <c r="E67" s="682"/>
      <c r="F67" s="682"/>
      <c r="G67" s="1123" t="str">
        <f>IF(E67="","",+'Factors emissió OCCC'!$D$40)</f>
        <v/>
      </c>
      <c r="H67" s="600" t="str">
        <f t="shared" si="2"/>
        <v>0,00000</v>
      </c>
      <c r="I67" s="350" t="s">
        <v>1073</v>
      </c>
      <c r="J67" s="881"/>
      <c r="L67" s="123"/>
      <c r="Q67" s="170"/>
    </row>
    <row r="68" spans="2:17" ht="24.9" customHeight="1" x14ac:dyDescent="0.25">
      <c r="B68" s="120"/>
      <c r="C68" s="1639"/>
      <c r="D68" s="682" t="s">
        <v>205</v>
      </c>
      <c r="E68" s="682"/>
      <c r="F68" s="682"/>
      <c r="G68" s="1123" t="str">
        <f>IF(E68="","",+'Factors emissió OCCC'!$D$40)</f>
        <v/>
      </c>
      <c r="H68" s="600" t="str">
        <f t="shared" si="2"/>
        <v>0,00000</v>
      </c>
      <c r="I68" s="350" t="s">
        <v>1073</v>
      </c>
      <c r="J68" s="881"/>
      <c r="L68" s="123"/>
      <c r="Q68" s="170"/>
    </row>
    <row r="69" spans="2:17" ht="24.9" customHeight="1" x14ac:dyDescent="0.25">
      <c r="B69" s="120"/>
      <c r="C69" s="1639"/>
      <c r="D69" s="682" t="s">
        <v>205</v>
      </c>
      <c r="E69" s="682"/>
      <c r="F69" s="682"/>
      <c r="G69" s="1123" t="str">
        <f>IF(E69="","",+'Factors emissió OCCC'!$D$40)</f>
        <v/>
      </c>
      <c r="H69" s="600" t="str">
        <f t="shared" si="2"/>
        <v>0,00000</v>
      </c>
      <c r="I69" s="350" t="s">
        <v>1073</v>
      </c>
      <c r="J69" s="881"/>
      <c r="L69" s="123"/>
      <c r="Q69" s="170"/>
    </row>
    <row r="70" spans="2:17" ht="24.9" customHeight="1" x14ac:dyDescent="0.25">
      <c r="B70" s="120"/>
      <c r="C70" s="1639"/>
      <c r="D70" s="682" t="s">
        <v>205</v>
      </c>
      <c r="E70" s="682"/>
      <c r="F70" s="682"/>
      <c r="G70" s="1123" t="str">
        <f>IF(E70="","",+'Factors emissió OCCC'!$D$40)</f>
        <v/>
      </c>
      <c r="H70" s="600" t="str">
        <f t="shared" si="2"/>
        <v>0,00000</v>
      </c>
      <c r="I70" s="350" t="s">
        <v>1073</v>
      </c>
      <c r="J70" s="881"/>
      <c r="L70" s="123"/>
      <c r="Q70" s="170"/>
    </row>
    <row r="71" spans="2:17" ht="24.9" customHeight="1" x14ac:dyDescent="0.25">
      <c r="B71" s="120"/>
      <c r="C71" s="1639"/>
      <c r="D71" s="682" t="s">
        <v>205</v>
      </c>
      <c r="E71" s="682"/>
      <c r="F71" s="682"/>
      <c r="G71" s="1123" t="str">
        <f>IF(E71="","",+'Factors emissió OCCC'!$D$40)</f>
        <v/>
      </c>
      <c r="H71" s="600" t="str">
        <f t="shared" si="2"/>
        <v>0,00000</v>
      </c>
      <c r="I71" s="350" t="s">
        <v>1073</v>
      </c>
      <c r="J71" s="881"/>
      <c r="L71" s="123"/>
      <c r="Q71" s="170"/>
    </row>
    <row r="72" spans="2:17" ht="24.9" customHeight="1" x14ac:dyDescent="0.25">
      <c r="B72" s="120"/>
      <c r="C72" s="1639"/>
      <c r="D72" s="682" t="s">
        <v>205</v>
      </c>
      <c r="E72" s="682"/>
      <c r="F72" s="682"/>
      <c r="G72" s="1123" t="str">
        <f>IF(E72="","",+'Factors emissió OCCC'!$D$40)</f>
        <v/>
      </c>
      <c r="H72" s="600" t="str">
        <f t="shared" si="2"/>
        <v>0,00000</v>
      </c>
      <c r="I72" s="350" t="s">
        <v>1073</v>
      </c>
      <c r="J72" s="881"/>
      <c r="L72" s="123"/>
      <c r="Q72" s="170"/>
    </row>
    <row r="73" spans="2:17" ht="24.9" customHeight="1" x14ac:dyDescent="0.25">
      <c r="B73" s="120"/>
      <c r="C73" s="1639"/>
      <c r="D73" s="682" t="s">
        <v>205</v>
      </c>
      <c r="E73" s="682"/>
      <c r="F73" s="682"/>
      <c r="G73" s="1123" t="str">
        <f>IF(E73="","",+'Factors emissió OCCC'!$D$40)</f>
        <v/>
      </c>
      <c r="H73" s="600" t="str">
        <f t="shared" si="2"/>
        <v>0,00000</v>
      </c>
      <c r="I73" s="350" t="s">
        <v>1073</v>
      </c>
      <c r="J73" s="881"/>
      <c r="L73" s="123"/>
      <c r="Q73" s="170"/>
    </row>
    <row r="74" spans="2:17" ht="24.9" customHeight="1" x14ac:dyDescent="0.25">
      <c r="B74" s="120"/>
      <c r="C74" s="1639"/>
      <c r="D74" s="682" t="s">
        <v>205</v>
      </c>
      <c r="E74" s="682"/>
      <c r="F74" s="682"/>
      <c r="G74" s="1123" t="str">
        <f>IF(E74="","",+'Factors emissió OCCC'!$D$40)</f>
        <v/>
      </c>
      <c r="H74" s="600" t="str">
        <f t="shared" si="2"/>
        <v>0,00000</v>
      </c>
      <c r="I74" s="350" t="s">
        <v>1073</v>
      </c>
      <c r="J74" s="881"/>
      <c r="L74" s="123"/>
      <c r="Q74" s="170"/>
    </row>
    <row r="75" spans="2:17" ht="24.9" customHeight="1" x14ac:dyDescent="0.25">
      <c r="B75" s="120"/>
      <c r="C75" s="1639"/>
      <c r="D75" s="682" t="s">
        <v>205</v>
      </c>
      <c r="E75" s="682"/>
      <c r="F75" s="682"/>
      <c r="G75" s="1123" t="str">
        <f>IF(E75="","",+'Factors emissió OCCC'!$D$40)</f>
        <v/>
      </c>
      <c r="H75" s="600" t="str">
        <f t="shared" si="2"/>
        <v>0,00000</v>
      </c>
      <c r="I75" s="350" t="s">
        <v>1073</v>
      </c>
      <c r="J75" s="881"/>
      <c r="L75" s="123"/>
      <c r="Q75" s="170"/>
    </row>
    <row r="76" spans="2:17" ht="24.9" customHeight="1" x14ac:dyDescent="0.25">
      <c r="B76" s="120"/>
      <c r="C76" s="1639"/>
      <c r="D76" s="682" t="s">
        <v>205</v>
      </c>
      <c r="E76" s="682"/>
      <c r="F76" s="682"/>
      <c r="G76" s="1123" t="str">
        <f>IF(E76="","",+'Factors emissió OCCC'!$D$40)</f>
        <v/>
      </c>
      <c r="H76" s="600" t="str">
        <f t="shared" si="2"/>
        <v>0,00000</v>
      </c>
      <c r="I76" s="350" t="s">
        <v>1073</v>
      </c>
      <c r="J76" s="881"/>
      <c r="L76" s="123"/>
      <c r="Q76" s="170"/>
    </row>
    <row r="77" spans="2:17" ht="24.9" customHeight="1" x14ac:dyDescent="0.25">
      <c r="B77" s="120"/>
      <c r="C77" s="1639"/>
      <c r="D77" s="682" t="s">
        <v>205</v>
      </c>
      <c r="E77" s="682"/>
      <c r="F77" s="682"/>
      <c r="G77" s="1123" t="str">
        <f>IF(E77="","",+'Factors emissió OCCC'!$D$40)</f>
        <v/>
      </c>
      <c r="H77" s="600" t="str">
        <f t="shared" si="2"/>
        <v>0,00000</v>
      </c>
      <c r="I77" s="350" t="s">
        <v>1073</v>
      </c>
      <c r="J77" s="881"/>
      <c r="L77" s="123"/>
      <c r="Q77" s="170"/>
    </row>
    <row r="78" spans="2:17" ht="24.9" customHeight="1" x14ac:dyDescent="0.25">
      <c r="B78" s="120"/>
      <c r="C78" s="1639"/>
      <c r="D78" s="682" t="s">
        <v>205</v>
      </c>
      <c r="E78" s="682"/>
      <c r="F78" s="682"/>
      <c r="G78" s="1123" t="str">
        <f>IF(E78="","",+'Factors emissió OCCC'!$D$40)</f>
        <v/>
      </c>
      <c r="H78" s="600" t="str">
        <f t="shared" si="2"/>
        <v>0,00000</v>
      </c>
      <c r="I78" s="350" t="s">
        <v>1073</v>
      </c>
      <c r="J78" s="881"/>
      <c r="L78" s="123"/>
      <c r="Q78" s="170"/>
    </row>
    <row r="79" spans="2:17" ht="24.9" customHeight="1" x14ac:dyDescent="0.25">
      <c r="B79" s="120"/>
      <c r="C79" s="1639"/>
      <c r="D79" s="682" t="s">
        <v>205</v>
      </c>
      <c r="E79" s="682"/>
      <c r="F79" s="682"/>
      <c r="G79" s="1123" t="str">
        <f>IF(E79="","",+'Factors emissió OCCC'!$D$40)</f>
        <v/>
      </c>
      <c r="H79" s="600" t="str">
        <f t="shared" si="2"/>
        <v>0,00000</v>
      </c>
      <c r="I79" s="350" t="s">
        <v>1073</v>
      </c>
      <c r="J79" s="881"/>
      <c r="L79" s="10"/>
      <c r="Q79" s="170"/>
    </row>
    <row r="80" spans="2:17" ht="24.9" customHeight="1" thickBot="1" x14ac:dyDescent="0.3">
      <c r="B80" s="120"/>
      <c r="C80" s="1640"/>
      <c r="D80" s="680" t="s">
        <v>205</v>
      </c>
      <c r="E80" s="680"/>
      <c r="F80" s="680"/>
      <c r="G80" s="1124" t="str">
        <f>IF(E80="","",+'Factors emissió OCCC'!$D$40)</f>
        <v/>
      </c>
      <c r="H80" s="601" t="str">
        <f t="shared" si="2"/>
        <v>0,00000</v>
      </c>
      <c r="I80" s="351" t="s">
        <v>1073</v>
      </c>
      <c r="J80" s="881"/>
      <c r="L80" s="123"/>
      <c r="Q80" s="170"/>
    </row>
    <row r="81" spans="2:17" ht="24.9" customHeight="1" x14ac:dyDescent="0.25">
      <c r="B81" s="120"/>
      <c r="C81" s="1638" t="s">
        <v>208</v>
      </c>
      <c r="D81" s="168" t="s">
        <v>205</v>
      </c>
      <c r="E81" s="168"/>
      <c r="F81" s="168"/>
      <c r="G81" s="1122" t="str">
        <f>IF(E81="","",+'Factors emissió OCCC'!$D$41)</f>
        <v/>
      </c>
      <c r="H81" s="605" t="str">
        <f t="shared" ref="H81:H102" si="3">IF(E81="","0,00000",(E81*F81*G81)/1000)</f>
        <v>0,00000</v>
      </c>
      <c r="I81" s="606" t="s">
        <v>1073</v>
      </c>
      <c r="J81" s="881"/>
      <c r="L81" s="10"/>
      <c r="Q81" s="170"/>
    </row>
    <row r="82" spans="2:17" ht="24.9" customHeight="1" x14ac:dyDescent="0.25">
      <c r="B82" s="120"/>
      <c r="C82" s="1639"/>
      <c r="D82" s="682" t="s">
        <v>205</v>
      </c>
      <c r="E82" s="682"/>
      <c r="F82" s="682"/>
      <c r="G82" s="1123" t="str">
        <f>IF(E82="","",+'Factors emissió OCCC'!$D$41)</f>
        <v/>
      </c>
      <c r="H82" s="600" t="str">
        <f t="shared" si="3"/>
        <v>0,00000</v>
      </c>
      <c r="I82" s="350" t="s">
        <v>1073</v>
      </c>
      <c r="J82" s="881"/>
      <c r="L82" s="10"/>
      <c r="Q82" s="170"/>
    </row>
    <row r="83" spans="2:17" ht="24.9" customHeight="1" x14ac:dyDescent="0.25">
      <c r="B83" s="120"/>
      <c r="C83" s="1639"/>
      <c r="D83" s="682" t="s">
        <v>205</v>
      </c>
      <c r="E83" s="682"/>
      <c r="F83" s="682"/>
      <c r="G83" s="1123" t="str">
        <f>IF(E83="","",+'Factors emissió OCCC'!$D$41)</f>
        <v/>
      </c>
      <c r="H83" s="600" t="str">
        <f t="shared" si="3"/>
        <v>0,00000</v>
      </c>
      <c r="I83" s="350" t="s">
        <v>1073</v>
      </c>
      <c r="J83" s="881"/>
      <c r="L83" s="10"/>
      <c r="Q83" s="170"/>
    </row>
    <row r="84" spans="2:17" ht="24.9" customHeight="1" x14ac:dyDescent="0.25">
      <c r="B84" s="120"/>
      <c r="C84" s="1639"/>
      <c r="D84" s="682" t="s">
        <v>205</v>
      </c>
      <c r="E84" s="682"/>
      <c r="F84" s="682"/>
      <c r="G84" s="1123" t="str">
        <f>IF(E84="","",+'Factors emissió OCCC'!$D$41)</f>
        <v/>
      </c>
      <c r="H84" s="600" t="str">
        <f t="shared" si="3"/>
        <v>0,00000</v>
      </c>
      <c r="I84" s="350" t="s">
        <v>1073</v>
      </c>
      <c r="J84" s="881"/>
      <c r="L84" s="123"/>
      <c r="Q84" s="170"/>
    </row>
    <row r="85" spans="2:17" ht="24.9" customHeight="1" thickBot="1" x14ac:dyDescent="0.3">
      <c r="B85" s="120"/>
      <c r="C85" s="1640"/>
      <c r="D85" s="680" t="s">
        <v>205</v>
      </c>
      <c r="E85" s="680"/>
      <c r="F85" s="680"/>
      <c r="G85" s="1124" t="str">
        <f>IF(E85="","",+'Factors emissió OCCC'!$D$41)</f>
        <v/>
      </c>
      <c r="H85" s="601" t="str">
        <f t="shared" si="3"/>
        <v>0,00000</v>
      </c>
      <c r="I85" s="351" t="s">
        <v>1073</v>
      </c>
      <c r="J85" s="881"/>
      <c r="L85" s="123"/>
      <c r="Q85" s="170"/>
    </row>
    <row r="86" spans="2:17" ht="24.9" customHeight="1" x14ac:dyDescent="0.25">
      <c r="B86" s="120"/>
      <c r="C86" s="1638" t="s">
        <v>210</v>
      </c>
      <c r="D86" s="168" t="s">
        <v>205</v>
      </c>
      <c r="E86" s="168"/>
      <c r="F86" s="168"/>
      <c r="G86" s="1122" t="str">
        <f>IF(E86="","",+'Factors emissió OCCC'!$D$42)</f>
        <v/>
      </c>
      <c r="H86" s="605" t="str">
        <f t="shared" ref="H86:H91" si="4">IF(E86="","0,00000",(E86*F86*G86)/1000)</f>
        <v>0,00000</v>
      </c>
      <c r="I86" s="606" t="s">
        <v>1073</v>
      </c>
      <c r="J86" s="881"/>
      <c r="L86" s="171"/>
      <c r="Q86" s="170"/>
    </row>
    <row r="87" spans="2:17" ht="24.9" customHeight="1" x14ac:dyDescent="0.25">
      <c r="B87" s="120"/>
      <c r="C87" s="1639"/>
      <c r="D87" s="682" t="s">
        <v>205</v>
      </c>
      <c r="E87" s="682"/>
      <c r="F87" s="682"/>
      <c r="G87" s="1123" t="str">
        <f>IF(E87="","",+'Factors emissió OCCC'!$D$42)</f>
        <v/>
      </c>
      <c r="H87" s="600" t="str">
        <f t="shared" si="4"/>
        <v>0,00000</v>
      </c>
      <c r="I87" s="350" t="s">
        <v>1073</v>
      </c>
      <c r="J87" s="881"/>
      <c r="L87" s="171"/>
      <c r="Q87" s="170"/>
    </row>
    <row r="88" spans="2:17" ht="24.9" customHeight="1" x14ac:dyDescent="0.25">
      <c r="B88" s="120"/>
      <c r="C88" s="1639"/>
      <c r="D88" s="682" t="s">
        <v>205</v>
      </c>
      <c r="E88" s="682"/>
      <c r="F88" s="682"/>
      <c r="G88" s="1123" t="str">
        <f>IF(E88="","",+'Factors emissió OCCC'!$D$42)</f>
        <v/>
      </c>
      <c r="H88" s="600" t="str">
        <f t="shared" si="4"/>
        <v>0,00000</v>
      </c>
      <c r="I88" s="350" t="s">
        <v>1073</v>
      </c>
      <c r="J88" s="881"/>
      <c r="L88" s="171"/>
      <c r="Q88" s="170"/>
    </row>
    <row r="89" spans="2:17" ht="24.9" customHeight="1" x14ac:dyDescent="0.25">
      <c r="B89" s="120"/>
      <c r="C89" s="1639"/>
      <c r="D89" s="682" t="s">
        <v>205</v>
      </c>
      <c r="E89" s="682"/>
      <c r="F89" s="682"/>
      <c r="G89" s="1123" t="str">
        <f>IF(E89="","",+'Factors emissió OCCC'!$D$42)</f>
        <v/>
      </c>
      <c r="H89" s="600" t="str">
        <f t="shared" si="4"/>
        <v>0,00000</v>
      </c>
      <c r="I89" s="350" t="s">
        <v>1073</v>
      </c>
      <c r="J89" s="881"/>
      <c r="L89" s="123"/>
      <c r="Q89" s="170"/>
    </row>
    <row r="90" spans="2:17" ht="24.9" customHeight="1" thickBot="1" x14ac:dyDescent="0.3">
      <c r="B90" s="120"/>
      <c r="C90" s="1640"/>
      <c r="D90" s="680" t="s">
        <v>205</v>
      </c>
      <c r="E90" s="680"/>
      <c r="F90" s="680"/>
      <c r="G90" s="1124" t="str">
        <f>IF(E90="","",+'Factors emissió OCCC'!$D$42)</f>
        <v/>
      </c>
      <c r="H90" s="601" t="str">
        <f t="shared" si="4"/>
        <v>0,00000</v>
      </c>
      <c r="I90" s="351" t="s">
        <v>1073</v>
      </c>
      <c r="J90" s="881"/>
      <c r="L90" s="1641"/>
      <c r="Q90" s="170"/>
    </row>
    <row r="91" spans="2:17" ht="24.9" customHeight="1" x14ac:dyDescent="0.25">
      <c r="B91" s="120"/>
      <c r="C91" s="1638" t="s">
        <v>212</v>
      </c>
      <c r="D91" s="168" t="s">
        <v>205</v>
      </c>
      <c r="E91" s="168"/>
      <c r="F91" s="168"/>
      <c r="G91" s="1122" t="str">
        <f>IF(E91="","",+'Factors emissió OCCC'!$D$43)</f>
        <v/>
      </c>
      <c r="H91" s="605" t="str">
        <f t="shared" si="4"/>
        <v>0,00000</v>
      </c>
      <c r="I91" s="606" t="s">
        <v>1073</v>
      </c>
      <c r="J91" s="881"/>
      <c r="L91" s="1641"/>
      <c r="Q91" s="170"/>
    </row>
    <row r="92" spans="2:17" ht="24.9" customHeight="1" x14ac:dyDescent="0.25">
      <c r="B92" s="120"/>
      <c r="C92" s="1639"/>
      <c r="D92" s="682" t="s">
        <v>205</v>
      </c>
      <c r="E92" s="682"/>
      <c r="F92" s="682"/>
      <c r="G92" s="1123" t="str">
        <f>IF(E92="","",+'Factors emissió OCCC'!$D$43)</f>
        <v/>
      </c>
      <c r="H92" s="600" t="str">
        <f t="shared" si="3"/>
        <v>0,00000</v>
      </c>
      <c r="I92" s="350" t="s">
        <v>1073</v>
      </c>
      <c r="J92" s="881"/>
      <c r="L92" s="677"/>
      <c r="Q92" s="170"/>
    </row>
    <row r="93" spans="2:17" ht="24.9" customHeight="1" thickBot="1" x14ac:dyDescent="0.3">
      <c r="B93" s="120"/>
      <c r="C93" s="1640"/>
      <c r="D93" s="680" t="s">
        <v>205</v>
      </c>
      <c r="E93" s="680"/>
      <c r="F93" s="680"/>
      <c r="G93" s="1124" t="str">
        <f>IF(E93="","",+'Factors emissió OCCC'!$D$43)</f>
        <v/>
      </c>
      <c r="H93" s="601" t="str">
        <f t="shared" si="3"/>
        <v>0,00000</v>
      </c>
      <c r="I93" s="351" t="s">
        <v>1073</v>
      </c>
      <c r="J93" s="881"/>
      <c r="L93" s="677"/>
      <c r="Q93" s="170"/>
    </row>
    <row r="94" spans="2:17" ht="24.9" customHeight="1" x14ac:dyDescent="0.25">
      <c r="B94" s="120"/>
      <c r="C94" s="1638" t="s">
        <v>1798</v>
      </c>
      <c r="D94" s="168" t="s">
        <v>205</v>
      </c>
      <c r="E94" s="168"/>
      <c r="F94" s="168"/>
      <c r="G94" s="1122" t="str">
        <f>IF(E94="","",+'Factors emissió OCCC'!$D$44)</f>
        <v/>
      </c>
      <c r="H94" s="605" t="str">
        <f t="shared" si="3"/>
        <v>0,00000</v>
      </c>
      <c r="I94" s="606" t="s">
        <v>1073</v>
      </c>
      <c r="J94" s="881"/>
      <c r="L94" s="677"/>
      <c r="Q94" s="170"/>
    </row>
    <row r="95" spans="2:17" ht="24.9" customHeight="1" x14ac:dyDescent="0.25">
      <c r="B95" s="120"/>
      <c r="C95" s="1639"/>
      <c r="D95" s="682" t="s">
        <v>205</v>
      </c>
      <c r="E95" s="682"/>
      <c r="F95" s="682"/>
      <c r="G95" s="1123" t="str">
        <f>IF(E95="","",+'Factors emissió OCCC'!$D$44)</f>
        <v/>
      </c>
      <c r="H95" s="600" t="str">
        <f t="shared" si="3"/>
        <v>0,00000</v>
      </c>
      <c r="I95" s="350" t="s">
        <v>1073</v>
      </c>
      <c r="J95" s="881"/>
      <c r="L95" s="677"/>
      <c r="Q95" s="170"/>
    </row>
    <row r="96" spans="2:17" ht="24.9" customHeight="1" thickBot="1" x14ac:dyDescent="0.3">
      <c r="B96" s="120"/>
      <c r="C96" s="1640"/>
      <c r="D96" s="680" t="s">
        <v>205</v>
      </c>
      <c r="E96" s="680"/>
      <c r="F96" s="680"/>
      <c r="G96" s="1124" t="str">
        <f>IF(E96="","",+'Factors emissió OCCC'!$D$44)</f>
        <v/>
      </c>
      <c r="H96" s="601" t="str">
        <f t="shared" si="3"/>
        <v>0,00000</v>
      </c>
      <c r="I96" s="351" t="s">
        <v>1073</v>
      </c>
      <c r="J96" s="881"/>
      <c r="L96" s="677"/>
      <c r="Q96" s="170"/>
    </row>
    <row r="97" spans="2:33" ht="24.9" customHeight="1" x14ac:dyDescent="0.25">
      <c r="B97" s="120"/>
      <c r="C97" s="1638" t="s">
        <v>216</v>
      </c>
      <c r="D97" s="168" t="s">
        <v>205</v>
      </c>
      <c r="E97" s="168"/>
      <c r="F97" s="168"/>
      <c r="G97" s="1122" t="str">
        <f>IF(E97="","",+'Factors emissió OCCC'!$D$45)</f>
        <v/>
      </c>
      <c r="H97" s="605" t="str">
        <f t="shared" si="3"/>
        <v>0,00000</v>
      </c>
      <c r="I97" s="606" t="s">
        <v>1073</v>
      </c>
      <c r="J97" s="881"/>
      <c r="L97" s="677"/>
      <c r="Q97" s="170"/>
    </row>
    <row r="98" spans="2:33" ht="24.9" customHeight="1" x14ac:dyDescent="0.25">
      <c r="B98" s="120"/>
      <c r="C98" s="1639"/>
      <c r="D98" s="682" t="s">
        <v>205</v>
      </c>
      <c r="E98" s="682"/>
      <c r="F98" s="682"/>
      <c r="G98" s="1123" t="str">
        <f>IF(E98="","",+'Factors emissió OCCC'!$D$45)</f>
        <v/>
      </c>
      <c r="H98" s="600" t="str">
        <f t="shared" si="3"/>
        <v>0,00000</v>
      </c>
      <c r="I98" s="350" t="s">
        <v>1073</v>
      </c>
      <c r="J98" s="881"/>
      <c r="L98" s="677"/>
      <c r="Q98" s="170"/>
    </row>
    <row r="99" spans="2:33" ht="24.9" customHeight="1" thickBot="1" x14ac:dyDescent="0.3">
      <c r="B99" s="120"/>
      <c r="C99" s="1640"/>
      <c r="D99" s="680" t="s">
        <v>205</v>
      </c>
      <c r="E99" s="680"/>
      <c r="F99" s="680"/>
      <c r="G99" s="1124" t="str">
        <f>IF(E99="","",+'Factors emissió OCCC'!$D$45)</f>
        <v/>
      </c>
      <c r="H99" s="601" t="str">
        <f t="shared" si="3"/>
        <v>0,00000</v>
      </c>
      <c r="I99" s="351" t="s">
        <v>1073</v>
      </c>
      <c r="J99" s="881"/>
      <c r="L99" s="677"/>
      <c r="Q99" s="170"/>
    </row>
    <row r="100" spans="2:33" ht="24.9" customHeight="1" x14ac:dyDescent="0.25">
      <c r="B100" s="120"/>
      <c r="C100" s="1638" t="s">
        <v>218</v>
      </c>
      <c r="D100" s="168" t="s">
        <v>205</v>
      </c>
      <c r="E100" s="168"/>
      <c r="F100" s="168"/>
      <c r="G100" s="1122" t="str">
        <f>IF(E100="","",+'Factors emissió OCCC'!$D$46)</f>
        <v/>
      </c>
      <c r="H100" s="605" t="str">
        <f t="shared" si="3"/>
        <v>0,00000</v>
      </c>
      <c r="I100" s="606" t="s">
        <v>1073</v>
      </c>
      <c r="J100" s="881"/>
      <c r="L100" s="677"/>
      <c r="Q100" s="170"/>
    </row>
    <row r="101" spans="2:33" ht="24.9" customHeight="1" x14ac:dyDescent="0.25">
      <c r="B101" s="120"/>
      <c r="C101" s="1639"/>
      <c r="D101" s="682" t="s">
        <v>205</v>
      </c>
      <c r="E101" s="682"/>
      <c r="F101" s="682"/>
      <c r="G101" s="1123" t="str">
        <f>IF(E101="","",+'Factors emissió OCCC'!$D$46)</f>
        <v/>
      </c>
      <c r="H101" s="600" t="str">
        <f t="shared" si="3"/>
        <v>0,00000</v>
      </c>
      <c r="I101" s="350" t="s">
        <v>1073</v>
      </c>
      <c r="J101" s="881"/>
      <c r="L101" s="677"/>
      <c r="Q101" s="170"/>
    </row>
    <row r="102" spans="2:33" ht="24.9" customHeight="1" thickBot="1" x14ac:dyDescent="0.3">
      <c r="B102" s="120"/>
      <c r="C102" s="1640"/>
      <c r="D102" s="680" t="s">
        <v>205</v>
      </c>
      <c r="E102" s="680"/>
      <c r="F102" s="680"/>
      <c r="G102" s="1124" t="str">
        <f>IF(E102="","",+'Factors emissió OCCC'!$D$46)</f>
        <v/>
      </c>
      <c r="H102" s="601" t="str">
        <f t="shared" si="3"/>
        <v>0,00000</v>
      </c>
      <c r="I102" s="351" t="s">
        <v>1073</v>
      </c>
      <c r="J102" s="881"/>
      <c r="L102" s="171"/>
      <c r="Q102" s="170"/>
    </row>
    <row r="103" spans="2:33" ht="38.25" customHeight="1" x14ac:dyDescent="0.25">
      <c r="B103" s="124"/>
      <c r="C103" s="125"/>
      <c r="D103" s="125"/>
      <c r="E103" s="172"/>
      <c r="F103" s="172"/>
      <c r="G103" s="173"/>
      <c r="H103" s="174"/>
      <c r="I103" s="174"/>
      <c r="J103" s="882"/>
      <c r="L103" s="176"/>
      <c r="Q103" s="170"/>
    </row>
    <row r="104" spans="2:33" ht="15" customHeight="1" x14ac:dyDescent="0.25">
      <c r="E104" s="107"/>
      <c r="F104" s="107"/>
      <c r="G104" s="107"/>
      <c r="Q104" s="170"/>
      <c r="R104" s="177"/>
    </row>
    <row r="105" spans="2:33" ht="15" customHeight="1" thickBot="1" x14ac:dyDescent="0.3">
      <c r="B105" s="154"/>
      <c r="C105" s="154"/>
      <c r="D105" s="154"/>
      <c r="E105" s="154"/>
      <c r="F105" s="154"/>
      <c r="G105" s="154"/>
      <c r="H105" s="154"/>
      <c r="I105" s="154"/>
      <c r="J105" s="154"/>
      <c r="K105" s="154"/>
      <c r="L105" s="154"/>
      <c r="M105" s="154"/>
      <c r="N105" s="154"/>
      <c r="O105" s="154"/>
      <c r="P105" s="154"/>
      <c r="Q105" s="170"/>
      <c r="R105" s="177"/>
    </row>
    <row r="106" spans="2:33" s="108" customFormat="1" ht="24.9" customHeight="1" thickBot="1" x14ac:dyDescent="0.3">
      <c r="C106" s="1452" t="s">
        <v>1446</v>
      </c>
      <c r="D106" s="1564"/>
      <c r="E106" s="1453"/>
      <c r="F106" s="1453"/>
      <c r="G106" s="1453"/>
      <c r="H106" s="127">
        <f>SUM(H16:H102)</f>
        <v>10.199552859999999</v>
      </c>
      <c r="I106" s="154"/>
      <c r="J106" s="154"/>
      <c r="K106" s="154"/>
      <c r="L106" s="154"/>
      <c r="M106" s="154"/>
      <c r="N106" s="154"/>
      <c r="O106" s="154"/>
      <c r="P106" s="154"/>
      <c r="Q106" s="154"/>
      <c r="R106" s="154"/>
      <c r="Y106" s="178"/>
      <c r="Z106" s="178"/>
      <c r="AA106" s="178"/>
      <c r="AB106" s="178"/>
      <c r="AC106" s="178"/>
      <c r="AD106" s="178"/>
      <c r="AE106" s="178"/>
      <c r="AF106" s="178"/>
      <c r="AG106" s="178"/>
    </row>
    <row r="107" spans="2:33" ht="15" customHeight="1" x14ac:dyDescent="0.25">
      <c r="B107" s="154"/>
      <c r="C107" s="154"/>
      <c r="D107" s="154"/>
      <c r="E107" s="154"/>
      <c r="F107" s="154"/>
      <c r="G107" s="154"/>
      <c r="H107" s="154"/>
      <c r="I107" s="154"/>
      <c r="J107" s="154"/>
      <c r="K107" s="154"/>
      <c r="L107" s="154"/>
      <c r="M107" s="154"/>
      <c r="N107" s="154"/>
      <c r="O107" s="154"/>
      <c r="P107" s="154"/>
      <c r="R107" s="177"/>
    </row>
    <row r="108" spans="2:33" ht="18.75" customHeight="1" x14ac:dyDescent="0.25">
      <c r="B108" s="1637" t="s">
        <v>341</v>
      </c>
      <c r="C108" s="1637"/>
      <c r="D108" s="1637"/>
      <c r="E108" s="1637"/>
      <c r="F108" s="1637"/>
      <c r="G108" s="1637"/>
      <c r="H108" s="1637"/>
      <c r="I108" s="1637"/>
      <c r="J108" s="1637"/>
      <c r="K108" s="154"/>
      <c r="L108" s="154"/>
      <c r="M108" s="154"/>
      <c r="N108" s="154"/>
      <c r="O108" s="154"/>
      <c r="P108" s="154"/>
    </row>
    <row r="109" spans="2:33" ht="18" customHeight="1" thickBot="1" x14ac:dyDescent="0.3">
      <c r="B109" s="115"/>
      <c r="C109" s="161"/>
      <c r="D109" s="161"/>
      <c r="E109" s="161"/>
      <c r="F109" s="161"/>
      <c r="G109" s="161"/>
      <c r="H109" s="161"/>
      <c r="I109" s="161"/>
      <c r="J109" s="881"/>
      <c r="K109" s="154"/>
      <c r="L109" s="163" t="s">
        <v>1122</v>
      </c>
      <c r="M109" s="154"/>
      <c r="N109" s="154"/>
      <c r="O109" s="154"/>
      <c r="P109" s="154"/>
    </row>
    <row r="110" spans="2:33" ht="61.5" customHeight="1" x14ac:dyDescent="0.25">
      <c r="B110" s="164"/>
      <c r="C110" s="1457" t="s">
        <v>97</v>
      </c>
      <c r="D110" s="1632" t="s">
        <v>197</v>
      </c>
      <c r="E110" s="1459" t="s">
        <v>996</v>
      </c>
      <c r="F110" s="1459" t="s">
        <v>198</v>
      </c>
      <c r="G110" s="1461" t="s">
        <v>1450</v>
      </c>
      <c r="H110" s="1461" t="s">
        <v>983</v>
      </c>
      <c r="I110" s="1649"/>
      <c r="J110" s="881"/>
      <c r="K110" s="154"/>
      <c r="L110" s="137" t="s">
        <v>1832</v>
      </c>
      <c r="M110" s="154"/>
      <c r="N110" s="154"/>
      <c r="O110" s="154"/>
      <c r="P110" s="154"/>
      <c r="S110" s="160"/>
    </row>
    <row r="111" spans="2:33" ht="61.5" customHeight="1" thickBot="1" x14ac:dyDescent="0.3">
      <c r="B111" s="164"/>
      <c r="C111" s="1631"/>
      <c r="D111" s="1633"/>
      <c r="E111" s="1634"/>
      <c r="F111" s="1634"/>
      <c r="G111" s="1475"/>
      <c r="H111" s="673" t="s">
        <v>1224</v>
      </c>
      <c r="I111" s="349" t="s">
        <v>1078</v>
      </c>
      <c r="J111" s="881"/>
      <c r="K111" s="154"/>
      <c r="L111" s="137"/>
      <c r="M111" s="154"/>
      <c r="N111" s="154"/>
      <c r="O111" s="154"/>
      <c r="P111" s="154"/>
      <c r="S111" s="160"/>
    </row>
    <row r="112" spans="2:33" ht="24.9" customHeight="1" x14ac:dyDescent="0.25">
      <c r="B112" s="120"/>
      <c r="C112" s="1648" t="s">
        <v>204</v>
      </c>
      <c r="D112" s="168" t="s">
        <v>205</v>
      </c>
      <c r="E112" s="168"/>
      <c r="F112" s="168"/>
      <c r="G112" s="1122" t="str">
        <f>IF(E112="","",+'Factors emissió OCCC'!$D$39)</f>
        <v/>
      </c>
      <c r="H112" s="605" t="str">
        <f t="shared" ref="H112" si="5">IF(E112="","0,00000",(E112*F112*G112)/1000)</f>
        <v>0,00000</v>
      </c>
      <c r="I112" s="606" t="s">
        <v>1073</v>
      </c>
      <c r="J112" s="881"/>
      <c r="K112" s="154"/>
      <c r="L112" s="1641" t="s">
        <v>1746</v>
      </c>
      <c r="M112" s="154"/>
      <c r="N112" s="154"/>
      <c r="O112" s="154"/>
      <c r="P112" s="154"/>
      <c r="Q112" s="170"/>
      <c r="S112" s="160"/>
    </row>
    <row r="113" spans="2:19" ht="24.9" customHeight="1" x14ac:dyDescent="0.25">
      <c r="B113" s="120"/>
      <c r="C113" s="1646"/>
      <c r="D113" s="682" t="s">
        <v>205</v>
      </c>
      <c r="E113" s="682"/>
      <c r="F113" s="682"/>
      <c r="G113" s="1123" t="str">
        <f>IF(E113="","",+'Factors emissió OCCC'!$D$39)</f>
        <v/>
      </c>
      <c r="H113" s="600" t="str">
        <f t="shared" ref="H113:H135" si="6">IF(E113="","0,00000",(E113*F113*G113)/1000)</f>
        <v>0,00000</v>
      </c>
      <c r="I113" s="350" t="s">
        <v>1073</v>
      </c>
      <c r="J113" s="881"/>
      <c r="K113" s="154"/>
      <c r="L113" s="1641"/>
      <c r="M113" s="154"/>
      <c r="N113" s="154"/>
      <c r="O113" s="154"/>
      <c r="P113" s="154"/>
      <c r="Q113" s="170"/>
      <c r="S113" s="160"/>
    </row>
    <row r="114" spans="2:19" ht="24.9" customHeight="1" thickBot="1" x14ac:dyDescent="0.3">
      <c r="B114" s="120"/>
      <c r="C114" s="1647"/>
      <c r="D114" s="680" t="s">
        <v>205</v>
      </c>
      <c r="E114" s="680"/>
      <c r="F114" s="680"/>
      <c r="G114" s="1124" t="str">
        <f>IF(E114="","",+'Factors emissió OCCC'!$D$39)</f>
        <v/>
      </c>
      <c r="H114" s="601" t="str">
        <f t="shared" si="6"/>
        <v>0,00000</v>
      </c>
      <c r="I114" s="351" t="s">
        <v>1073</v>
      </c>
      <c r="J114" s="881"/>
      <c r="K114" s="154"/>
      <c r="L114" s="1641"/>
      <c r="M114" s="154"/>
      <c r="N114" s="154"/>
      <c r="O114" s="154"/>
      <c r="P114" s="154"/>
      <c r="Q114" s="170"/>
      <c r="S114" s="160"/>
    </row>
    <row r="115" spans="2:19" ht="24.9" customHeight="1" x14ac:dyDescent="0.25">
      <c r="B115" s="120"/>
      <c r="C115" s="1646" t="s">
        <v>207</v>
      </c>
      <c r="D115" s="296" t="s">
        <v>205</v>
      </c>
      <c r="E115" s="296"/>
      <c r="F115" s="296"/>
      <c r="G115" s="1125" t="str">
        <f>IF(E115="","",+'Factors emissió OCCC'!$D$40)</f>
        <v/>
      </c>
      <c r="H115" s="602" t="str">
        <f t="shared" si="6"/>
        <v>0,00000</v>
      </c>
      <c r="I115" s="603" t="s">
        <v>1073</v>
      </c>
      <c r="J115" s="881"/>
      <c r="K115" s="154"/>
      <c r="L115" s="145" t="s">
        <v>123</v>
      </c>
      <c r="M115" s="154"/>
      <c r="N115" s="154"/>
      <c r="O115" s="154"/>
      <c r="P115" s="154"/>
      <c r="Q115" s="170"/>
      <c r="S115" s="160"/>
    </row>
    <row r="116" spans="2:19" ht="24.9" customHeight="1" x14ac:dyDescent="0.25">
      <c r="B116" s="120"/>
      <c r="C116" s="1646"/>
      <c r="D116" s="682" t="s">
        <v>205</v>
      </c>
      <c r="E116" s="682"/>
      <c r="F116" s="682"/>
      <c r="G116" s="1123" t="str">
        <f>IF(E116="","",+'Factors emissió OCCC'!$D$40)</f>
        <v/>
      </c>
      <c r="H116" s="600" t="str">
        <f t="shared" si="6"/>
        <v>0,00000</v>
      </c>
      <c r="I116" s="350" t="s">
        <v>1073</v>
      </c>
      <c r="J116" s="881"/>
      <c r="K116" s="154"/>
      <c r="L116" s="137" t="s">
        <v>126</v>
      </c>
      <c r="M116" s="154"/>
      <c r="N116" s="154"/>
      <c r="O116" s="154"/>
      <c r="P116" s="154"/>
      <c r="Q116" s="170"/>
      <c r="S116" s="160"/>
    </row>
    <row r="117" spans="2:19" ht="24.9" customHeight="1" thickBot="1" x14ac:dyDescent="0.3">
      <c r="B117" s="120"/>
      <c r="C117" s="1646"/>
      <c r="D117" s="300" t="s">
        <v>205</v>
      </c>
      <c r="E117" s="300"/>
      <c r="F117" s="300"/>
      <c r="G117" s="1126" t="str">
        <f>IF(E117="","",+'Factors emissió OCCC'!$D$40)</f>
        <v/>
      </c>
      <c r="H117" s="608" t="str">
        <f t="shared" si="6"/>
        <v>0,00000</v>
      </c>
      <c r="I117" s="609" t="s">
        <v>1073</v>
      </c>
      <c r="J117" s="881"/>
      <c r="K117" s="154"/>
      <c r="L117" s="1121"/>
      <c r="M117" s="154"/>
      <c r="N117" s="154"/>
      <c r="O117" s="154"/>
      <c r="P117" s="154"/>
      <c r="Q117" s="170"/>
      <c r="S117" s="160"/>
    </row>
    <row r="118" spans="2:19" ht="24.9" customHeight="1" x14ac:dyDescent="0.25">
      <c r="B118" s="120"/>
      <c r="C118" s="1648" t="s">
        <v>208</v>
      </c>
      <c r="D118" s="168" t="s">
        <v>205</v>
      </c>
      <c r="E118" s="168"/>
      <c r="F118" s="168"/>
      <c r="G118" s="1122" t="str">
        <f>IF(E118="","",+'Factors emissió OCCC'!$D$41)</f>
        <v/>
      </c>
      <c r="H118" s="605" t="str">
        <f t="shared" si="6"/>
        <v>0,00000</v>
      </c>
      <c r="I118" s="606" t="s">
        <v>1073</v>
      </c>
      <c r="J118" s="881"/>
      <c r="K118" s="154"/>
      <c r="L118" s="1121"/>
      <c r="M118" s="154"/>
      <c r="N118" s="154"/>
      <c r="O118" s="154"/>
      <c r="P118" s="154"/>
      <c r="Q118" s="170"/>
      <c r="S118" s="160"/>
    </row>
    <row r="119" spans="2:19" ht="24.9" customHeight="1" x14ac:dyDescent="0.25">
      <c r="B119" s="120"/>
      <c r="C119" s="1646"/>
      <c r="D119" s="682" t="s">
        <v>205</v>
      </c>
      <c r="E119" s="682"/>
      <c r="F119" s="682"/>
      <c r="G119" s="1123" t="str">
        <f>IF(E119="","",+'Factors emissió OCCC'!$D$41)</f>
        <v/>
      </c>
      <c r="H119" s="600" t="str">
        <f t="shared" si="6"/>
        <v>0,00000</v>
      </c>
      <c r="I119" s="350" t="s">
        <v>1073</v>
      </c>
      <c r="J119" s="881"/>
      <c r="K119" s="154"/>
      <c r="L119" s="123"/>
      <c r="M119" s="154"/>
      <c r="N119" s="154"/>
      <c r="O119" s="154"/>
      <c r="P119" s="154"/>
      <c r="Q119" s="170"/>
      <c r="S119" s="160"/>
    </row>
    <row r="120" spans="2:19" ht="24.9" customHeight="1" thickBot="1" x14ac:dyDescent="0.3">
      <c r="B120" s="120"/>
      <c r="C120" s="1647"/>
      <c r="D120" s="680" t="s">
        <v>205</v>
      </c>
      <c r="E120" s="680"/>
      <c r="F120" s="680"/>
      <c r="G120" s="1124" t="str">
        <f>IF(E120="","",+'Factors emissió OCCC'!$D$41)</f>
        <v/>
      </c>
      <c r="H120" s="601" t="str">
        <f t="shared" si="6"/>
        <v>0,00000</v>
      </c>
      <c r="I120" s="351" t="s">
        <v>1073</v>
      </c>
      <c r="J120" s="881"/>
      <c r="K120" s="154"/>
      <c r="L120" s="123"/>
      <c r="M120" s="154"/>
      <c r="N120" s="154"/>
      <c r="O120" s="154"/>
      <c r="P120" s="154"/>
      <c r="Q120" s="170"/>
      <c r="S120" s="160"/>
    </row>
    <row r="121" spans="2:19" ht="24.9" customHeight="1" x14ac:dyDescent="0.25">
      <c r="B121" s="120"/>
      <c r="C121" s="1646" t="s">
        <v>210</v>
      </c>
      <c r="D121" s="296" t="s">
        <v>1865</v>
      </c>
      <c r="E121" s="296">
        <v>30681283</v>
      </c>
      <c r="F121" s="296">
        <v>1</v>
      </c>
      <c r="G121" s="1125">
        <f>IF(E121="","",+'Factors emissió OCCC'!$D$42)</f>
        <v>3.056E-2</v>
      </c>
      <c r="H121" s="602">
        <f t="shared" si="6"/>
        <v>937.62000847999991</v>
      </c>
      <c r="I121" s="603" t="s">
        <v>1073</v>
      </c>
      <c r="J121" s="881"/>
      <c r="K121" s="154"/>
      <c r="L121" s="171"/>
      <c r="M121" s="154"/>
      <c r="N121" s="154"/>
      <c r="O121" s="154"/>
      <c r="P121" s="154"/>
      <c r="Q121" s="170"/>
      <c r="S121" s="160"/>
    </row>
    <row r="122" spans="2:19" ht="24.9" customHeight="1" x14ac:dyDescent="0.25">
      <c r="B122" s="120"/>
      <c r="C122" s="1646"/>
      <c r="D122" s="682" t="s">
        <v>205</v>
      </c>
      <c r="E122" s="682"/>
      <c r="F122" s="682"/>
      <c r="G122" s="1123" t="str">
        <f>IF(E122="","",+'Factors emissió OCCC'!$D$42)</f>
        <v/>
      </c>
      <c r="H122" s="600" t="str">
        <f t="shared" si="6"/>
        <v>0,00000</v>
      </c>
      <c r="I122" s="350" t="s">
        <v>1073</v>
      </c>
      <c r="J122" s="881"/>
      <c r="K122" s="154"/>
      <c r="L122" s="123"/>
      <c r="M122" s="154"/>
      <c r="N122" s="154"/>
      <c r="O122" s="154"/>
      <c r="P122" s="154"/>
      <c r="Q122" s="170"/>
      <c r="S122" s="160"/>
    </row>
    <row r="123" spans="2:19" ht="24.9" customHeight="1" thickBot="1" x14ac:dyDescent="0.3">
      <c r="B123" s="120"/>
      <c r="C123" s="1646"/>
      <c r="D123" s="300" t="s">
        <v>205</v>
      </c>
      <c r="E123" s="300"/>
      <c r="F123" s="300"/>
      <c r="G123" s="1126" t="str">
        <f>IF(E123="","",+'Factors emissió OCCC'!$D$42)</f>
        <v/>
      </c>
      <c r="H123" s="608" t="str">
        <f t="shared" si="6"/>
        <v>0,00000</v>
      </c>
      <c r="I123" s="609" t="s">
        <v>1073</v>
      </c>
      <c r="J123" s="881"/>
      <c r="K123" s="154"/>
      <c r="L123" s="1641"/>
      <c r="M123" s="154"/>
      <c r="N123" s="154"/>
      <c r="O123" s="154"/>
      <c r="P123" s="154"/>
      <c r="Q123" s="170"/>
      <c r="S123" s="160"/>
    </row>
    <row r="124" spans="2:19" ht="24.9" customHeight="1" x14ac:dyDescent="0.25">
      <c r="B124" s="120"/>
      <c r="C124" s="1648" t="s">
        <v>212</v>
      </c>
      <c r="D124" s="168" t="s">
        <v>205</v>
      </c>
      <c r="E124" s="168"/>
      <c r="F124" s="168"/>
      <c r="G124" s="1122" t="str">
        <f>IF(E124="","",+'Factors emissió OCCC'!$D$43)</f>
        <v/>
      </c>
      <c r="H124" s="605" t="str">
        <f t="shared" si="6"/>
        <v>0,00000</v>
      </c>
      <c r="I124" s="606" t="s">
        <v>1073</v>
      </c>
      <c r="J124" s="881"/>
      <c r="K124" s="154"/>
      <c r="L124" s="1641"/>
      <c r="M124" s="154"/>
      <c r="N124" s="154"/>
      <c r="O124" s="154"/>
      <c r="P124" s="154"/>
      <c r="Q124" s="170"/>
      <c r="S124" s="160"/>
    </row>
    <row r="125" spans="2:19" ht="24.9" customHeight="1" x14ac:dyDescent="0.25">
      <c r="B125" s="120"/>
      <c r="C125" s="1646"/>
      <c r="D125" s="682" t="s">
        <v>205</v>
      </c>
      <c r="E125" s="682"/>
      <c r="F125" s="682"/>
      <c r="G125" s="1123" t="str">
        <f>IF(E125="","",+'Factors emissió OCCC'!$D$43)</f>
        <v/>
      </c>
      <c r="H125" s="600" t="str">
        <f t="shared" si="6"/>
        <v>0,00000</v>
      </c>
      <c r="I125" s="350" t="s">
        <v>1073</v>
      </c>
      <c r="J125" s="881"/>
      <c r="K125" s="154"/>
      <c r="L125" s="677"/>
      <c r="M125" s="154"/>
      <c r="N125" s="154"/>
      <c r="O125" s="154"/>
      <c r="P125" s="154"/>
      <c r="Q125" s="170"/>
      <c r="S125" s="160"/>
    </row>
    <row r="126" spans="2:19" ht="24.9" customHeight="1" thickBot="1" x14ac:dyDescent="0.3">
      <c r="B126" s="120"/>
      <c r="C126" s="1647"/>
      <c r="D126" s="680" t="s">
        <v>205</v>
      </c>
      <c r="E126" s="680"/>
      <c r="F126" s="680"/>
      <c r="G126" s="1124" t="str">
        <f>IF(E126="","",+'Factors emissió OCCC'!$D$43)</f>
        <v/>
      </c>
      <c r="H126" s="601" t="str">
        <f t="shared" si="6"/>
        <v>0,00000</v>
      </c>
      <c r="I126" s="351" t="s">
        <v>1073</v>
      </c>
      <c r="J126" s="881"/>
      <c r="K126" s="154"/>
      <c r="L126" s="677"/>
      <c r="M126" s="154"/>
      <c r="N126" s="154"/>
      <c r="O126" s="154"/>
      <c r="P126" s="154"/>
      <c r="Q126" s="170"/>
      <c r="S126" s="160"/>
    </row>
    <row r="127" spans="2:19" ht="24.9" customHeight="1" x14ac:dyDescent="0.25">
      <c r="B127" s="120"/>
      <c r="C127" s="1638" t="s">
        <v>1798</v>
      </c>
      <c r="D127" s="296" t="s">
        <v>205</v>
      </c>
      <c r="E127" s="296"/>
      <c r="F127" s="296"/>
      <c r="G127" s="1125" t="str">
        <f>IF(E127="","",+'Factors emissió OCCC'!$D$44)</f>
        <v/>
      </c>
      <c r="H127" s="602" t="str">
        <f t="shared" si="6"/>
        <v>0,00000</v>
      </c>
      <c r="I127" s="603" t="s">
        <v>1073</v>
      </c>
      <c r="J127" s="881"/>
      <c r="K127" s="154"/>
      <c r="L127" s="677"/>
      <c r="M127" s="154"/>
      <c r="N127" s="154"/>
      <c r="O127" s="154"/>
      <c r="P127" s="154"/>
      <c r="Q127" s="170"/>
      <c r="S127" s="160"/>
    </row>
    <row r="128" spans="2:19" ht="24.9" customHeight="1" x14ac:dyDescent="0.25">
      <c r="B128" s="120"/>
      <c r="C128" s="1639"/>
      <c r="D128" s="682" t="s">
        <v>205</v>
      </c>
      <c r="E128" s="682"/>
      <c r="F128" s="682"/>
      <c r="G128" s="1123" t="str">
        <f>IF(E128="","",+'Factors emissió OCCC'!$D$44)</f>
        <v/>
      </c>
      <c r="H128" s="600" t="str">
        <f t="shared" si="6"/>
        <v>0,00000</v>
      </c>
      <c r="I128" s="350" t="s">
        <v>1073</v>
      </c>
      <c r="J128" s="881"/>
      <c r="K128" s="154"/>
      <c r="L128" s="677"/>
      <c r="M128" s="154"/>
      <c r="N128" s="154"/>
      <c r="O128" s="154"/>
      <c r="P128" s="154"/>
      <c r="Q128" s="170"/>
      <c r="S128" s="160"/>
    </row>
    <row r="129" spans="2:33" ht="24.9" customHeight="1" thickBot="1" x14ac:dyDescent="0.3">
      <c r="B129" s="120"/>
      <c r="C129" s="1640"/>
      <c r="D129" s="300" t="s">
        <v>205</v>
      </c>
      <c r="E129" s="300"/>
      <c r="F129" s="300"/>
      <c r="G129" s="1126" t="str">
        <f>IF(E129="","",+'Factors emissió OCCC'!$D$44)</f>
        <v/>
      </c>
      <c r="H129" s="608" t="str">
        <f t="shared" si="6"/>
        <v>0,00000</v>
      </c>
      <c r="I129" s="609" t="s">
        <v>1073</v>
      </c>
      <c r="J129" s="881"/>
      <c r="K129" s="154"/>
      <c r="L129" s="677"/>
      <c r="M129" s="154"/>
      <c r="N129" s="154"/>
      <c r="O129" s="154"/>
      <c r="P129" s="154"/>
      <c r="Q129" s="170"/>
      <c r="S129" s="160"/>
    </row>
    <row r="130" spans="2:33" ht="24.9" customHeight="1" x14ac:dyDescent="0.25">
      <c r="B130" s="120"/>
      <c r="C130" s="1648" t="s">
        <v>216</v>
      </c>
      <c r="D130" s="168" t="s">
        <v>205</v>
      </c>
      <c r="E130" s="168"/>
      <c r="F130" s="168"/>
      <c r="G130" s="1122" t="str">
        <f>IF(E130="","",+'Factors emissió OCCC'!$D$45)</f>
        <v/>
      </c>
      <c r="H130" s="605" t="str">
        <f t="shared" si="6"/>
        <v>0,00000</v>
      </c>
      <c r="I130" s="606" t="s">
        <v>1073</v>
      </c>
      <c r="J130" s="881"/>
      <c r="K130" s="154"/>
      <c r="L130" s="677"/>
      <c r="M130" s="154"/>
      <c r="N130" s="154"/>
      <c r="O130" s="154"/>
      <c r="P130" s="154"/>
      <c r="Q130" s="170"/>
      <c r="S130" s="160"/>
    </row>
    <row r="131" spans="2:33" ht="24.9" customHeight="1" x14ac:dyDescent="0.25">
      <c r="B131" s="120"/>
      <c r="C131" s="1646"/>
      <c r="D131" s="682" t="s">
        <v>205</v>
      </c>
      <c r="E131" s="682"/>
      <c r="F131" s="682"/>
      <c r="G131" s="1123" t="str">
        <f>IF(E131="","",+'Factors emissió OCCC'!$D$45)</f>
        <v/>
      </c>
      <c r="H131" s="600" t="str">
        <f t="shared" si="6"/>
        <v>0,00000</v>
      </c>
      <c r="I131" s="350" t="s">
        <v>1073</v>
      </c>
      <c r="J131" s="881"/>
      <c r="K131" s="154"/>
      <c r="L131" s="677"/>
      <c r="M131" s="154"/>
      <c r="N131" s="154"/>
      <c r="O131" s="154"/>
      <c r="P131" s="154"/>
      <c r="Q131" s="170"/>
      <c r="S131" s="160"/>
    </row>
    <row r="132" spans="2:33" ht="24.9" customHeight="1" thickBot="1" x14ac:dyDescent="0.3">
      <c r="B132" s="120"/>
      <c r="C132" s="1647"/>
      <c r="D132" s="680" t="s">
        <v>205</v>
      </c>
      <c r="E132" s="680"/>
      <c r="F132" s="680"/>
      <c r="G132" s="1124" t="str">
        <f>IF(E132="","",+'Factors emissió OCCC'!$D$45)</f>
        <v/>
      </c>
      <c r="H132" s="601" t="str">
        <f t="shared" si="6"/>
        <v>0,00000</v>
      </c>
      <c r="I132" s="351" t="s">
        <v>1073</v>
      </c>
      <c r="J132" s="881"/>
      <c r="K132" s="154"/>
      <c r="L132" s="677"/>
      <c r="M132" s="154"/>
      <c r="N132" s="154"/>
      <c r="O132" s="154"/>
      <c r="P132" s="154"/>
      <c r="Q132" s="170"/>
      <c r="S132" s="160"/>
    </row>
    <row r="133" spans="2:33" ht="24.9" customHeight="1" x14ac:dyDescent="0.25">
      <c r="B133" s="120"/>
      <c r="C133" s="1646" t="s">
        <v>218</v>
      </c>
      <c r="D133" s="296" t="s">
        <v>205</v>
      </c>
      <c r="E133" s="296"/>
      <c r="F133" s="296"/>
      <c r="G133" s="1125" t="str">
        <f>IF(E133="","",+'Factors emissió OCCC'!$D$46)</f>
        <v/>
      </c>
      <c r="H133" s="602" t="str">
        <f t="shared" si="6"/>
        <v>0,00000</v>
      </c>
      <c r="I133" s="603" t="s">
        <v>1073</v>
      </c>
      <c r="J133" s="881"/>
      <c r="K133" s="154"/>
      <c r="L133" s="677"/>
      <c r="M133" s="154"/>
      <c r="N133" s="154"/>
      <c r="O133" s="154"/>
      <c r="P133" s="154"/>
      <c r="Q133" s="170"/>
      <c r="S133" s="160"/>
    </row>
    <row r="134" spans="2:33" ht="24.9" customHeight="1" x14ac:dyDescent="0.25">
      <c r="B134" s="120"/>
      <c r="C134" s="1646"/>
      <c r="D134" s="682" t="s">
        <v>205</v>
      </c>
      <c r="E134" s="682"/>
      <c r="F134" s="682"/>
      <c r="G134" s="1123" t="str">
        <f>IF(E134="","",+'Factors emissió OCCC'!$D$46)</f>
        <v/>
      </c>
      <c r="H134" s="600" t="str">
        <f t="shared" si="6"/>
        <v>0,00000</v>
      </c>
      <c r="I134" s="350" t="s">
        <v>1073</v>
      </c>
      <c r="J134" s="881"/>
      <c r="K134" s="154"/>
      <c r="L134" s="677"/>
      <c r="M134" s="154"/>
      <c r="N134" s="154"/>
      <c r="O134" s="154"/>
      <c r="P134" s="154"/>
      <c r="Q134" s="170"/>
      <c r="S134" s="160"/>
    </row>
    <row r="135" spans="2:33" ht="24.9" customHeight="1" thickBot="1" x14ac:dyDescent="0.3">
      <c r="B135" s="120"/>
      <c r="C135" s="1647"/>
      <c r="D135" s="680" t="s">
        <v>205</v>
      </c>
      <c r="E135" s="680"/>
      <c r="F135" s="680"/>
      <c r="G135" s="1124" t="str">
        <f>IF(E135="","",+'Factors emissió OCCC'!$D$46)</f>
        <v/>
      </c>
      <c r="H135" s="601" t="str">
        <f t="shared" si="6"/>
        <v>0,00000</v>
      </c>
      <c r="I135" s="351" t="s">
        <v>1073</v>
      </c>
      <c r="J135" s="881"/>
      <c r="K135" s="154"/>
      <c r="L135" s="171"/>
      <c r="M135" s="154"/>
      <c r="N135" s="154"/>
      <c r="O135" s="154"/>
      <c r="P135" s="154"/>
      <c r="Q135" s="170"/>
      <c r="S135" s="160"/>
    </row>
    <row r="136" spans="2:33" ht="38.25" customHeight="1" x14ac:dyDescent="0.25">
      <c r="B136" s="124"/>
      <c r="C136" s="125"/>
      <c r="D136" s="125"/>
      <c r="E136" s="172"/>
      <c r="F136" s="172"/>
      <c r="G136" s="173"/>
      <c r="H136" s="174"/>
      <c r="I136" s="174"/>
      <c r="J136" s="881"/>
      <c r="K136" s="154"/>
      <c r="L136" s="176"/>
      <c r="M136" s="154"/>
      <c r="N136" s="154"/>
      <c r="O136" s="154"/>
      <c r="P136" s="154"/>
      <c r="Q136" s="170"/>
      <c r="S136" s="160"/>
    </row>
    <row r="137" spans="2:33" ht="15" customHeight="1" x14ac:dyDescent="0.25">
      <c r="E137" s="107"/>
      <c r="F137" s="107"/>
      <c r="G137" s="107"/>
      <c r="J137" s="883"/>
      <c r="K137" s="154"/>
      <c r="L137" s="154"/>
      <c r="M137" s="154"/>
      <c r="N137" s="154"/>
      <c r="O137" s="154"/>
      <c r="P137" s="154"/>
      <c r="Q137" s="170"/>
      <c r="R137" s="177"/>
    </row>
    <row r="138" spans="2:33" ht="15" customHeight="1" thickBot="1" x14ac:dyDescent="0.3">
      <c r="B138" s="154"/>
      <c r="C138" s="154"/>
      <c r="D138" s="154"/>
      <c r="E138" s="154"/>
      <c r="F138" s="154"/>
      <c r="G138" s="154"/>
      <c r="H138" s="154"/>
      <c r="I138" s="154"/>
      <c r="J138" s="154"/>
      <c r="K138" s="154"/>
      <c r="L138" s="154"/>
      <c r="M138" s="154"/>
      <c r="N138" s="154"/>
      <c r="O138" s="154"/>
      <c r="P138" s="154"/>
      <c r="Q138" s="170"/>
      <c r="R138" s="177"/>
    </row>
    <row r="139" spans="2:33" s="108" customFormat="1" ht="24.9" customHeight="1" thickBot="1" x14ac:dyDescent="0.3">
      <c r="C139" s="1512" t="s">
        <v>1447</v>
      </c>
      <c r="D139" s="1513"/>
      <c r="E139" s="1513"/>
      <c r="F139" s="1513"/>
      <c r="G139" s="1564"/>
      <c r="H139" s="127">
        <f>SUM(H112:H135)</f>
        <v>937.62000847999991</v>
      </c>
      <c r="I139" s="154"/>
      <c r="J139" s="154"/>
      <c r="K139" s="154"/>
      <c r="L139" s="154"/>
      <c r="M139" s="154"/>
      <c r="N139" s="154"/>
      <c r="O139" s="154"/>
      <c r="P139" s="154"/>
      <c r="R139" s="177"/>
      <c r="Y139" s="178"/>
      <c r="Z139" s="178"/>
      <c r="AA139" s="178"/>
      <c r="AB139" s="178"/>
      <c r="AC139" s="178"/>
      <c r="AD139" s="178"/>
      <c r="AE139" s="178"/>
      <c r="AF139" s="178"/>
      <c r="AG139" s="178"/>
    </row>
    <row r="140" spans="2:33" ht="15" customHeight="1" x14ac:dyDescent="0.25">
      <c r="B140" s="154"/>
      <c r="C140" s="154"/>
      <c r="D140" s="154"/>
      <c r="E140" s="154"/>
      <c r="F140" s="154"/>
      <c r="G140" s="154"/>
      <c r="H140" s="154"/>
      <c r="I140" s="154"/>
      <c r="J140" s="154"/>
      <c r="K140" s="154"/>
      <c r="L140" s="154"/>
      <c r="M140" s="154"/>
      <c r="N140" s="154"/>
      <c r="O140" s="154"/>
      <c r="P140" s="154"/>
      <c r="R140" s="178"/>
      <c r="S140" s="178"/>
      <c r="T140" s="178"/>
      <c r="U140" s="178"/>
      <c r="V140" s="178"/>
      <c r="W140" s="178"/>
      <c r="X140" s="178"/>
      <c r="Y140" s="178"/>
      <c r="Z140" s="178"/>
    </row>
    <row r="141" spans="2:33" ht="18.75" customHeight="1" x14ac:dyDescent="0.25">
      <c r="B141" s="1635" t="s">
        <v>1380</v>
      </c>
      <c r="C141" s="1635"/>
      <c r="D141" s="1635"/>
      <c r="E141" s="1635"/>
      <c r="F141" s="1635"/>
      <c r="G141" s="1635"/>
      <c r="H141" s="1635"/>
      <c r="I141" s="1635"/>
      <c r="J141" s="1635"/>
      <c r="K141" s="154"/>
      <c r="L141" s="154"/>
      <c r="M141" s="154"/>
      <c r="N141" s="154"/>
      <c r="O141" s="154"/>
      <c r="P141" s="154"/>
      <c r="R141" s="178"/>
      <c r="S141" s="178"/>
      <c r="T141" s="178"/>
      <c r="U141" s="178"/>
      <c r="V141" s="178"/>
      <c r="W141" s="178"/>
      <c r="X141" s="178"/>
      <c r="Y141" s="178"/>
      <c r="Z141" s="178"/>
    </row>
    <row r="142" spans="2:33" ht="18" customHeight="1" thickBot="1" x14ac:dyDescent="0.3">
      <c r="B142" s="115"/>
      <c r="C142" s="161"/>
      <c r="D142" s="161"/>
      <c r="E142" s="161"/>
      <c r="F142" s="161"/>
      <c r="G142" s="161"/>
      <c r="H142" s="161"/>
      <c r="I142" s="161"/>
      <c r="J142" s="161"/>
      <c r="K142" s="884"/>
      <c r="L142" s="163" t="s">
        <v>1122</v>
      </c>
      <c r="M142" s="154"/>
      <c r="N142" s="154"/>
      <c r="O142" s="154"/>
      <c r="P142" s="154"/>
      <c r="R142" s="178"/>
      <c r="S142" s="178"/>
      <c r="T142" s="178"/>
      <c r="U142" s="178"/>
      <c r="V142" s="178"/>
      <c r="W142" s="178"/>
      <c r="X142" s="178"/>
      <c r="Y142" s="178"/>
      <c r="Z142" s="178"/>
    </row>
    <row r="143" spans="2:33" ht="61.5" customHeight="1" x14ac:dyDescent="0.25">
      <c r="B143" s="164"/>
      <c r="C143" s="1457" t="s">
        <v>97</v>
      </c>
      <c r="D143" s="1632" t="s">
        <v>197</v>
      </c>
      <c r="E143" s="1459" t="s">
        <v>996</v>
      </c>
      <c r="F143" s="1459" t="s">
        <v>198</v>
      </c>
      <c r="G143" s="1461" t="s">
        <v>1450</v>
      </c>
      <c r="H143" s="1461" t="s">
        <v>983</v>
      </c>
      <c r="I143" s="1461"/>
      <c r="J143" s="881"/>
      <c r="K143" s="154"/>
      <c r="L143" s="137" t="s">
        <v>1832</v>
      </c>
      <c r="M143" s="154"/>
      <c r="N143" s="154"/>
      <c r="O143" s="154"/>
      <c r="P143" s="154"/>
      <c r="R143" s="178"/>
      <c r="S143" s="178"/>
      <c r="T143" s="178"/>
      <c r="U143" s="178"/>
      <c r="V143" s="178"/>
      <c r="W143" s="178"/>
      <c r="X143" s="178"/>
      <c r="Y143" s="178"/>
      <c r="Z143" s="178"/>
    </row>
    <row r="144" spans="2:33" ht="61.5" customHeight="1" thickBot="1" x14ac:dyDescent="0.3">
      <c r="B144" s="164"/>
      <c r="C144" s="1631"/>
      <c r="D144" s="1633"/>
      <c r="E144" s="1634"/>
      <c r="F144" s="1634"/>
      <c r="G144" s="1475"/>
      <c r="H144" s="673" t="s">
        <v>1224</v>
      </c>
      <c r="I144" s="242" t="s">
        <v>1078</v>
      </c>
      <c r="J144" s="881"/>
      <c r="K144" s="154"/>
      <c r="L144" s="137"/>
      <c r="M144" s="154"/>
      <c r="N144" s="154"/>
      <c r="O144" s="154"/>
      <c r="P144" s="154"/>
      <c r="R144" s="178"/>
      <c r="S144" s="178"/>
      <c r="T144" s="178"/>
      <c r="U144" s="178"/>
      <c r="V144" s="178"/>
      <c r="W144" s="178"/>
      <c r="X144" s="178"/>
      <c r="Y144" s="178"/>
      <c r="Z144" s="178"/>
    </row>
    <row r="145" spans="2:26" ht="24.9" customHeight="1" x14ac:dyDescent="0.25">
      <c r="B145" s="120"/>
      <c r="C145" s="1638" t="s">
        <v>204</v>
      </c>
      <c r="D145" s="168" t="s">
        <v>205</v>
      </c>
      <c r="E145" s="168"/>
      <c r="F145" s="168"/>
      <c r="G145" s="1122" t="str">
        <f>IF(E145="","",+'Factors emissió OCCC'!$D$39)</f>
        <v/>
      </c>
      <c r="H145" s="605" t="str">
        <f t="shared" ref="H145" si="7">IF(E145="","0,00000",(E145*F145*G145)/1000)</f>
        <v>0,00000</v>
      </c>
      <c r="I145" s="607" t="s">
        <v>1073</v>
      </c>
      <c r="J145" s="881"/>
      <c r="K145" s="154"/>
      <c r="L145" s="1641" t="s">
        <v>1746</v>
      </c>
      <c r="M145" s="154"/>
      <c r="N145" s="154"/>
      <c r="O145" s="154"/>
      <c r="P145" s="154"/>
      <c r="Q145" s="170"/>
      <c r="R145" s="178"/>
      <c r="S145" s="178"/>
      <c r="T145" s="178"/>
      <c r="U145" s="178"/>
      <c r="V145" s="178"/>
      <c r="W145" s="178"/>
      <c r="X145" s="178"/>
      <c r="Y145" s="178"/>
      <c r="Z145" s="178"/>
    </row>
    <row r="146" spans="2:26" ht="24.9" customHeight="1" x14ac:dyDescent="0.25">
      <c r="B146" s="120"/>
      <c r="C146" s="1639"/>
      <c r="D146" s="682" t="s">
        <v>205</v>
      </c>
      <c r="E146" s="682"/>
      <c r="F146" s="682"/>
      <c r="G146" s="1123" t="str">
        <f>IF(E146="","",+'Factors emissió OCCC'!$D$39)</f>
        <v/>
      </c>
      <c r="H146" s="600" t="str">
        <f t="shared" ref="H146:H168" si="8">IF(E146="","0,00000",(E146*F146*G146)/1000)</f>
        <v>0,00000</v>
      </c>
      <c r="I146" s="218" t="s">
        <v>1073</v>
      </c>
      <c r="J146" s="881"/>
      <c r="K146" s="154"/>
      <c r="L146" s="1641"/>
      <c r="M146" s="154"/>
      <c r="N146" s="154"/>
      <c r="O146" s="154"/>
      <c r="P146" s="154"/>
      <c r="Q146" s="170"/>
      <c r="R146" s="178"/>
      <c r="S146" s="178"/>
      <c r="T146" s="178"/>
      <c r="U146" s="178"/>
      <c r="V146" s="178"/>
      <c r="W146" s="178"/>
      <c r="X146" s="178"/>
      <c r="Y146" s="178"/>
      <c r="Z146" s="178"/>
    </row>
    <row r="147" spans="2:26" ht="24.9" customHeight="1" thickBot="1" x14ac:dyDescent="0.3">
      <c r="B147" s="120"/>
      <c r="C147" s="1640"/>
      <c r="D147" s="680" t="s">
        <v>205</v>
      </c>
      <c r="E147" s="680"/>
      <c r="F147" s="680"/>
      <c r="G147" s="1124" t="str">
        <f>IF(E147="","",+'Factors emissió OCCC'!$D$39)</f>
        <v/>
      </c>
      <c r="H147" s="601" t="str">
        <f t="shared" si="8"/>
        <v>0,00000</v>
      </c>
      <c r="I147" s="227" t="s">
        <v>1073</v>
      </c>
      <c r="J147" s="881"/>
      <c r="K147" s="154"/>
      <c r="L147" s="1641"/>
      <c r="M147" s="154"/>
      <c r="N147" s="154"/>
      <c r="O147" s="154"/>
      <c r="P147" s="154"/>
      <c r="Q147" s="170"/>
      <c r="R147" s="178"/>
      <c r="S147" s="178"/>
      <c r="T147" s="178"/>
      <c r="U147" s="178"/>
      <c r="V147" s="178"/>
      <c r="W147" s="178"/>
      <c r="X147" s="178"/>
      <c r="Y147" s="178"/>
      <c r="Z147" s="178"/>
    </row>
    <row r="148" spans="2:26" ht="24.9" customHeight="1" x14ac:dyDescent="0.25">
      <c r="B148" s="120"/>
      <c r="C148" s="1644" t="s">
        <v>207</v>
      </c>
      <c r="D148" s="296" t="s">
        <v>205</v>
      </c>
      <c r="E148" s="296"/>
      <c r="F148" s="296"/>
      <c r="G148" s="1125" t="str">
        <f>IF(E148="","",+'Factors emissió OCCC'!$D$40)</f>
        <v/>
      </c>
      <c r="H148" s="602" t="str">
        <f t="shared" si="8"/>
        <v>0,00000</v>
      </c>
      <c r="I148" s="604" t="s">
        <v>1073</v>
      </c>
      <c r="J148" s="881"/>
      <c r="K148" s="154"/>
      <c r="L148" s="145" t="s">
        <v>123</v>
      </c>
      <c r="M148" s="154"/>
      <c r="N148" s="154"/>
      <c r="O148" s="154"/>
      <c r="P148" s="154"/>
      <c r="Q148" s="170"/>
      <c r="R148" s="178"/>
      <c r="S148" s="178"/>
      <c r="T148" s="178"/>
      <c r="U148" s="178"/>
      <c r="V148" s="178"/>
      <c r="W148" s="178"/>
      <c r="X148" s="178"/>
      <c r="Y148" s="178"/>
      <c r="Z148" s="178"/>
    </row>
    <row r="149" spans="2:26" ht="24.9" customHeight="1" x14ac:dyDescent="0.25">
      <c r="B149" s="120"/>
      <c r="C149" s="1639"/>
      <c r="D149" s="682" t="s">
        <v>205</v>
      </c>
      <c r="E149" s="682"/>
      <c r="F149" s="682"/>
      <c r="G149" s="1123" t="str">
        <f>IF(E149="","",+'Factors emissió OCCC'!$D$40)</f>
        <v/>
      </c>
      <c r="H149" s="600" t="str">
        <f t="shared" si="8"/>
        <v>0,00000</v>
      </c>
      <c r="I149" s="218" t="s">
        <v>1073</v>
      </c>
      <c r="J149" s="881"/>
      <c r="K149" s="154"/>
      <c r="L149" s="137" t="s">
        <v>126</v>
      </c>
      <c r="M149" s="154"/>
      <c r="N149" s="154"/>
      <c r="O149" s="154"/>
      <c r="P149" s="154"/>
      <c r="Q149" s="170"/>
      <c r="R149" s="178"/>
      <c r="S149" s="178"/>
      <c r="T149" s="178"/>
      <c r="U149" s="178"/>
      <c r="V149" s="178"/>
      <c r="W149" s="178"/>
      <c r="X149" s="178"/>
      <c r="Y149" s="178"/>
      <c r="Z149" s="178"/>
    </row>
    <row r="150" spans="2:26" ht="24.9" customHeight="1" thickBot="1" x14ac:dyDescent="0.3">
      <c r="B150" s="120"/>
      <c r="C150" s="1645"/>
      <c r="D150" s="300" t="s">
        <v>205</v>
      </c>
      <c r="E150" s="300"/>
      <c r="F150" s="300"/>
      <c r="G150" s="1126" t="str">
        <f>IF(E150="","",+'Factors emissió OCCC'!$D$40)</f>
        <v/>
      </c>
      <c r="H150" s="608" t="str">
        <f t="shared" si="8"/>
        <v>0,00000</v>
      </c>
      <c r="I150" s="244" t="s">
        <v>1073</v>
      </c>
      <c r="J150" s="881"/>
      <c r="K150" s="154"/>
      <c r="L150" s="1121"/>
      <c r="M150" s="154"/>
      <c r="N150" s="154"/>
      <c r="O150" s="154"/>
      <c r="P150" s="154"/>
      <c r="Q150" s="170"/>
      <c r="R150" s="178"/>
      <c r="S150" s="178"/>
      <c r="T150" s="178"/>
      <c r="U150" s="178"/>
      <c r="V150" s="178"/>
      <c r="W150" s="178"/>
      <c r="X150" s="178"/>
      <c r="Y150" s="178"/>
      <c r="Z150" s="178"/>
    </row>
    <row r="151" spans="2:26" ht="24.9" customHeight="1" x14ac:dyDescent="0.25">
      <c r="B151" s="120"/>
      <c r="C151" s="1638" t="s">
        <v>208</v>
      </c>
      <c r="D151" s="168" t="s">
        <v>1865</v>
      </c>
      <c r="E151" s="168">
        <v>2678580</v>
      </c>
      <c r="F151" s="168">
        <v>1</v>
      </c>
      <c r="G151" s="1122">
        <f>IF(E151="","",+'Factors emissió OCCC'!$D$41)</f>
        <v>2.8899999999999999E-2</v>
      </c>
      <c r="H151" s="605">
        <f t="shared" si="8"/>
        <v>77.410961999999998</v>
      </c>
      <c r="I151" s="607" t="s">
        <v>1073</v>
      </c>
      <c r="J151" s="881"/>
      <c r="K151" s="154"/>
      <c r="L151" s="123"/>
      <c r="M151" s="154"/>
      <c r="N151" s="154"/>
      <c r="O151" s="154"/>
      <c r="P151" s="154"/>
      <c r="Q151" s="170"/>
      <c r="R151" s="178"/>
      <c r="S151" s="178"/>
      <c r="T151" s="178"/>
      <c r="U151" s="178"/>
      <c r="V151" s="178"/>
      <c r="W151" s="178"/>
      <c r="X151" s="178"/>
      <c r="Y151" s="178"/>
      <c r="Z151" s="178"/>
    </row>
    <row r="152" spans="2:26" ht="24.9" customHeight="1" x14ac:dyDescent="0.25">
      <c r="B152" s="120"/>
      <c r="C152" s="1639"/>
      <c r="D152" s="682" t="s">
        <v>205</v>
      </c>
      <c r="E152" s="682"/>
      <c r="F152" s="682"/>
      <c r="G152" s="1123" t="str">
        <f>IF(E152="","",+'Factors emissió OCCC'!$D$41)</f>
        <v/>
      </c>
      <c r="H152" s="600" t="str">
        <f t="shared" si="8"/>
        <v>0,00000</v>
      </c>
      <c r="I152" s="218" t="s">
        <v>1073</v>
      </c>
      <c r="J152" s="881"/>
      <c r="K152" s="154"/>
      <c r="L152" s="123"/>
      <c r="M152" s="154"/>
      <c r="N152" s="154"/>
      <c r="O152" s="154"/>
      <c r="P152" s="154"/>
      <c r="Q152" s="170"/>
      <c r="R152" s="178"/>
      <c r="S152" s="178"/>
      <c r="T152" s="178"/>
      <c r="U152" s="178"/>
      <c r="V152" s="178"/>
      <c r="W152" s="178"/>
      <c r="X152" s="178"/>
      <c r="Y152" s="178"/>
      <c r="Z152" s="178"/>
    </row>
    <row r="153" spans="2:26" ht="24.9" customHeight="1" thickBot="1" x14ac:dyDescent="0.3">
      <c r="B153" s="120"/>
      <c r="C153" s="1640"/>
      <c r="D153" s="680" t="s">
        <v>205</v>
      </c>
      <c r="E153" s="680"/>
      <c r="F153" s="680"/>
      <c r="G153" s="1124" t="str">
        <f>IF(E153="","",+'Factors emissió OCCC'!$D$41)</f>
        <v/>
      </c>
      <c r="H153" s="601" t="str">
        <f t="shared" si="8"/>
        <v>0,00000</v>
      </c>
      <c r="I153" s="227" t="s">
        <v>1073</v>
      </c>
      <c r="J153" s="881"/>
      <c r="K153" s="154"/>
      <c r="L153" s="123"/>
      <c r="M153" s="154"/>
      <c r="N153" s="154"/>
      <c r="O153" s="154"/>
      <c r="P153" s="154"/>
      <c r="Q153" s="170"/>
      <c r="R153" s="178"/>
      <c r="S153" s="178"/>
      <c r="T153" s="178"/>
      <c r="U153" s="178"/>
      <c r="V153" s="178"/>
      <c r="W153" s="178"/>
      <c r="X153" s="178"/>
      <c r="Y153" s="178"/>
      <c r="Z153" s="178"/>
    </row>
    <row r="154" spans="2:26" ht="24.9" customHeight="1" x14ac:dyDescent="0.25">
      <c r="B154" s="120"/>
      <c r="C154" s="1644" t="s">
        <v>210</v>
      </c>
      <c r="D154" s="296" t="s">
        <v>205</v>
      </c>
      <c r="E154" s="296"/>
      <c r="F154" s="296"/>
      <c r="G154" s="1125" t="str">
        <f>IF(E154="","",+'Factors emissió OCCC'!$D$42)</f>
        <v/>
      </c>
      <c r="H154" s="602" t="str">
        <f t="shared" si="8"/>
        <v>0,00000</v>
      </c>
      <c r="I154" s="604" t="s">
        <v>1073</v>
      </c>
      <c r="J154" s="881"/>
      <c r="K154" s="154"/>
      <c r="L154" s="171"/>
      <c r="M154" s="154"/>
      <c r="N154" s="154"/>
      <c r="O154" s="154"/>
      <c r="P154" s="154"/>
      <c r="Q154" s="170"/>
      <c r="R154" s="178"/>
      <c r="S154" s="178"/>
      <c r="T154" s="178"/>
      <c r="U154" s="178"/>
      <c r="V154" s="178"/>
      <c r="W154" s="178"/>
      <c r="X154" s="178"/>
      <c r="Y154" s="178"/>
      <c r="Z154" s="178"/>
    </row>
    <row r="155" spans="2:26" ht="24.9" customHeight="1" x14ac:dyDescent="0.25">
      <c r="B155" s="120"/>
      <c r="C155" s="1639"/>
      <c r="D155" s="682" t="s">
        <v>205</v>
      </c>
      <c r="E155" s="682"/>
      <c r="F155" s="682"/>
      <c r="G155" s="1123" t="str">
        <f>IF(E155="","",+'Factors emissió OCCC'!$D$42)</f>
        <v/>
      </c>
      <c r="H155" s="600" t="str">
        <f t="shared" si="8"/>
        <v>0,00000</v>
      </c>
      <c r="I155" s="218" t="s">
        <v>1073</v>
      </c>
      <c r="J155" s="881"/>
      <c r="K155" s="154"/>
      <c r="L155" s="123"/>
      <c r="M155" s="154"/>
      <c r="N155" s="154"/>
      <c r="O155" s="154"/>
      <c r="P155" s="154"/>
      <c r="Q155" s="170"/>
      <c r="R155" s="178"/>
      <c r="S155" s="178"/>
      <c r="T155" s="178"/>
      <c r="U155" s="178"/>
      <c r="V155" s="178"/>
      <c r="W155" s="178"/>
      <c r="X155" s="178"/>
      <c r="Y155" s="178"/>
      <c r="Z155" s="178"/>
    </row>
    <row r="156" spans="2:26" ht="24.9" customHeight="1" thickBot="1" x14ac:dyDescent="0.3">
      <c r="B156" s="120"/>
      <c r="C156" s="1645"/>
      <c r="D156" s="300" t="s">
        <v>205</v>
      </c>
      <c r="E156" s="300"/>
      <c r="F156" s="300"/>
      <c r="G156" s="1126" t="str">
        <f>IF(E156="","",+'Factors emissió OCCC'!$D$42)</f>
        <v/>
      </c>
      <c r="H156" s="608" t="str">
        <f t="shared" si="8"/>
        <v>0,00000</v>
      </c>
      <c r="I156" s="244" t="s">
        <v>1073</v>
      </c>
      <c r="J156" s="881"/>
      <c r="K156" s="154"/>
      <c r="L156" s="1641"/>
      <c r="M156" s="154"/>
      <c r="N156" s="154"/>
      <c r="O156" s="154"/>
      <c r="P156" s="154"/>
      <c r="Q156" s="170"/>
      <c r="R156" s="178"/>
      <c r="S156" s="178"/>
      <c r="T156" s="178"/>
      <c r="U156" s="178"/>
      <c r="V156" s="178"/>
      <c r="W156" s="178"/>
      <c r="X156" s="178"/>
      <c r="Y156" s="178"/>
      <c r="Z156" s="178"/>
    </row>
    <row r="157" spans="2:26" ht="24.9" customHeight="1" x14ac:dyDescent="0.25">
      <c r="B157" s="120"/>
      <c r="C157" s="1638" t="s">
        <v>212</v>
      </c>
      <c r="D157" s="168" t="s">
        <v>205</v>
      </c>
      <c r="E157" s="168"/>
      <c r="F157" s="168"/>
      <c r="G157" s="1122" t="str">
        <f>IF(E157="","",+'Factors emissió OCCC'!$D$43)</f>
        <v/>
      </c>
      <c r="H157" s="605" t="str">
        <f t="shared" si="8"/>
        <v>0,00000</v>
      </c>
      <c r="I157" s="607" t="s">
        <v>1073</v>
      </c>
      <c r="J157" s="881"/>
      <c r="K157" s="154"/>
      <c r="L157" s="1641"/>
      <c r="M157" s="154"/>
      <c r="N157" s="154"/>
      <c r="O157" s="154"/>
      <c r="P157" s="154"/>
      <c r="Q157" s="170"/>
      <c r="R157" s="178"/>
      <c r="S157" s="178"/>
      <c r="T157" s="178"/>
      <c r="U157" s="178"/>
      <c r="V157" s="178"/>
      <c r="W157" s="178"/>
      <c r="X157" s="178"/>
      <c r="Y157" s="178"/>
      <c r="Z157" s="178"/>
    </row>
    <row r="158" spans="2:26" ht="24.9" customHeight="1" x14ac:dyDescent="0.25">
      <c r="B158" s="120"/>
      <c r="C158" s="1639"/>
      <c r="D158" s="682" t="s">
        <v>205</v>
      </c>
      <c r="E158" s="682"/>
      <c r="F158" s="682"/>
      <c r="G158" s="1123" t="str">
        <f>IF(E158="","",+'Factors emissió OCCC'!$D$43)</f>
        <v/>
      </c>
      <c r="H158" s="600" t="str">
        <f t="shared" si="8"/>
        <v>0,00000</v>
      </c>
      <c r="I158" s="218" t="s">
        <v>1073</v>
      </c>
      <c r="J158" s="881"/>
      <c r="K158" s="154"/>
      <c r="L158" s="677"/>
      <c r="M158" s="154"/>
      <c r="N158" s="154"/>
      <c r="O158" s="154"/>
      <c r="P158" s="154"/>
      <c r="Q158" s="170"/>
      <c r="R158" s="178"/>
      <c r="S158" s="178"/>
      <c r="T158" s="178"/>
      <c r="U158" s="178"/>
      <c r="V158" s="178"/>
      <c r="W158" s="178"/>
      <c r="X158" s="178"/>
      <c r="Y158" s="178"/>
      <c r="Z158" s="178"/>
    </row>
    <row r="159" spans="2:26" ht="24.9" customHeight="1" thickBot="1" x14ac:dyDescent="0.3">
      <c r="B159" s="120"/>
      <c r="C159" s="1640"/>
      <c r="D159" s="680" t="s">
        <v>205</v>
      </c>
      <c r="E159" s="680"/>
      <c r="F159" s="680"/>
      <c r="G159" s="1124" t="str">
        <f>IF(E159="","",+'Factors emissió OCCC'!$D$43)</f>
        <v/>
      </c>
      <c r="H159" s="601" t="str">
        <f t="shared" si="8"/>
        <v>0,00000</v>
      </c>
      <c r="I159" s="227" t="s">
        <v>1073</v>
      </c>
      <c r="J159" s="881"/>
      <c r="K159" s="154"/>
      <c r="L159" s="677"/>
      <c r="M159" s="154"/>
      <c r="N159" s="154"/>
      <c r="O159" s="154"/>
      <c r="P159" s="154"/>
      <c r="Q159" s="170"/>
      <c r="R159" s="178"/>
      <c r="S159" s="178"/>
      <c r="T159" s="178"/>
      <c r="U159" s="178"/>
      <c r="V159" s="178"/>
      <c r="W159" s="178"/>
      <c r="X159" s="178"/>
      <c r="Y159" s="178"/>
      <c r="Z159" s="178"/>
    </row>
    <row r="160" spans="2:26" ht="24.9" customHeight="1" x14ac:dyDescent="0.25">
      <c r="B160" s="120"/>
      <c r="C160" s="1638" t="s">
        <v>1798</v>
      </c>
      <c r="D160" s="296" t="s">
        <v>205</v>
      </c>
      <c r="E160" s="296"/>
      <c r="F160" s="296"/>
      <c r="G160" s="1125" t="str">
        <f>IF(E160="","",+'Factors emissió OCCC'!$D$44)</f>
        <v/>
      </c>
      <c r="H160" s="602" t="str">
        <f t="shared" si="8"/>
        <v>0,00000</v>
      </c>
      <c r="I160" s="604" t="s">
        <v>1073</v>
      </c>
      <c r="J160" s="881"/>
      <c r="K160" s="154"/>
      <c r="L160" s="677"/>
      <c r="M160" s="154"/>
      <c r="N160" s="154"/>
      <c r="O160" s="154"/>
      <c r="P160" s="154"/>
      <c r="Q160" s="170"/>
      <c r="R160" s="178"/>
      <c r="S160" s="178"/>
      <c r="T160" s="178"/>
      <c r="U160" s="178"/>
      <c r="V160" s="178"/>
      <c r="W160" s="178"/>
      <c r="X160" s="178"/>
      <c r="Y160" s="178"/>
      <c r="Z160" s="178"/>
    </row>
    <row r="161" spans="1:33" ht="24.9" customHeight="1" x14ac:dyDescent="0.25">
      <c r="B161" s="120"/>
      <c r="C161" s="1639"/>
      <c r="D161" s="682" t="s">
        <v>205</v>
      </c>
      <c r="E161" s="682"/>
      <c r="F161" s="682"/>
      <c r="G161" s="1123" t="str">
        <f>IF(E161="","",+'Factors emissió OCCC'!$D$44)</f>
        <v/>
      </c>
      <c r="H161" s="600" t="str">
        <f t="shared" si="8"/>
        <v>0,00000</v>
      </c>
      <c r="I161" s="218" t="s">
        <v>1073</v>
      </c>
      <c r="J161" s="881"/>
      <c r="K161" s="154"/>
      <c r="L161" s="677"/>
      <c r="M161" s="154"/>
      <c r="N161" s="154"/>
      <c r="O161" s="154"/>
      <c r="P161" s="154"/>
      <c r="Q161" s="170"/>
      <c r="R161" s="178"/>
      <c r="S161" s="178"/>
      <c r="T161" s="178"/>
      <c r="U161" s="178"/>
      <c r="V161" s="178"/>
      <c r="W161" s="178"/>
      <c r="X161" s="178"/>
      <c r="Y161" s="178"/>
      <c r="Z161" s="178"/>
    </row>
    <row r="162" spans="1:33" ht="24.9" customHeight="1" thickBot="1" x14ac:dyDescent="0.3">
      <c r="B162" s="120"/>
      <c r="C162" s="1640"/>
      <c r="D162" s="300" t="s">
        <v>205</v>
      </c>
      <c r="E162" s="300"/>
      <c r="F162" s="300"/>
      <c r="G162" s="1126" t="str">
        <f>IF(E162="","",+'Factors emissió OCCC'!$D$44)</f>
        <v/>
      </c>
      <c r="H162" s="608" t="str">
        <f t="shared" si="8"/>
        <v>0,00000</v>
      </c>
      <c r="I162" s="244" t="s">
        <v>1073</v>
      </c>
      <c r="J162" s="881"/>
      <c r="K162" s="154"/>
      <c r="L162" s="677"/>
      <c r="M162" s="154"/>
      <c r="N162" s="154"/>
      <c r="O162" s="154"/>
      <c r="P162" s="154"/>
      <c r="Q162" s="170"/>
      <c r="R162" s="178"/>
      <c r="S162" s="178"/>
      <c r="T162" s="178"/>
      <c r="U162" s="178"/>
      <c r="V162" s="178"/>
      <c r="W162" s="178"/>
      <c r="X162" s="178"/>
      <c r="Y162" s="178"/>
      <c r="Z162" s="178"/>
    </row>
    <row r="163" spans="1:33" ht="24.9" customHeight="1" x14ac:dyDescent="0.25">
      <c r="B163" s="120"/>
      <c r="C163" s="1638" t="s">
        <v>216</v>
      </c>
      <c r="D163" s="168" t="s">
        <v>205</v>
      </c>
      <c r="E163" s="168"/>
      <c r="F163" s="168"/>
      <c r="G163" s="1122" t="str">
        <f>IF(E163="","",+'Factors emissió OCCC'!$D$45)</f>
        <v/>
      </c>
      <c r="H163" s="605" t="str">
        <f t="shared" si="8"/>
        <v>0,00000</v>
      </c>
      <c r="I163" s="607" t="s">
        <v>1073</v>
      </c>
      <c r="J163" s="881"/>
      <c r="K163" s="154"/>
      <c r="L163" s="677"/>
      <c r="M163" s="154"/>
      <c r="N163" s="154"/>
      <c r="O163" s="154"/>
      <c r="P163" s="154"/>
      <c r="Q163" s="170"/>
      <c r="R163" s="178"/>
      <c r="S163" s="178"/>
      <c r="T163" s="178"/>
      <c r="U163" s="178"/>
      <c r="V163" s="178"/>
      <c r="W163" s="178"/>
      <c r="X163" s="178"/>
      <c r="Y163" s="178"/>
      <c r="Z163" s="178"/>
    </row>
    <row r="164" spans="1:33" ht="24.9" customHeight="1" x14ac:dyDescent="0.25">
      <c r="B164" s="120"/>
      <c r="C164" s="1639"/>
      <c r="D164" s="682" t="s">
        <v>205</v>
      </c>
      <c r="E164" s="682"/>
      <c r="F164" s="682"/>
      <c r="G164" s="1123" t="str">
        <f>IF(E164="","",+'Factors emissió OCCC'!$D$45)</f>
        <v/>
      </c>
      <c r="H164" s="600" t="str">
        <f t="shared" si="8"/>
        <v>0,00000</v>
      </c>
      <c r="I164" s="218" t="s">
        <v>1073</v>
      </c>
      <c r="J164" s="881"/>
      <c r="K164" s="154"/>
      <c r="L164" s="677"/>
      <c r="M164" s="154"/>
      <c r="N164" s="154"/>
      <c r="O164" s="154"/>
      <c r="P164" s="154"/>
      <c r="Q164" s="170"/>
      <c r="R164" s="178"/>
      <c r="S164" s="178"/>
      <c r="T164" s="178"/>
      <c r="U164" s="178"/>
      <c r="V164" s="178"/>
      <c r="W164" s="178"/>
      <c r="X164" s="178"/>
      <c r="Y164" s="178"/>
      <c r="Z164" s="178"/>
    </row>
    <row r="165" spans="1:33" ht="24.9" customHeight="1" thickBot="1" x14ac:dyDescent="0.3">
      <c r="B165" s="120"/>
      <c r="C165" s="1640"/>
      <c r="D165" s="680" t="s">
        <v>205</v>
      </c>
      <c r="E165" s="680"/>
      <c r="F165" s="680"/>
      <c r="G165" s="1124" t="str">
        <f>IF(E165="","",+'Factors emissió OCCC'!$D$45)</f>
        <v/>
      </c>
      <c r="H165" s="601" t="str">
        <f t="shared" si="8"/>
        <v>0,00000</v>
      </c>
      <c r="I165" s="227" t="s">
        <v>1073</v>
      </c>
      <c r="J165" s="881"/>
      <c r="K165" s="154"/>
      <c r="L165" s="677"/>
      <c r="M165" s="154"/>
      <c r="N165" s="154"/>
      <c r="O165" s="154"/>
      <c r="P165" s="154"/>
      <c r="Q165" s="170"/>
      <c r="R165" s="178"/>
      <c r="S165" s="178"/>
      <c r="T165" s="178"/>
      <c r="U165" s="178"/>
      <c r="V165" s="178"/>
      <c r="W165" s="178"/>
      <c r="X165" s="178"/>
      <c r="Y165" s="178"/>
      <c r="Z165" s="178"/>
    </row>
    <row r="166" spans="1:33" ht="24.9" customHeight="1" x14ac:dyDescent="0.25">
      <c r="B166" s="120"/>
      <c r="C166" s="1644" t="s">
        <v>218</v>
      </c>
      <c r="D166" s="296" t="s">
        <v>205</v>
      </c>
      <c r="E166" s="296"/>
      <c r="F166" s="296"/>
      <c r="G166" s="1125" t="str">
        <f>IF(E166="","",+'Factors emissió OCCC'!$D$46)</f>
        <v/>
      </c>
      <c r="H166" s="602" t="str">
        <f t="shared" si="8"/>
        <v>0,00000</v>
      </c>
      <c r="I166" s="604" t="s">
        <v>1073</v>
      </c>
      <c r="J166" s="881"/>
      <c r="K166" s="154"/>
      <c r="L166" s="677"/>
      <c r="M166" s="154"/>
      <c r="N166" s="154"/>
      <c r="O166" s="154"/>
      <c r="P166" s="154"/>
      <c r="Q166" s="170"/>
      <c r="R166" s="178"/>
      <c r="S166" s="178"/>
      <c r="T166" s="178"/>
      <c r="U166" s="178"/>
      <c r="V166" s="178"/>
      <c r="W166" s="178"/>
      <c r="X166" s="178"/>
      <c r="Y166" s="178"/>
      <c r="Z166" s="178"/>
    </row>
    <row r="167" spans="1:33" ht="24.9" customHeight="1" x14ac:dyDescent="0.25">
      <c r="B167" s="120"/>
      <c r="C167" s="1639"/>
      <c r="D167" s="682" t="s">
        <v>205</v>
      </c>
      <c r="E167" s="682"/>
      <c r="F167" s="682"/>
      <c r="G167" s="1123" t="str">
        <f>IF(E167="","",+'Factors emissió OCCC'!$D$46)</f>
        <v/>
      </c>
      <c r="H167" s="600" t="str">
        <f t="shared" si="8"/>
        <v>0,00000</v>
      </c>
      <c r="I167" s="218" t="s">
        <v>1073</v>
      </c>
      <c r="J167" s="881"/>
      <c r="K167" s="154"/>
      <c r="L167" s="677"/>
      <c r="M167" s="154"/>
      <c r="N167" s="154"/>
      <c r="O167" s="154"/>
      <c r="P167" s="154"/>
      <c r="Q167" s="170"/>
      <c r="R167" s="178"/>
      <c r="S167" s="178"/>
      <c r="T167" s="178"/>
      <c r="U167" s="178"/>
      <c r="V167" s="178"/>
      <c r="W167" s="178"/>
      <c r="X167" s="178"/>
      <c r="Y167" s="178"/>
      <c r="Z167" s="178"/>
    </row>
    <row r="168" spans="1:33" ht="24.9" customHeight="1" thickBot="1" x14ac:dyDescent="0.3">
      <c r="B168" s="120"/>
      <c r="C168" s="1640"/>
      <c r="D168" s="680" t="s">
        <v>205</v>
      </c>
      <c r="E168" s="680"/>
      <c r="F168" s="680"/>
      <c r="G168" s="1124" t="str">
        <f>IF(E168="","",+'Factors emissió OCCC'!$D$46)</f>
        <v/>
      </c>
      <c r="H168" s="601" t="str">
        <f t="shared" si="8"/>
        <v>0,00000</v>
      </c>
      <c r="I168" s="227" t="s">
        <v>1073</v>
      </c>
      <c r="J168" s="881"/>
      <c r="K168" s="154"/>
      <c r="L168" s="171"/>
      <c r="M168" s="154"/>
      <c r="N168" s="154"/>
      <c r="O168" s="154"/>
      <c r="P168" s="154"/>
      <c r="Q168" s="170"/>
      <c r="R168" s="178"/>
      <c r="S168" s="178"/>
      <c r="T168" s="178"/>
      <c r="U168" s="178"/>
      <c r="V168" s="178"/>
      <c r="W168" s="178"/>
      <c r="X168" s="178"/>
      <c r="Y168" s="178"/>
      <c r="Z168" s="178"/>
    </row>
    <row r="169" spans="1:33" ht="38.25" customHeight="1" x14ac:dyDescent="0.25">
      <c r="B169" s="124"/>
      <c r="C169" s="125"/>
      <c r="D169" s="125"/>
      <c r="E169" s="172"/>
      <c r="F169" s="172"/>
      <c r="G169" s="173"/>
      <c r="H169" s="174"/>
      <c r="I169" s="174"/>
      <c r="J169" s="882"/>
      <c r="K169" s="154"/>
      <c r="L169" s="176"/>
      <c r="M169" s="154"/>
      <c r="N169" s="154"/>
      <c r="O169" s="154"/>
      <c r="P169" s="154"/>
      <c r="Q169" s="170"/>
      <c r="R169" s="178"/>
      <c r="S169" s="178"/>
      <c r="T169" s="178"/>
      <c r="U169" s="178"/>
      <c r="V169" s="178"/>
      <c r="W169" s="178"/>
      <c r="X169" s="178"/>
      <c r="Y169" s="178"/>
      <c r="Z169" s="178"/>
    </row>
    <row r="170" spans="1:33" ht="15" customHeight="1" x14ac:dyDescent="0.25">
      <c r="E170" s="107"/>
      <c r="F170" s="107"/>
      <c r="G170" s="107"/>
      <c r="Q170" s="170"/>
      <c r="R170" s="178"/>
      <c r="S170" s="178"/>
      <c r="T170" s="178"/>
      <c r="U170" s="178"/>
      <c r="V170" s="178"/>
      <c r="W170" s="178"/>
      <c r="X170" s="178"/>
      <c r="Y170" s="178"/>
      <c r="Z170" s="178"/>
    </row>
    <row r="171" spans="1:33" ht="15" customHeight="1" thickBot="1" x14ac:dyDescent="0.3">
      <c r="B171" s="154"/>
      <c r="C171" s="154"/>
      <c r="D171" s="154"/>
      <c r="E171" s="154"/>
      <c r="F171" s="154"/>
      <c r="G171" s="154"/>
      <c r="H171" s="154"/>
      <c r="I171" s="154"/>
      <c r="J171" s="154"/>
      <c r="M171" s="154"/>
      <c r="N171" s="154"/>
      <c r="O171" s="154"/>
      <c r="P171" s="154"/>
      <c r="Q171" s="170"/>
      <c r="R171" s="177"/>
    </row>
    <row r="172" spans="1:33" s="108" customFormat="1" ht="24.9" customHeight="1" thickBot="1" x14ac:dyDescent="0.3">
      <c r="C172" s="1452" t="s">
        <v>1448</v>
      </c>
      <c r="D172" s="1564"/>
      <c r="E172" s="1453"/>
      <c r="F172" s="1453"/>
      <c r="G172" s="1453"/>
      <c r="H172" s="127">
        <f>SUM(H145:H168)</f>
        <v>77.410961999999998</v>
      </c>
      <c r="I172" s="154"/>
      <c r="J172" s="154"/>
      <c r="K172" s="107"/>
      <c r="L172" s="107"/>
      <c r="M172" s="154"/>
      <c r="N172" s="154"/>
      <c r="O172" s="154"/>
      <c r="P172" s="154"/>
      <c r="R172" s="177"/>
      <c r="Y172" s="178"/>
      <c r="Z172" s="178"/>
      <c r="AA172" s="178"/>
      <c r="AB172" s="178"/>
      <c r="AC172" s="178"/>
      <c r="AD172" s="178"/>
      <c r="AE172" s="178"/>
      <c r="AF172" s="178"/>
      <c r="AG172" s="178"/>
    </row>
    <row r="173" spans="1:33" ht="15" customHeight="1" x14ac:dyDescent="0.25">
      <c r="B173" s="154"/>
      <c r="C173" s="154"/>
      <c r="D173" s="154"/>
      <c r="E173" s="154"/>
      <c r="F173" s="154"/>
      <c r="G173" s="154"/>
      <c r="H173" s="154"/>
      <c r="I173" s="154"/>
      <c r="J173" s="154"/>
      <c r="K173" s="154"/>
      <c r="L173" s="154"/>
      <c r="M173" s="154"/>
      <c r="N173" s="154"/>
      <c r="O173" s="154"/>
      <c r="P173" s="154"/>
    </row>
    <row r="174" spans="1:33" ht="18.75" customHeight="1" x14ac:dyDescent="0.25">
      <c r="B174" s="1636" t="s">
        <v>190</v>
      </c>
      <c r="C174" s="1636"/>
      <c r="D174" s="1636"/>
      <c r="E174" s="1636"/>
      <c r="F174" s="1636"/>
      <c r="G174" s="1636"/>
      <c r="H174" s="1636"/>
      <c r="I174" s="1636"/>
      <c r="J174" s="1636"/>
      <c r="K174" s="1636"/>
      <c r="L174" s="1636"/>
      <c r="M174" s="1636"/>
      <c r="N174" s="1636"/>
      <c r="O174" s="1636"/>
      <c r="P174" s="1636"/>
    </row>
    <row r="175" spans="1:33" ht="18.75" customHeight="1" x14ac:dyDescent="0.25">
      <c r="B175" s="1637" t="s">
        <v>344</v>
      </c>
      <c r="C175" s="1637"/>
      <c r="D175" s="1637"/>
      <c r="E175" s="1637"/>
      <c r="F175" s="1637"/>
      <c r="G175" s="1637"/>
      <c r="H175" s="1637"/>
      <c r="I175" s="1637"/>
      <c r="J175" s="1637"/>
      <c r="K175" s="1637"/>
      <c r="L175" s="1637"/>
      <c r="M175" s="1637"/>
      <c r="N175" s="1637"/>
      <c r="O175" s="1637"/>
      <c r="P175" s="1637"/>
    </row>
    <row r="176" spans="1:33" ht="15.9" customHeight="1" thickBot="1" x14ac:dyDescent="0.3">
      <c r="A176" s="128"/>
      <c r="B176" s="115"/>
      <c r="C176" s="161"/>
      <c r="D176" s="161"/>
      <c r="E176" s="161"/>
      <c r="F176" s="161"/>
      <c r="G176" s="161"/>
      <c r="H176" s="161"/>
      <c r="I176" s="161"/>
      <c r="J176" s="161"/>
      <c r="K176" s="161"/>
      <c r="L176" s="161"/>
      <c r="M176" s="161"/>
      <c r="N176" s="161"/>
      <c r="O176" s="161"/>
      <c r="P176" s="162"/>
      <c r="R176" s="163" t="s">
        <v>1122</v>
      </c>
      <c r="T176" s="107"/>
      <c r="U176" s="107"/>
      <c r="V176" s="107"/>
      <c r="W176" s="107"/>
      <c r="X176" s="107"/>
    </row>
    <row r="177" spans="1:33" ht="61.5" customHeight="1" x14ac:dyDescent="0.25">
      <c r="A177" s="128"/>
      <c r="B177" s="164"/>
      <c r="C177" s="1457" t="s">
        <v>97</v>
      </c>
      <c r="D177" s="1632" t="s">
        <v>197</v>
      </c>
      <c r="E177" s="1459" t="s">
        <v>996</v>
      </c>
      <c r="F177" s="1459" t="s">
        <v>220</v>
      </c>
      <c r="G177" s="1461" t="s">
        <v>1457</v>
      </c>
      <c r="H177" s="1461" t="s">
        <v>972</v>
      </c>
      <c r="I177" s="1609"/>
      <c r="J177" s="1427" t="s">
        <v>1453</v>
      </c>
      <c r="K177" s="1462"/>
      <c r="L177" s="1416"/>
      <c r="M177" s="1427" t="s">
        <v>1458</v>
      </c>
      <c r="N177" s="1462"/>
      <c r="O177" s="1416"/>
      <c r="P177" s="165"/>
      <c r="R177" s="137" t="s">
        <v>1832</v>
      </c>
      <c r="T177" s="107"/>
      <c r="U177" s="107"/>
      <c r="V177" s="107"/>
      <c r="W177" s="107"/>
      <c r="X177" s="107"/>
    </row>
    <row r="178" spans="1:33" ht="61.5" customHeight="1" thickBot="1" x14ac:dyDescent="0.3">
      <c r="A178" s="128"/>
      <c r="B178" s="164"/>
      <c r="C178" s="1631"/>
      <c r="D178" s="1633"/>
      <c r="E178" s="1634"/>
      <c r="F178" s="1634"/>
      <c r="G178" s="1617"/>
      <c r="H178" s="242" t="s">
        <v>1456</v>
      </c>
      <c r="I178" s="961" t="s">
        <v>1078</v>
      </c>
      <c r="J178" s="901" t="s">
        <v>1454</v>
      </c>
      <c r="K178" s="673" t="s">
        <v>1224</v>
      </c>
      <c r="L178" s="838" t="s">
        <v>1080</v>
      </c>
      <c r="M178" s="901" t="s">
        <v>1459</v>
      </c>
      <c r="N178" s="673" t="s">
        <v>1224</v>
      </c>
      <c r="O178" s="838" t="s">
        <v>1079</v>
      </c>
      <c r="P178" s="165"/>
      <c r="R178" s="137"/>
      <c r="T178" s="166" t="s">
        <v>199</v>
      </c>
      <c r="U178" s="167" t="s">
        <v>200</v>
      </c>
      <c r="V178" s="167" t="s">
        <v>201</v>
      </c>
      <c r="W178" s="167" t="s">
        <v>202</v>
      </c>
      <c r="X178" s="166" t="s">
        <v>203</v>
      </c>
    </row>
    <row r="179" spans="1:33" ht="24.9" customHeight="1" x14ac:dyDescent="0.25">
      <c r="A179" s="128"/>
      <c r="B179" s="120"/>
      <c r="C179" s="1638" t="s">
        <v>221</v>
      </c>
      <c r="D179" s="168" t="s">
        <v>205</v>
      </c>
      <c r="E179" s="168"/>
      <c r="F179" s="168"/>
      <c r="G179" s="1122" t="str">
        <f>IF(E179="","",+'Factors emissió OCCC'!$D$47)</f>
        <v/>
      </c>
      <c r="H179" s="605" t="str">
        <f>IF(E179="","0,00000",(E179*F179*G179)/1000)</f>
        <v>0,00000</v>
      </c>
      <c r="I179" s="962" t="s">
        <v>1073</v>
      </c>
      <c r="J179" s="1127" t="str">
        <f>IF(E179="","",'Factors emissió OCCC'!$M$42)</f>
        <v/>
      </c>
      <c r="K179" s="600" t="str">
        <f>IF(E179="","0,00000",(E179*F179*J179)/1000)</f>
        <v>0,00000</v>
      </c>
      <c r="L179" s="350" t="s">
        <v>1073</v>
      </c>
      <c r="M179" s="1128" t="str">
        <f>IF(E179="","",'Factors emissió OCCC'!$O$42)</f>
        <v/>
      </c>
      <c r="N179" s="600" t="str">
        <f>IF(E179="","0,00000",(E179*F179*M179)/1000)</f>
        <v>0,00000</v>
      </c>
      <c r="O179" s="350" t="s">
        <v>1073</v>
      </c>
      <c r="P179" s="169"/>
      <c r="R179" s="1641" t="s">
        <v>1745</v>
      </c>
      <c r="T179" s="1129" t="s">
        <v>222</v>
      </c>
      <c r="U179" s="1129" t="s">
        <v>206</v>
      </c>
      <c r="V179" s="1129">
        <v>620.9</v>
      </c>
      <c r="W179" s="1129">
        <v>620.9</v>
      </c>
      <c r="X179" s="1129">
        <f>V179+W179</f>
        <v>1241.8</v>
      </c>
    </row>
    <row r="180" spans="1:33" ht="24.9" customHeight="1" x14ac:dyDescent="0.25">
      <c r="A180" s="128"/>
      <c r="B180" s="120"/>
      <c r="C180" s="1639"/>
      <c r="D180" s="682" t="s">
        <v>205</v>
      </c>
      <c r="E180" s="682"/>
      <c r="F180" s="682"/>
      <c r="G180" s="1123" t="str">
        <f>IF(E180="","",+'Factors emissió OCCC'!$D$47)</f>
        <v/>
      </c>
      <c r="H180" s="600" t="str">
        <f t="shared" ref="H180:H187" si="9">IF(E180="","0,00000",(E180*F180*G180)/1000)</f>
        <v>0,00000</v>
      </c>
      <c r="I180" s="963" t="s">
        <v>1073</v>
      </c>
      <c r="J180" s="1127" t="str">
        <f>IF(E180="","",'Factors emissió OCCC'!$M$42)</f>
        <v/>
      </c>
      <c r="K180" s="600" t="str">
        <f t="shared" ref="K180:K181" si="10">IF(E180="","0,00000",(E180*F180*J180)/1000)</f>
        <v>0,00000</v>
      </c>
      <c r="L180" s="350" t="s">
        <v>1073</v>
      </c>
      <c r="M180" s="1128" t="str">
        <f>IF(E180="","",'Factors emissió OCCC'!$O$42)</f>
        <v/>
      </c>
      <c r="N180" s="600" t="str">
        <f t="shared" ref="N180:N181" si="11">IF(E180="","0,00000",(E180*F180*M180)/1000)</f>
        <v>0,00000</v>
      </c>
      <c r="O180" s="350" t="s">
        <v>1073</v>
      </c>
      <c r="P180" s="169"/>
      <c r="R180" s="1641"/>
      <c r="T180" s="1129" t="s">
        <v>223</v>
      </c>
      <c r="U180" s="1129" t="s">
        <v>206</v>
      </c>
      <c r="V180" s="1129">
        <v>620.9</v>
      </c>
      <c r="W180" s="1129">
        <v>0</v>
      </c>
      <c r="X180" s="1129">
        <f>V180+W180</f>
        <v>620.9</v>
      </c>
    </row>
    <row r="181" spans="1:33" ht="24.9" customHeight="1" thickBot="1" x14ac:dyDescent="0.3">
      <c r="A181" s="128"/>
      <c r="B181" s="120"/>
      <c r="C181" s="1640"/>
      <c r="D181" s="680" t="s">
        <v>205</v>
      </c>
      <c r="E181" s="680"/>
      <c r="F181" s="680"/>
      <c r="G181" s="1124" t="str">
        <f>IF(E181="","",+'Factors emissió OCCC'!$D$47)</f>
        <v/>
      </c>
      <c r="H181" s="601" t="str">
        <f t="shared" si="9"/>
        <v>0,00000</v>
      </c>
      <c r="I181" s="964" t="s">
        <v>1073</v>
      </c>
      <c r="J181" s="1127" t="str">
        <f>IF(E181="","",'Factors emissió OCCC'!$M$42)</f>
        <v/>
      </c>
      <c r="K181" s="600" t="str">
        <f t="shared" si="10"/>
        <v>0,00000</v>
      </c>
      <c r="L181" s="350" t="s">
        <v>1073</v>
      </c>
      <c r="M181" s="1128" t="str">
        <f>IF(E181="","",'Factors emissió OCCC'!$O$42)</f>
        <v/>
      </c>
      <c r="N181" s="600" t="str">
        <f t="shared" si="11"/>
        <v>0,00000</v>
      </c>
      <c r="O181" s="350" t="s">
        <v>1073</v>
      </c>
      <c r="P181" s="169"/>
      <c r="R181" s="1641"/>
    </row>
    <row r="182" spans="1:33" ht="24.9" customHeight="1" x14ac:dyDescent="0.25">
      <c r="A182" s="128"/>
      <c r="B182" s="120"/>
      <c r="C182" s="1644" t="s">
        <v>1800</v>
      </c>
      <c r="D182" s="296" t="s">
        <v>205</v>
      </c>
      <c r="E182" s="296"/>
      <c r="F182" s="296"/>
      <c r="G182" s="1125" t="str">
        <f>IF(E182="","",+'Factors emissió OCCC'!$D$48)</f>
        <v/>
      </c>
      <c r="H182" s="602" t="str">
        <f t="shared" si="9"/>
        <v>0,00000</v>
      </c>
      <c r="I182" s="965" t="s">
        <v>1073</v>
      </c>
      <c r="J182" s="967"/>
      <c r="K182" s="969"/>
      <c r="L182" s="969"/>
      <c r="M182" s="969"/>
      <c r="N182" s="969"/>
      <c r="O182" s="969"/>
      <c r="P182" s="169"/>
      <c r="R182" s="145" t="s">
        <v>123</v>
      </c>
    </row>
    <row r="183" spans="1:33" ht="24.9" customHeight="1" x14ac:dyDescent="0.25">
      <c r="A183" s="128"/>
      <c r="B183" s="120"/>
      <c r="C183" s="1639"/>
      <c r="D183" s="682" t="s">
        <v>205</v>
      </c>
      <c r="E183" s="682"/>
      <c r="F183" s="682"/>
      <c r="G183" s="1123" t="str">
        <f>IF(E183="","",+'Factors emissió OCCC'!$D$48)</f>
        <v/>
      </c>
      <c r="H183" s="600" t="str">
        <f t="shared" si="9"/>
        <v>0,00000</v>
      </c>
      <c r="I183" s="963" t="s">
        <v>1073</v>
      </c>
      <c r="J183" s="968"/>
      <c r="K183" s="970"/>
      <c r="L183" s="970"/>
      <c r="M183" s="970"/>
      <c r="N183" s="970"/>
      <c r="O183" s="970"/>
      <c r="P183" s="169"/>
      <c r="R183" s="137" t="s">
        <v>126</v>
      </c>
    </row>
    <row r="184" spans="1:33" ht="24.9" customHeight="1" thickBot="1" x14ac:dyDescent="0.3">
      <c r="A184" s="128"/>
      <c r="B184" s="120"/>
      <c r="C184" s="1645"/>
      <c r="D184" s="300" t="s">
        <v>205</v>
      </c>
      <c r="E184" s="300"/>
      <c r="F184" s="300"/>
      <c r="G184" s="1126" t="str">
        <f>IF(E184="","",+'Factors emissió OCCC'!$D$48)</f>
        <v/>
      </c>
      <c r="H184" s="608" t="str">
        <f t="shared" si="9"/>
        <v>0,00000</v>
      </c>
      <c r="I184" s="966" t="s">
        <v>1073</v>
      </c>
      <c r="J184" s="968"/>
      <c r="K184" s="970"/>
      <c r="L184" s="970"/>
      <c r="M184" s="970"/>
      <c r="N184" s="970"/>
      <c r="O184" s="970"/>
      <c r="P184" s="169"/>
      <c r="R184" s="1121"/>
    </row>
    <row r="185" spans="1:33" ht="24.9" customHeight="1" x14ac:dyDescent="0.25">
      <c r="B185" s="120"/>
      <c r="C185" s="1638" t="s">
        <v>224</v>
      </c>
      <c r="D185" s="168" t="s">
        <v>205</v>
      </c>
      <c r="E185" s="168"/>
      <c r="F185" s="168"/>
      <c r="G185" s="1122" t="str">
        <f>IF(E185="","",+'Factors emissió OCCC'!$D$49)</f>
        <v/>
      </c>
      <c r="H185" s="605" t="str">
        <f t="shared" si="9"/>
        <v>0,00000</v>
      </c>
      <c r="I185" s="605" t="s">
        <v>1073</v>
      </c>
      <c r="J185" s="968"/>
      <c r="K185" s="970"/>
      <c r="L185" s="970"/>
      <c r="M185" s="970"/>
      <c r="N185" s="970"/>
      <c r="O185" s="970"/>
      <c r="P185" s="169"/>
      <c r="R185" s="1121"/>
    </row>
    <row r="186" spans="1:33" ht="24.9" customHeight="1" x14ac:dyDescent="0.25">
      <c r="B186" s="120"/>
      <c r="C186" s="1639"/>
      <c r="D186" s="682" t="s">
        <v>205</v>
      </c>
      <c r="E186" s="682"/>
      <c r="F186" s="682"/>
      <c r="G186" s="1123" t="str">
        <f>IF(E186="","",+'Factors emissió OCCC'!$D$49)</f>
        <v/>
      </c>
      <c r="H186" s="600" t="str">
        <f t="shared" si="9"/>
        <v>0,00000</v>
      </c>
      <c r="I186" s="600" t="s">
        <v>1073</v>
      </c>
      <c r="J186" s="968"/>
      <c r="K186" s="970"/>
      <c r="L186" s="970"/>
      <c r="M186" s="970"/>
      <c r="N186" s="970"/>
      <c r="O186" s="970"/>
      <c r="P186" s="169"/>
      <c r="R186" s="1641"/>
    </row>
    <row r="187" spans="1:33" ht="24.9" customHeight="1" thickBot="1" x14ac:dyDescent="0.3">
      <c r="B187" s="120"/>
      <c r="C187" s="1640"/>
      <c r="D187" s="680" t="s">
        <v>205</v>
      </c>
      <c r="E187" s="680"/>
      <c r="F187" s="680"/>
      <c r="G187" s="1124" t="str">
        <f>IF(E187="","",+'Factors emissió OCCC'!$D$49)</f>
        <v/>
      </c>
      <c r="H187" s="601" t="str">
        <f t="shared" si="9"/>
        <v>0,00000</v>
      </c>
      <c r="I187" s="601" t="s">
        <v>1073</v>
      </c>
      <c r="J187" s="968"/>
      <c r="K187" s="970"/>
      <c r="L187" s="970"/>
      <c r="M187" s="970"/>
      <c r="N187" s="970"/>
      <c r="O187" s="970"/>
      <c r="P187" s="169"/>
      <c r="R187" s="1641"/>
    </row>
    <row r="188" spans="1:33" ht="18" customHeight="1" x14ac:dyDescent="0.25">
      <c r="B188" s="124"/>
      <c r="C188" s="125"/>
      <c r="D188" s="125"/>
      <c r="E188" s="172"/>
      <c r="F188" s="172"/>
      <c r="G188" s="173"/>
      <c r="H188" s="174"/>
      <c r="I188" s="174"/>
      <c r="J188" s="174"/>
      <c r="K188" s="174"/>
      <c r="L188" s="174"/>
      <c r="M188" s="174"/>
      <c r="N188" s="174"/>
      <c r="O188" s="174"/>
      <c r="P188" s="175"/>
      <c r="R188" s="123"/>
    </row>
    <row r="189" spans="1:33" ht="18" customHeight="1" thickBot="1" x14ac:dyDescent="0.3">
      <c r="R189" s="179"/>
    </row>
    <row r="190" spans="1:33" s="180" customFormat="1" ht="24.9" customHeight="1" thickBot="1" x14ac:dyDescent="0.3">
      <c r="C190" s="1642" t="s">
        <v>1786</v>
      </c>
      <c r="D190" s="1643"/>
      <c r="E190" s="1643"/>
      <c r="F190" s="1643"/>
      <c r="G190" s="1643"/>
      <c r="H190" s="666">
        <f>SUM(H179:H187)</f>
        <v>0</v>
      </c>
      <c r="I190" s="154"/>
      <c r="J190" s="245" t="s">
        <v>1455</v>
      </c>
      <c r="K190" s="127">
        <f>SUM(K179:K181)</f>
        <v>0</v>
      </c>
      <c r="M190" s="245" t="s">
        <v>1460</v>
      </c>
      <c r="N190" s="127">
        <f>SUM(N179:N181)</f>
        <v>0</v>
      </c>
      <c r="O190" s="154"/>
      <c r="P190" s="154"/>
      <c r="R190" s="177"/>
      <c r="T190" s="181"/>
      <c r="U190" s="181"/>
      <c r="V190" s="181"/>
      <c r="W190" s="181"/>
      <c r="X190" s="181"/>
      <c r="Y190" s="181"/>
      <c r="Z190" s="181"/>
      <c r="AA190" s="181"/>
      <c r="AB190" s="181"/>
      <c r="AC190" s="181"/>
      <c r="AD190" s="181"/>
      <c r="AE190" s="181"/>
      <c r="AF190" s="181"/>
      <c r="AG190" s="181"/>
    </row>
    <row r="191" spans="1:33" ht="18" customHeight="1" x14ac:dyDescent="0.25">
      <c r="C191" s="1630" t="s">
        <v>1452</v>
      </c>
      <c r="D191" s="1630"/>
      <c r="E191" s="1630"/>
      <c r="F191" s="1630"/>
      <c r="G191" s="1630"/>
      <c r="H191" s="1630"/>
      <c r="I191" s="218" t="s">
        <v>1073</v>
      </c>
    </row>
    <row r="192" spans="1:33" ht="18" customHeight="1" x14ac:dyDescent="0.25">
      <c r="C192" s="1627" t="s">
        <v>1393</v>
      </c>
      <c r="D192" s="1628"/>
      <c r="E192" s="1628"/>
      <c r="F192" s="1628"/>
      <c r="G192" s="1628"/>
      <c r="H192" s="1629"/>
      <c r="I192" s="218" t="s">
        <v>1073</v>
      </c>
    </row>
    <row r="193" spans="3:18" ht="18" customHeight="1" x14ac:dyDescent="0.25">
      <c r="C193" s="1627" t="s">
        <v>1394</v>
      </c>
      <c r="D193" s="1628"/>
      <c r="E193" s="1628"/>
      <c r="F193" s="1628"/>
      <c r="G193" s="1628"/>
      <c r="H193" s="1629"/>
      <c r="I193" s="218" t="s">
        <v>1073</v>
      </c>
    </row>
    <row r="194" spans="3:18" ht="18" customHeight="1" x14ac:dyDescent="0.25"/>
    <row r="195" spans="3:18" ht="18" customHeight="1" x14ac:dyDescent="0.25"/>
    <row r="196" spans="3:18" ht="18" customHeight="1" x14ac:dyDescent="0.25"/>
    <row r="197" spans="3:18" ht="18" hidden="1" customHeight="1" x14ac:dyDescent="0.25">
      <c r="C197" s="107" t="s">
        <v>1073</v>
      </c>
      <c r="R197" s="569"/>
    </row>
    <row r="198" spans="3:18" ht="18" hidden="1" customHeight="1" x14ac:dyDescent="0.25">
      <c r="C198" s="107" t="s">
        <v>1074</v>
      </c>
      <c r="R198" s="569"/>
    </row>
    <row r="199" spans="3:18" ht="18" hidden="1" customHeight="1" x14ac:dyDescent="0.25">
      <c r="C199" s="107" t="s">
        <v>1075</v>
      </c>
      <c r="R199" s="107"/>
    </row>
    <row r="200" spans="3:18" ht="18" hidden="1" customHeight="1" x14ac:dyDescent="0.25">
      <c r="C200" s="107" t="s">
        <v>1076</v>
      </c>
      <c r="R200" s="107"/>
    </row>
    <row r="201" spans="3:18" ht="18" hidden="1" customHeight="1" x14ac:dyDescent="0.25">
      <c r="C201" s="107" t="s">
        <v>1077</v>
      </c>
      <c r="R201" s="107"/>
    </row>
    <row r="202" spans="3:18" ht="18" hidden="1" customHeight="1" x14ac:dyDescent="0.25">
      <c r="C202" s="107" t="s">
        <v>925</v>
      </c>
      <c r="R202" s="107"/>
    </row>
    <row r="203" spans="3:18" x14ac:dyDescent="0.25">
      <c r="R203" s="107"/>
    </row>
    <row r="204" spans="3:18" x14ac:dyDescent="0.25">
      <c r="R204" s="107"/>
    </row>
    <row r="205" spans="3:18" x14ac:dyDescent="0.25">
      <c r="R205" s="107"/>
    </row>
    <row r="206" spans="3:18" x14ac:dyDescent="0.25">
      <c r="R206" s="107"/>
    </row>
    <row r="207" spans="3:18" x14ac:dyDescent="0.25">
      <c r="R207" s="107"/>
    </row>
    <row r="208" spans="3:18" x14ac:dyDescent="0.25">
      <c r="R208" s="107"/>
    </row>
    <row r="209" spans="18:18" x14ac:dyDescent="0.25">
      <c r="R209" s="107"/>
    </row>
    <row r="210" spans="18:18" x14ac:dyDescent="0.25">
      <c r="R210" s="107"/>
    </row>
    <row r="211" spans="18:18" x14ac:dyDescent="0.25">
      <c r="R211" s="108" t="s">
        <v>925</v>
      </c>
    </row>
  </sheetData>
  <sheetProtection algorithmName="SHA-512" hashValue="tCLlhSihd7e1D57xot4tIIIgCJCllGmzJnyKJnnWrrNvcXBOCpZpzarjGvHnll64gGJ5FQVqxP15p9Wf+lpEaA==" saltValue="GP1ZqqYOZSOhyllKpCDUmg==" spinCount="100000" sheet="1" objects="1" scenarios="1"/>
  <mergeCells count="81">
    <mergeCell ref="L123:L124"/>
    <mergeCell ref="K5:K6"/>
    <mergeCell ref="L112:L114"/>
    <mergeCell ref="L16:L18"/>
    <mergeCell ref="L26:L27"/>
    <mergeCell ref="L32:L33"/>
    <mergeCell ref="C115:C117"/>
    <mergeCell ref="C61:C80"/>
    <mergeCell ref="C81:C85"/>
    <mergeCell ref="C86:C90"/>
    <mergeCell ref="L90:L91"/>
    <mergeCell ref="H110:I110"/>
    <mergeCell ref="E4:G4"/>
    <mergeCell ref="C16:C60"/>
    <mergeCell ref="H14:I14"/>
    <mergeCell ref="C14:C15"/>
    <mergeCell ref="D14:D15"/>
    <mergeCell ref="E14:E15"/>
    <mergeCell ref="F14:F15"/>
    <mergeCell ref="G14:G15"/>
    <mergeCell ref="B11:J11"/>
    <mergeCell ref="B12:J12"/>
    <mergeCell ref="E7:F7"/>
    <mergeCell ref="I5:J6"/>
    <mergeCell ref="C130:C132"/>
    <mergeCell ref="C91:C93"/>
    <mergeCell ref="C94:C96"/>
    <mergeCell ref="C97:C99"/>
    <mergeCell ref="C100:C102"/>
    <mergeCell ref="C106:G106"/>
    <mergeCell ref="C112:C114"/>
    <mergeCell ref="C118:C120"/>
    <mergeCell ref="C121:C123"/>
    <mergeCell ref="C110:C111"/>
    <mergeCell ref="D110:D111"/>
    <mergeCell ref="E110:E111"/>
    <mergeCell ref="F110:F111"/>
    <mergeCell ref="G110:G111"/>
    <mergeCell ref="B108:J108"/>
    <mergeCell ref="C124:C126"/>
    <mergeCell ref="C127:C129"/>
    <mergeCell ref="C190:G190"/>
    <mergeCell ref="C172:G172"/>
    <mergeCell ref="C179:C181"/>
    <mergeCell ref="R179:R181"/>
    <mergeCell ref="C182:C184"/>
    <mergeCell ref="C185:C187"/>
    <mergeCell ref="R186:R187"/>
    <mergeCell ref="C166:C168"/>
    <mergeCell ref="C133:C135"/>
    <mergeCell ref="C139:G139"/>
    <mergeCell ref="C145:C147"/>
    <mergeCell ref="C148:C150"/>
    <mergeCell ref="C163:C165"/>
    <mergeCell ref="C151:C153"/>
    <mergeCell ref="C154:C156"/>
    <mergeCell ref="B174:P174"/>
    <mergeCell ref="B175:P175"/>
    <mergeCell ref="C157:C159"/>
    <mergeCell ref="C160:C162"/>
    <mergeCell ref="C143:C144"/>
    <mergeCell ref="D143:D144"/>
    <mergeCell ref="E143:E144"/>
    <mergeCell ref="L145:L147"/>
    <mergeCell ref="L156:L157"/>
    <mergeCell ref="B2:J2"/>
    <mergeCell ref="C193:H193"/>
    <mergeCell ref="C192:H192"/>
    <mergeCell ref="J177:L177"/>
    <mergeCell ref="M177:O177"/>
    <mergeCell ref="C191:H191"/>
    <mergeCell ref="H177:I177"/>
    <mergeCell ref="C177:C178"/>
    <mergeCell ref="D177:D178"/>
    <mergeCell ref="E177:E178"/>
    <mergeCell ref="F177:F178"/>
    <mergeCell ref="G177:G178"/>
    <mergeCell ref="H143:I143"/>
    <mergeCell ref="F143:F144"/>
    <mergeCell ref="G143:G144"/>
    <mergeCell ref="B141:J141"/>
  </mergeCells>
  <dataValidations count="3">
    <dataValidation type="decimal" operator="greaterThanOrEqual" allowBlank="1" showInputMessage="1" showErrorMessage="1" error="El valor que heu introduït no és vàlid._x000a__x000a_El valor ha de ser un número major que 0." sqref="E179:F187 E112:F135 E145:F168 E16:F102" xr:uid="{00000000-0002-0000-1000-000000000000}">
      <formula1>0</formula1>
    </dataValidation>
    <dataValidation type="decimal" operator="greaterThanOrEqual" allowBlank="1" showInputMessage="1" showErrorMessage="1" sqref="E188:F188 E136:F137 E169:F170 E103:F104" xr:uid="{00000000-0002-0000-1000-000001000000}">
      <formula1>0</formula1>
    </dataValidation>
    <dataValidation type="list" allowBlank="1" showInputMessage="1" showErrorMessage="1" sqref="O182:O187" xr:uid="{00000000-0002-0000-1000-000002000000}">
      <formula1>$R$6:$R$9</formula1>
    </dataValidation>
  </dataValidations>
  <hyperlinks>
    <hyperlink ref="R177" r:id="rId1" xr:uid="{00000000-0004-0000-1000-000000000000}"/>
    <hyperlink ref="L110" r:id="rId2" xr:uid="{00000000-0004-0000-1000-000001000000}"/>
    <hyperlink ref="L14" r:id="rId3" xr:uid="{00000000-0004-0000-1000-000002000000}"/>
    <hyperlink ref="E6" location="IND_Transport_Ferroviari!B12" display="1. Viatges de negoci" xr:uid="{00000000-0004-0000-1000-000003000000}"/>
    <hyperlink ref="E7" location="IND_Transport_Ferroviari!B108" display="IND_Transport_Ferroviari!B108" xr:uid="{00000000-0004-0000-1000-000004000000}"/>
    <hyperlink ref="E8" location="IND_Transport_Ferroviari!B141" display="3. Viatges in itinere" xr:uid="{00000000-0004-0000-1000-000005000000}"/>
    <hyperlink ref="G6" location="IND_Transport_Ferroviari!B175" display="1. Viatges de distribució" xr:uid="{00000000-0004-0000-1000-000006000000}"/>
    <hyperlink ref="E5" location="IND_Transport_Ferroviari!B11" display="IND_Transport_Ferroviari!B11" xr:uid="{00000000-0004-0000-1000-000007000000}"/>
    <hyperlink ref="G5" location="IND_Transport_Ferroviari!B174" display="Transport de MERCADERIES" xr:uid="{00000000-0004-0000-1000-000008000000}"/>
    <hyperlink ref="L19" r:id="rId4" xr:uid="{00000000-0004-0000-1000-000009000000}"/>
    <hyperlink ref="L20" r:id="rId5" xr:uid="{00000000-0004-0000-1000-00000A000000}"/>
    <hyperlink ref="L115" r:id="rId6" xr:uid="{00000000-0004-0000-1000-00000B000000}"/>
    <hyperlink ref="L116" r:id="rId7" xr:uid="{00000000-0004-0000-1000-00000C000000}"/>
    <hyperlink ref="L143" r:id="rId8" xr:uid="{00000000-0004-0000-1000-00000D000000}"/>
    <hyperlink ref="L148" r:id="rId9" xr:uid="{00000000-0004-0000-1000-00000E000000}"/>
    <hyperlink ref="L149" r:id="rId10" xr:uid="{00000000-0004-0000-1000-00000F000000}"/>
    <hyperlink ref="R182" r:id="rId11" xr:uid="{00000000-0004-0000-1000-000010000000}"/>
    <hyperlink ref="R183" r:id="rId12" xr:uid="{00000000-0004-0000-1000-000011000000}"/>
  </hyperlinks>
  <printOptions headings="1"/>
  <pageMargins left="0.75" right="0.75" top="1" bottom="1" header="0.5" footer="0.5"/>
  <pageSetup scale="36" fitToHeight="2" orientation="portrait" r:id="rId13"/>
  <headerFooter alignWithMargins="0"/>
  <rowBreaks count="1" manualBreakCount="1">
    <brk id="139" max="9" man="1"/>
  </rowBreaks>
  <ignoredErrors>
    <ignoredError sqref="X179:X180" unlockedFormula="1"/>
  </ignoredErrors>
  <drawing r:id="rId14"/>
  <legacy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ull18">
    <tabColor indexed="48"/>
    <pageSetUpPr fitToPage="1"/>
  </sheetPr>
  <dimension ref="A1:BY276"/>
  <sheetViews>
    <sheetView zoomScaleNormal="100" workbookViewId="0"/>
  </sheetViews>
  <sheetFormatPr defaultColWidth="9.44140625" defaultRowHeight="13.2" x14ac:dyDescent="0.25"/>
  <cols>
    <col min="1" max="1" width="3.44140625" style="82" customWidth="1"/>
    <col min="2" max="2" width="5.44140625" style="82" customWidth="1"/>
    <col min="3" max="3" width="35.44140625" style="82" customWidth="1"/>
    <col min="4" max="6" width="28.88671875" style="82" customWidth="1"/>
    <col min="7" max="7" width="19.5546875" style="82" customWidth="1"/>
    <col min="8" max="8" width="25.44140625" style="82" customWidth="1"/>
    <col min="9" max="10" width="5.44140625" style="82" customWidth="1"/>
    <col min="11" max="11" width="50.88671875" style="82" customWidth="1"/>
    <col min="12" max="12" width="9.44140625" style="82"/>
    <col min="13" max="13" width="16.88671875" style="82" hidden="1" customWidth="1"/>
    <col min="14" max="14" width="0" style="82" hidden="1" customWidth="1"/>
    <col min="15" max="16384" width="9.44140625" style="82"/>
  </cols>
  <sheetData>
    <row r="1" spans="1:77" s="107" customFormat="1" ht="17.25" customHeight="1" x14ac:dyDescent="0.25">
      <c r="A1" s="128"/>
      <c r="B1" s="128"/>
      <c r="K1" s="108"/>
    </row>
    <row r="2" spans="1:77" s="107" customFormat="1" ht="33.75" customHeight="1" x14ac:dyDescent="0.25">
      <c r="A2" s="128"/>
      <c r="B2" s="1535" t="s">
        <v>745</v>
      </c>
      <c r="C2" s="1535"/>
      <c r="D2" s="1535"/>
      <c r="E2" s="1535"/>
      <c r="F2" s="1535"/>
      <c r="G2" s="1535"/>
      <c r="H2" s="1535"/>
      <c r="I2" s="1535"/>
      <c r="K2" s="108"/>
    </row>
    <row r="3" spans="1:77" s="107" customFormat="1" ht="17.25" customHeight="1" x14ac:dyDescent="0.25">
      <c r="H3" s="109"/>
      <c r="I3" s="182"/>
      <c r="M3" s="107" t="s">
        <v>1073</v>
      </c>
      <c r="N3" s="107" t="s">
        <v>1465</v>
      </c>
    </row>
    <row r="4" spans="1:77" s="107" customFormat="1" ht="17.25" customHeight="1" x14ac:dyDescent="0.25">
      <c r="B4" s="640"/>
      <c r="C4" s="255" t="s">
        <v>0</v>
      </c>
      <c r="D4" s="130"/>
      <c r="H4" s="109"/>
      <c r="I4" s="182"/>
      <c r="M4" s="107" t="s">
        <v>1074</v>
      </c>
      <c r="N4" s="107" t="s">
        <v>1466</v>
      </c>
    </row>
    <row r="5" spans="1:77" s="107" customFormat="1" ht="17.25" customHeight="1" thickBot="1" x14ac:dyDescent="0.3">
      <c r="B5" s="641"/>
      <c r="C5" s="255" t="s">
        <v>51</v>
      </c>
      <c r="D5" s="130"/>
      <c r="H5" s="109"/>
      <c r="I5" s="182"/>
      <c r="M5" s="107" t="s">
        <v>1075</v>
      </c>
      <c r="N5" s="107" t="s">
        <v>1467</v>
      </c>
    </row>
    <row r="6" spans="1:77" s="107" customFormat="1" ht="17.25" customHeight="1" thickBot="1" x14ac:dyDescent="0.3">
      <c r="B6" s="642"/>
      <c r="C6" s="255" t="s">
        <v>1</v>
      </c>
      <c r="D6" s="1657" t="s">
        <v>1144</v>
      </c>
      <c r="E6" s="1658"/>
      <c r="F6" s="1659"/>
      <c r="G6" s="1018"/>
      <c r="H6" s="109"/>
      <c r="I6" s="182"/>
      <c r="M6" s="107" t="s">
        <v>1076</v>
      </c>
    </row>
    <row r="7" spans="1:77" s="107" customFormat="1" ht="17.25" customHeight="1" x14ac:dyDescent="0.25">
      <c r="B7" s="643"/>
      <c r="C7" s="255" t="s">
        <v>52</v>
      </c>
      <c r="D7" s="130"/>
      <c r="G7" s="1660" t="s">
        <v>1105</v>
      </c>
      <c r="H7" s="1661"/>
      <c r="I7" s="1662"/>
      <c r="M7" s="107" t="s">
        <v>1077</v>
      </c>
    </row>
    <row r="8" spans="1:77" s="107" customFormat="1" ht="25.5" customHeight="1" thickBot="1" x14ac:dyDescent="0.3">
      <c r="A8" s="128"/>
      <c r="C8" s="709"/>
      <c r="E8" s="769"/>
      <c r="F8" s="769"/>
      <c r="G8" s="1663"/>
      <c r="H8" s="1664"/>
      <c r="I8" s="1665"/>
      <c r="J8" s="109"/>
      <c r="M8" s="107" t="s">
        <v>925</v>
      </c>
      <c r="N8" s="109"/>
    </row>
    <row r="9" spans="1:77" s="107" customFormat="1" ht="17.25" customHeight="1" x14ac:dyDescent="0.25">
      <c r="A9" s="128"/>
      <c r="B9" s="130"/>
      <c r="E9" s="769"/>
      <c r="F9" s="769"/>
      <c r="G9" s="769"/>
      <c r="H9" s="109"/>
      <c r="I9" s="109"/>
      <c r="J9" s="109"/>
      <c r="K9" s="177"/>
      <c r="L9" s="109"/>
    </row>
    <row r="10" spans="1:77" s="107" customFormat="1" ht="18" customHeight="1" thickBot="1" x14ac:dyDescent="0.3">
      <c r="A10" s="128"/>
      <c r="B10" s="115"/>
      <c r="C10" s="116"/>
      <c r="D10" s="116"/>
      <c r="E10" s="116"/>
      <c r="F10" s="116"/>
      <c r="G10" s="116"/>
      <c r="H10" s="116"/>
      <c r="I10" s="117"/>
      <c r="K10" s="194" t="s">
        <v>1123</v>
      </c>
    </row>
    <row r="11" spans="1:77" ht="32.25" customHeight="1" x14ac:dyDescent="0.25">
      <c r="A11" s="128"/>
      <c r="B11" s="120"/>
      <c r="C11" s="1561" t="s">
        <v>1268</v>
      </c>
      <c r="D11" s="1461" t="s">
        <v>337</v>
      </c>
      <c r="E11" s="1461" t="s">
        <v>338</v>
      </c>
      <c r="F11" s="1461"/>
      <c r="G11" s="612" t="s">
        <v>1589</v>
      </c>
      <c r="H11" s="613" t="s">
        <v>983</v>
      </c>
      <c r="I11" s="122"/>
      <c r="J11" s="650"/>
      <c r="K11" s="1432" t="s">
        <v>1838</v>
      </c>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ht="32.25" customHeight="1" x14ac:dyDescent="0.25">
      <c r="A12" s="128"/>
      <c r="B12" s="120"/>
      <c r="C12" s="1523"/>
      <c r="D12" s="1475"/>
      <c r="E12" s="684" t="s">
        <v>339</v>
      </c>
      <c r="F12" s="684" t="s">
        <v>340</v>
      </c>
      <c r="G12" s="583" t="s">
        <v>1143</v>
      </c>
      <c r="H12" s="185" t="s">
        <v>1590</v>
      </c>
      <c r="I12" s="122"/>
      <c r="J12" s="650"/>
      <c r="K12" s="1432"/>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ht="21" customHeight="1" x14ac:dyDescent="0.25">
      <c r="A13" s="128"/>
      <c r="B13" s="120"/>
      <c r="C13" s="199" t="s">
        <v>66</v>
      </c>
      <c r="D13" s="342"/>
      <c r="E13" s="894"/>
      <c r="F13" s="424"/>
      <c r="G13" s="458"/>
      <c r="H13" s="190" t="str">
        <f>IF(E13=0,"0,00000",E13*G13/1000)</f>
        <v>0,00000</v>
      </c>
      <c r="I13" s="122"/>
      <c r="J13" s="650"/>
      <c r="K13" s="1666" t="s">
        <v>1741</v>
      </c>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ht="21" customHeight="1" x14ac:dyDescent="0.25">
      <c r="A14" s="128"/>
      <c r="B14" s="120"/>
      <c r="C14" s="199" t="s">
        <v>67</v>
      </c>
      <c r="D14" s="342"/>
      <c r="E14" s="894"/>
      <c r="F14" s="424"/>
      <c r="G14" s="458"/>
      <c r="H14" s="190" t="str">
        <f t="shared" ref="H14:H22" si="0">IF(E14=0,"0,00000",E14*G14/1000)</f>
        <v>0,00000</v>
      </c>
      <c r="I14" s="122"/>
      <c r="J14" s="650"/>
      <c r="K14" s="1666"/>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ht="21" customHeight="1" x14ac:dyDescent="0.25">
      <c r="A15" s="128"/>
      <c r="B15" s="120"/>
      <c r="C15" s="199" t="s">
        <v>68</v>
      </c>
      <c r="D15" s="342"/>
      <c r="E15" s="894"/>
      <c r="F15" s="424"/>
      <c r="G15" s="458"/>
      <c r="H15" s="190" t="str">
        <f t="shared" si="0"/>
        <v>0,00000</v>
      </c>
      <c r="I15" s="122"/>
      <c r="J15" s="650"/>
      <c r="K15" s="1666"/>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ht="21" customHeight="1" x14ac:dyDescent="0.25">
      <c r="A16" s="128"/>
      <c r="B16" s="120"/>
      <c r="C16" s="199" t="s">
        <v>69</v>
      </c>
      <c r="D16" s="342"/>
      <c r="E16" s="894"/>
      <c r="F16" s="424"/>
      <c r="G16" s="458"/>
      <c r="H16" s="190" t="str">
        <f t="shared" si="0"/>
        <v>0,00000</v>
      </c>
      <c r="I16" s="122"/>
      <c r="J16" s="650"/>
      <c r="K16" s="1666"/>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ht="21" customHeight="1" x14ac:dyDescent="0.25">
      <c r="B17" s="120"/>
      <c r="C17" s="199" t="s">
        <v>70</v>
      </c>
      <c r="D17" s="342"/>
      <c r="E17" s="894"/>
      <c r="F17" s="424"/>
      <c r="G17" s="458"/>
      <c r="H17" s="190" t="str">
        <f t="shared" si="0"/>
        <v>0,00000</v>
      </c>
      <c r="I17" s="122"/>
      <c r="J17" s="650"/>
      <c r="K17" s="1666"/>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ht="21" customHeight="1" x14ac:dyDescent="0.25">
      <c r="B18" s="120"/>
      <c r="C18" s="199" t="s">
        <v>71</v>
      </c>
      <c r="D18" s="342"/>
      <c r="E18" s="894"/>
      <c r="F18" s="424"/>
      <c r="G18" s="458"/>
      <c r="H18" s="190" t="str">
        <f t="shared" si="0"/>
        <v>0,00000</v>
      </c>
      <c r="I18" s="122"/>
      <c r="J18" s="650"/>
      <c r="K18" s="1666"/>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ht="21" customHeight="1" x14ac:dyDescent="0.25">
      <c r="B19" s="120"/>
      <c r="C19" s="199" t="s">
        <v>72</v>
      </c>
      <c r="D19" s="342"/>
      <c r="E19" s="894"/>
      <c r="F19" s="424"/>
      <c r="G19" s="458"/>
      <c r="H19" s="190" t="str">
        <f t="shared" si="0"/>
        <v>0,00000</v>
      </c>
      <c r="I19" s="122"/>
      <c r="J19" s="650"/>
      <c r="K19" s="10"/>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ht="21" customHeight="1" x14ac:dyDescent="0.25">
      <c r="B20" s="120"/>
      <c r="C20" s="199" t="s">
        <v>73</v>
      </c>
      <c r="D20" s="342"/>
      <c r="E20" s="894"/>
      <c r="F20" s="424"/>
      <c r="G20" s="458"/>
      <c r="H20" s="190" t="str">
        <f t="shared" si="0"/>
        <v>0,00000</v>
      </c>
      <c r="I20" s="122"/>
      <c r="J20" s="650"/>
      <c r="K20" s="1666" t="s">
        <v>1742</v>
      </c>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ht="21" customHeight="1" x14ac:dyDescent="0.25">
      <c r="B21" s="120"/>
      <c r="C21" s="199" t="s">
        <v>74</v>
      </c>
      <c r="D21" s="342"/>
      <c r="E21" s="894"/>
      <c r="F21" s="424"/>
      <c r="G21" s="458"/>
      <c r="H21" s="190" t="str">
        <f t="shared" si="0"/>
        <v>0,00000</v>
      </c>
      <c r="I21" s="122"/>
      <c r="J21" s="650"/>
      <c r="K21" s="1666"/>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ht="21" customHeight="1" thickBot="1" x14ac:dyDescent="0.3">
      <c r="B22" s="120"/>
      <c r="C22" s="343" t="s">
        <v>75</v>
      </c>
      <c r="D22" s="896"/>
      <c r="E22" s="895"/>
      <c r="F22" s="764"/>
      <c r="G22" s="897"/>
      <c r="H22" s="192" t="str">
        <f t="shared" si="0"/>
        <v>0,00000</v>
      </c>
      <c r="I22" s="122"/>
      <c r="J22" s="650"/>
      <c r="K22" s="69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ht="13.5" customHeight="1" x14ac:dyDescent="0.25">
      <c r="A23" s="128"/>
      <c r="B23" s="124"/>
      <c r="C23" s="125"/>
      <c r="D23" s="125"/>
      <c r="E23" s="125"/>
      <c r="F23" s="125"/>
      <c r="G23" s="125"/>
      <c r="H23" s="125"/>
      <c r="I23" s="126"/>
      <c r="J23" s="650"/>
      <c r="K23" s="689"/>
      <c r="L23" s="75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row>
    <row r="24" spans="1:77" ht="13.5" customHeight="1" thickBot="1" x14ac:dyDescent="0.3">
      <c r="A24" s="128"/>
      <c r="B24" s="107"/>
      <c r="C24" s="107"/>
      <c r="D24" s="107"/>
      <c r="E24" s="107"/>
      <c r="F24" s="107"/>
      <c r="G24" s="107"/>
      <c r="H24" s="107"/>
      <c r="I24" s="107"/>
      <c r="J24" s="107"/>
      <c r="K24" s="108"/>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7" s="108" customFormat="1" ht="24.9" customHeight="1" thickBot="1" x14ac:dyDescent="0.3">
      <c r="A25" s="193"/>
      <c r="C25" s="1512" t="s">
        <v>1395</v>
      </c>
      <c r="D25" s="1513"/>
      <c r="E25" s="1513"/>
      <c r="F25" s="1513"/>
      <c r="G25" s="1564"/>
      <c r="H25" s="127">
        <f>SUM(H13:H22)</f>
        <v>0</v>
      </c>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row>
    <row r="26" spans="1:77" ht="15" customHeight="1" x14ac:dyDescent="0.25">
      <c r="A26" s="128"/>
      <c r="B26" s="107"/>
      <c r="C26" s="107"/>
      <c r="D26" s="107"/>
      <c r="E26" s="107"/>
      <c r="F26" s="107"/>
      <c r="G26" s="107"/>
      <c r="H26" s="107"/>
      <c r="I26" s="107"/>
      <c r="J26" s="107"/>
      <c r="K26" s="108"/>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row>
    <row r="27" spans="1:77" ht="15" customHeight="1" x14ac:dyDescent="0.25">
      <c r="A27" s="128"/>
      <c r="B27" s="107"/>
      <c r="C27" s="107"/>
      <c r="D27" s="107"/>
      <c r="E27" s="107"/>
      <c r="F27" s="107"/>
      <c r="G27" s="107"/>
      <c r="H27" s="107"/>
      <c r="I27" s="107"/>
      <c r="J27" s="107"/>
      <c r="K27" s="108"/>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77" ht="15.9" customHeight="1" x14ac:dyDescent="0.25">
      <c r="A28" s="128"/>
      <c r="B28" s="107"/>
      <c r="C28" s="107"/>
      <c r="D28" s="107"/>
      <c r="E28" s="107"/>
      <c r="F28" s="107"/>
      <c r="G28" s="107"/>
      <c r="H28" s="107"/>
      <c r="I28" s="107"/>
      <c r="J28" s="107"/>
      <c r="K28" s="108"/>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77" ht="15.9" customHeight="1" x14ac:dyDescent="0.25">
      <c r="A29" s="128"/>
      <c r="B29" s="107"/>
      <c r="C29" s="107"/>
      <c r="D29" s="107"/>
      <c r="E29" s="107"/>
      <c r="F29" s="107"/>
      <c r="G29" s="107"/>
      <c r="H29" s="107"/>
      <c r="I29" s="107"/>
      <c r="J29" s="107"/>
      <c r="K29" s="108"/>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row>
    <row r="30" spans="1:77" ht="15.9" customHeight="1" x14ac:dyDescent="0.25">
      <c r="A30" s="128"/>
      <c r="B30" s="107"/>
      <c r="C30" s="107"/>
      <c r="D30" s="107"/>
      <c r="E30" s="107"/>
      <c r="F30" s="107"/>
      <c r="G30" s="107"/>
      <c r="H30" s="107"/>
      <c r="I30" s="107"/>
      <c r="J30" s="107"/>
      <c r="K30" s="108"/>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row>
    <row r="31" spans="1:77" ht="15.9" customHeight="1" x14ac:dyDescent="0.25">
      <c r="A31" s="128"/>
      <c r="B31" s="107"/>
      <c r="C31" s="107"/>
      <c r="D31" s="107"/>
      <c r="E31" s="107"/>
      <c r="F31" s="107"/>
      <c r="G31" s="107"/>
      <c r="H31" s="107"/>
      <c r="I31" s="107"/>
      <c r="J31" s="107"/>
      <c r="K31" s="108"/>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row>
    <row r="32" spans="1:77" x14ac:dyDescent="0.25">
      <c r="A32" s="128"/>
      <c r="B32" s="107"/>
      <c r="C32" s="107"/>
      <c r="D32" s="107"/>
      <c r="E32" s="107"/>
      <c r="F32" s="107"/>
      <c r="G32" s="107"/>
      <c r="H32" s="107"/>
      <c r="I32" s="107"/>
      <c r="J32" s="107"/>
      <c r="K32" s="108"/>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row>
    <row r="33" spans="1:77" x14ac:dyDescent="0.25">
      <c r="A33" s="128"/>
      <c r="B33" s="107"/>
      <c r="C33" s="107"/>
      <c r="D33" s="107"/>
      <c r="E33" s="107"/>
      <c r="F33" s="107"/>
      <c r="G33" s="107"/>
      <c r="H33" s="107"/>
      <c r="I33" s="107"/>
      <c r="J33" s="107"/>
      <c r="K33" s="108"/>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row>
    <row r="34" spans="1:77" x14ac:dyDescent="0.25">
      <c r="A34" s="128"/>
      <c r="B34" s="107"/>
      <c r="C34" s="107"/>
      <c r="D34" s="107"/>
      <c r="E34" s="107"/>
      <c r="F34" s="107"/>
      <c r="G34" s="107"/>
      <c r="H34" s="107"/>
      <c r="I34" s="107"/>
      <c r="J34" s="107"/>
      <c r="K34" s="108"/>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row>
    <row r="35" spans="1:77" x14ac:dyDescent="0.25">
      <c r="A35" s="128"/>
      <c r="B35" s="107"/>
      <c r="C35" s="107"/>
      <c r="D35" s="107"/>
      <c r="E35" s="107"/>
      <c r="F35" s="107"/>
      <c r="G35" s="107"/>
      <c r="H35" s="107"/>
      <c r="I35" s="107"/>
      <c r="J35" s="107"/>
      <c r="K35" s="108"/>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row>
    <row r="36" spans="1:77" x14ac:dyDescent="0.25">
      <c r="A36" s="128"/>
      <c r="B36" s="107"/>
      <c r="C36" s="107"/>
      <c r="D36" s="107"/>
      <c r="E36" s="107"/>
      <c r="F36" s="107"/>
      <c r="G36" s="107"/>
      <c r="H36" s="107"/>
      <c r="I36" s="107"/>
      <c r="J36" s="107"/>
      <c r="K36" s="108"/>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row>
    <row r="37" spans="1:77" x14ac:dyDescent="0.25">
      <c r="A37" s="128"/>
      <c r="B37" s="107"/>
      <c r="C37" s="107"/>
      <c r="D37" s="107"/>
      <c r="E37" s="107"/>
      <c r="F37" s="107"/>
      <c r="G37" s="107"/>
      <c r="H37" s="107"/>
      <c r="I37" s="107"/>
      <c r="J37" s="107"/>
      <c r="K37" s="108"/>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row>
    <row r="38" spans="1:77" x14ac:dyDescent="0.25">
      <c r="A38" s="128"/>
      <c r="B38" s="107"/>
      <c r="C38" s="107"/>
      <c r="D38" s="107"/>
      <c r="E38" s="107"/>
      <c r="F38" s="107"/>
      <c r="G38" s="107"/>
      <c r="H38" s="107"/>
      <c r="I38" s="107"/>
      <c r="J38" s="107"/>
      <c r="K38" s="108"/>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row>
    <row r="39" spans="1:77" x14ac:dyDescent="0.25">
      <c r="A39" s="128"/>
      <c r="B39" s="107"/>
      <c r="C39" s="107"/>
      <c r="D39" s="107"/>
      <c r="E39" s="107"/>
      <c r="F39" s="107"/>
      <c r="G39" s="107"/>
      <c r="H39" s="107"/>
      <c r="I39" s="107"/>
      <c r="J39" s="107"/>
      <c r="K39" s="108"/>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row>
    <row r="40" spans="1:77" x14ac:dyDescent="0.25">
      <c r="A40" s="128"/>
      <c r="B40" s="107"/>
      <c r="C40" s="107"/>
      <c r="D40" s="107"/>
      <c r="E40" s="107"/>
      <c r="F40" s="107"/>
      <c r="G40" s="107"/>
      <c r="H40" s="107"/>
      <c r="I40" s="107"/>
      <c r="J40" s="107"/>
      <c r="K40" s="108"/>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row>
    <row r="41" spans="1:77" x14ac:dyDescent="0.25">
      <c r="A41" s="128"/>
      <c r="B41" s="107"/>
      <c r="C41" s="107"/>
      <c r="D41" s="107"/>
      <c r="E41" s="107"/>
      <c r="F41" s="107"/>
      <c r="G41" s="107"/>
      <c r="H41" s="107"/>
      <c r="I41" s="107"/>
      <c r="J41" s="107"/>
      <c r="K41" s="108"/>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row>
    <row r="42" spans="1:77" x14ac:dyDescent="0.25">
      <c r="A42" s="128"/>
      <c r="B42" s="107"/>
      <c r="C42" s="107"/>
      <c r="D42" s="107"/>
      <c r="E42" s="107"/>
      <c r="F42" s="107"/>
      <c r="G42" s="107"/>
      <c r="H42" s="107"/>
      <c r="I42" s="107"/>
      <c r="J42" s="107"/>
      <c r="K42" s="108"/>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row>
    <row r="43" spans="1:77" x14ac:dyDescent="0.25">
      <c r="A43" s="128"/>
      <c r="B43" s="107"/>
      <c r="C43" s="107"/>
      <c r="D43" s="107"/>
      <c r="E43" s="107"/>
      <c r="F43" s="107"/>
      <c r="G43" s="107"/>
      <c r="H43" s="107"/>
      <c r="I43" s="107"/>
      <c r="J43" s="107"/>
      <c r="K43" s="108"/>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row>
    <row r="44" spans="1:77" x14ac:dyDescent="0.25">
      <c r="A44" s="128"/>
      <c r="B44" s="107"/>
      <c r="C44" s="107"/>
      <c r="D44" s="107"/>
      <c r="E44" s="107"/>
      <c r="F44" s="107"/>
      <c r="G44" s="107"/>
      <c r="H44" s="107"/>
      <c r="I44" s="107"/>
      <c r="J44" s="107"/>
      <c r="K44" s="108"/>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row>
    <row r="45" spans="1:77" x14ac:dyDescent="0.25">
      <c r="A45" s="128"/>
      <c r="B45" s="107"/>
      <c r="C45" s="107"/>
      <c r="D45" s="107"/>
      <c r="E45" s="107"/>
      <c r="F45" s="107"/>
      <c r="G45" s="107"/>
      <c r="H45" s="107"/>
      <c r="I45" s="107"/>
      <c r="J45" s="107"/>
      <c r="K45" s="108"/>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row>
    <row r="46" spans="1:77" x14ac:dyDescent="0.25">
      <c r="A46" s="128"/>
      <c r="B46" s="107"/>
      <c r="C46" s="107"/>
      <c r="D46" s="107"/>
      <c r="E46" s="107"/>
      <c r="F46" s="107"/>
      <c r="G46" s="107"/>
      <c r="H46" s="107"/>
      <c r="I46" s="107"/>
      <c r="J46" s="107"/>
      <c r="K46" s="108"/>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row>
    <row r="47" spans="1:77" x14ac:dyDescent="0.25">
      <c r="A47" s="128"/>
      <c r="B47" s="107"/>
      <c r="C47" s="107"/>
      <c r="D47" s="107"/>
      <c r="E47" s="107"/>
      <c r="F47" s="107"/>
      <c r="G47" s="107"/>
      <c r="H47" s="107"/>
      <c r="I47" s="107"/>
      <c r="J47" s="107"/>
      <c r="K47" s="108"/>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row>
    <row r="48" spans="1:77" x14ac:dyDescent="0.25">
      <c r="A48" s="128"/>
      <c r="B48" s="107"/>
      <c r="C48" s="107"/>
      <c r="D48" s="107"/>
      <c r="E48" s="107"/>
      <c r="F48" s="107"/>
      <c r="G48" s="107"/>
      <c r="H48" s="107"/>
      <c r="I48" s="107"/>
      <c r="J48" s="107"/>
      <c r="K48" s="108"/>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row>
    <row r="49" spans="1:77" x14ac:dyDescent="0.25">
      <c r="A49" s="128"/>
      <c r="B49" s="107"/>
      <c r="C49" s="107"/>
      <c r="D49" s="107"/>
      <c r="E49" s="107"/>
      <c r="F49" s="107"/>
      <c r="G49" s="107"/>
      <c r="H49" s="107"/>
      <c r="I49" s="107"/>
      <c r="J49" s="107"/>
      <c r="K49" s="108"/>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row>
    <row r="50" spans="1:77" x14ac:dyDescent="0.25">
      <c r="A50" s="128"/>
      <c r="B50" s="107"/>
      <c r="C50" s="107"/>
      <c r="D50" s="107"/>
      <c r="E50" s="107"/>
      <c r="F50" s="107"/>
      <c r="G50" s="107"/>
      <c r="H50" s="107"/>
      <c r="I50" s="107"/>
      <c r="J50" s="107"/>
      <c r="K50" s="108"/>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row>
    <row r="51" spans="1:77" x14ac:dyDescent="0.25">
      <c r="A51" s="128"/>
      <c r="B51" s="107"/>
      <c r="C51" s="107"/>
      <c r="D51" s="107"/>
      <c r="E51" s="107"/>
      <c r="F51" s="107"/>
      <c r="G51" s="107"/>
      <c r="H51" s="107"/>
      <c r="I51" s="107"/>
      <c r="J51" s="107"/>
      <c r="K51" s="108"/>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row>
    <row r="52" spans="1:77" x14ac:dyDescent="0.25">
      <c r="A52" s="128"/>
      <c r="B52" s="107"/>
      <c r="C52" s="107"/>
      <c r="D52" s="107"/>
      <c r="E52" s="107"/>
      <c r="F52" s="107"/>
      <c r="G52" s="107"/>
      <c r="H52" s="107"/>
      <c r="I52" s="107"/>
      <c r="J52" s="107"/>
      <c r="K52" s="108"/>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row>
    <row r="53" spans="1:77" x14ac:dyDescent="0.25">
      <c r="A53" s="128"/>
      <c r="B53" s="107"/>
      <c r="C53" s="107"/>
      <c r="D53" s="107"/>
      <c r="E53" s="107"/>
      <c r="F53" s="107"/>
      <c r="G53" s="107"/>
      <c r="H53" s="107"/>
      <c r="I53" s="107"/>
      <c r="J53" s="107"/>
      <c r="K53" s="108"/>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row>
    <row r="54" spans="1:77" x14ac:dyDescent="0.25">
      <c r="A54" s="128"/>
      <c r="B54" s="107"/>
      <c r="C54" s="107"/>
      <c r="D54" s="107"/>
      <c r="E54" s="107"/>
      <c r="F54" s="107"/>
      <c r="G54" s="107"/>
      <c r="H54" s="107"/>
      <c r="I54" s="107"/>
      <c r="J54" s="107"/>
      <c r="K54" s="108"/>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row>
    <row r="55" spans="1:77" x14ac:dyDescent="0.25">
      <c r="A55" s="128"/>
      <c r="B55" s="107"/>
      <c r="C55" s="107"/>
      <c r="D55" s="107"/>
      <c r="E55" s="107"/>
      <c r="F55" s="107"/>
      <c r="G55" s="107"/>
      <c r="H55" s="107"/>
      <c r="I55" s="107"/>
      <c r="J55" s="107"/>
      <c r="K55" s="108"/>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row>
    <row r="56" spans="1:77" x14ac:dyDescent="0.25">
      <c r="A56" s="128"/>
      <c r="B56" s="107"/>
      <c r="C56" s="107"/>
      <c r="D56" s="107"/>
      <c r="E56" s="107"/>
      <c r="F56" s="107"/>
      <c r="G56" s="107"/>
      <c r="H56" s="107"/>
      <c r="I56" s="107"/>
      <c r="J56" s="107"/>
      <c r="K56" s="108"/>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row>
    <row r="57" spans="1:77" x14ac:dyDescent="0.25">
      <c r="A57" s="128"/>
      <c r="B57" s="107"/>
      <c r="C57" s="107"/>
      <c r="D57" s="107"/>
      <c r="E57" s="107"/>
      <c r="F57" s="107"/>
      <c r="G57" s="107"/>
      <c r="H57" s="107"/>
      <c r="I57" s="107"/>
      <c r="J57" s="107"/>
      <c r="K57" s="108"/>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row>
    <row r="58" spans="1:77" x14ac:dyDescent="0.25">
      <c r="A58" s="128"/>
      <c r="B58" s="107"/>
      <c r="C58" s="107"/>
      <c r="D58" s="107"/>
      <c r="E58" s="107"/>
      <c r="F58" s="107"/>
      <c r="G58" s="107"/>
      <c r="H58" s="107"/>
      <c r="I58" s="107"/>
      <c r="J58" s="107"/>
      <c r="K58" s="108"/>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row>
    <row r="59" spans="1:77" x14ac:dyDescent="0.25">
      <c r="A59" s="128"/>
      <c r="B59" s="107"/>
      <c r="C59" s="107"/>
      <c r="D59" s="107"/>
      <c r="E59" s="107"/>
      <c r="F59" s="107"/>
      <c r="G59" s="107"/>
      <c r="H59" s="107"/>
      <c r="I59" s="107"/>
      <c r="J59" s="107"/>
      <c r="K59" s="108"/>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row>
    <row r="60" spans="1:77" x14ac:dyDescent="0.25">
      <c r="A60" s="128"/>
      <c r="B60" s="107"/>
      <c r="C60" s="107"/>
      <c r="D60" s="107"/>
      <c r="E60" s="107"/>
      <c r="F60" s="107"/>
      <c r="G60" s="107"/>
      <c r="H60" s="107"/>
      <c r="I60" s="107"/>
      <c r="J60" s="107"/>
      <c r="K60" s="108"/>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row>
    <row r="61" spans="1:77" x14ac:dyDescent="0.25">
      <c r="A61" s="128"/>
      <c r="B61" s="107"/>
      <c r="C61" s="107"/>
      <c r="D61" s="107"/>
      <c r="E61" s="107"/>
      <c r="F61" s="107"/>
      <c r="G61" s="107"/>
      <c r="H61" s="107"/>
      <c r="I61" s="107"/>
      <c r="J61" s="107"/>
      <c r="K61" s="108"/>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row>
    <row r="62" spans="1:77" x14ac:dyDescent="0.25">
      <c r="A62" s="128"/>
      <c r="B62" s="107"/>
      <c r="C62" s="107"/>
      <c r="D62" s="107"/>
      <c r="E62" s="107"/>
      <c r="F62" s="107"/>
      <c r="G62" s="107"/>
      <c r="H62" s="107"/>
      <c r="I62" s="107"/>
      <c r="J62" s="107"/>
      <c r="K62" s="108"/>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row>
    <row r="63" spans="1:77" x14ac:dyDescent="0.25">
      <c r="A63" s="128"/>
      <c r="B63" s="107"/>
      <c r="C63" s="107"/>
      <c r="D63" s="107"/>
      <c r="E63" s="107"/>
      <c r="F63" s="107"/>
      <c r="G63" s="107"/>
      <c r="H63" s="107"/>
      <c r="I63" s="107"/>
      <c r="J63" s="107"/>
      <c r="K63" s="108"/>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row>
    <row r="64" spans="1:77" x14ac:dyDescent="0.25">
      <c r="A64" s="128"/>
      <c r="B64" s="107"/>
      <c r="C64" s="107"/>
      <c r="D64" s="107"/>
      <c r="E64" s="107"/>
      <c r="F64" s="107"/>
      <c r="G64" s="107"/>
      <c r="H64" s="107"/>
      <c r="I64" s="107"/>
      <c r="J64" s="107"/>
      <c r="K64" s="108"/>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row>
    <row r="65" spans="1:77" x14ac:dyDescent="0.25">
      <c r="A65" s="128"/>
      <c r="B65" s="107"/>
      <c r="C65" s="107"/>
      <c r="D65" s="107"/>
      <c r="E65" s="107"/>
      <c r="F65" s="107"/>
      <c r="G65" s="107"/>
      <c r="H65" s="107"/>
      <c r="I65" s="107"/>
      <c r="J65" s="107"/>
      <c r="K65" s="108"/>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row>
    <row r="66" spans="1:77" x14ac:dyDescent="0.25">
      <c r="A66" s="128"/>
      <c r="B66" s="107"/>
      <c r="C66" s="107"/>
      <c r="D66" s="107"/>
      <c r="E66" s="107"/>
      <c r="F66" s="107"/>
      <c r="G66" s="107"/>
      <c r="H66" s="107"/>
      <c r="I66" s="107"/>
      <c r="J66" s="107"/>
      <c r="K66" s="108"/>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row>
    <row r="67" spans="1:77" x14ac:dyDescent="0.25">
      <c r="A67" s="128"/>
      <c r="B67" s="107"/>
      <c r="C67" s="107"/>
      <c r="D67" s="107"/>
      <c r="E67" s="107"/>
      <c r="F67" s="107"/>
      <c r="G67" s="107"/>
      <c r="H67" s="107"/>
      <c r="I67" s="107"/>
      <c r="J67" s="107"/>
      <c r="K67" s="108"/>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row>
    <row r="68" spans="1:77" x14ac:dyDescent="0.25">
      <c r="A68" s="128"/>
      <c r="B68" s="107"/>
      <c r="C68" s="107"/>
      <c r="D68" s="107"/>
      <c r="E68" s="107"/>
      <c r="F68" s="107"/>
      <c r="G68" s="107"/>
      <c r="H68" s="107"/>
      <c r="I68" s="107"/>
      <c r="J68" s="107"/>
      <c r="K68" s="108"/>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row>
    <row r="69" spans="1:77" x14ac:dyDescent="0.25">
      <c r="A69" s="128"/>
      <c r="B69" s="107"/>
      <c r="C69" s="107"/>
      <c r="D69" s="107"/>
      <c r="E69" s="107"/>
      <c r="F69" s="107"/>
      <c r="G69" s="107"/>
      <c r="H69" s="107"/>
      <c r="I69" s="107"/>
      <c r="J69" s="107"/>
      <c r="K69" s="108"/>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row>
    <row r="70" spans="1:77" x14ac:dyDescent="0.25">
      <c r="A70" s="128"/>
      <c r="B70" s="107"/>
      <c r="C70" s="107"/>
      <c r="D70" s="107"/>
      <c r="E70" s="107"/>
      <c r="F70" s="107"/>
      <c r="G70" s="107"/>
      <c r="H70" s="107"/>
      <c r="I70" s="107"/>
      <c r="J70" s="107"/>
      <c r="K70" s="108"/>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row>
    <row r="71" spans="1:77" x14ac:dyDescent="0.25">
      <c r="A71" s="128"/>
      <c r="B71" s="107"/>
      <c r="C71" s="107"/>
      <c r="D71" s="107"/>
      <c r="E71" s="107"/>
      <c r="F71" s="107"/>
      <c r="G71" s="107"/>
      <c r="H71" s="107"/>
      <c r="I71" s="107"/>
      <c r="J71" s="107"/>
      <c r="K71" s="108"/>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row>
    <row r="72" spans="1:77" x14ac:dyDescent="0.25">
      <c r="A72" s="128"/>
      <c r="B72" s="107"/>
      <c r="C72" s="107"/>
      <c r="D72" s="107"/>
      <c r="E72" s="107"/>
      <c r="F72" s="107"/>
      <c r="G72" s="107"/>
      <c r="H72" s="107"/>
      <c r="I72" s="107"/>
      <c r="J72" s="107"/>
      <c r="K72" s="108"/>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row>
    <row r="73" spans="1:77" x14ac:dyDescent="0.25">
      <c r="A73" s="128"/>
      <c r="B73" s="107"/>
      <c r="C73" s="107"/>
      <c r="D73" s="107"/>
      <c r="E73" s="107"/>
      <c r="F73" s="107"/>
      <c r="G73" s="107"/>
      <c r="H73" s="107"/>
      <c r="I73" s="107"/>
      <c r="J73" s="107"/>
      <c r="K73" s="108"/>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row>
    <row r="74" spans="1:77" x14ac:dyDescent="0.25">
      <c r="A74" s="128"/>
      <c r="B74" s="107"/>
      <c r="C74" s="107"/>
      <c r="D74" s="107"/>
      <c r="E74" s="107"/>
      <c r="F74" s="107"/>
      <c r="G74" s="107"/>
      <c r="H74" s="107"/>
      <c r="I74" s="107"/>
      <c r="J74" s="107"/>
      <c r="K74" s="108"/>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row>
    <row r="75" spans="1:77" x14ac:dyDescent="0.25">
      <c r="A75" s="128"/>
      <c r="B75" s="107"/>
      <c r="C75" s="107"/>
      <c r="D75" s="107"/>
      <c r="E75" s="107"/>
      <c r="F75" s="107"/>
      <c r="G75" s="107"/>
      <c r="H75" s="107"/>
      <c r="I75" s="107"/>
      <c r="J75" s="107"/>
      <c r="K75" s="108"/>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row>
    <row r="76" spans="1:77" x14ac:dyDescent="0.25">
      <c r="A76" s="128"/>
      <c r="B76" s="107"/>
      <c r="C76" s="107"/>
      <c r="D76" s="107"/>
      <c r="E76" s="107"/>
      <c r="F76" s="107"/>
      <c r="G76" s="107"/>
      <c r="H76" s="107"/>
      <c r="I76" s="107"/>
      <c r="J76" s="107"/>
      <c r="K76" s="108"/>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row>
    <row r="77" spans="1:77" x14ac:dyDescent="0.25">
      <c r="A77" s="128"/>
      <c r="B77" s="107"/>
      <c r="C77" s="107"/>
      <c r="D77" s="107"/>
      <c r="E77" s="107"/>
      <c r="F77" s="107"/>
      <c r="G77" s="107"/>
      <c r="H77" s="107"/>
      <c r="I77" s="107"/>
      <c r="J77" s="107"/>
      <c r="K77" s="108"/>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row>
    <row r="78" spans="1:77" x14ac:dyDescent="0.25">
      <c r="A78" s="128"/>
      <c r="B78" s="107"/>
      <c r="C78" s="107"/>
      <c r="D78" s="107"/>
      <c r="E78" s="107"/>
      <c r="F78" s="107"/>
      <c r="G78" s="107"/>
      <c r="H78" s="107"/>
      <c r="I78" s="107"/>
      <c r="J78" s="107"/>
      <c r="K78" s="108"/>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row>
    <row r="79" spans="1:77" x14ac:dyDescent="0.25">
      <c r="A79" s="128"/>
      <c r="B79" s="107"/>
      <c r="C79" s="107"/>
      <c r="D79" s="107"/>
      <c r="E79" s="107"/>
      <c r="F79" s="107"/>
      <c r="G79" s="107"/>
      <c r="H79" s="107"/>
      <c r="I79" s="107"/>
      <c r="J79" s="107"/>
      <c r="K79" s="108"/>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row>
    <row r="80" spans="1:77" x14ac:dyDescent="0.25">
      <c r="A80" s="128"/>
      <c r="B80" s="107"/>
      <c r="C80" s="107"/>
      <c r="D80" s="107"/>
      <c r="E80" s="107"/>
      <c r="F80" s="107"/>
      <c r="G80" s="107"/>
      <c r="H80" s="107"/>
      <c r="I80" s="107"/>
      <c r="J80" s="107"/>
      <c r="K80" s="108"/>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row>
    <row r="81" spans="1:77" x14ac:dyDescent="0.25">
      <c r="A81" s="128"/>
      <c r="B81" s="107"/>
      <c r="C81" s="107"/>
      <c r="D81" s="107"/>
      <c r="E81" s="107"/>
      <c r="F81" s="107"/>
      <c r="G81" s="107"/>
      <c r="H81" s="107"/>
      <c r="I81" s="107"/>
      <c r="J81" s="107"/>
      <c r="K81" s="108"/>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row>
    <row r="82" spans="1:77" x14ac:dyDescent="0.25">
      <c r="A82" s="128"/>
      <c r="B82" s="107"/>
      <c r="C82" s="107"/>
      <c r="D82" s="107"/>
      <c r="E82" s="107"/>
      <c r="F82" s="107"/>
      <c r="G82" s="107"/>
      <c r="H82" s="107"/>
      <c r="I82" s="107"/>
      <c r="J82" s="107"/>
      <c r="K82" s="108"/>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row>
    <row r="83" spans="1:77" x14ac:dyDescent="0.25">
      <c r="A83" s="128"/>
      <c r="B83" s="107"/>
      <c r="C83" s="107"/>
      <c r="D83" s="107"/>
      <c r="E83" s="107"/>
      <c r="F83" s="107"/>
      <c r="G83" s="107"/>
      <c r="H83" s="107"/>
      <c r="I83" s="107"/>
      <c r="J83" s="107"/>
      <c r="K83" s="108"/>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row>
    <row r="84" spans="1:77" x14ac:dyDescent="0.25">
      <c r="A84" s="128"/>
      <c r="B84" s="107"/>
      <c r="C84" s="107"/>
      <c r="D84" s="107"/>
      <c r="E84" s="107"/>
      <c r="F84" s="107"/>
      <c r="G84" s="107"/>
      <c r="H84" s="107"/>
      <c r="I84" s="107"/>
      <c r="J84" s="107"/>
      <c r="K84" s="108"/>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row>
    <row r="85" spans="1:77" x14ac:dyDescent="0.25">
      <c r="A85" s="128"/>
      <c r="B85" s="107"/>
      <c r="C85" s="107"/>
      <c r="D85" s="107"/>
      <c r="E85" s="107"/>
      <c r="F85" s="107"/>
      <c r="G85" s="107"/>
      <c r="H85" s="107"/>
      <c r="I85" s="107"/>
      <c r="J85" s="107"/>
      <c r="K85" s="108"/>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row>
    <row r="86" spans="1:77" x14ac:dyDescent="0.25">
      <c r="A86" s="128"/>
      <c r="B86" s="107"/>
      <c r="C86" s="107"/>
      <c r="D86" s="107"/>
      <c r="E86" s="107"/>
      <c r="F86" s="107"/>
      <c r="G86" s="107"/>
      <c r="H86" s="107"/>
      <c r="I86" s="107"/>
      <c r="J86" s="107"/>
      <c r="K86" s="108"/>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row>
    <row r="87" spans="1:77" x14ac:dyDescent="0.25">
      <c r="A87" s="128"/>
      <c r="B87" s="107"/>
      <c r="C87" s="107"/>
      <c r="D87" s="107"/>
      <c r="E87" s="107"/>
      <c r="F87" s="107"/>
      <c r="G87" s="107"/>
      <c r="H87" s="107"/>
      <c r="I87" s="107"/>
      <c r="J87" s="107"/>
      <c r="K87" s="108"/>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row>
    <row r="88" spans="1:77" x14ac:dyDescent="0.25">
      <c r="A88" s="128"/>
      <c r="B88" s="107"/>
      <c r="C88" s="107"/>
      <c r="D88" s="107"/>
      <c r="E88" s="107"/>
      <c r="F88" s="107"/>
      <c r="G88" s="107"/>
      <c r="H88" s="107"/>
      <c r="I88" s="107"/>
      <c r="J88" s="107"/>
      <c r="K88" s="108"/>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row>
    <row r="89" spans="1:77" x14ac:dyDescent="0.25">
      <c r="A89" s="128"/>
      <c r="B89" s="107"/>
      <c r="C89" s="107"/>
      <c r="D89" s="107"/>
      <c r="E89" s="107"/>
      <c r="F89" s="107"/>
      <c r="G89" s="107"/>
      <c r="H89" s="107"/>
      <c r="I89" s="107"/>
      <c r="J89" s="107"/>
      <c r="K89" s="108"/>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row>
    <row r="90" spans="1:77" x14ac:dyDescent="0.25">
      <c r="A90" s="128"/>
      <c r="B90" s="107"/>
      <c r="C90" s="107"/>
      <c r="D90" s="107"/>
      <c r="E90" s="107"/>
      <c r="F90" s="107"/>
      <c r="G90" s="107"/>
      <c r="H90" s="107"/>
      <c r="I90" s="107"/>
      <c r="J90" s="107"/>
      <c r="K90" s="108"/>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row>
    <row r="91" spans="1:77" x14ac:dyDescent="0.25">
      <c r="A91" s="128"/>
      <c r="B91" s="107"/>
      <c r="C91" s="107"/>
      <c r="D91" s="107"/>
      <c r="E91" s="107"/>
      <c r="F91" s="107"/>
      <c r="G91" s="107"/>
      <c r="H91" s="107"/>
      <c r="I91" s="107"/>
      <c r="J91" s="107"/>
      <c r="K91" s="108"/>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row>
    <row r="92" spans="1:77" x14ac:dyDescent="0.25">
      <c r="A92" s="128"/>
      <c r="B92" s="107"/>
      <c r="C92" s="107"/>
      <c r="D92" s="107"/>
      <c r="E92" s="107"/>
      <c r="F92" s="107"/>
      <c r="G92" s="107"/>
      <c r="H92" s="107"/>
      <c r="I92" s="107"/>
      <c r="J92" s="107"/>
      <c r="K92" s="108"/>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row>
    <row r="93" spans="1:77" x14ac:dyDescent="0.25">
      <c r="A93" s="128"/>
      <c r="B93" s="107"/>
      <c r="C93" s="107"/>
      <c r="D93" s="107"/>
      <c r="E93" s="107"/>
      <c r="F93" s="107"/>
      <c r="G93" s="107"/>
      <c r="H93" s="107"/>
      <c r="I93" s="107"/>
      <c r="J93" s="107"/>
      <c r="K93" s="108"/>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row>
    <row r="94" spans="1:77" x14ac:dyDescent="0.25">
      <c r="A94" s="128"/>
      <c r="B94" s="107"/>
      <c r="C94" s="107"/>
      <c r="D94" s="107"/>
      <c r="E94" s="107"/>
      <c r="F94" s="107"/>
      <c r="G94" s="107"/>
      <c r="H94" s="107"/>
      <c r="I94" s="107"/>
      <c r="J94" s="107"/>
      <c r="K94" s="108"/>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row>
    <row r="95" spans="1:77" x14ac:dyDescent="0.25">
      <c r="A95" s="128"/>
      <c r="B95" s="107"/>
      <c r="C95" s="107"/>
      <c r="D95" s="107"/>
      <c r="E95" s="107"/>
      <c r="F95" s="107"/>
      <c r="G95" s="107"/>
      <c r="H95" s="107"/>
      <c r="I95" s="107"/>
      <c r="J95" s="107"/>
      <c r="K95" s="108"/>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row>
    <row r="96" spans="1:77" x14ac:dyDescent="0.25">
      <c r="A96" s="128"/>
      <c r="B96" s="107"/>
      <c r="C96" s="107"/>
      <c r="D96" s="107"/>
      <c r="E96" s="107"/>
      <c r="F96" s="107"/>
      <c r="G96" s="107"/>
      <c r="H96" s="107"/>
      <c r="I96" s="107"/>
      <c r="J96" s="107"/>
      <c r="K96" s="108"/>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row>
    <row r="97" spans="1:77" x14ac:dyDescent="0.25">
      <c r="A97" s="128"/>
      <c r="B97" s="107"/>
      <c r="C97" s="107"/>
      <c r="D97" s="107"/>
      <c r="E97" s="107"/>
      <c r="F97" s="107"/>
      <c r="G97" s="107"/>
      <c r="H97" s="107"/>
      <c r="I97" s="107"/>
      <c r="J97" s="107"/>
      <c r="K97" s="108"/>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row>
    <row r="98" spans="1:77" x14ac:dyDescent="0.25">
      <c r="A98" s="128"/>
      <c r="B98" s="107"/>
      <c r="C98" s="107"/>
      <c r="D98" s="107"/>
      <c r="E98" s="107"/>
      <c r="F98" s="107"/>
      <c r="G98" s="107"/>
      <c r="H98" s="107"/>
      <c r="I98" s="107"/>
      <c r="J98" s="107"/>
      <c r="K98" s="108"/>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row>
    <row r="99" spans="1:77" x14ac:dyDescent="0.25">
      <c r="A99" s="128"/>
      <c r="B99" s="107"/>
      <c r="C99" s="107"/>
      <c r="D99" s="107"/>
      <c r="E99" s="107"/>
      <c r="F99" s="107"/>
      <c r="G99" s="107"/>
      <c r="H99" s="107"/>
      <c r="I99" s="107"/>
      <c r="J99" s="107"/>
      <c r="K99" s="108"/>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row>
    <row r="100" spans="1:77" x14ac:dyDescent="0.25">
      <c r="A100" s="128"/>
      <c r="B100" s="107"/>
      <c r="C100" s="107"/>
      <c r="D100" s="107"/>
      <c r="E100" s="107"/>
      <c r="F100" s="107"/>
      <c r="G100" s="107"/>
      <c r="H100" s="107"/>
      <c r="I100" s="107"/>
      <c r="J100" s="107"/>
      <c r="K100" s="108"/>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row>
    <row r="101" spans="1:77" x14ac:dyDescent="0.25">
      <c r="A101" s="128"/>
      <c r="B101" s="107"/>
      <c r="C101" s="107"/>
      <c r="D101" s="107"/>
      <c r="E101" s="107"/>
      <c r="F101" s="107"/>
      <c r="G101" s="107"/>
      <c r="H101" s="107"/>
      <c r="I101" s="107"/>
      <c r="J101" s="107"/>
      <c r="K101" s="108"/>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row>
    <row r="102" spans="1:77" x14ac:dyDescent="0.25">
      <c r="A102" s="128"/>
      <c r="B102" s="107"/>
      <c r="C102" s="107"/>
      <c r="D102" s="107"/>
      <c r="E102" s="107"/>
      <c r="F102" s="107"/>
      <c r="G102" s="107"/>
      <c r="H102" s="107"/>
      <c r="I102" s="107"/>
      <c r="J102" s="107"/>
      <c r="K102" s="108"/>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row>
    <row r="103" spans="1:77" x14ac:dyDescent="0.25">
      <c r="A103" s="128"/>
      <c r="B103" s="107"/>
      <c r="C103" s="107"/>
      <c r="D103" s="107"/>
      <c r="E103" s="107"/>
      <c r="F103" s="107"/>
      <c r="G103" s="107"/>
      <c r="H103" s="107"/>
      <c r="I103" s="107"/>
      <c r="J103" s="107"/>
      <c r="K103" s="108"/>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row>
    <row r="104" spans="1:77" x14ac:dyDescent="0.25">
      <c r="A104" s="128"/>
      <c r="B104" s="107"/>
      <c r="C104" s="107"/>
      <c r="D104" s="107"/>
      <c r="E104" s="107"/>
      <c r="F104" s="107"/>
      <c r="G104" s="107"/>
      <c r="H104" s="107"/>
      <c r="I104" s="107"/>
      <c r="J104" s="107"/>
      <c r="K104" s="108"/>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row>
    <row r="105" spans="1:77" x14ac:dyDescent="0.25">
      <c r="A105" s="128"/>
      <c r="B105" s="107"/>
      <c r="C105" s="107"/>
      <c r="D105" s="107"/>
      <c r="E105" s="107"/>
      <c r="F105" s="107"/>
      <c r="G105" s="107"/>
      <c r="H105" s="107"/>
      <c r="I105" s="107"/>
      <c r="J105" s="107"/>
      <c r="K105" s="108"/>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row>
    <row r="106" spans="1:77" x14ac:dyDescent="0.25">
      <c r="A106" s="128"/>
      <c r="B106" s="107"/>
      <c r="C106" s="107"/>
      <c r="D106" s="107"/>
      <c r="E106" s="107"/>
      <c r="F106" s="107"/>
      <c r="G106" s="107"/>
      <c r="H106" s="107"/>
      <c r="I106" s="107"/>
      <c r="J106" s="107"/>
      <c r="K106" s="108"/>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row>
    <row r="107" spans="1:77" x14ac:dyDescent="0.25">
      <c r="A107" s="128"/>
      <c r="B107" s="107"/>
      <c r="C107" s="107"/>
      <c r="D107" s="107"/>
      <c r="E107" s="107"/>
      <c r="F107" s="107"/>
      <c r="G107" s="107"/>
      <c r="H107" s="107"/>
      <c r="I107" s="107"/>
      <c r="J107" s="107"/>
      <c r="K107" s="108"/>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row>
    <row r="108" spans="1:77" x14ac:dyDescent="0.25">
      <c r="A108" s="128"/>
      <c r="B108" s="107"/>
      <c r="C108" s="107"/>
      <c r="D108" s="107"/>
      <c r="E108" s="107"/>
      <c r="F108" s="107"/>
      <c r="G108" s="107"/>
      <c r="H108" s="107"/>
      <c r="I108" s="107"/>
      <c r="J108" s="107"/>
      <c r="K108" s="108"/>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row>
    <row r="109" spans="1:77" x14ac:dyDescent="0.25">
      <c r="A109" s="128"/>
      <c r="B109" s="107"/>
      <c r="C109" s="107"/>
      <c r="D109" s="107"/>
      <c r="E109" s="107"/>
      <c r="F109" s="107"/>
      <c r="G109" s="107"/>
      <c r="H109" s="107"/>
      <c r="I109" s="107"/>
      <c r="J109" s="107"/>
      <c r="K109" s="108"/>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row>
    <row r="110" spans="1:77" x14ac:dyDescent="0.25">
      <c r="A110" s="128"/>
      <c r="B110" s="107"/>
      <c r="C110" s="107"/>
      <c r="D110" s="107"/>
      <c r="E110" s="107"/>
      <c r="F110" s="107"/>
      <c r="G110" s="107"/>
      <c r="H110" s="107"/>
      <c r="I110" s="107"/>
      <c r="J110" s="107"/>
      <c r="K110" s="108"/>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row>
    <row r="111" spans="1:77" x14ac:dyDescent="0.25">
      <c r="A111" s="128"/>
      <c r="B111" s="107"/>
      <c r="C111" s="107"/>
      <c r="D111" s="107"/>
      <c r="E111" s="107"/>
      <c r="F111" s="107"/>
      <c r="G111" s="107"/>
      <c r="H111" s="107"/>
      <c r="I111" s="107"/>
      <c r="J111" s="107"/>
      <c r="K111" s="108"/>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row>
    <row r="112" spans="1:77" x14ac:dyDescent="0.25">
      <c r="A112" s="128"/>
      <c r="B112" s="107"/>
      <c r="C112" s="107"/>
      <c r="D112" s="107"/>
      <c r="E112" s="107"/>
      <c r="F112" s="107"/>
      <c r="G112" s="107"/>
      <c r="H112" s="107"/>
      <c r="I112" s="107"/>
      <c r="J112" s="107"/>
      <c r="K112" s="108"/>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row>
    <row r="113" spans="1:77" x14ac:dyDescent="0.25">
      <c r="A113" s="128"/>
      <c r="B113" s="107"/>
      <c r="C113" s="107"/>
      <c r="D113" s="107"/>
      <c r="E113" s="107"/>
      <c r="F113" s="107"/>
      <c r="G113" s="107"/>
      <c r="H113" s="107"/>
      <c r="I113" s="107"/>
      <c r="J113" s="107"/>
      <c r="K113" s="108"/>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row>
    <row r="114" spans="1:77" x14ac:dyDescent="0.25">
      <c r="A114" s="128"/>
      <c r="B114" s="107"/>
      <c r="C114" s="107"/>
      <c r="D114" s="107"/>
      <c r="E114" s="107"/>
      <c r="F114" s="107"/>
      <c r="G114" s="107"/>
      <c r="H114" s="107"/>
      <c r="I114" s="107"/>
      <c r="J114" s="107"/>
      <c r="K114" s="108"/>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row>
    <row r="115" spans="1:77" x14ac:dyDescent="0.25">
      <c r="A115" s="128"/>
      <c r="B115" s="107"/>
      <c r="C115" s="107"/>
      <c r="D115" s="107"/>
      <c r="E115" s="107"/>
      <c r="F115" s="107"/>
      <c r="G115" s="107"/>
      <c r="H115" s="107"/>
      <c r="I115" s="107"/>
      <c r="J115" s="107"/>
      <c r="K115" s="108"/>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row>
    <row r="116" spans="1:77" x14ac:dyDescent="0.25">
      <c r="A116" s="128"/>
      <c r="B116" s="107"/>
      <c r="C116" s="107"/>
      <c r="D116" s="107"/>
      <c r="E116" s="107"/>
      <c r="F116" s="107"/>
      <c r="G116" s="107"/>
      <c r="H116" s="107"/>
      <c r="I116" s="107"/>
      <c r="J116" s="107"/>
      <c r="K116" s="108"/>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row>
    <row r="117" spans="1:77" x14ac:dyDescent="0.25">
      <c r="A117" s="128"/>
      <c r="B117" s="107"/>
      <c r="C117" s="107"/>
      <c r="D117" s="107"/>
      <c r="E117" s="107"/>
      <c r="F117" s="107"/>
      <c r="G117" s="107"/>
      <c r="H117" s="107"/>
      <c r="I117" s="107"/>
      <c r="J117" s="107"/>
      <c r="K117" s="108"/>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row>
    <row r="118" spans="1:77" x14ac:dyDescent="0.25">
      <c r="A118" s="128"/>
      <c r="B118" s="107"/>
      <c r="C118" s="107"/>
      <c r="D118" s="107"/>
      <c r="E118" s="107"/>
      <c r="F118" s="107"/>
      <c r="G118" s="107"/>
      <c r="H118" s="107"/>
      <c r="I118" s="107"/>
      <c r="J118" s="107"/>
      <c r="K118" s="108"/>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row>
    <row r="119" spans="1:77" x14ac:dyDescent="0.25">
      <c r="A119" s="128"/>
      <c r="B119" s="107"/>
      <c r="C119" s="107"/>
      <c r="D119" s="107"/>
      <c r="E119" s="107"/>
      <c r="F119" s="107"/>
      <c r="G119" s="107"/>
      <c r="H119" s="107"/>
      <c r="I119" s="107"/>
      <c r="J119" s="107"/>
      <c r="K119" s="108"/>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row>
    <row r="120" spans="1:77" x14ac:dyDescent="0.25">
      <c r="A120" s="128"/>
      <c r="B120" s="107"/>
      <c r="C120" s="107"/>
      <c r="D120" s="107"/>
      <c r="E120" s="107"/>
      <c r="F120" s="107"/>
      <c r="G120" s="107"/>
      <c r="H120" s="107"/>
      <c r="I120" s="107"/>
      <c r="J120" s="107"/>
      <c r="K120" s="108"/>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row>
    <row r="121" spans="1:77" x14ac:dyDescent="0.25">
      <c r="A121" s="128"/>
      <c r="B121" s="107"/>
      <c r="C121" s="107"/>
      <c r="D121" s="107"/>
      <c r="E121" s="107"/>
      <c r="F121" s="107"/>
      <c r="G121" s="107"/>
      <c r="H121" s="107"/>
      <c r="I121" s="107"/>
      <c r="J121" s="107"/>
      <c r="K121" s="108"/>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row>
    <row r="122" spans="1:77" x14ac:dyDescent="0.25">
      <c r="A122" s="128"/>
      <c r="B122" s="107"/>
      <c r="C122" s="107"/>
      <c r="D122" s="107"/>
      <c r="E122" s="107"/>
      <c r="F122" s="107"/>
      <c r="G122" s="107"/>
      <c r="H122" s="107"/>
      <c r="I122" s="107"/>
      <c r="J122" s="107"/>
      <c r="K122" s="108"/>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row>
    <row r="123" spans="1:77" x14ac:dyDescent="0.25">
      <c r="A123" s="128"/>
      <c r="B123" s="107"/>
      <c r="C123" s="107"/>
      <c r="D123" s="107"/>
      <c r="E123" s="107"/>
      <c r="F123" s="107"/>
      <c r="G123" s="107"/>
      <c r="H123" s="107"/>
      <c r="I123" s="107"/>
      <c r="J123" s="107"/>
      <c r="K123" s="108"/>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row>
    <row r="124" spans="1:77" x14ac:dyDescent="0.25">
      <c r="A124" s="128"/>
      <c r="B124" s="107"/>
      <c r="C124" s="107"/>
      <c r="D124" s="107"/>
      <c r="E124" s="107"/>
      <c r="F124" s="107"/>
      <c r="G124" s="107"/>
      <c r="H124" s="107"/>
      <c r="I124" s="107"/>
      <c r="J124" s="107"/>
      <c r="K124" s="108"/>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row>
    <row r="125" spans="1:77" x14ac:dyDescent="0.25">
      <c r="A125" s="128"/>
      <c r="B125" s="107"/>
      <c r="C125" s="107"/>
      <c r="D125" s="107"/>
      <c r="E125" s="107"/>
      <c r="F125" s="107"/>
      <c r="G125" s="107"/>
      <c r="H125" s="107"/>
      <c r="I125" s="107"/>
      <c r="J125" s="107"/>
      <c r="K125" s="108"/>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row>
    <row r="126" spans="1:77" x14ac:dyDescent="0.25">
      <c r="A126" s="128"/>
      <c r="B126" s="107"/>
      <c r="C126" s="107"/>
      <c r="D126" s="107"/>
      <c r="E126" s="107"/>
      <c r="F126" s="107"/>
      <c r="G126" s="107"/>
      <c r="H126" s="107"/>
      <c r="I126" s="107"/>
      <c r="J126" s="107"/>
      <c r="K126" s="108"/>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row>
    <row r="127" spans="1:77" x14ac:dyDescent="0.25">
      <c r="A127" s="128"/>
      <c r="B127" s="107"/>
      <c r="C127" s="107"/>
      <c r="D127" s="107"/>
      <c r="E127" s="107"/>
      <c r="F127" s="107"/>
      <c r="G127" s="107"/>
      <c r="H127" s="107"/>
      <c r="I127" s="107"/>
      <c r="J127" s="107"/>
      <c r="K127" s="108"/>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row>
    <row r="128" spans="1:77" x14ac:dyDescent="0.25">
      <c r="A128" s="128"/>
      <c r="B128" s="107"/>
      <c r="C128" s="107"/>
      <c r="D128" s="107"/>
      <c r="E128" s="107"/>
      <c r="F128" s="107"/>
      <c r="G128" s="107"/>
      <c r="H128" s="107"/>
      <c r="I128" s="107"/>
      <c r="J128" s="107"/>
      <c r="K128" s="108"/>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row>
    <row r="129" spans="1:77" x14ac:dyDescent="0.25">
      <c r="A129" s="128"/>
      <c r="B129" s="107"/>
      <c r="C129" s="107"/>
      <c r="D129" s="107"/>
      <c r="E129" s="107"/>
      <c r="F129" s="107"/>
      <c r="G129" s="107"/>
      <c r="H129" s="107"/>
      <c r="I129" s="107"/>
      <c r="J129" s="107"/>
      <c r="K129" s="108"/>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row>
    <row r="130" spans="1:77" x14ac:dyDescent="0.25">
      <c r="A130" s="128"/>
      <c r="B130" s="107"/>
      <c r="C130" s="107"/>
      <c r="D130" s="107"/>
      <c r="E130" s="107"/>
      <c r="F130" s="107"/>
      <c r="G130" s="107"/>
      <c r="H130" s="107"/>
      <c r="I130" s="107"/>
      <c r="J130" s="107"/>
      <c r="K130" s="108"/>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row>
    <row r="131" spans="1:77" x14ac:dyDescent="0.25">
      <c r="A131" s="128"/>
      <c r="B131" s="107"/>
      <c r="C131" s="107"/>
      <c r="D131" s="107"/>
      <c r="E131" s="107"/>
      <c r="F131" s="107"/>
      <c r="G131" s="107"/>
      <c r="H131" s="107"/>
      <c r="I131" s="107"/>
      <c r="J131" s="107"/>
      <c r="K131" s="108"/>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row>
    <row r="132" spans="1:77" x14ac:dyDescent="0.25">
      <c r="A132" s="128"/>
      <c r="B132" s="107"/>
      <c r="C132" s="107"/>
      <c r="D132" s="107"/>
      <c r="E132" s="107"/>
      <c r="F132" s="107"/>
      <c r="G132" s="107"/>
      <c r="H132" s="107"/>
      <c r="I132" s="107"/>
      <c r="J132" s="107"/>
      <c r="K132" s="108"/>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row>
    <row r="133" spans="1:77" x14ac:dyDescent="0.25">
      <c r="A133" s="128"/>
      <c r="B133" s="107"/>
      <c r="C133" s="107"/>
      <c r="D133" s="107"/>
      <c r="E133" s="107"/>
      <c r="F133" s="107"/>
      <c r="G133" s="107"/>
      <c r="H133" s="107"/>
      <c r="I133" s="107"/>
      <c r="J133" s="107"/>
      <c r="K133" s="108"/>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row>
    <row r="134" spans="1:77" x14ac:dyDescent="0.25">
      <c r="A134" s="128"/>
      <c r="B134" s="107"/>
      <c r="C134" s="107"/>
      <c r="D134" s="107"/>
      <c r="E134" s="107"/>
      <c r="F134" s="107"/>
      <c r="G134" s="107"/>
      <c r="H134" s="107"/>
      <c r="I134" s="107"/>
      <c r="J134" s="107"/>
      <c r="K134" s="108"/>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row>
    <row r="135" spans="1:77" x14ac:dyDescent="0.25">
      <c r="A135" s="128"/>
      <c r="B135" s="107"/>
      <c r="C135" s="107"/>
      <c r="D135" s="107"/>
      <c r="E135" s="107"/>
      <c r="F135" s="107"/>
      <c r="G135" s="107"/>
      <c r="H135" s="107"/>
      <c r="I135" s="107"/>
      <c r="J135" s="107"/>
      <c r="K135" s="108"/>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row>
    <row r="136" spans="1:77" x14ac:dyDescent="0.25">
      <c r="A136" s="128"/>
      <c r="B136" s="107"/>
      <c r="C136" s="107"/>
      <c r="D136" s="107"/>
      <c r="E136" s="107"/>
      <c r="F136" s="107"/>
      <c r="G136" s="107"/>
      <c r="H136" s="107"/>
      <c r="I136" s="107"/>
      <c r="J136" s="107"/>
      <c r="K136" s="108"/>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row>
    <row r="137" spans="1:77" x14ac:dyDescent="0.25">
      <c r="A137" s="128"/>
      <c r="B137" s="107"/>
      <c r="C137" s="107"/>
      <c r="D137" s="107"/>
      <c r="E137" s="107"/>
      <c r="F137" s="107"/>
      <c r="G137" s="107"/>
      <c r="H137" s="107"/>
      <c r="I137" s="107"/>
      <c r="J137" s="107"/>
      <c r="K137" s="108"/>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row>
    <row r="138" spans="1:77" x14ac:dyDescent="0.25">
      <c r="A138" s="128"/>
      <c r="B138" s="107"/>
      <c r="C138" s="107"/>
      <c r="D138" s="107"/>
      <c r="E138" s="107"/>
      <c r="F138" s="107"/>
      <c r="G138" s="107"/>
      <c r="H138" s="107"/>
      <c r="I138" s="107"/>
      <c r="J138" s="107"/>
      <c r="K138" s="108"/>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row>
    <row r="139" spans="1:77" x14ac:dyDescent="0.25">
      <c r="A139" s="128"/>
      <c r="B139" s="107"/>
      <c r="C139" s="107"/>
      <c r="D139" s="107"/>
      <c r="E139" s="107"/>
      <c r="F139" s="107"/>
      <c r="G139" s="107"/>
      <c r="H139" s="107"/>
      <c r="I139" s="107"/>
      <c r="J139" s="107"/>
      <c r="K139" s="108"/>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row>
    <row r="140" spans="1:77" x14ac:dyDescent="0.25">
      <c r="A140" s="128"/>
      <c r="B140" s="107"/>
      <c r="C140" s="107"/>
      <c r="D140" s="107"/>
      <c r="E140" s="107"/>
      <c r="F140" s="107"/>
      <c r="G140" s="107"/>
      <c r="H140" s="107"/>
      <c r="I140" s="107"/>
      <c r="J140" s="107"/>
      <c r="K140" s="108"/>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row>
    <row r="141" spans="1:77" x14ac:dyDescent="0.25">
      <c r="A141" s="128"/>
      <c r="B141" s="107"/>
      <c r="C141" s="107"/>
      <c r="D141" s="107"/>
      <c r="E141" s="107"/>
      <c r="F141" s="107"/>
      <c r="G141" s="107"/>
      <c r="H141" s="107"/>
      <c r="I141" s="107"/>
      <c r="J141" s="107"/>
      <c r="K141" s="108"/>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row>
    <row r="142" spans="1:77" x14ac:dyDescent="0.25">
      <c r="A142" s="128"/>
      <c r="B142" s="107"/>
      <c r="C142" s="107"/>
      <c r="D142" s="107"/>
      <c r="E142" s="107"/>
      <c r="F142" s="107"/>
      <c r="G142" s="107"/>
      <c r="H142" s="107"/>
      <c r="I142" s="107"/>
      <c r="J142" s="107"/>
      <c r="K142" s="108"/>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row>
    <row r="143" spans="1:77" x14ac:dyDescent="0.25">
      <c r="A143" s="128"/>
      <c r="B143" s="107"/>
      <c r="C143" s="107"/>
      <c r="D143" s="107"/>
      <c r="E143" s="107"/>
      <c r="F143" s="107"/>
      <c r="G143" s="107"/>
      <c r="H143" s="107"/>
      <c r="I143" s="107"/>
      <c r="J143" s="107"/>
      <c r="K143" s="108"/>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row>
    <row r="144" spans="1:77" x14ac:dyDescent="0.25">
      <c r="A144" s="128"/>
      <c r="B144" s="107"/>
      <c r="C144" s="107"/>
      <c r="D144" s="107"/>
      <c r="E144" s="107"/>
      <c r="F144" s="107"/>
      <c r="G144" s="107"/>
      <c r="H144" s="107"/>
      <c r="I144" s="107"/>
      <c r="J144" s="107"/>
      <c r="K144" s="108"/>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row>
    <row r="145" spans="1:77" x14ac:dyDescent="0.25">
      <c r="A145" s="128"/>
      <c r="B145" s="107"/>
      <c r="C145" s="107"/>
      <c r="D145" s="107"/>
      <c r="E145" s="107"/>
      <c r="F145" s="107"/>
      <c r="G145" s="107"/>
      <c r="H145" s="107"/>
      <c r="I145" s="107"/>
      <c r="J145" s="107"/>
      <c r="K145" s="108"/>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row>
    <row r="146" spans="1:77" x14ac:dyDescent="0.25">
      <c r="A146" s="128"/>
      <c r="B146" s="107"/>
      <c r="C146" s="107"/>
      <c r="D146" s="107"/>
      <c r="E146" s="107"/>
      <c r="F146" s="107"/>
      <c r="G146" s="107"/>
      <c r="H146" s="107"/>
      <c r="I146" s="107"/>
      <c r="J146" s="107"/>
      <c r="K146" s="108"/>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row>
    <row r="147" spans="1:77" x14ac:dyDescent="0.25">
      <c r="A147" s="128"/>
      <c r="B147" s="107"/>
      <c r="C147" s="107"/>
      <c r="D147" s="107"/>
      <c r="E147" s="107"/>
      <c r="F147" s="107"/>
      <c r="G147" s="107"/>
      <c r="H147" s="107"/>
      <c r="I147" s="107"/>
      <c r="J147" s="107"/>
      <c r="K147" s="108"/>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row>
    <row r="148" spans="1:77" x14ac:dyDescent="0.25">
      <c r="A148" s="128"/>
      <c r="B148" s="107"/>
      <c r="C148" s="107"/>
      <c r="D148" s="107"/>
      <c r="E148" s="107"/>
      <c r="F148" s="107"/>
      <c r="G148" s="107"/>
      <c r="H148" s="107"/>
      <c r="I148" s="107"/>
      <c r="J148" s="107"/>
      <c r="K148" s="108"/>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row>
    <row r="149" spans="1:77" x14ac:dyDescent="0.25">
      <c r="A149" s="128"/>
      <c r="B149" s="107"/>
      <c r="C149" s="107"/>
      <c r="D149" s="107"/>
      <c r="E149" s="107"/>
      <c r="F149" s="107"/>
      <c r="G149" s="107"/>
      <c r="H149" s="107"/>
      <c r="I149" s="107"/>
      <c r="J149" s="107"/>
      <c r="K149" s="108"/>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row>
    <row r="150" spans="1:77" x14ac:dyDescent="0.25">
      <c r="A150" s="128"/>
      <c r="B150" s="107"/>
      <c r="C150" s="107"/>
      <c r="D150" s="107"/>
      <c r="E150" s="107"/>
      <c r="F150" s="107"/>
      <c r="G150" s="107"/>
      <c r="H150" s="107"/>
      <c r="I150" s="107"/>
      <c r="J150" s="107"/>
      <c r="K150" s="108"/>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row>
    <row r="151" spans="1:77" x14ac:dyDescent="0.25">
      <c r="A151" s="128"/>
      <c r="B151" s="107"/>
      <c r="C151" s="107"/>
      <c r="D151" s="107"/>
      <c r="E151" s="107"/>
      <c r="F151" s="107"/>
      <c r="G151" s="107"/>
      <c r="H151" s="107"/>
      <c r="I151" s="107"/>
      <c r="J151" s="107"/>
      <c r="K151" s="108"/>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row>
    <row r="152" spans="1:77" x14ac:dyDescent="0.25">
      <c r="A152" s="128"/>
      <c r="B152" s="107"/>
      <c r="C152" s="107"/>
      <c r="D152" s="107"/>
      <c r="E152" s="107"/>
      <c r="F152" s="107"/>
      <c r="G152" s="107"/>
      <c r="H152" s="107"/>
      <c r="I152" s="107"/>
      <c r="J152" s="107"/>
      <c r="K152" s="108"/>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row>
    <row r="153" spans="1:77" x14ac:dyDescent="0.25">
      <c r="A153" s="128"/>
      <c r="B153" s="107"/>
      <c r="C153" s="107"/>
      <c r="D153" s="107"/>
      <c r="E153" s="107"/>
      <c r="F153" s="107"/>
      <c r="G153" s="107"/>
      <c r="H153" s="107"/>
      <c r="I153" s="107"/>
      <c r="J153" s="107"/>
      <c r="K153" s="108"/>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row>
    <row r="154" spans="1:77" x14ac:dyDescent="0.25">
      <c r="A154" s="128"/>
      <c r="B154" s="107"/>
      <c r="C154" s="107"/>
      <c r="D154" s="107"/>
      <c r="E154" s="107"/>
      <c r="F154" s="107"/>
      <c r="G154" s="107"/>
      <c r="H154" s="107"/>
      <c r="I154" s="107"/>
      <c r="J154" s="107"/>
      <c r="K154" s="108"/>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row>
    <row r="155" spans="1:77" x14ac:dyDescent="0.25">
      <c r="A155" s="128"/>
      <c r="B155" s="107"/>
      <c r="C155" s="107"/>
      <c r="D155" s="107"/>
      <c r="E155" s="107"/>
      <c r="F155" s="107"/>
      <c r="G155" s="107"/>
      <c r="H155" s="107"/>
      <c r="I155" s="107"/>
      <c r="J155" s="107"/>
      <c r="K155" s="108"/>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row>
    <row r="156" spans="1:77" x14ac:dyDescent="0.25">
      <c r="A156" s="128"/>
      <c r="B156" s="107"/>
      <c r="C156" s="107"/>
      <c r="D156" s="107"/>
      <c r="E156" s="107"/>
      <c r="F156" s="107"/>
      <c r="G156" s="107"/>
      <c r="H156" s="107"/>
      <c r="I156" s="107"/>
      <c r="J156" s="107"/>
      <c r="K156" s="108"/>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row>
    <row r="157" spans="1:77" x14ac:dyDescent="0.25">
      <c r="A157" s="128"/>
      <c r="B157" s="107"/>
      <c r="C157" s="107"/>
      <c r="D157" s="107"/>
      <c r="E157" s="107"/>
      <c r="F157" s="107"/>
      <c r="G157" s="107"/>
      <c r="H157" s="107"/>
      <c r="I157" s="107"/>
      <c r="J157" s="107"/>
      <c r="K157" s="108"/>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row>
    <row r="158" spans="1:77" x14ac:dyDescent="0.25">
      <c r="A158" s="128"/>
      <c r="B158" s="107"/>
      <c r="C158" s="107"/>
      <c r="D158" s="107"/>
      <c r="E158" s="107"/>
      <c r="F158" s="107"/>
      <c r="G158" s="107"/>
      <c r="H158" s="107"/>
      <c r="I158" s="107"/>
      <c r="J158" s="107"/>
      <c r="K158" s="108"/>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row>
    <row r="159" spans="1:77" x14ac:dyDescent="0.25">
      <c r="A159" s="128"/>
      <c r="B159" s="107"/>
      <c r="C159" s="107"/>
      <c r="D159" s="107"/>
      <c r="E159" s="107"/>
      <c r="F159" s="107"/>
      <c r="G159" s="107"/>
      <c r="H159" s="107"/>
      <c r="I159" s="107"/>
      <c r="J159" s="107"/>
      <c r="K159" s="108"/>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row>
    <row r="160" spans="1:77" x14ac:dyDescent="0.25">
      <c r="A160" s="128"/>
      <c r="B160" s="107"/>
      <c r="C160" s="107"/>
      <c r="D160" s="107"/>
      <c r="E160" s="107"/>
      <c r="F160" s="107"/>
      <c r="G160" s="107"/>
      <c r="H160" s="107"/>
      <c r="I160" s="107"/>
      <c r="J160" s="107"/>
      <c r="K160" s="108"/>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row>
    <row r="161" spans="1:77" x14ac:dyDescent="0.25">
      <c r="A161" s="128"/>
      <c r="B161" s="107"/>
      <c r="C161" s="107"/>
      <c r="D161" s="107"/>
      <c r="E161" s="107"/>
      <c r="F161" s="107"/>
      <c r="G161" s="107"/>
      <c r="H161" s="107"/>
      <c r="I161" s="107"/>
      <c r="J161" s="107"/>
      <c r="K161" s="108"/>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row>
    <row r="162" spans="1:77" x14ac:dyDescent="0.25">
      <c r="A162" s="128"/>
      <c r="B162" s="107"/>
      <c r="C162" s="107"/>
      <c r="D162" s="107"/>
      <c r="E162" s="107"/>
      <c r="F162" s="107"/>
      <c r="G162" s="107"/>
      <c r="H162" s="107"/>
      <c r="I162" s="107"/>
      <c r="J162" s="107"/>
      <c r="K162" s="108"/>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row>
    <row r="163" spans="1:77" x14ac:dyDescent="0.25">
      <c r="A163" s="128"/>
      <c r="B163" s="107"/>
      <c r="C163" s="107"/>
      <c r="D163" s="107"/>
      <c r="E163" s="107"/>
      <c r="F163" s="107"/>
      <c r="G163" s="107"/>
      <c r="H163" s="107"/>
      <c r="I163" s="107"/>
      <c r="J163" s="107"/>
      <c r="K163" s="108"/>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row>
    <row r="164" spans="1:77" x14ac:dyDescent="0.25">
      <c r="A164" s="128"/>
      <c r="B164" s="107"/>
      <c r="C164" s="107"/>
      <c r="D164" s="107"/>
      <c r="E164" s="107"/>
      <c r="F164" s="107"/>
      <c r="G164" s="107"/>
      <c r="H164" s="107"/>
      <c r="I164" s="107"/>
      <c r="J164" s="107"/>
      <c r="K164" s="108"/>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row>
    <row r="165" spans="1:77" x14ac:dyDescent="0.25">
      <c r="A165" s="128"/>
      <c r="B165" s="107"/>
      <c r="C165" s="107"/>
      <c r="D165" s="107"/>
      <c r="E165" s="107"/>
      <c r="F165" s="107"/>
      <c r="G165" s="107"/>
      <c r="H165" s="107"/>
      <c r="I165" s="107"/>
      <c r="J165" s="107"/>
      <c r="K165" s="108"/>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row>
    <row r="166" spans="1:77" x14ac:dyDescent="0.25">
      <c r="A166" s="128"/>
      <c r="B166" s="107"/>
      <c r="C166" s="107"/>
      <c r="D166" s="107"/>
      <c r="E166" s="107"/>
      <c r="F166" s="107"/>
      <c r="G166" s="107"/>
      <c r="H166" s="107"/>
      <c r="I166" s="107"/>
      <c r="J166" s="107"/>
      <c r="K166" s="108"/>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row>
    <row r="167" spans="1:77" x14ac:dyDescent="0.25">
      <c r="A167" s="128"/>
      <c r="B167" s="107"/>
      <c r="C167" s="107"/>
      <c r="D167" s="107"/>
      <c r="E167" s="107"/>
      <c r="F167" s="107"/>
      <c r="G167" s="107"/>
      <c r="H167" s="107"/>
      <c r="I167" s="107"/>
      <c r="J167" s="107"/>
      <c r="K167" s="108"/>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row>
    <row r="168" spans="1:77" x14ac:dyDescent="0.25">
      <c r="A168" s="128"/>
      <c r="B168" s="107"/>
      <c r="C168" s="107"/>
      <c r="D168" s="107"/>
      <c r="E168" s="107"/>
      <c r="F168" s="107"/>
      <c r="G168" s="107"/>
      <c r="H168" s="107"/>
      <c r="I168" s="107"/>
      <c r="J168" s="107"/>
      <c r="K168" s="108"/>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row>
    <row r="169" spans="1:77" x14ac:dyDescent="0.25">
      <c r="A169" s="128"/>
      <c r="B169" s="107"/>
      <c r="C169" s="107"/>
      <c r="D169" s="107"/>
      <c r="E169" s="107"/>
      <c r="F169" s="107"/>
      <c r="G169" s="107"/>
      <c r="H169" s="107"/>
      <c r="I169" s="107"/>
      <c r="J169" s="107"/>
      <c r="K169" s="108"/>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row>
    <row r="170" spans="1:77" x14ac:dyDescent="0.25">
      <c r="A170" s="128"/>
      <c r="B170" s="107"/>
      <c r="C170" s="107"/>
      <c r="D170" s="107"/>
      <c r="E170" s="107"/>
      <c r="F170" s="107"/>
      <c r="G170" s="107"/>
      <c r="H170" s="107"/>
      <c r="I170" s="107"/>
      <c r="J170" s="107"/>
      <c r="K170" s="108"/>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row>
    <row r="171" spans="1:77" x14ac:dyDescent="0.25">
      <c r="A171" s="128"/>
      <c r="B171" s="107"/>
      <c r="C171" s="107"/>
      <c r="D171" s="107"/>
      <c r="E171" s="107"/>
      <c r="F171" s="107"/>
      <c r="G171" s="107"/>
      <c r="H171" s="107"/>
      <c r="I171" s="107"/>
      <c r="J171" s="107"/>
      <c r="K171" s="108"/>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row>
    <row r="172" spans="1:77" x14ac:dyDescent="0.25">
      <c r="A172" s="128"/>
      <c r="B172" s="107"/>
      <c r="C172" s="107"/>
      <c r="D172" s="107"/>
      <c r="E172" s="107"/>
      <c r="F172" s="107"/>
      <c r="G172" s="107"/>
      <c r="H172" s="107"/>
      <c r="I172" s="107"/>
      <c r="J172" s="107"/>
      <c r="K172" s="108"/>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row>
    <row r="173" spans="1:77" x14ac:dyDescent="0.25">
      <c r="A173" s="128"/>
      <c r="B173" s="107"/>
      <c r="C173" s="107"/>
      <c r="D173" s="107"/>
      <c r="E173" s="107"/>
      <c r="F173" s="107"/>
      <c r="G173" s="107"/>
      <c r="H173" s="107"/>
      <c r="I173" s="107"/>
      <c r="J173" s="107"/>
      <c r="K173" s="108"/>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row>
    <row r="174" spans="1:77" x14ac:dyDescent="0.25">
      <c r="A174" s="128"/>
      <c r="B174" s="107"/>
      <c r="C174" s="107"/>
      <c r="D174" s="107"/>
      <c r="E174" s="107"/>
      <c r="F174" s="107"/>
      <c r="G174" s="107"/>
      <c r="H174" s="107"/>
      <c r="I174" s="107"/>
      <c r="J174" s="107"/>
      <c r="K174" s="108"/>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row>
    <row r="175" spans="1:77" x14ac:dyDescent="0.25">
      <c r="A175" s="128"/>
      <c r="B175" s="107"/>
      <c r="C175" s="107"/>
      <c r="D175" s="107"/>
      <c r="E175" s="107"/>
      <c r="F175" s="107"/>
      <c r="G175" s="107"/>
      <c r="H175" s="107"/>
      <c r="I175" s="107"/>
      <c r="J175" s="107"/>
      <c r="K175" s="108"/>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row>
    <row r="176" spans="1:77" x14ac:dyDescent="0.25">
      <c r="A176" s="128"/>
      <c r="B176" s="107"/>
      <c r="C176" s="107"/>
      <c r="D176" s="107"/>
      <c r="E176" s="107"/>
      <c r="F176" s="107"/>
      <c r="G176" s="107"/>
      <c r="H176" s="107"/>
      <c r="I176" s="107"/>
      <c r="J176" s="107"/>
      <c r="K176" s="108"/>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row>
    <row r="177" spans="1:77" x14ac:dyDescent="0.25">
      <c r="A177" s="128"/>
      <c r="B177" s="107"/>
      <c r="C177" s="107"/>
      <c r="D177" s="107"/>
      <c r="E177" s="107"/>
      <c r="F177" s="107"/>
      <c r="G177" s="107"/>
      <c r="H177" s="107"/>
      <c r="I177" s="107"/>
      <c r="J177" s="107"/>
      <c r="K177" s="108"/>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row>
    <row r="178" spans="1:77" x14ac:dyDescent="0.25">
      <c r="A178" s="128"/>
      <c r="B178" s="107"/>
      <c r="C178" s="107"/>
      <c r="D178" s="107"/>
      <c r="E178" s="107"/>
      <c r="F178" s="107"/>
      <c r="G178" s="107"/>
      <c r="H178" s="107"/>
      <c r="I178" s="107"/>
      <c r="J178" s="107"/>
      <c r="K178" s="108"/>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row>
    <row r="179" spans="1:77" x14ac:dyDescent="0.25">
      <c r="A179" s="128"/>
      <c r="B179" s="107"/>
      <c r="C179" s="107"/>
      <c r="D179" s="107"/>
      <c r="E179" s="107"/>
      <c r="F179" s="107"/>
      <c r="G179" s="107"/>
      <c r="H179" s="107"/>
      <c r="I179" s="107"/>
      <c r="J179" s="107"/>
      <c r="K179" s="108"/>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row>
    <row r="180" spans="1:77" x14ac:dyDescent="0.25">
      <c r="A180" s="128"/>
      <c r="B180" s="107"/>
      <c r="C180" s="107"/>
      <c r="D180" s="107"/>
      <c r="E180" s="107"/>
      <c r="F180" s="107"/>
      <c r="G180" s="107"/>
      <c r="H180" s="107"/>
      <c r="I180" s="107"/>
      <c r="J180" s="107"/>
      <c r="K180" s="108"/>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row>
    <row r="181" spans="1:77" x14ac:dyDescent="0.25">
      <c r="A181" s="128"/>
      <c r="B181" s="107"/>
      <c r="C181" s="107"/>
      <c r="D181" s="107"/>
      <c r="E181" s="107"/>
      <c r="F181" s="107"/>
      <c r="G181" s="107"/>
      <c r="H181" s="107"/>
      <c r="I181" s="107"/>
      <c r="J181" s="107"/>
      <c r="K181" s="108"/>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row>
    <row r="182" spans="1:77" x14ac:dyDescent="0.25">
      <c r="A182" s="128"/>
      <c r="B182" s="107"/>
      <c r="C182" s="107"/>
      <c r="D182" s="107"/>
      <c r="E182" s="107"/>
      <c r="F182" s="107"/>
      <c r="G182" s="107"/>
      <c r="H182" s="107"/>
      <c r="I182" s="107"/>
      <c r="J182" s="107"/>
      <c r="K182" s="108"/>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row>
    <row r="183" spans="1:77" x14ac:dyDescent="0.25">
      <c r="A183" s="128"/>
      <c r="B183" s="107"/>
      <c r="C183" s="107"/>
      <c r="D183" s="107"/>
      <c r="E183" s="107"/>
      <c r="F183" s="107"/>
      <c r="G183" s="107"/>
      <c r="H183" s="107"/>
      <c r="I183" s="107"/>
      <c r="J183" s="107"/>
      <c r="K183" s="108"/>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row>
    <row r="184" spans="1:77" x14ac:dyDescent="0.25">
      <c r="A184" s="128"/>
      <c r="B184" s="107"/>
      <c r="C184" s="107"/>
      <c r="D184" s="107"/>
      <c r="E184" s="107"/>
      <c r="F184" s="107"/>
      <c r="G184" s="107"/>
      <c r="H184" s="107"/>
      <c r="I184" s="107"/>
      <c r="J184" s="107"/>
      <c r="K184" s="108"/>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row>
    <row r="185" spans="1:77" x14ac:dyDescent="0.25">
      <c r="A185" s="128"/>
      <c r="B185" s="107"/>
      <c r="C185" s="107"/>
      <c r="D185" s="107"/>
      <c r="E185" s="107"/>
      <c r="F185" s="107"/>
      <c r="G185" s="107"/>
      <c r="H185" s="107"/>
      <c r="I185" s="107"/>
      <c r="J185" s="107"/>
      <c r="K185" s="108"/>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row>
    <row r="186" spans="1:77" x14ac:dyDescent="0.25">
      <c r="A186" s="128"/>
      <c r="B186" s="107"/>
      <c r="C186" s="107"/>
      <c r="D186" s="107"/>
      <c r="E186" s="107"/>
      <c r="F186" s="107"/>
      <c r="G186" s="107"/>
      <c r="H186" s="107"/>
      <c r="I186" s="107"/>
      <c r="J186" s="107"/>
      <c r="K186" s="108"/>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row>
    <row r="187" spans="1:77" x14ac:dyDescent="0.25">
      <c r="A187" s="128"/>
      <c r="B187" s="107"/>
      <c r="C187" s="107"/>
      <c r="D187" s="107"/>
      <c r="E187" s="107"/>
      <c r="F187" s="107"/>
      <c r="G187" s="107"/>
      <c r="H187" s="107"/>
      <c r="I187" s="107"/>
      <c r="J187" s="107"/>
      <c r="K187" s="108"/>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row>
    <row r="188" spans="1:77" x14ac:dyDescent="0.25">
      <c r="A188" s="128"/>
      <c r="B188" s="107"/>
      <c r="C188" s="107"/>
      <c r="D188" s="107"/>
      <c r="E188" s="107"/>
      <c r="F188" s="107"/>
      <c r="G188" s="107"/>
      <c r="H188" s="107"/>
      <c r="I188" s="107"/>
      <c r="J188" s="107"/>
      <c r="K188" s="108"/>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row>
    <row r="189" spans="1:77" x14ac:dyDescent="0.25">
      <c r="A189" s="128"/>
      <c r="B189" s="107"/>
      <c r="C189" s="107"/>
      <c r="D189" s="107"/>
      <c r="E189" s="107"/>
      <c r="F189" s="107"/>
      <c r="G189" s="107"/>
      <c r="H189" s="107"/>
      <c r="I189" s="107"/>
      <c r="J189" s="107"/>
      <c r="K189" s="108"/>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row>
    <row r="190" spans="1:77" x14ac:dyDescent="0.25">
      <c r="A190" s="128"/>
      <c r="B190" s="107"/>
      <c r="C190" s="107"/>
      <c r="D190" s="107"/>
      <c r="E190" s="107"/>
      <c r="F190" s="107"/>
      <c r="G190" s="107"/>
      <c r="H190" s="107"/>
      <c r="I190" s="107"/>
      <c r="J190" s="107"/>
      <c r="K190" s="108"/>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row>
    <row r="191" spans="1:77" x14ac:dyDescent="0.25">
      <c r="A191" s="128"/>
      <c r="B191" s="107"/>
      <c r="C191" s="107"/>
      <c r="D191" s="107"/>
      <c r="E191" s="107"/>
      <c r="F191" s="107"/>
      <c r="G191" s="107"/>
      <c r="H191" s="107"/>
      <c r="I191" s="107"/>
      <c r="J191" s="107"/>
      <c r="K191" s="108"/>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row>
    <row r="192" spans="1:77" x14ac:dyDescent="0.25">
      <c r="A192" s="128"/>
      <c r="B192" s="107"/>
      <c r="C192" s="107"/>
      <c r="D192" s="107"/>
      <c r="E192" s="107"/>
      <c r="F192" s="107"/>
      <c r="G192" s="107"/>
      <c r="H192" s="107"/>
      <c r="I192" s="107"/>
      <c r="J192" s="107"/>
      <c r="K192" s="108"/>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row>
    <row r="193" spans="1:77" x14ac:dyDescent="0.25">
      <c r="A193" s="128"/>
      <c r="B193" s="107"/>
      <c r="C193" s="107"/>
      <c r="D193" s="107"/>
      <c r="E193" s="107"/>
      <c r="F193" s="107"/>
      <c r="G193" s="107"/>
      <c r="H193" s="107"/>
      <c r="I193" s="107"/>
      <c r="J193" s="107"/>
      <c r="K193" s="108"/>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row>
    <row r="194" spans="1:77" x14ac:dyDescent="0.25">
      <c r="A194" s="128"/>
      <c r="B194" s="107"/>
      <c r="C194" s="107"/>
      <c r="D194" s="107"/>
      <c r="E194" s="107"/>
      <c r="F194" s="107"/>
      <c r="G194" s="107"/>
      <c r="H194" s="107"/>
      <c r="I194" s="107"/>
      <c r="J194" s="107"/>
      <c r="K194" s="108"/>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row>
    <row r="195" spans="1:77" x14ac:dyDescent="0.25">
      <c r="A195" s="128"/>
      <c r="B195" s="107"/>
      <c r="C195" s="107"/>
      <c r="D195" s="107"/>
      <c r="E195" s="107"/>
      <c r="F195" s="107"/>
      <c r="G195" s="107"/>
      <c r="H195" s="107"/>
      <c r="I195" s="107"/>
      <c r="J195" s="107"/>
      <c r="K195" s="108"/>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row>
    <row r="196" spans="1:77" x14ac:dyDescent="0.25">
      <c r="A196" s="128"/>
      <c r="B196" s="107"/>
      <c r="C196" s="107"/>
      <c r="D196" s="107"/>
      <c r="E196" s="107"/>
      <c r="F196" s="107"/>
      <c r="G196" s="107"/>
      <c r="H196" s="107"/>
      <c r="I196" s="107"/>
      <c r="J196" s="107"/>
      <c r="K196" s="108"/>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row>
    <row r="197" spans="1:77" x14ac:dyDescent="0.25">
      <c r="A197" s="128"/>
      <c r="B197" s="107"/>
      <c r="C197" s="107"/>
      <c r="D197" s="107"/>
      <c r="E197" s="107"/>
      <c r="F197" s="107"/>
      <c r="G197" s="107"/>
      <c r="H197" s="107"/>
      <c r="I197" s="107"/>
      <c r="J197" s="107"/>
      <c r="K197" s="108"/>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row>
    <row r="198" spans="1:77" x14ac:dyDescent="0.25">
      <c r="A198" s="128"/>
      <c r="B198" s="107"/>
      <c r="C198" s="107"/>
      <c r="D198" s="107"/>
      <c r="E198" s="107"/>
      <c r="F198" s="107"/>
      <c r="G198" s="107"/>
      <c r="H198" s="107"/>
      <c r="I198" s="107"/>
      <c r="J198" s="107"/>
      <c r="K198" s="108"/>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row>
    <row r="199" spans="1:77" x14ac:dyDescent="0.25">
      <c r="A199" s="128"/>
      <c r="B199" s="107"/>
      <c r="C199" s="107"/>
      <c r="D199" s="107"/>
      <c r="E199" s="107"/>
      <c r="F199" s="107"/>
      <c r="G199" s="107"/>
      <c r="H199" s="107"/>
      <c r="I199" s="107"/>
      <c r="J199" s="107"/>
      <c r="K199" s="108"/>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row>
    <row r="200" spans="1:77" x14ac:dyDescent="0.25">
      <c r="A200" s="128"/>
      <c r="B200" s="107"/>
      <c r="C200" s="107"/>
      <c r="D200" s="107"/>
      <c r="E200" s="107"/>
      <c r="F200" s="107"/>
      <c r="G200" s="107"/>
      <c r="H200" s="107"/>
      <c r="I200" s="107"/>
      <c r="J200" s="107"/>
      <c r="K200" s="108"/>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row>
    <row r="201" spans="1:77" x14ac:dyDescent="0.25">
      <c r="A201" s="128"/>
      <c r="B201" s="107"/>
      <c r="C201" s="107"/>
      <c r="D201" s="107"/>
      <c r="E201" s="107"/>
      <c r="F201" s="107"/>
      <c r="G201" s="107"/>
      <c r="H201" s="107"/>
      <c r="I201" s="107"/>
      <c r="J201" s="107"/>
      <c r="K201" s="108"/>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row>
    <row r="202" spans="1:77" x14ac:dyDescent="0.25">
      <c r="A202" s="128"/>
      <c r="B202" s="107"/>
      <c r="C202" s="107"/>
      <c r="D202" s="107"/>
      <c r="E202" s="107"/>
      <c r="F202" s="107"/>
      <c r="G202" s="107"/>
      <c r="H202" s="107"/>
      <c r="I202" s="107"/>
      <c r="J202" s="107"/>
      <c r="K202" s="108"/>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row>
    <row r="203" spans="1:77" x14ac:dyDescent="0.25">
      <c r="A203" s="128"/>
      <c r="B203" s="107"/>
      <c r="C203" s="107"/>
      <c r="D203" s="107"/>
      <c r="E203" s="107"/>
      <c r="F203" s="107"/>
      <c r="G203" s="107"/>
      <c r="H203" s="107"/>
      <c r="I203" s="107"/>
      <c r="J203" s="107"/>
      <c r="K203" s="108"/>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row>
    <row r="204" spans="1:77" x14ac:dyDescent="0.25">
      <c r="A204" s="128"/>
      <c r="B204" s="107"/>
      <c r="C204" s="107"/>
      <c r="D204" s="107"/>
      <c r="E204" s="107"/>
      <c r="F204" s="107"/>
      <c r="G204" s="107"/>
      <c r="H204" s="107"/>
      <c r="I204" s="107"/>
      <c r="J204" s="107"/>
      <c r="K204" s="108"/>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row>
    <row r="205" spans="1:77" x14ac:dyDescent="0.25">
      <c r="A205" s="128"/>
      <c r="B205" s="107"/>
      <c r="C205" s="107"/>
      <c r="D205" s="107"/>
      <c r="E205" s="107"/>
      <c r="F205" s="107"/>
      <c r="G205" s="107"/>
      <c r="H205" s="107"/>
      <c r="I205" s="107"/>
      <c r="J205" s="107"/>
      <c r="K205" s="108"/>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row>
    <row r="206" spans="1:77" x14ac:dyDescent="0.25">
      <c r="A206" s="128"/>
      <c r="B206" s="107"/>
      <c r="C206" s="107"/>
      <c r="D206" s="107"/>
      <c r="E206" s="107"/>
      <c r="F206" s="107"/>
      <c r="G206" s="107"/>
      <c r="H206" s="107"/>
      <c r="I206" s="107"/>
      <c r="J206" s="107"/>
      <c r="K206" s="108"/>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row>
    <row r="207" spans="1:77" x14ac:dyDescent="0.25">
      <c r="A207" s="128"/>
      <c r="B207" s="107"/>
      <c r="C207" s="107"/>
      <c r="D207" s="107"/>
      <c r="E207" s="107"/>
      <c r="F207" s="107"/>
      <c r="G207" s="107"/>
      <c r="H207" s="107"/>
      <c r="I207" s="107"/>
      <c r="J207" s="107"/>
      <c r="K207" s="108"/>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row>
    <row r="208" spans="1:77" x14ac:dyDescent="0.25">
      <c r="A208" s="128"/>
      <c r="B208" s="107"/>
      <c r="C208" s="107"/>
      <c r="D208" s="107"/>
      <c r="E208" s="107"/>
      <c r="F208" s="107"/>
      <c r="G208" s="107"/>
      <c r="H208" s="107"/>
      <c r="I208" s="107"/>
      <c r="J208" s="107"/>
      <c r="K208" s="108"/>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row>
    <row r="209" spans="1:77" x14ac:dyDescent="0.25">
      <c r="A209" s="128"/>
      <c r="B209" s="107"/>
      <c r="C209" s="107"/>
      <c r="D209" s="107"/>
      <c r="E209" s="107"/>
      <c r="F209" s="107"/>
      <c r="G209" s="107"/>
      <c r="H209" s="107"/>
      <c r="I209" s="107"/>
      <c r="J209" s="107"/>
      <c r="K209" s="108"/>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row>
    <row r="210" spans="1:77" x14ac:dyDescent="0.25">
      <c r="A210" s="128"/>
      <c r="B210" s="107"/>
      <c r="C210" s="107"/>
      <c r="D210" s="107"/>
      <c r="E210" s="107"/>
      <c r="F210" s="107"/>
      <c r="G210" s="107"/>
      <c r="H210" s="107"/>
      <c r="I210" s="107"/>
      <c r="J210" s="107"/>
      <c r="K210" s="108"/>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row>
    <row r="211" spans="1:77" x14ac:dyDescent="0.25">
      <c r="A211" s="128"/>
      <c r="B211" s="107"/>
      <c r="C211" s="107"/>
      <c r="D211" s="107"/>
      <c r="E211" s="107"/>
      <c r="F211" s="107"/>
      <c r="G211" s="107"/>
      <c r="H211" s="107"/>
      <c r="I211" s="107"/>
      <c r="J211" s="107"/>
      <c r="K211" s="108"/>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row>
    <row r="212" spans="1:77" x14ac:dyDescent="0.25">
      <c r="A212" s="128"/>
      <c r="B212" s="107"/>
      <c r="C212" s="107"/>
      <c r="D212" s="107"/>
      <c r="E212" s="107"/>
      <c r="F212" s="107"/>
      <c r="G212" s="107"/>
      <c r="H212" s="107"/>
      <c r="I212" s="107"/>
      <c r="J212" s="107"/>
      <c r="K212" s="108"/>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row>
    <row r="213" spans="1:77" x14ac:dyDescent="0.25">
      <c r="A213" s="128"/>
      <c r="B213" s="107"/>
      <c r="C213" s="107"/>
      <c r="D213" s="107"/>
      <c r="E213" s="107"/>
      <c r="F213" s="107"/>
      <c r="G213" s="107"/>
      <c r="H213" s="107"/>
      <c r="I213" s="107"/>
      <c r="J213" s="107"/>
      <c r="K213" s="108"/>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row>
    <row r="214" spans="1:77" x14ac:dyDescent="0.25">
      <c r="A214" s="128"/>
      <c r="B214" s="107"/>
      <c r="C214" s="107"/>
      <c r="D214" s="107"/>
      <c r="E214" s="107"/>
      <c r="F214" s="107"/>
      <c r="G214" s="107"/>
      <c r="H214" s="107"/>
      <c r="I214" s="107"/>
      <c r="J214" s="107"/>
      <c r="K214" s="108"/>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row>
    <row r="215" spans="1:77" x14ac:dyDescent="0.25">
      <c r="A215" s="128"/>
      <c r="B215" s="107"/>
      <c r="C215" s="107"/>
      <c r="D215" s="107"/>
      <c r="E215" s="107"/>
      <c r="F215" s="107"/>
      <c r="G215" s="107"/>
      <c r="H215" s="107"/>
      <c r="I215" s="107"/>
      <c r="J215" s="107"/>
      <c r="K215" s="108"/>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row>
    <row r="216" spans="1:77" x14ac:dyDescent="0.25">
      <c r="A216" s="128"/>
      <c r="B216" s="107"/>
      <c r="C216" s="107"/>
      <c r="D216" s="107"/>
      <c r="E216" s="107"/>
      <c r="F216" s="107"/>
      <c r="G216" s="107"/>
      <c r="H216" s="107"/>
      <c r="I216" s="107"/>
      <c r="J216" s="107"/>
      <c r="K216" s="108"/>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row>
    <row r="217" spans="1:77" x14ac:dyDescent="0.25">
      <c r="A217" s="128"/>
      <c r="B217" s="107"/>
      <c r="C217" s="107"/>
      <c r="D217" s="107"/>
      <c r="E217" s="107"/>
      <c r="F217" s="107"/>
      <c r="G217" s="107"/>
      <c r="H217" s="107"/>
      <c r="I217" s="107"/>
      <c r="J217" s="107"/>
      <c r="K217" s="108"/>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row>
    <row r="218" spans="1:77" x14ac:dyDescent="0.25">
      <c r="A218" s="128"/>
      <c r="B218" s="107"/>
      <c r="C218" s="107"/>
      <c r="D218" s="107"/>
      <c r="E218" s="107"/>
      <c r="F218" s="107"/>
      <c r="G218" s="107"/>
      <c r="H218" s="107"/>
      <c r="I218" s="107"/>
      <c r="J218" s="107"/>
      <c r="K218" s="108"/>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row>
    <row r="219" spans="1:77" x14ac:dyDescent="0.25">
      <c r="A219" s="128"/>
      <c r="B219" s="107"/>
      <c r="C219" s="107"/>
      <c r="D219" s="107"/>
      <c r="E219" s="107"/>
      <c r="F219" s="107"/>
      <c r="G219" s="107"/>
      <c r="H219" s="107"/>
      <c r="I219" s="107"/>
      <c r="J219" s="107"/>
      <c r="K219" s="108"/>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row>
    <row r="220" spans="1:77" x14ac:dyDescent="0.25">
      <c r="A220" s="128"/>
      <c r="B220" s="107"/>
      <c r="C220" s="107"/>
      <c r="D220" s="107"/>
      <c r="E220" s="107"/>
      <c r="F220" s="107"/>
      <c r="G220" s="107"/>
      <c r="H220" s="107"/>
      <c r="I220" s="107"/>
      <c r="J220" s="107"/>
      <c r="K220" s="108"/>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row>
    <row r="221" spans="1:77" x14ac:dyDescent="0.25">
      <c r="A221" s="128"/>
      <c r="B221" s="107"/>
      <c r="C221" s="107"/>
      <c r="D221" s="107"/>
      <c r="E221" s="107"/>
      <c r="F221" s="107"/>
      <c r="G221" s="107"/>
      <c r="H221" s="107"/>
      <c r="I221" s="107"/>
      <c r="J221" s="107"/>
      <c r="K221" s="108"/>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row>
    <row r="222" spans="1:77" x14ac:dyDescent="0.25">
      <c r="A222" s="128"/>
      <c r="B222" s="107"/>
      <c r="C222" s="107"/>
      <c r="D222" s="107"/>
      <c r="E222" s="107"/>
      <c r="F222" s="107"/>
      <c r="G222" s="107"/>
      <c r="H222" s="107"/>
      <c r="I222" s="107"/>
      <c r="J222" s="107"/>
      <c r="K222" s="108"/>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row>
    <row r="223" spans="1:77" x14ac:dyDescent="0.25">
      <c r="A223" s="128"/>
      <c r="B223" s="107"/>
      <c r="C223" s="107"/>
      <c r="D223" s="107"/>
      <c r="E223" s="107"/>
      <c r="F223" s="107"/>
      <c r="G223" s="107"/>
      <c r="H223" s="107"/>
      <c r="I223" s="107"/>
      <c r="J223" s="107"/>
      <c r="K223" s="108"/>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row>
    <row r="224" spans="1:77" x14ac:dyDescent="0.25">
      <c r="A224" s="128"/>
      <c r="B224" s="107"/>
      <c r="C224" s="107"/>
      <c r="D224" s="107"/>
      <c r="E224" s="107"/>
      <c r="F224" s="107"/>
      <c r="G224" s="107"/>
      <c r="H224" s="107"/>
      <c r="I224" s="107"/>
      <c r="J224" s="107"/>
      <c r="K224" s="108"/>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row>
    <row r="225" spans="1:77" x14ac:dyDescent="0.25">
      <c r="A225" s="128"/>
      <c r="B225" s="107"/>
      <c r="C225" s="107"/>
      <c r="D225" s="107"/>
      <c r="E225" s="107"/>
      <c r="F225" s="107"/>
      <c r="G225" s="107"/>
      <c r="H225" s="107"/>
      <c r="I225" s="107"/>
      <c r="J225" s="107"/>
      <c r="K225" s="108"/>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row>
    <row r="226" spans="1:77" x14ac:dyDescent="0.25">
      <c r="A226" s="128"/>
      <c r="B226" s="107"/>
      <c r="C226" s="107"/>
      <c r="D226" s="107"/>
      <c r="E226" s="107"/>
      <c r="F226" s="107"/>
      <c r="G226" s="107"/>
      <c r="H226" s="107"/>
      <c r="I226" s="107"/>
      <c r="J226" s="107"/>
      <c r="K226" s="108"/>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row>
    <row r="227" spans="1:77" x14ac:dyDescent="0.25">
      <c r="A227" s="128"/>
      <c r="B227" s="107"/>
      <c r="C227" s="107"/>
      <c r="D227" s="107"/>
      <c r="E227" s="107"/>
      <c r="F227" s="107"/>
      <c r="G227" s="107"/>
      <c r="H227" s="107"/>
      <c r="I227" s="107"/>
      <c r="J227" s="107"/>
      <c r="K227" s="108"/>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row>
    <row r="228" spans="1:77" x14ac:dyDescent="0.25">
      <c r="A228" s="128"/>
      <c r="B228" s="107"/>
      <c r="C228" s="107"/>
      <c r="D228" s="107"/>
      <c r="E228" s="107"/>
      <c r="F228" s="107"/>
      <c r="G228" s="107"/>
      <c r="H228" s="107"/>
      <c r="I228" s="107"/>
      <c r="J228" s="107"/>
      <c r="K228" s="108"/>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row>
    <row r="229" spans="1:77" x14ac:dyDescent="0.25">
      <c r="A229" s="128"/>
      <c r="B229" s="107"/>
      <c r="C229" s="107"/>
      <c r="D229" s="107"/>
      <c r="E229" s="107"/>
      <c r="F229" s="107"/>
      <c r="G229" s="107"/>
      <c r="H229" s="107"/>
      <c r="I229" s="107"/>
      <c r="J229" s="107"/>
      <c r="K229" s="108"/>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row>
    <row r="230" spans="1:77" x14ac:dyDescent="0.25">
      <c r="A230" s="128"/>
      <c r="B230" s="107"/>
      <c r="C230" s="107"/>
      <c r="D230" s="107"/>
      <c r="E230" s="107"/>
      <c r="F230" s="107"/>
      <c r="G230" s="107"/>
      <c r="H230" s="107"/>
      <c r="I230" s="107"/>
      <c r="J230" s="107"/>
      <c r="K230" s="108"/>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row>
    <row r="231" spans="1:77" x14ac:dyDescent="0.25">
      <c r="A231" s="128"/>
      <c r="B231" s="107"/>
      <c r="C231" s="107"/>
      <c r="D231" s="107"/>
      <c r="E231" s="107"/>
      <c r="F231" s="107"/>
      <c r="G231" s="107"/>
      <c r="H231" s="107"/>
      <c r="I231" s="107"/>
      <c r="J231" s="107"/>
      <c r="K231" s="108"/>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row>
    <row r="232" spans="1:77" x14ac:dyDescent="0.25">
      <c r="A232" s="128"/>
      <c r="B232" s="107"/>
      <c r="C232" s="107"/>
      <c r="D232" s="107"/>
      <c r="E232" s="107"/>
      <c r="F232" s="107"/>
      <c r="G232" s="107"/>
      <c r="H232" s="107"/>
      <c r="I232" s="107"/>
      <c r="J232" s="107"/>
      <c r="K232" s="108"/>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row>
    <row r="233" spans="1:77" x14ac:dyDescent="0.25">
      <c r="A233" s="128"/>
      <c r="B233" s="107"/>
      <c r="C233" s="107"/>
      <c r="D233" s="107"/>
      <c r="E233" s="107"/>
      <c r="F233" s="107"/>
      <c r="G233" s="107"/>
      <c r="H233" s="107"/>
      <c r="I233" s="107"/>
      <c r="J233" s="107"/>
      <c r="K233" s="108"/>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row>
    <row r="234" spans="1:77" x14ac:dyDescent="0.25">
      <c r="A234" s="128"/>
      <c r="B234" s="107"/>
      <c r="C234" s="107"/>
      <c r="D234" s="107"/>
      <c r="E234" s="107"/>
      <c r="F234" s="107"/>
      <c r="G234" s="107"/>
      <c r="H234" s="107"/>
      <c r="I234" s="107"/>
      <c r="J234" s="107"/>
      <c r="K234" s="108"/>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row>
    <row r="235" spans="1:77" x14ac:dyDescent="0.25">
      <c r="A235" s="128"/>
      <c r="B235" s="107"/>
      <c r="C235" s="107"/>
      <c r="D235" s="107"/>
      <c r="E235" s="107"/>
      <c r="F235" s="107"/>
      <c r="G235" s="107"/>
      <c r="H235" s="107"/>
      <c r="I235" s="107"/>
      <c r="J235" s="107"/>
      <c r="K235" s="108"/>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row>
    <row r="236" spans="1:77" x14ac:dyDescent="0.25">
      <c r="A236" s="128"/>
      <c r="B236" s="107"/>
      <c r="C236" s="107"/>
      <c r="D236" s="107"/>
      <c r="E236" s="107"/>
      <c r="F236" s="107"/>
      <c r="G236" s="107"/>
      <c r="H236" s="107"/>
      <c r="I236" s="107"/>
      <c r="J236" s="107"/>
      <c r="K236" s="108"/>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row>
    <row r="237" spans="1:77" x14ac:dyDescent="0.25">
      <c r="A237" s="128"/>
      <c r="B237" s="107"/>
      <c r="C237" s="107"/>
      <c r="D237" s="107"/>
      <c r="E237" s="107"/>
      <c r="F237" s="107"/>
      <c r="G237" s="107"/>
      <c r="H237" s="107"/>
      <c r="I237" s="107"/>
      <c r="J237" s="107"/>
      <c r="K237" s="108"/>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row>
    <row r="238" spans="1:77" x14ac:dyDescent="0.25">
      <c r="A238" s="128"/>
      <c r="B238" s="107"/>
      <c r="C238" s="107"/>
      <c r="D238" s="107"/>
      <c r="E238" s="107"/>
      <c r="F238" s="107"/>
      <c r="G238" s="107"/>
      <c r="H238" s="107"/>
      <c r="I238" s="107"/>
      <c r="J238" s="107"/>
      <c r="K238" s="108"/>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row>
    <row r="239" spans="1:77" x14ac:dyDescent="0.25">
      <c r="A239" s="128"/>
      <c r="B239" s="107"/>
      <c r="C239" s="107"/>
      <c r="D239" s="107"/>
      <c r="E239" s="107"/>
      <c r="F239" s="107"/>
      <c r="G239" s="107"/>
      <c r="H239" s="107"/>
      <c r="I239" s="107"/>
      <c r="J239" s="107"/>
      <c r="K239" s="108"/>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row>
    <row r="240" spans="1:77" x14ac:dyDescent="0.25">
      <c r="A240" s="128"/>
      <c r="B240" s="107"/>
      <c r="C240" s="107"/>
      <c r="D240" s="107"/>
      <c r="E240" s="107"/>
      <c r="F240" s="107"/>
      <c r="G240" s="107"/>
      <c r="H240" s="107"/>
      <c r="I240" s="107"/>
      <c r="J240" s="107"/>
      <c r="K240" s="108"/>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row>
    <row r="241" spans="1:77" x14ac:dyDescent="0.25">
      <c r="A241" s="128"/>
      <c r="B241" s="107"/>
      <c r="C241" s="107"/>
      <c r="D241" s="107"/>
      <c r="E241" s="107"/>
      <c r="F241" s="107"/>
      <c r="G241" s="107"/>
      <c r="H241" s="107"/>
      <c r="I241" s="107"/>
      <c r="J241" s="107"/>
      <c r="K241" s="108"/>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row>
    <row r="242" spans="1:77" x14ac:dyDescent="0.25">
      <c r="A242" s="128"/>
      <c r="B242" s="107"/>
      <c r="C242" s="107"/>
      <c r="D242" s="107"/>
      <c r="E242" s="107"/>
      <c r="F242" s="107"/>
      <c r="G242" s="107"/>
      <c r="H242" s="107"/>
      <c r="I242" s="107"/>
      <c r="J242" s="107"/>
      <c r="K242" s="108"/>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row>
    <row r="243" spans="1:77" x14ac:dyDescent="0.25">
      <c r="A243" s="128"/>
      <c r="B243" s="107"/>
      <c r="C243" s="107"/>
      <c r="D243" s="107"/>
      <c r="E243" s="107"/>
      <c r="F243" s="107"/>
      <c r="G243" s="107"/>
      <c r="H243" s="107"/>
      <c r="I243" s="107"/>
      <c r="J243" s="107"/>
      <c r="K243" s="108"/>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row>
    <row r="244" spans="1:77" x14ac:dyDescent="0.25">
      <c r="A244" s="128"/>
      <c r="B244" s="107"/>
      <c r="C244" s="107"/>
      <c r="D244" s="107"/>
      <c r="E244" s="107"/>
      <c r="F244" s="107"/>
      <c r="G244" s="107"/>
      <c r="H244" s="107"/>
      <c r="I244" s="107"/>
      <c r="J244" s="107"/>
      <c r="K244" s="108"/>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row>
    <row r="245" spans="1:77" x14ac:dyDescent="0.25">
      <c r="A245" s="128"/>
      <c r="B245" s="107"/>
      <c r="C245" s="107"/>
      <c r="D245" s="107"/>
      <c r="E245" s="107"/>
      <c r="F245" s="107"/>
      <c r="G245" s="107"/>
      <c r="H245" s="107"/>
      <c r="I245" s="107"/>
      <c r="J245" s="107"/>
      <c r="K245" s="108"/>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row>
    <row r="246" spans="1:77" x14ac:dyDescent="0.25">
      <c r="A246" s="128"/>
      <c r="B246" s="107"/>
      <c r="C246" s="107"/>
      <c r="D246" s="107"/>
      <c r="E246" s="107"/>
      <c r="F246" s="107"/>
      <c r="G246" s="107"/>
      <c r="H246" s="107"/>
      <c r="I246" s="107"/>
      <c r="J246" s="107"/>
      <c r="K246" s="108"/>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row>
    <row r="247" spans="1:77" x14ac:dyDescent="0.25">
      <c r="A247" s="128"/>
      <c r="B247" s="107"/>
      <c r="C247" s="107"/>
      <c r="D247" s="107"/>
      <c r="E247" s="107"/>
      <c r="F247" s="107"/>
      <c r="G247" s="107"/>
      <c r="H247" s="107"/>
      <c r="I247" s="107"/>
      <c r="J247" s="107"/>
      <c r="K247" s="108"/>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row>
    <row r="248" spans="1:77" x14ac:dyDescent="0.25">
      <c r="A248" s="128"/>
      <c r="B248" s="107"/>
      <c r="C248" s="107"/>
      <c r="D248" s="107"/>
      <c r="E248" s="107"/>
      <c r="F248" s="107"/>
      <c r="G248" s="107"/>
      <c r="H248" s="107"/>
      <c r="I248" s="107"/>
      <c r="J248" s="107"/>
      <c r="K248" s="108"/>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row>
    <row r="249" spans="1:77" x14ac:dyDescent="0.25">
      <c r="A249" s="128"/>
      <c r="B249" s="107"/>
      <c r="C249" s="107"/>
      <c r="D249" s="107"/>
      <c r="E249" s="107"/>
      <c r="F249" s="107"/>
      <c r="G249" s="107"/>
      <c r="H249" s="107"/>
      <c r="I249" s="107"/>
      <c r="J249" s="107"/>
      <c r="K249" s="108"/>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row>
    <row r="250" spans="1:77" x14ac:dyDescent="0.25">
      <c r="A250" s="128"/>
      <c r="B250" s="107"/>
      <c r="C250" s="107"/>
      <c r="D250" s="107"/>
      <c r="E250" s="107"/>
      <c r="F250" s="107"/>
      <c r="G250" s="107"/>
      <c r="H250" s="107"/>
      <c r="I250" s="107"/>
      <c r="J250" s="107"/>
      <c r="K250" s="108"/>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row>
    <row r="251" spans="1:77" x14ac:dyDescent="0.25">
      <c r="A251" s="128"/>
      <c r="B251" s="107"/>
      <c r="C251" s="107"/>
      <c r="D251" s="107"/>
      <c r="E251" s="107"/>
      <c r="F251" s="107"/>
      <c r="G251" s="107"/>
      <c r="H251" s="107"/>
      <c r="I251" s="107"/>
      <c r="J251" s="107"/>
      <c r="K251" s="108"/>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row>
    <row r="252" spans="1:77" x14ac:dyDescent="0.25">
      <c r="A252" s="128"/>
      <c r="B252" s="107"/>
      <c r="C252" s="107"/>
      <c r="D252" s="107"/>
      <c r="E252" s="107"/>
      <c r="F252" s="107"/>
      <c r="G252" s="107"/>
      <c r="H252" s="107"/>
      <c r="I252" s="107"/>
      <c r="J252" s="107"/>
      <c r="K252" s="108"/>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row>
    <row r="253" spans="1:77" x14ac:dyDescent="0.25">
      <c r="A253" s="128"/>
      <c r="B253" s="107"/>
      <c r="C253" s="107"/>
      <c r="D253" s="107"/>
      <c r="E253" s="107"/>
      <c r="F253" s="107"/>
      <c r="G253" s="107"/>
      <c r="H253" s="107"/>
      <c r="I253" s="107"/>
      <c r="J253" s="107"/>
      <c r="K253" s="108"/>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row>
    <row r="254" spans="1:77" x14ac:dyDescent="0.25">
      <c r="A254" s="128"/>
      <c r="B254" s="107"/>
      <c r="C254" s="107"/>
      <c r="D254" s="107"/>
      <c r="E254" s="107"/>
      <c r="F254" s="107"/>
      <c r="G254" s="107"/>
      <c r="H254" s="107"/>
      <c r="I254" s="107"/>
      <c r="J254" s="107"/>
      <c r="K254" s="108"/>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row>
    <row r="255" spans="1:77" x14ac:dyDescent="0.25">
      <c r="A255" s="128"/>
      <c r="B255" s="107"/>
      <c r="C255" s="107"/>
      <c r="D255" s="107"/>
      <c r="E255" s="107"/>
      <c r="F255" s="107"/>
      <c r="G255" s="107"/>
      <c r="H255" s="107"/>
      <c r="I255" s="107"/>
      <c r="J255" s="107"/>
      <c r="K255" s="108"/>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row>
    <row r="256" spans="1:77" x14ac:dyDescent="0.25">
      <c r="A256" s="128"/>
      <c r="B256" s="107"/>
      <c r="C256" s="107"/>
      <c r="D256" s="107"/>
      <c r="E256" s="107"/>
      <c r="F256" s="107"/>
      <c r="G256" s="107"/>
      <c r="H256" s="107"/>
      <c r="I256" s="107"/>
      <c r="J256" s="107"/>
      <c r="K256" s="108"/>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row>
    <row r="257" spans="1:77" x14ac:dyDescent="0.25">
      <c r="A257" s="128"/>
      <c r="B257" s="107"/>
      <c r="C257" s="107"/>
      <c r="D257" s="107"/>
      <c r="E257" s="107"/>
      <c r="F257" s="107"/>
      <c r="G257" s="107"/>
      <c r="H257" s="107"/>
      <c r="I257" s="107"/>
      <c r="J257" s="107"/>
      <c r="K257" s="108"/>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row>
    <row r="258" spans="1:77" x14ac:dyDescent="0.25">
      <c r="A258" s="128"/>
      <c r="B258" s="107"/>
      <c r="C258" s="107"/>
      <c r="D258" s="107"/>
      <c r="E258" s="107"/>
      <c r="F258" s="107"/>
      <c r="G258" s="107"/>
      <c r="H258" s="107"/>
      <c r="I258" s="107"/>
      <c r="J258" s="107"/>
      <c r="K258" s="108"/>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row>
    <row r="259" spans="1:77" x14ac:dyDescent="0.25">
      <c r="A259" s="128"/>
      <c r="B259" s="107"/>
      <c r="C259" s="107"/>
      <c r="D259" s="107"/>
      <c r="E259" s="107"/>
      <c r="F259" s="107"/>
      <c r="G259" s="107"/>
      <c r="H259" s="107"/>
      <c r="I259" s="107"/>
      <c r="J259" s="107"/>
      <c r="K259" s="108"/>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row>
    <row r="260" spans="1:77" x14ac:dyDescent="0.25">
      <c r="A260" s="128"/>
      <c r="B260" s="107"/>
      <c r="C260" s="107"/>
      <c r="D260" s="107"/>
      <c r="E260" s="107"/>
      <c r="F260" s="107"/>
      <c r="G260" s="107"/>
      <c r="H260" s="107"/>
      <c r="I260" s="107"/>
      <c r="J260" s="107"/>
      <c r="K260" s="108"/>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row>
    <row r="261" spans="1:77" x14ac:dyDescent="0.25">
      <c r="A261" s="128"/>
      <c r="B261" s="107"/>
      <c r="C261" s="107"/>
      <c r="D261" s="107"/>
      <c r="E261" s="107"/>
      <c r="F261" s="107"/>
      <c r="G261" s="107"/>
      <c r="H261" s="107"/>
      <c r="I261" s="107"/>
      <c r="J261" s="107"/>
      <c r="K261" s="108"/>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row>
    <row r="262" spans="1:77" x14ac:dyDescent="0.25">
      <c r="A262" s="128"/>
      <c r="B262" s="107"/>
      <c r="C262" s="107"/>
      <c r="D262" s="107"/>
      <c r="E262" s="107"/>
      <c r="F262" s="107"/>
      <c r="G262" s="107"/>
      <c r="H262" s="107"/>
      <c r="I262" s="107"/>
      <c r="J262" s="107"/>
      <c r="K262" s="108"/>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row>
    <row r="263" spans="1:77" x14ac:dyDescent="0.25">
      <c r="A263" s="128"/>
      <c r="B263" s="107"/>
      <c r="C263" s="107"/>
      <c r="D263" s="107"/>
      <c r="E263" s="107"/>
      <c r="F263" s="107"/>
      <c r="G263" s="107"/>
      <c r="H263" s="107"/>
      <c r="I263" s="107"/>
      <c r="J263" s="107"/>
      <c r="K263" s="108"/>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row>
    <row r="264" spans="1:77" x14ac:dyDescent="0.25">
      <c r="A264" s="128"/>
      <c r="B264" s="107"/>
      <c r="C264" s="107"/>
      <c r="D264" s="107"/>
      <c r="E264" s="107"/>
      <c r="F264" s="107"/>
      <c r="G264" s="107"/>
      <c r="H264" s="107"/>
      <c r="I264" s="107"/>
      <c r="J264" s="107"/>
      <c r="K264" s="108"/>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row>
    <row r="265" spans="1:77" x14ac:dyDescent="0.25">
      <c r="A265" s="128"/>
      <c r="B265" s="107"/>
      <c r="C265" s="107"/>
      <c r="D265" s="107"/>
      <c r="E265" s="107"/>
      <c r="F265" s="107"/>
      <c r="G265" s="107"/>
      <c r="H265" s="107"/>
      <c r="I265" s="107"/>
      <c r="J265" s="107"/>
      <c r="K265" s="108"/>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row>
    <row r="266" spans="1:77" x14ac:dyDescent="0.25">
      <c r="A266" s="128"/>
      <c r="B266" s="107"/>
      <c r="C266" s="107"/>
      <c r="D266" s="107"/>
      <c r="E266" s="107"/>
      <c r="F266" s="107"/>
      <c r="G266" s="107"/>
      <c r="H266" s="107"/>
      <c r="I266" s="107"/>
      <c r="J266" s="107"/>
      <c r="K266" s="108"/>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row>
    <row r="267" spans="1:77" x14ac:dyDescent="0.25">
      <c r="A267" s="128"/>
      <c r="B267" s="107"/>
      <c r="C267" s="107"/>
      <c r="D267" s="107"/>
      <c r="E267" s="107"/>
      <c r="F267" s="107"/>
      <c r="G267" s="107"/>
      <c r="H267" s="107"/>
      <c r="I267" s="107"/>
      <c r="J267" s="107"/>
      <c r="K267" s="108"/>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row>
    <row r="268" spans="1:77" x14ac:dyDescent="0.25">
      <c r="A268" s="128"/>
      <c r="B268" s="107"/>
      <c r="C268" s="107"/>
      <c r="D268" s="107"/>
      <c r="E268" s="107"/>
      <c r="F268" s="107"/>
      <c r="G268" s="107"/>
      <c r="H268" s="107"/>
      <c r="I268" s="107"/>
      <c r="J268" s="107"/>
      <c r="K268" s="108"/>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row>
    <row r="269" spans="1:77" x14ac:dyDescent="0.25">
      <c r="A269" s="128"/>
      <c r="B269" s="107"/>
      <c r="C269" s="107"/>
      <c r="D269" s="107"/>
      <c r="E269" s="107"/>
      <c r="F269" s="107"/>
      <c r="G269" s="107"/>
      <c r="H269" s="107"/>
      <c r="I269" s="107"/>
      <c r="J269" s="107"/>
      <c r="K269" s="108"/>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row>
    <row r="270" spans="1:77" x14ac:dyDescent="0.25">
      <c r="A270" s="128"/>
      <c r="B270" s="107"/>
      <c r="C270" s="107"/>
      <c r="D270" s="107"/>
      <c r="E270" s="107"/>
      <c r="F270" s="107"/>
      <c r="G270" s="107"/>
      <c r="H270" s="107"/>
      <c r="I270" s="107"/>
      <c r="J270" s="107"/>
      <c r="K270" s="108"/>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row>
    <row r="271" spans="1:77" x14ac:dyDescent="0.25">
      <c r="A271" s="128"/>
      <c r="B271" s="107"/>
      <c r="C271" s="107"/>
      <c r="D271" s="107"/>
      <c r="E271" s="107"/>
      <c r="F271" s="107"/>
      <c r="G271" s="107"/>
      <c r="H271" s="107"/>
      <c r="I271" s="107"/>
      <c r="J271" s="107"/>
      <c r="K271" s="108"/>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row>
    <row r="272" spans="1:77" x14ac:dyDescent="0.25">
      <c r="A272" s="128"/>
      <c r="B272" s="107"/>
      <c r="C272" s="107"/>
      <c r="D272" s="107"/>
      <c r="E272" s="107"/>
      <c r="F272" s="107"/>
      <c r="G272" s="107"/>
      <c r="H272" s="107"/>
      <c r="I272" s="107"/>
      <c r="J272" s="107"/>
      <c r="K272" s="108"/>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row>
    <row r="273" spans="1:77" x14ac:dyDescent="0.25">
      <c r="A273" s="128"/>
      <c r="B273" s="107"/>
      <c r="C273" s="107"/>
      <c r="D273" s="107"/>
      <c r="E273" s="107"/>
      <c r="F273" s="107"/>
      <c r="G273" s="107"/>
      <c r="H273" s="107"/>
      <c r="I273" s="107"/>
      <c r="J273" s="107"/>
      <c r="K273" s="108"/>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row>
    <row r="274" spans="1:77" x14ac:dyDescent="0.25">
      <c r="A274" s="128"/>
      <c r="B274" s="107"/>
      <c r="C274" s="107"/>
      <c r="D274" s="107"/>
      <c r="E274" s="107"/>
      <c r="F274" s="107"/>
      <c r="G274" s="107"/>
      <c r="H274" s="107"/>
      <c r="I274" s="107"/>
      <c r="J274" s="107"/>
      <c r="K274" s="108"/>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row>
    <row r="275" spans="1:77" x14ac:dyDescent="0.25">
      <c r="A275" s="128"/>
      <c r="B275" s="107"/>
      <c r="C275" s="107"/>
      <c r="D275" s="107"/>
      <c r="E275" s="107"/>
      <c r="F275" s="107"/>
      <c r="G275" s="107"/>
      <c r="H275" s="107"/>
      <c r="I275" s="107"/>
      <c r="J275" s="107"/>
      <c r="K275" s="108"/>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row>
    <row r="276" spans="1:77" x14ac:dyDescent="0.25">
      <c r="A276" s="128"/>
      <c r="B276" s="107"/>
      <c r="C276" s="107"/>
      <c r="D276" s="107"/>
      <c r="E276" s="107"/>
      <c r="F276" s="107"/>
      <c r="G276" s="107"/>
      <c r="H276" s="107"/>
      <c r="I276" s="107"/>
      <c r="J276" s="107"/>
      <c r="K276" s="108"/>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row>
  </sheetData>
  <sheetProtection algorithmName="SHA-512" hashValue="v8gO5abzBypi98w6i0cZCvKsykZFg0JDKanFCSBIifE+XaZaJbCtRvzNwKlLunWMJiv3bA5MwkMipIIlsGzL1A==" saltValue="6DG6FPoM4Vnl4umaz+auhw==" spinCount="100000" sheet="1" objects="1" scenarios="1"/>
  <mergeCells count="10">
    <mergeCell ref="D6:F6"/>
    <mergeCell ref="G7:I8"/>
    <mergeCell ref="B2:I2"/>
    <mergeCell ref="C25:G25"/>
    <mergeCell ref="K20:K21"/>
    <mergeCell ref="C11:C12"/>
    <mergeCell ref="D11:D12"/>
    <mergeCell ref="E11:F11"/>
    <mergeCell ref="K11:K12"/>
    <mergeCell ref="K13:K18"/>
  </mergeCells>
  <conditionalFormatting sqref="G13:G22">
    <cfRule type="cellIs" dxfId="0" priority="1" stopIfTrue="1" operator="equal">
      <formula>"Empleneu"</formula>
    </cfRule>
  </conditionalFormatting>
  <dataValidations count="5">
    <dataValidation operator="greaterThanOrEqual" allowBlank="1" showInputMessage="1" showErrorMessage="1" sqref="F13:F22" xr:uid="{00000000-0002-0000-0D00-000000000000}"/>
    <dataValidation type="decimal" operator="greaterThanOrEqual" allowBlank="1" showInputMessage="1" showErrorMessage="1" error="El valor que heu introduït no és vàlid._x000a__x000a_El valor ha de ser un número major que 0." sqref="E13:E22" xr:uid="{00000000-0002-0000-0D00-000001000000}">
      <formula1>0</formula1>
    </dataValidation>
    <dataValidation allowBlank="1" showInputMessage="1" showErrorMessage="1" promptTitle="UNITATS DEL FACTOR D'EMISSIÓ" prompt="Les unitats del FE han de ser kg CO2eq respecte la mateixa unitat indicada a la columna F_x000a_" sqref="G13:G22" xr:uid="{00000000-0002-0000-0D00-000002000000}"/>
    <dataValidation type="list" allowBlank="1" showInputMessage="1" showErrorMessage="1" sqref="G6" xr:uid="{00000000-0002-0000-0D00-000003000000}">
      <formula1>$M$4:$M$8</formula1>
    </dataValidation>
    <dataValidation type="list" allowBlank="1" showInputMessage="1" showErrorMessage="1" sqref="D13:D22" xr:uid="{00000000-0002-0000-0D00-000004000000}">
      <formula1>$N$3:$N$5</formula1>
    </dataValidation>
  </dataValidations>
  <hyperlinks>
    <hyperlink ref="K11" r:id="rId1" display="Guia pràctica per al càlcul d'emissions de gasos amb efecte d'hivernacle. Versió 2014." xr:uid="{00000000-0004-0000-0D00-000000000000}"/>
    <hyperlink ref="K11:K12" r:id="rId2" display="Guia per al càlcul d'emissions de gasos amb efecte d'hivernacle (OCCC). Versió 2023. " xr:uid="{00000000-0004-0000-0D00-000001000000}"/>
  </hyperlinks>
  <pageMargins left="0.75" right="0.75" top="1" bottom="1" header="0.5" footer="0.5"/>
  <pageSetup paperSize="9" scale="47"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FFFF"/>
  </sheetPr>
  <dimension ref="B1:K26"/>
  <sheetViews>
    <sheetView zoomScaleNormal="100" workbookViewId="0"/>
  </sheetViews>
  <sheetFormatPr defaultColWidth="9.44140625" defaultRowHeight="13.2" outlineLevelRow="1" x14ac:dyDescent="0.25"/>
  <cols>
    <col min="1" max="1" width="3.44140625" style="107" customWidth="1"/>
    <col min="2" max="2" width="5.44140625" style="107" customWidth="1"/>
    <col min="3" max="3" width="34.6640625" style="107" customWidth="1"/>
    <col min="4" max="4" width="28.44140625" style="107" customWidth="1"/>
    <col min="5" max="5" width="27.6640625" style="107" customWidth="1"/>
    <col min="6" max="6" width="39.33203125" style="107" customWidth="1"/>
    <col min="7" max="7" width="5.44140625" style="107" customWidth="1"/>
    <col min="8" max="8" width="12" style="107" customWidth="1"/>
    <col min="9" max="9" width="40.44140625" style="107" customWidth="1"/>
    <col min="10" max="10" width="19.109375" style="107" customWidth="1"/>
    <col min="11" max="11" width="0" style="107" hidden="1" customWidth="1"/>
    <col min="12" max="16384" width="9.44140625" style="107"/>
  </cols>
  <sheetData>
    <row r="1" spans="2:11" ht="17.25" customHeight="1" x14ac:dyDescent="0.25">
      <c r="B1" s="128"/>
    </row>
    <row r="2" spans="2:11" ht="33.75" customHeight="1" x14ac:dyDescent="0.25">
      <c r="B2" s="1535" t="s">
        <v>1546</v>
      </c>
      <c r="C2" s="1535"/>
      <c r="D2" s="1535"/>
      <c r="E2" s="1535"/>
      <c r="F2" s="1535"/>
      <c r="G2" s="1535"/>
    </row>
    <row r="3" spans="2:11" ht="17.25" customHeight="1" thickBot="1" x14ac:dyDescent="0.3">
      <c r="B3" s="182"/>
      <c r="C3" s="182"/>
      <c r="D3" s="182"/>
      <c r="E3" s="182"/>
    </row>
    <row r="4" spans="2:11" ht="35.25" customHeight="1" thickBot="1" x14ac:dyDescent="0.3">
      <c r="B4" s="640"/>
      <c r="C4" s="255" t="s">
        <v>0</v>
      </c>
      <c r="D4" s="1404" t="s">
        <v>1743</v>
      </c>
      <c r="E4" s="1406"/>
      <c r="F4" s="1563" t="s">
        <v>1591</v>
      </c>
      <c r="G4" s="1563"/>
      <c r="H4" s="1571"/>
      <c r="I4" s="989" t="s">
        <v>1073</v>
      </c>
    </row>
    <row r="5" spans="2:11" ht="35.25" customHeight="1" x14ac:dyDescent="0.25">
      <c r="B5" s="641"/>
      <c r="C5" s="255" t="s">
        <v>51</v>
      </c>
      <c r="D5" s="1407"/>
      <c r="E5" s="1409"/>
    </row>
    <row r="6" spans="2:11" ht="17.25" customHeight="1" thickBot="1" x14ac:dyDescent="0.3">
      <c r="B6" s="642"/>
      <c r="C6" s="255" t="s">
        <v>1</v>
      </c>
      <c r="D6" s="1668"/>
      <c r="E6" s="1669"/>
    </row>
    <row r="7" spans="2:11" ht="17.25" customHeight="1" x14ac:dyDescent="0.25">
      <c r="B7" s="643"/>
      <c r="C7" s="255" t="s">
        <v>52</v>
      </c>
      <c r="D7" s="564"/>
      <c r="E7" s="182"/>
    </row>
    <row r="8" spans="2:11" ht="17.25" customHeight="1" x14ac:dyDescent="0.25">
      <c r="B8" s="130"/>
      <c r="C8" s="130"/>
      <c r="D8" s="182"/>
      <c r="E8" s="182"/>
    </row>
    <row r="9" spans="2:11" ht="17.25" customHeight="1" x14ac:dyDescent="0.25">
      <c r="B9" s="716" t="s">
        <v>1549</v>
      </c>
      <c r="C9" s="716"/>
      <c r="D9" s="717"/>
      <c r="E9" s="717"/>
      <c r="F9" s="718"/>
      <c r="G9" s="718"/>
    </row>
    <row r="10" spans="2:11" ht="17.25" customHeight="1" thickBot="1" x14ac:dyDescent="0.3">
      <c r="B10" s="115"/>
      <c r="C10" s="183"/>
      <c r="D10" s="183"/>
      <c r="E10" s="116"/>
      <c r="F10" s="116"/>
      <c r="G10" s="117"/>
      <c r="I10" s="1480" t="s">
        <v>1359</v>
      </c>
      <c r="K10" s="107" t="s">
        <v>1073</v>
      </c>
    </row>
    <row r="11" spans="2:11" s="160" customFormat="1" ht="36.75" customHeight="1" x14ac:dyDescent="0.25">
      <c r="B11" s="644"/>
      <c r="C11" s="690" t="s">
        <v>1550</v>
      </c>
      <c r="D11" s="612" t="s">
        <v>1551</v>
      </c>
      <c r="E11" s="612" t="s">
        <v>1552</v>
      </c>
      <c r="F11" s="613" t="s">
        <v>1099</v>
      </c>
      <c r="G11" s="645"/>
      <c r="H11" s="646"/>
      <c r="I11" s="1592"/>
      <c r="K11" s="107" t="s">
        <v>1074</v>
      </c>
    </row>
    <row r="12" spans="2:11" s="160" customFormat="1" ht="27.75" customHeight="1" x14ac:dyDescent="0.25">
      <c r="B12" s="644"/>
      <c r="C12" s="683" t="s">
        <v>1548</v>
      </c>
      <c r="D12" s="583" t="s">
        <v>1547</v>
      </c>
      <c r="E12" s="583" t="s">
        <v>1592</v>
      </c>
      <c r="F12" s="610" t="s">
        <v>1072</v>
      </c>
      <c r="G12" s="645"/>
      <c r="H12" s="646"/>
      <c r="I12" s="647"/>
      <c r="K12" s="107" t="s">
        <v>1076</v>
      </c>
    </row>
    <row r="13" spans="2:11" ht="21" customHeight="1" x14ac:dyDescent="0.25">
      <c r="B13" s="120"/>
      <c r="C13" s="619"/>
      <c r="D13" s="187"/>
      <c r="E13" s="1119" t="str">
        <f>IF(C13="","",'Factors emissió OCCC'!$Z$17)</f>
        <v/>
      </c>
      <c r="F13" s="960" t="str">
        <f>IF(C13=0,"0,00000",IF(D13=0,"Indiqueu nºdies/any teletreball (columna D)",(C13*D13*E13)/1000))</f>
        <v>0,00000</v>
      </c>
      <c r="G13" s="122"/>
      <c r="H13" s="650"/>
      <c r="I13" s="1667" t="s">
        <v>1836</v>
      </c>
      <c r="K13" s="107" t="s">
        <v>1077</v>
      </c>
    </row>
    <row r="14" spans="2:11" ht="21" customHeight="1" x14ac:dyDescent="0.25">
      <c r="B14" s="120"/>
      <c r="C14" s="619"/>
      <c r="D14" s="187"/>
      <c r="E14" s="1119" t="str">
        <f>IF(C14="","",'Factors emissió OCCC'!$Z$17)</f>
        <v/>
      </c>
      <c r="F14" s="960" t="str">
        <f t="shared" ref="F14:F22" si="0">IF(C14=0,"0,00000",IF(D14=0,"Indiqueu nºdies/any teletreball (columna D)",(C14*D14*E14)/1000))</f>
        <v>0,00000</v>
      </c>
      <c r="G14" s="122"/>
      <c r="H14" s="650"/>
      <c r="I14" s="1667"/>
      <c r="K14" s="107" t="s">
        <v>925</v>
      </c>
    </row>
    <row r="15" spans="2:11" ht="21" customHeight="1" x14ac:dyDescent="0.25">
      <c r="B15" s="120"/>
      <c r="C15" s="619"/>
      <c r="D15" s="187"/>
      <c r="E15" s="1119" t="str">
        <f>IF(C15="","",'Factors emissió OCCC'!$Z$17)</f>
        <v/>
      </c>
      <c r="F15" s="960" t="str">
        <f t="shared" si="0"/>
        <v>0,00000</v>
      </c>
      <c r="G15" s="122"/>
      <c r="H15" s="650"/>
      <c r="I15" s="1667"/>
    </row>
    <row r="16" spans="2:11" ht="21" customHeight="1" x14ac:dyDescent="0.25">
      <c r="B16" s="120"/>
      <c r="C16" s="619"/>
      <c r="D16" s="187"/>
      <c r="E16" s="1119" t="str">
        <f>IF(C16="","",'Factors emissió OCCC'!$Z$17)</f>
        <v/>
      </c>
      <c r="F16" s="960" t="str">
        <f t="shared" si="0"/>
        <v>0,00000</v>
      </c>
      <c r="G16" s="122"/>
      <c r="H16" s="650"/>
      <c r="I16" s="1445" t="s">
        <v>1744</v>
      </c>
    </row>
    <row r="17" spans="2:9" ht="21" customHeight="1" x14ac:dyDescent="0.25">
      <c r="B17" s="120"/>
      <c r="C17" s="619"/>
      <c r="D17" s="187"/>
      <c r="E17" s="1119" t="str">
        <f>IF(C17="","",'Factors emissió OCCC'!$Z$17)</f>
        <v/>
      </c>
      <c r="F17" s="960" t="str">
        <f t="shared" si="0"/>
        <v>0,00000</v>
      </c>
      <c r="G17" s="122"/>
      <c r="H17" s="650"/>
      <c r="I17" s="1445"/>
    </row>
    <row r="18" spans="2:9" ht="21" customHeight="1" x14ac:dyDescent="0.25">
      <c r="B18" s="120"/>
      <c r="C18" s="619"/>
      <c r="D18" s="187"/>
      <c r="E18" s="1119" t="str">
        <f>IF(C18="","",'Factors emissió OCCC'!$Z$17)</f>
        <v/>
      </c>
      <c r="F18" s="960" t="str">
        <f t="shared" si="0"/>
        <v>0,00000</v>
      </c>
      <c r="G18" s="122"/>
      <c r="H18" s="650"/>
      <c r="I18" s="1445"/>
    </row>
    <row r="19" spans="2:9" ht="21" customHeight="1" outlineLevel="1" x14ac:dyDescent="0.25">
      <c r="B19" s="120"/>
      <c r="C19" s="619"/>
      <c r="D19" s="187"/>
      <c r="E19" s="1119" t="str">
        <f>IF(C19="","",'Factors emissió OCCC'!$Z$17)</f>
        <v/>
      </c>
      <c r="F19" s="960" t="str">
        <f t="shared" si="0"/>
        <v>0,00000</v>
      </c>
      <c r="G19" s="122"/>
      <c r="H19" s="650"/>
      <c r="I19" s="1445"/>
    </row>
    <row r="20" spans="2:9" ht="21" customHeight="1" outlineLevel="1" x14ac:dyDescent="0.25">
      <c r="B20" s="120"/>
      <c r="C20" s="619"/>
      <c r="D20" s="187"/>
      <c r="E20" s="1119" t="str">
        <f>IF(C20="","",'Factors emissió OCCC'!$Z$17)</f>
        <v/>
      </c>
      <c r="F20" s="960" t="str">
        <f t="shared" si="0"/>
        <v>0,00000</v>
      </c>
      <c r="G20" s="122"/>
      <c r="H20" s="650"/>
      <c r="I20" s="147"/>
    </row>
    <row r="21" spans="2:9" ht="21" customHeight="1" outlineLevel="1" x14ac:dyDescent="0.25">
      <c r="B21" s="120"/>
      <c r="C21" s="619"/>
      <c r="D21" s="187"/>
      <c r="E21" s="1119" t="str">
        <f>IF(C21="","",'Factors emissió OCCC'!$Z$17)</f>
        <v/>
      </c>
      <c r="F21" s="960" t="str">
        <f t="shared" si="0"/>
        <v>0,00000</v>
      </c>
      <c r="G21" s="122"/>
      <c r="H21" s="650"/>
      <c r="I21" s="147"/>
    </row>
    <row r="22" spans="2:9" ht="21" customHeight="1" outlineLevel="1" thickBot="1" x14ac:dyDescent="0.3">
      <c r="B22" s="120"/>
      <c r="C22" s="620"/>
      <c r="D22" s="415"/>
      <c r="E22" s="1120" t="str">
        <f>IF(C22="","",'Factors emissió OCCC'!$Z$17)</f>
        <v/>
      </c>
      <c r="F22" s="1013" t="str">
        <f t="shared" si="0"/>
        <v>0,00000</v>
      </c>
      <c r="G22" s="122"/>
      <c r="H22" s="650"/>
      <c r="I22" s="147"/>
    </row>
    <row r="23" spans="2:9" ht="13.5" customHeight="1" x14ac:dyDescent="0.25">
      <c r="B23" s="124"/>
      <c r="C23" s="125"/>
      <c r="D23" s="125"/>
      <c r="E23" s="125"/>
      <c r="F23" s="125"/>
      <c r="G23" s="126"/>
      <c r="I23" s="655"/>
    </row>
    <row r="24" spans="2:9" ht="16.5" customHeight="1" thickBot="1" x14ac:dyDescent="0.3"/>
    <row r="25" spans="2:9" ht="24.9" customHeight="1" thickBot="1" x14ac:dyDescent="0.3">
      <c r="C25" s="1512" t="s">
        <v>1593</v>
      </c>
      <c r="D25" s="1513"/>
      <c r="E25" s="1564"/>
      <c r="F25" s="127">
        <f>SUM(F13:F22)</f>
        <v>0</v>
      </c>
    </row>
    <row r="26" spans="2:9" ht="17.25" customHeight="1" x14ac:dyDescent="0.25">
      <c r="B26" s="130"/>
      <c r="C26" s="130"/>
      <c r="D26" s="182"/>
      <c r="E26" s="182"/>
    </row>
  </sheetData>
  <sheetProtection algorithmName="SHA-512" hashValue="u+m6WWzfx8VmDX0zYF85B77ZSbFOghObP0+LHMxcGz7NUfwdQNf5UL+ftmux/svqM5lU5grVrd0ABW7vwLwdTQ==" saltValue="OLAlZYaYlhNzS+mGmwGfMg==" spinCount="100000" sheet="1" objects="1" scenarios="1"/>
  <mergeCells count="7">
    <mergeCell ref="B2:G2"/>
    <mergeCell ref="I16:I19"/>
    <mergeCell ref="C25:E25"/>
    <mergeCell ref="I10:I11"/>
    <mergeCell ref="I13:I15"/>
    <mergeCell ref="F4:H4"/>
    <mergeCell ref="D4:E6"/>
  </mergeCells>
  <dataValidations count="2">
    <dataValidation type="decimal" operator="greaterThanOrEqual" allowBlank="1" showInputMessage="1" showErrorMessage="1" error="El valor que heu introduït no és vàlid._x000a__x000a_El valor ha de ser un número major que 0." sqref="D13:D22" xr:uid="{00000000-0002-0000-0E00-000000000000}">
      <formula1>0</formula1>
    </dataValidation>
    <dataValidation operator="greaterThanOrEqual" allowBlank="1" showInputMessage="1" showErrorMessage="1" sqref="C13:C22" xr:uid="{00000000-0002-0000-0E00-000001000000}"/>
  </dataValidations>
  <hyperlinks>
    <hyperlink ref="I13:I15" r:id="rId1" display="Guia pràctica per al càlcul d'emissions de gasos amb efecte d'hivernacle. Versió 2020. " xr:uid="{00000000-0004-0000-0E00-000000000000}"/>
  </hyperlinks>
  <pageMargins left="0.7" right="0.7" top="0.75" bottom="0.75" header="0.3" footer="0.3"/>
  <pageSetup paperSize="9"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ull19">
    <tabColor indexed="27"/>
    <pageSetUpPr fitToPage="1"/>
  </sheetPr>
  <dimension ref="A1:BS877"/>
  <sheetViews>
    <sheetView topLeftCell="A464" zoomScale="70" zoomScaleNormal="70" zoomScaleSheetLayoutView="25" workbookViewId="0">
      <selection activeCell="Q474" sqref="Q474"/>
    </sheetView>
  </sheetViews>
  <sheetFormatPr defaultColWidth="9.44140625" defaultRowHeight="13.2" outlineLevelRow="1" x14ac:dyDescent="0.25"/>
  <cols>
    <col min="1" max="1" width="3.44140625" style="82" customWidth="1"/>
    <col min="2" max="2" width="5.44140625" style="82" customWidth="1"/>
    <col min="3" max="3" width="23.44140625" style="82" customWidth="1"/>
    <col min="4" max="4" width="19" style="82" customWidth="1"/>
    <col min="5" max="5" width="16.5546875" style="82" customWidth="1"/>
    <col min="6" max="6" width="18.44140625" style="82" customWidth="1"/>
    <col min="7" max="7" width="27.88671875" style="82" customWidth="1"/>
    <col min="8" max="8" width="16" style="82" customWidth="1"/>
    <col min="9" max="9" width="22" style="82" customWidth="1"/>
    <col min="10" max="10" width="23.44140625" style="82" customWidth="1"/>
    <col min="11" max="11" width="50.5546875" style="82" customWidth="1"/>
    <col min="12" max="12" width="22.109375" style="82" customWidth="1"/>
    <col min="13" max="17" width="18" style="82" customWidth="1"/>
    <col min="18" max="18" width="15.88671875" style="82" customWidth="1"/>
    <col min="19" max="19" width="19" style="82" customWidth="1"/>
    <col min="20" max="22" width="9.44140625" style="82"/>
    <col min="23" max="23" width="37.44140625" style="82" customWidth="1"/>
    <col min="24" max="25" width="9.44140625" style="82"/>
    <col min="26" max="26" width="9.44140625" style="82" hidden="1" customWidth="1"/>
    <col min="27" max="29" width="9.44140625" style="82" customWidth="1"/>
    <col min="30" max="16384" width="9.44140625" style="82"/>
  </cols>
  <sheetData>
    <row r="1" spans="1:71" ht="17.25" customHeight="1" x14ac:dyDescent="0.25">
      <c r="A1" s="107"/>
      <c r="B1" s="128"/>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row>
    <row r="2" spans="1:71" ht="33.75" customHeight="1" x14ac:dyDescent="0.25">
      <c r="A2" s="107"/>
      <c r="B2" s="1444" t="s">
        <v>795</v>
      </c>
      <c r="C2" s="1444"/>
      <c r="D2" s="1444"/>
      <c r="E2" s="1444"/>
      <c r="F2" s="1444"/>
      <c r="G2" s="1444"/>
      <c r="H2" s="1444"/>
      <c r="I2" s="1444"/>
      <c r="J2" s="1444"/>
      <c r="K2" s="1444"/>
      <c r="L2" s="1444"/>
      <c r="M2" s="1444"/>
      <c r="N2" s="1444"/>
      <c r="O2" s="1444"/>
      <c r="P2" s="1444"/>
      <c r="Q2" s="1444"/>
      <c r="R2" s="1444"/>
      <c r="S2" s="1444"/>
      <c r="T2" s="942"/>
      <c r="U2" s="942"/>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1:71" ht="17.25" customHeight="1" thickBot="1" x14ac:dyDescent="0.3">
      <c r="A3" s="107"/>
      <c r="B3" s="182"/>
      <c r="C3" s="182"/>
      <c r="D3" s="182"/>
      <c r="E3" s="182"/>
      <c r="F3" s="182"/>
      <c r="G3" s="182"/>
      <c r="H3" s="109"/>
      <c r="I3" s="182"/>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1:71" ht="17.25" customHeight="1" thickBot="1" x14ac:dyDescent="0.3">
      <c r="A4" s="107"/>
      <c r="B4" s="640"/>
      <c r="C4" s="255" t="s">
        <v>0</v>
      </c>
      <c r="D4" s="182"/>
      <c r="E4" s="1696" t="s">
        <v>1602</v>
      </c>
      <c r="F4" s="1697"/>
      <c r="G4" s="1697"/>
      <c r="H4" s="1698"/>
      <c r="I4" s="1682" t="s">
        <v>1570</v>
      </c>
      <c r="J4" s="1683"/>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1:71" ht="17.25" customHeight="1" thickBot="1" x14ac:dyDescent="0.3">
      <c r="A5" s="107"/>
      <c r="B5" s="641"/>
      <c r="C5" s="255" t="s">
        <v>51</v>
      </c>
      <c r="D5" s="182"/>
      <c r="E5" s="1699"/>
      <c r="F5" s="1700"/>
      <c r="G5" s="1700"/>
      <c r="H5" s="1701"/>
      <c r="I5" s="1684" t="s">
        <v>1571</v>
      </c>
      <c r="J5" s="1685"/>
      <c r="K5" s="107"/>
      <c r="L5" s="1713" t="s">
        <v>1628</v>
      </c>
      <c r="M5" s="1714"/>
      <c r="N5" s="1714"/>
      <c r="O5" s="1715"/>
      <c r="P5" s="973" t="s">
        <v>1073</v>
      </c>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1:71" ht="17.25" customHeight="1" x14ac:dyDescent="0.25">
      <c r="A6" s="107"/>
      <c r="B6" s="642"/>
      <c r="C6" s="255" t="s">
        <v>1</v>
      </c>
      <c r="D6" s="182"/>
      <c r="E6" s="1699"/>
      <c r="F6" s="1700"/>
      <c r="G6" s="1700"/>
      <c r="H6" s="1701"/>
      <c r="I6" s="1684" t="s">
        <v>1574</v>
      </c>
      <c r="J6" s="1685"/>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row>
    <row r="7" spans="1:71" ht="17.25" customHeight="1" x14ac:dyDescent="0.25">
      <c r="A7" s="107"/>
      <c r="B7" s="643"/>
      <c r="C7" s="255" t="s">
        <v>52</v>
      </c>
      <c r="D7" s="182"/>
      <c r="E7" s="1699"/>
      <c r="F7" s="1700"/>
      <c r="G7" s="1700"/>
      <c r="H7" s="1701"/>
      <c r="I7" s="1684" t="s">
        <v>1575</v>
      </c>
      <c r="J7" s="1685"/>
      <c r="K7" s="107"/>
      <c r="L7" s="107"/>
      <c r="M7" s="107"/>
      <c r="N7" s="107"/>
      <c r="O7" s="107"/>
      <c r="P7" s="107"/>
      <c r="Q7" s="107"/>
      <c r="R7" s="107"/>
      <c r="S7" s="107"/>
      <c r="T7" s="107"/>
      <c r="U7" s="107"/>
      <c r="V7" s="107"/>
      <c r="W7" s="569"/>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row>
    <row r="8" spans="1:71" ht="17.25" customHeight="1" x14ac:dyDescent="0.25">
      <c r="A8" s="107"/>
      <c r="B8" s="130"/>
      <c r="C8" s="130"/>
      <c r="D8" s="182"/>
      <c r="E8" s="1699"/>
      <c r="F8" s="1700"/>
      <c r="G8" s="1700"/>
      <c r="H8" s="1701"/>
      <c r="I8" s="1686" t="s">
        <v>1569</v>
      </c>
      <c r="J8" s="1687"/>
      <c r="K8" s="107"/>
      <c r="L8" s="107"/>
      <c r="M8" s="107"/>
      <c r="N8" s="107"/>
      <c r="O8" s="107"/>
      <c r="P8" s="107"/>
      <c r="Q8" s="107"/>
      <c r="R8" s="107"/>
      <c r="S8" s="107"/>
      <c r="T8" s="107"/>
      <c r="U8" s="107"/>
      <c r="V8" s="107"/>
      <c r="W8" s="569"/>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row>
    <row r="9" spans="1:71" ht="17.25" customHeight="1" x14ac:dyDescent="0.25">
      <c r="A9" s="107"/>
      <c r="B9" s="132"/>
      <c r="C9" s="107"/>
      <c r="D9" s="136"/>
      <c r="E9" s="1699"/>
      <c r="F9" s="1700"/>
      <c r="G9" s="1700"/>
      <c r="H9" s="1701"/>
      <c r="I9" s="1688" t="s">
        <v>1576</v>
      </c>
      <c r="J9" s="1689"/>
      <c r="K9" s="107"/>
      <c r="L9" s="134"/>
      <c r="M9" s="134"/>
      <c r="N9" s="134"/>
      <c r="O9" s="107"/>
      <c r="P9" s="107"/>
      <c r="Q9" s="107"/>
      <c r="R9" s="107"/>
      <c r="S9" s="107"/>
      <c r="T9" s="107"/>
      <c r="U9" s="107"/>
      <c r="V9" s="107"/>
      <c r="W9" s="107"/>
      <c r="X9" s="107"/>
      <c r="Y9" s="107"/>
      <c r="Z9" s="107" t="s">
        <v>1074</v>
      </c>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row>
    <row r="10" spans="1:71" ht="17.25" customHeight="1" x14ac:dyDescent="0.25">
      <c r="A10" s="107"/>
      <c r="B10" s="132"/>
      <c r="C10" s="107"/>
      <c r="D10" s="136"/>
      <c r="E10" s="1690" t="s">
        <v>1577</v>
      </c>
      <c r="F10" s="1691"/>
      <c r="G10" s="1691"/>
      <c r="H10" s="1691"/>
      <c r="I10" s="1691"/>
      <c r="J10" s="1692"/>
      <c r="K10" s="107"/>
      <c r="L10" s="134"/>
      <c r="M10" s="134"/>
      <c r="N10" s="134"/>
      <c r="O10" s="107"/>
      <c r="P10" s="107"/>
      <c r="Q10" s="107"/>
      <c r="R10" s="107"/>
      <c r="S10" s="107"/>
      <c r="T10" s="107"/>
      <c r="U10" s="107"/>
      <c r="V10" s="107"/>
      <c r="W10" s="107"/>
      <c r="X10" s="107"/>
      <c r="Y10" s="107"/>
      <c r="Z10" s="107" t="s">
        <v>1076</v>
      </c>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row>
    <row r="11" spans="1:71" ht="17.25" customHeight="1" x14ac:dyDescent="0.25">
      <c r="A11" s="107"/>
      <c r="B11" s="132"/>
      <c r="C11" s="107"/>
      <c r="D11" s="136"/>
      <c r="E11" s="1693" t="s">
        <v>1578</v>
      </c>
      <c r="F11" s="1694"/>
      <c r="G11" s="1694"/>
      <c r="H11" s="1694"/>
      <c r="I11" s="1694"/>
      <c r="J11" s="1695"/>
      <c r="K11" s="107"/>
      <c r="L11" s="134"/>
      <c r="M11" s="134"/>
      <c r="N11" s="134"/>
      <c r="O11" s="107"/>
      <c r="P11" s="107"/>
      <c r="Q11" s="107"/>
      <c r="R11" s="107"/>
      <c r="S11" s="107"/>
      <c r="T11" s="107"/>
      <c r="U11" s="107"/>
      <c r="V11" s="107"/>
      <c r="W11" s="107"/>
      <c r="X11" s="107"/>
      <c r="Y11" s="107"/>
      <c r="Z11" s="107" t="s">
        <v>1077</v>
      </c>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row>
    <row r="12" spans="1:71" ht="17.25" customHeight="1" x14ac:dyDescent="0.25">
      <c r="A12" s="107"/>
      <c r="B12" s="132"/>
      <c r="C12" s="107"/>
      <c r="D12" s="136"/>
      <c r="E12" s="1693" t="s">
        <v>1579</v>
      </c>
      <c r="F12" s="1694"/>
      <c r="G12" s="1694"/>
      <c r="H12" s="1694"/>
      <c r="I12" s="1694"/>
      <c r="J12" s="1695"/>
      <c r="K12" s="107"/>
      <c r="L12" s="134"/>
      <c r="M12" s="134"/>
      <c r="N12" s="134"/>
      <c r="O12" s="107"/>
      <c r="P12" s="107"/>
      <c r="Q12" s="107"/>
      <c r="R12" s="107"/>
      <c r="S12" s="107"/>
      <c r="T12" s="107"/>
      <c r="U12" s="107"/>
      <c r="V12" s="107"/>
      <c r="W12" s="107"/>
      <c r="X12" s="107"/>
      <c r="Y12" s="107"/>
      <c r="Z12" s="107" t="s">
        <v>925</v>
      </c>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row>
    <row r="13" spans="1:71" ht="13.8" thickBot="1" x14ac:dyDescent="0.3">
      <c r="A13" s="107"/>
      <c r="B13" s="107"/>
      <c r="C13" s="107"/>
      <c r="D13" s="136"/>
      <c r="E13" s="1702" t="s">
        <v>1580</v>
      </c>
      <c r="F13" s="1703"/>
      <c r="G13" s="1703"/>
      <c r="H13" s="1703"/>
      <c r="I13" s="1703"/>
      <c r="J13" s="1704"/>
      <c r="K13" s="107"/>
      <c r="L13" s="134"/>
      <c r="M13" s="134"/>
      <c r="N13" s="134"/>
      <c r="O13" s="107"/>
      <c r="P13" s="107"/>
      <c r="Q13" s="107"/>
      <c r="R13" s="107"/>
      <c r="S13" s="107"/>
      <c r="T13" s="107"/>
      <c r="U13" s="107"/>
      <c r="V13" s="107"/>
      <c r="W13" s="569"/>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row>
    <row r="14" spans="1:71" ht="18.75" customHeight="1" x14ac:dyDescent="0.25">
      <c r="A14" s="107"/>
      <c r="B14" s="750" t="s">
        <v>1439</v>
      </c>
      <c r="C14" s="718"/>
      <c r="D14" s="797"/>
      <c r="E14" s="797"/>
      <c r="F14" s="798"/>
      <c r="G14" s="798"/>
      <c r="H14" s="798"/>
      <c r="I14" s="798"/>
      <c r="J14" s="718"/>
      <c r="K14" s="718"/>
      <c r="L14" s="872"/>
      <c r="M14" s="872"/>
      <c r="N14" s="872"/>
      <c r="O14" s="718"/>
      <c r="P14" s="718"/>
      <c r="Q14" s="718"/>
      <c r="R14" s="718"/>
      <c r="S14" s="718"/>
      <c r="T14" s="718"/>
      <c r="U14" s="718"/>
      <c r="V14" s="107"/>
      <c r="W14" s="569"/>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row>
    <row r="15" spans="1:71" ht="18.75" customHeight="1" x14ac:dyDescent="0.25">
      <c r="A15" s="107"/>
      <c r="B15" s="748" t="s">
        <v>95</v>
      </c>
      <c r="C15" s="718"/>
      <c r="D15" s="797"/>
      <c r="E15" s="797"/>
      <c r="F15" s="798"/>
      <c r="G15" s="798"/>
      <c r="H15" s="798"/>
      <c r="I15" s="798"/>
      <c r="J15" s="718"/>
      <c r="K15" s="718"/>
      <c r="L15" s="872"/>
      <c r="M15" s="872"/>
      <c r="N15" s="872"/>
      <c r="O15" s="718"/>
      <c r="P15" s="718"/>
      <c r="Q15" s="718"/>
      <c r="R15" s="718"/>
      <c r="S15" s="718"/>
      <c r="T15" s="718"/>
      <c r="U15" s="718"/>
      <c r="V15" s="107"/>
      <c r="W15" s="569"/>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row>
    <row r="16" spans="1:71" ht="24" customHeight="1" x14ac:dyDescent="0.25">
      <c r="A16" s="107"/>
      <c r="B16" s="870" t="s">
        <v>1149</v>
      </c>
      <c r="C16" s="768"/>
      <c r="D16" s="873"/>
      <c r="E16" s="873"/>
      <c r="F16" s="871"/>
      <c r="G16" s="871"/>
      <c r="H16" s="871"/>
      <c r="I16" s="871"/>
      <c r="J16" s="768"/>
      <c r="K16" s="768"/>
      <c r="L16" s="874"/>
      <c r="M16" s="874"/>
      <c r="N16" s="874"/>
      <c r="O16" s="768"/>
      <c r="P16" s="768"/>
      <c r="Q16" s="768"/>
      <c r="R16" s="768"/>
      <c r="S16" s="768"/>
      <c r="T16" s="768"/>
      <c r="U16" s="768"/>
      <c r="V16" s="107"/>
      <c r="W16" s="569"/>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row>
    <row r="17" spans="2:25" s="107" customFormat="1" ht="10.5" customHeight="1" thickBot="1" x14ac:dyDescent="0.3">
      <c r="B17" s="115"/>
      <c r="C17" s="116"/>
      <c r="D17" s="116"/>
      <c r="E17" s="116"/>
      <c r="F17" s="116"/>
      <c r="G17" s="116"/>
      <c r="H17" s="116"/>
      <c r="I17" s="116"/>
      <c r="J17" s="116"/>
      <c r="K17" s="116"/>
      <c r="L17" s="116"/>
      <c r="M17" s="116"/>
      <c r="N17" s="116"/>
      <c r="O17" s="116"/>
      <c r="P17" s="116"/>
      <c r="Q17" s="116"/>
      <c r="R17" s="116"/>
      <c r="S17" s="243"/>
      <c r="T17" s="243"/>
      <c r="U17" s="243"/>
      <c r="V17" s="134"/>
      <c r="W17" s="1480" t="s">
        <v>1123</v>
      </c>
      <c r="X17" s="134"/>
      <c r="Y17" s="134"/>
    </row>
    <row r="18" spans="2:25" s="108" customFormat="1" ht="30" customHeight="1" x14ac:dyDescent="0.25">
      <c r="B18" s="118"/>
      <c r="C18" s="1485" t="s">
        <v>96</v>
      </c>
      <c r="D18" s="1486"/>
      <c r="E18" s="1486"/>
      <c r="F18" s="1486"/>
      <c r="G18" s="1486"/>
      <c r="H18" s="1486"/>
      <c r="I18" s="1486"/>
      <c r="J18" s="1486"/>
      <c r="K18" s="1486"/>
      <c r="L18" s="1486"/>
      <c r="M18" s="1486"/>
      <c r="N18" s="1486"/>
      <c r="O18" s="1486"/>
      <c r="P18" s="1486"/>
      <c r="Q18" s="1487"/>
      <c r="R18" s="281"/>
      <c r="S18" s="281"/>
      <c r="T18" s="281"/>
      <c r="U18" s="281"/>
      <c r="W18" s="1481"/>
    </row>
    <row r="19" spans="2:25" s="108" customFormat="1" ht="53.25" customHeight="1" x14ac:dyDescent="0.25">
      <c r="B19" s="118"/>
      <c r="C19" s="1458" t="s">
        <v>97</v>
      </c>
      <c r="D19" s="1460" t="s">
        <v>98</v>
      </c>
      <c r="E19" s="1460"/>
      <c r="F19" s="1460" t="s">
        <v>62</v>
      </c>
      <c r="G19" s="1460"/>
      <c r="H19" s="841" t="s">
        <v>981</v>
      </c>
      <c r="I19" s="583" t="s">
        <v>982</v>
      </c>
      <c r="J19" s="1475" t="s">
        <v>983</v>
      </c>
      <c r="K19" s="1475"/>
      <c r="L19" s="1421" t="s">
        <v>1070</v>
      </c>
      <c r="M19" s="1421"/>
      <c r="N19" s="1421"/>
      <c r="O19" s="1421" t="s">
        <v>1069</v>
      </c>
      <c r="P19" s="1421"/>
      <c r="Q19" s="1417"/>
      <c r="R19" s="281"/>
      <c r="S19" s="281"/>
      <c r="T19" s="281"/>
      <c r="U19" s="281"/>
      <c r="W19" s="670" t="s">
        <v>1838</v>
      </c>
    </row>
    <row r="20" spans="2:25" s="108" customFormat="1" ht="66" customHeight="1" x14ac:dyDescent="0.25">
      <c r="B20" s="118"/>
      <c r="C20" s="1458"/>
      <c r="D20" s="1460"/>
      <c r="E20" s="1460"/>
      <c r="F20" s="841" t="s">
        <v>736</v>
      </c>
      <c r="G20" s="841" t="s">
        <v>63</v>
      </c>
      <c r="H20" s="841" t="s">
        <v>99</v>
      </c>
      <c r="I20" s="841" t="s">
        <v>1143</v>
      </c>
      <c r="J20" s="673" t="s">
        <v>1071</v>
      </c>
      <c r="K20" s="673" t="s">
        <v>1078</v>
      </c>
      <c r="L20" s="673" t="s">
        <v>1423</v>
      </c>
      <c r="M20" s="673" t="s">
        <v>1072</v>
      </c>
      <c r="N20" s="673" t="s">
        <v>1080</v>
      </c>
      <c r="O20" s="673" t="s">
        <v>1425</v>
      </c>
      <c r="P20" s="673" t="s">
        <v>1072</v>
      </c>
      <c r="Q20" s="838" t="s">
        <v>1079</v>
      </c>
      <c r="R20" s="281"/>
      <c r="S20" s="281"/>
      <c r="T20" s="281"/>
      <c r="U20" s="281"/>
      <c r="W20" s="10"/>
    </row>
    <row r="21" spans="2:25" s="107" customFormat="1" ht="21" customHeight="1" x14ac:dyDescent="0.25">
      <c r="B21" s="120"/>
      <c r="C21" s="1705" t="s">
        <v>1483</v>
      </c>
      <c r="D21" s="1470" t="s">
        <v>101</v>
      </c>
      <c r="E21" s="839" t="s">
        <v>102</v>
      </c>
      <c r="F21" s="839" t="s">
        <v>103</v>
      </c>
      <c r="G21" s="682"/>
      <c r="H21" s="138"/>
      <c r="I21" s="139" t="str">
        <f>IF(G21=0,"",+'Factors emissió OCCC'!$D$16)</f>
        <v/>
      </c>
      <c r="J21" s="600" t="str">
        <f>IF(G21=0,"0,00000",(G21*I21)/1000)</f>
        <v>0,00000</v>
      </c>
      <c r="K21" s="218" t="s">
        <v>1073</v>
      </c>
      <c r="L21" s="890" t="str">
        <f>IF(G21=0,"",+'Factors emissió OCCC'!$M$17)</f>
        <v/>
      </c>
      <c r="M21" s="600" t="str">
        <f>IF(G21=0,"0,00000",(G21*L21)/1000)</f>
        <v>0,00000</v>
      </c>
      <c r="N21" s="218" t="s">
        <v>1073</v>
      </c>
      <c r="O21" s="890" t="str">
        <f>IF(G21=0,"",+'Factors emissió OCCC'!$O$17)</f>
        <v/>
      </c>
      <c r="P21" s="600" t="str">
        <f>IF(G21=0,"0,00000",(G21*O21)/1000)</f>
        <v>0,00000</v>
      </c>
      <c r="Q21" s="350" t="s">
        <v>1073</v>
      </c>
      <c r="R21" s="243"/>
      <c r="S21" s="243"/>
      <c r="T21" s="243"/>
      <c r="U21" s="243"/>
      <c r="V21" s="134"/>
      <c r="W21" s="1450" t="s">
        <v>1735</v>
      </c>
      <c r="X21" s="134"/>
      <c r="Y21" s="134"/>
    </row>
    <row r="22" spans="2:25" s="107" customFormat="1" ht="27.9" customHeight="1" x14ac:dyDescent="0.25">
      <c r="B22" s="120"/>
      <c r="C22" s="1706"/>
      <c r="D22" s="1489"/>
      <c r="E22" s="842" t="s">
        <v>104</v>
      </c>
      <c r="F22" s="839" t="s">
        <v>103</v>
      </c>
      <c r="G22" s="846"/>
      <c r="H22" s="138"/>
      <c r="I22" s="139" t="str">
        <f>IF(G22=0,"",+'Factors emissió OCCC'!$D$16)</f>
        <v/>
      </c>
      <c r="J22" s="600" t="str">
        <f t="shared" ref="J22:J54" si="0">IF(G22=0,"0,00000",(G22*I22)/1000)</f>
        <v>0,00000</v>
      </c>
      <c r="K22" s="218" t="s">
        <v>1073</v>
      </c>
      <c r="L22" s="890" t="str">
        <f>IF(G22=0,"",+'Factors emissió OCCC'!$M$21)</f>
        <v/>
      </c>
      <c r="M22" s="600" t="str">
        <f t="shared" ref="M22:M54" si="1">IF(G22=0,"0,00000",(G22*L22)/1000)</f>
        <v>0,00000</v>
      </c>
      <c r="N22" s="218" t="s">
        <v>1073</v>
      </c>
      <c r="O22" s="890" t="str">
        <f>IF(G22=0,"",+'Factors emissió OCCC'!$O$21)</f>
        <v/>
      </c>
      <c r="P22" s="600" t="str">
        <f t="shared" ref="P22:P54" si="2">IF(G22=0,"0,00000",(G22*O22)/1000)</f>
        <v>0,00000</v>
      </c>
      <c r="Q22" s="350" t="s">
        <v>1073</v>
      </c>
      <c r="R22" s="243"/>
      <c r="S22" s="243"/>
      <c r="T22" s="243"/>
      <c r="U22" s="243"/>
      <c r="V22" s="134"/>
      <c r="W22" s="1450"/>
      <c r="X22" s="134"/>
      <c r="Y22" s="134"/>
    </row>
    <row r="23" spans="2:25" s="107" customFormat="1" ht="21" customHeight="1" x14ac:dyDescent="0.25">
      <c r="B23" s="120"/>
      <c r="C23" s="1706"/>
      <c r="D23" s="1489"/>
      <c r="E23" s="839" t="s">
        <v>106</v>
      </c>
      <c r="F23" s="839" t="s">
        <v>103</v>
      </c>
      <c r="G23" s="846"/>
      <c r="H23" s="138"/>
      <c r="I23" s="139" t="str">
        <f>IF(G23=0,"",+'Factors emissió OCCC'!$D$16)</f>
        <v/>
      </c>
      <c r="J23" s="600" t="str">
        <f t="shared" si="0"/>
        <v>0,00000</v>
      </c>
      <c r="K23" s="218" t="s">
        <v>1073</v>
      </c>
      <c r="L23" s="890" t="str">
        <f>IF(G23=0,"",+'Factors emissió OCCC'!$M$24)</f>
        <v/>
      </c>
      <c r="M23" s="600" t="str">
        <f t="shared" si="1"/>
        <v>0,00000</v>
      </c>
      <c r="N23" s="218" t="s">
        <v>1073</v>
      </c>
      <c r="O23" s="890" t="str">
        <f>IF(G23=0,"",+'Factors emissió OCCC'!$O$24)</f>
        <v/>
      </c>
      <c r="P23" s="600" t="str">
        <f t="shared" si="2"/>
        <v>0,00000</v>
      </c>
      <c r="Q23" s="350" t="s">
        <v>1073</v>
      </c>
      <c r="R23" s="243"/>
      <c r="S23" s="243"/>
      <c r="T23" s="243"/>
      <c r="U23" s="243"/>
      <c r="V23" s="134"/>
      <c r="W23" s="1450"/>
      <c r="X23" s="134"/>
      <c r="Y23" s="134"/>
    </row>
    <row r="24" spans="2:25" s="107" customFormat="1" ht="21" customHeight="1" x14ac:dyDescent="0.25">
      <c r="B24" s="120"/>
      <c r="C24" s="1706"/>
      <c r="D24" s="1489"/>
      <c r="E24" s="839" t="s">
        <v>107</v>
      </c>
      <c r="F24" s="839" t="s">
        <v>103</v>
      </c>
      <c r="G24" s="846"/>
      <c r="H24" s="138"/>
      <c r="I24" s="139" t="str">
        <f>IF(G24=0,"",+'Factors emissió OCCC'!$D$16)</f>
        <v/>
      </c>
      <c r="J24" s="600" t="str">
        <f t="shared" si="0"/>
        <v>0,00000</v>
      </c>
      <c r="K24" s="218" t="s">
        <v>1073</v>
      </c>
      <c r="L24" s="890" t="str">
        <f>IF(G24=0,"",+'Factors emissió OCCC'!$M$17)</f>
        <v/>
      </c>
      <c r="M24" s="600" t="str">
        <f t="shared" si="1"/>
        <v>0,00000</v>
      </c>
      <c r="N24" s="218" t="s">
        <v>1073</v>
      </c>
      <c r="O24" s="890" t="str">
        <f>IF(G24=0,"",+'Factors emissió OCCC'!$O$17)</f>
        <v/>
      </c>
      <c r="P24" s="600" t="str">
        <f t="shared" si="2"/>
        <v>0,00000</v>
      </c>
      <c r="Q24" s="350" t="s">
        <v>1073</v>
      </c>
      <c r="R24" s="243"/>
      <c r="S24" s="243"/>
      <c r="T24" s="243"/>
      <c r="U24" s="243"/>
      <c r="V24" s="134"/>
      <c r="W24" s="141"/>
      <c r="X24" s="134"/>
      <c r="Y24" s="134"/>
    </row>
    <row r="25" spans="2:25" s="107" customFormat="1" ht="51.75" customHeight="1" x14ac:dyDescent="0.25">
      <c r="B25" s="120"/>
      <c r="C25" s="1706"/>
      <c r="D25" s="1489"/>
      <c r="E25" s="842" t="s">
        <v>108</v>
      </c>
      <c r="F25" s="839" t="s">
        <v>103</v>
      </c>
      <c r="G25" s="846"/>
      <c r="H25" s="138"/>
      <c r="I25" s="139" t="str">
        <f>IF(G25=0,"",+'Factors emissió OCCC'!$D$28)</f>
        <v/>
      </c>
      <c r="J25" s="600" t="str">
        <f t="shared" si="0"/>
        <v>0,00000</v>
      </c>
      <c r="K25" s="218" t="s">
        <v>1073</v>
      </c>
      <c r="L25" s="890" t="str">
        <f>IF(G25=0,"",+'Factors emissió OCCC'!$M$34)</f>
        <v/>
      </c>
      <c r="M25" s="600" t="str">
        <f t="shared" si="1"/>
        <v>0,00000</v>
      </c>
      <c r="N25" s="218" t="s">
        <v>1073</v>
      </c>
      <c r="O25" s="890" t="str">
        <f>IF(G25=0,"",+'Factors emissió OCCC'!$O$34)</f>
        <v/>
      </c>
      <c r="P25" s="600" t="str">
        <f t="shared" si="2"/>
        <v>0,00000</v>
      </c>
      <c r="Q25" s="350" t="s">
        <v>1073</v>
      </c>
      <c r="R25" s="243"/>
      <c r="S25" s="243"/>
      <c r="T25" s="243"/>
      <c r="U25" s="243"/>
      <c r="V25" s="134"/>
      <c r="W25" s="141"/>
      <c r="X25" s="134"/>
      <c r="Y25" s="134"/>
    </row>
    <row r="26" spans="2:25" s="107" customFormat="1" ht="21" customHeight="1" x14ac:dyDescent="0.25">
      <c r="B26" s="120"/>
      <c r="C26" s="1706"/>
      <c r="D26" s="1470" t="s">
        <v>109</v>
      </c>
      <c r="E26" s="839" t="s">
        <v>102</v>
      </c>
      <c r="F26" s="839" t="s">
        <v>103</v>
      </c>
      <c r="G26" s="846"/>
      <c r="H26" s="138"/>
      <c r="I26" s="139" t="str">
        <f>IF(G26=0,"",+'Factors emissió OCCC'!$D$18)</f>
        <v/>
      </c>
      <c r="J26" s="600" t="str">
        <f t="shared" si="0"/>
        <v>0,00000</v>
      </c>
      <c r="K26" s="218" t="s">
        <v>1073</v>
      </c>
      <c r="L26" s="890" t="str">
        <f>IF(G26=0,"",+'Factors emissió OCCC'!$M$19)</f>
        <v/>
      </c>
      <c r="M26" s="600" t="str">
        <f t="shared" si="1"/>
        <v>0,00000</v>
      </c>
      <c r="N26" s="218" t="s">
        <v>1073</v>
      </c>
      <c r="O26" s="890" t="str">
        <f>IF(G26=0,"",+'Factors emissió OCCC'!$O$19)</f>
        <v/>
      </c>
      <c r="P26" s="600" t="str">
        <f t="shared" si="2"/>
        <v>0,00000</v>
      </c>
      <c r="Q26" s="350" t="s">
        <v>1073</v>
      </c>
      <c r="R26" s="243"/>
      <c r="S26" s="243"/>
      <c r="T26" s="243"/>
      <c r="U26" s="243"/>
      <c r="V26" s="134"/>
      <c r="W26" s="141"/>
      <c r="X26" s="134"/>
      <c r="Y26" s="134"/>
    </row>
    <row r="27" spans="2:25" s="107" customFormat="1" ht="27.9" customHeight="1" x14ac:dyDescent="0.25">
      <c r="B27" s="120"/>
      <c r="C27" s="1706"/>
      <c r="D27" s="1489"/>
      <c r="E27" s="842" t="s">
        <v>104</v>
      </c>
      <c r="F27" s="839" t="s">
        <v>103</v>
      </c>
      <c r="G27" s="846"/>
      <c r="H27" s="138"/>
      <c r="I27" s="139" t="str">
        <f>IF(G27=0,"",+'Factors emissió OCCC'!$D$18)</f>
        <v/>
      </c>
      <c r="J27" s="600" t="str">
        <f t="shared" si="0"/>
        <v>0,00000</v>
      </c>
      <c r="K27" s="218" t="s">
        <v>1073</v>
      </c>
      <c r="L27" s="890" t="str">
        <f>IF(G27=0,"",+'Factors emissió OCCC'!$M$23)</f>
        <v/>
      </c>
      <c r="M27" s="600" t="str">
        <f t="shared" si="1"/>
        <v>0,00000</v>
      </c>
      <c r="N27" s="218" t="s">
        <v>1073</v>
      </c>
      <c r="O27" s="890" t="str">
        <f>IF(G27=0,"",+'Factors emissió OCCC'!$O$23)</f>
        <v/>
      </c>
      <c r="P27" s="600" t="str">
        <f t="shared" si="2"/>
        <v>0,00000</v>
      </c>
      <c r="Q27" s="350" t="s">
        <v>1073</v>
      </c>
      <c r="R27" s="243"/>
      <c r="S27" s="243"/>
      <c r="T27" s="243"/>
      <c r="U27" s="243"/>
      <c r="V27" s="134"/>
      <c r="W27" s="141"/>
      <c r="X27" s="134"/>
      <c r="Y27" s="134"/>
    </row>
    <row r="28" spans="2:25" s="107" customFormat="1" ht="21" customHeight="1" x14ac:dyDescent="0.25">
      <c r="B28" s="120"/>
      <c r="C28" s="1706"/>
      <c r="D28" s="1489"/>
      <c r="E28" s="839" t="s">
        <v>105</v>
      </c>
      <c r="F28" s="839" t="s">
        <v>103</v>
      </c>
      <c r="G28" s="846"/>
      <c r="H28" s="138"/>
      <c r="I28" s="139" t="str">
        <f>IF(G28=0,"",+'Factors emissió OCCC'!$D$18)</f>
        <v/>
      </c>
      <c r="J28" s="600" t="str">
        <f t="shared" si="0"/>
        <v>0,00000</v>
      </c>
      <c r="K28" s="218" t="s">
        <v>1073</v>
      </c>
      <c r="L28" s="890" t="str">
        <f>IF(G28=0,"",+'Factors emissió OCCC'!$M$26)</f>
        <v/>
      </c>
      <c r="M28" s="600" t="str">
        <f t="shared" si="1"/>
        <v>0,00000</v>
      </c>
      <c r="N28" s="218" t="s">
        <v>1073</v>
      </c>
      <c r="O28" s="890" t="str">
        <f>IF(G28=0,"",+'Factors emissió OCCC'!$O$26)</f>
        <v/>
      </c>
      <c r="P28" s="600" t="str">
        <f t="shared" si="2"/>
        <v>0,00000</v>
      </c>
      <c r="Q28" s="350" t="s">
        <v>1073</v>
      </c>
      <c r="R28" s="243"/>
      <c r="S28" s="243"/>
      <c r="T28" s="243"/>
      <c r="U28" s="243"/>
      <c r="V28" s="134"/>
      <c r="W28" s="141"/>
      <c r="X28" s="134"/>
      <c r="Y28" s="134"/>
    </row>
    <row r="29" spans="2:25" s="107" customFormat="1" ht="21" customHeight="1" x14ac:dyDescent="0.25">
      <c r="B29" s="120"/>
      <c r="C29" s="1706"/>
      <c r="D29" s="1489"/>
      <c r="E29" s="839" t="s">
        <v>107</v>
      </c>
      <c r="F29" s="839" t="s">
        <v>103</v>
      </c>
      <c r="G29" s="846"/>
      <c r="H29" s="138"/>
      <c r="I29" s="139" t="str">
        <f>IF(G29=0,"",+'Factors emissió OCCC'!$D$18)</f>
        <v/>
      </c>
      <c r="J29" s="600" t="str">
        <f t="shared" si="0"/>
        <v>0,00000</v>
      </c>
      <c r="K29" s="218" t="s">
        <v>1073</v>
      </c>
      <c r="L29" s="890" t="str">
        <f>IF(G29=0,"",+'Factors emissió OCCC'!$M$19)</f>
        <v/>
      </c>
      <c r="M29" s="600" t="str">
        <f t="shared" si="1"/>
        <v>0,00000</v>
      </c>
      <c r="N29" s="218" t="s">
        <v>1073</v>
      </c>
      <c r="O29" s="890" t="str">
        <f>IF(G29=0,"",+'Factors emissió OCCC'!$O$19)</f>
        <v/>
      </c>
      <c r="P29" s="600" t="str">
        <f t="shared" si="2"/>
        <v>0,00000</v>
      </c>
      <c r="Q29" s="350" t="s">
        <v>1073</v>
      </c>
      <c r="R29" s="243"/>
      <c r="S29" s="243"/>
      <c r="T29" s="243"/>
      <c r="U29" s="243"/>
      <c r="V29" s="134"/>
      <c r="W29" s="141"/>
      <c r="X29" s="134"/>
      <c r="Y29" s="134"/>
    </row>
    <row r="30" spans="2:25" s="107" customFormat="1" ht="90.6" customHeight="1" x14ac:dyDescent="0.25">
      <c r="B30" s="120"/>
      <c r="C30" s="1706"/>
      <c r="D30" s="1489"/>
      <c r="E30" s="842" t="s">
        <v>1426</v>
      </c>
      <c r="F30" s="839" t="s">
        <v>103</v>
      </c>
      <c r="G30" s="846"/>
      <c r="H30" s="138"/>
      <c r="I30" s="139" t="str">
        <f>IF(G30=0,"",+'Factors emissió OCCC'!$D$25)</f>
        <v/>
      </c>
      <c r="J30" s="600" t="str">
        <f>IF(G30=0,"0,00000",(G30*I30)/1000)</f>
        <v>0,00000</v>
      </c>
      <c r="K30" s="218" t="s">
        <v>1073</v>
      </c>
      <c r="L30" s="890" t="str">
        <f>IF(G30=0,"",+'Factors emissió OCCC'!$M$31)</f>
        <v/>
      </c>
      <c r="M30" s="600" t="str">
        <f t="shared" si="1"/>
        <v>0,00000</v>
      </c>
      <c r="N30" s="218" t="s">
        <v>1073</v>
      </c>
      <c r="O30" s="890" t="str">
        <f>IF(G30=0,"",+'Factors emissió OCCC'!$O$31)</f>
        <v/>
      </c>
      <c r="P30" s="600" t="str">
        <f t="shared" si="2"/>
        <v>0,00000</v>
      </c>
      <c r="Q30" s="350" t="s">
        <v>1073</v>
      </c>
      <c r="R30" s="243"/>
      <c r="S30" s="243"/>
      <c r="T30" s="243"/>
      <c r="U30" s="243"/>
      <c r="V30" s="134"/>
      <c r="W30" s="141"/>
      <c r="X30" s="134"/>
      <c r="Y30" s="134"/>
    </row>
    <row r="31" spans="2:25" s="107" customFormat="1" ht="90.6" customHeight="1" x14ac:dyDescent="0.25">
      <c r="B31" s="120"/>
      <c r="C31" s="1706"/>
      <c r="D31" s="1489"/>
      <c r="E31" s="842" t="s">
        <v>1427</v>
      </c>
      <c r="F31" s="839"/>
      <c r="G31" s="846"/>
      <c r="H31" s="138"/>
      <c r="I31" s="139" t="str">
        <f>IF(G31=0,"",+'Factors emissió OCCC'!$D$25)</f>
        <v/>
      </c>
      <c r="J31" s="600" t="str">
        <f t="shared" ref="J31:J32" si="3">IF(G31=0,"0,00000",(G31*I31)/1000)</f>
        <v>0,00000</v>
      </c>
      <c r="K31" s="218" t="s">
        <v>1073</v>
      </c>
      <c r="L31" s="890" t="str">
        <f>IF(G31=0,"",+'Factors emissió OCCC'!$M$33)</f>
        <v/>
      </c>
      <c r="M31" s="600" t="str">
        <f t="shared" si="1"/>
        <v>0,00000</v>
      </c>
      <c r="N31" s="218" t="s">
        <v>1073</v>
      </c>
      <c r="O31" s="890" t="str">
        <f>IF(G31=0,"",+'Factors emissió OCCC'!$O$33)</f>
        <v/>
      </c>
      <c r="P31" s="600" t="str">
        <f t="shared" si="2"/>
        <v>0,00000</v>
      </c>
      <c r="Q31" s="350" t="s">
        <v>1073</v>
      </c>
      <c r="R31" s="243"/>
      <c r="S31" s="243"/>
      <c r="T31" s="243"/>
      <c r="U31" s="243"/>
      <c r="V31" s="134"/>
      <c r="W31" s="141"/>
      <c r="X31" s="134"/>
      <c r="Y31" s="134"/>
    </row>
    <row r="32" spans="2:25" s="107" customFormat="1" ht="90.6" customHeight="1" x14ac:dyDescent="0.25">
      <c r="B32" s="120"/>
      <c r="C32" s="1706"/>
      <c r="D32" s="1489"/>
      <c r="E32" s="842" t="s">
        <v>1428</v>
      </c>
      <c r="F32" s="839" t="s">
        <v>103</v>
      </c>
      <c r="G32" s="846"/>
      <c r="H32" s="138"/>
      <c r="I32" s="139" t="str">
        <f>IF(G32=0,"",+'Factors emissió OCCC'!$D$25)</f>
        <v/>
      </c>
      <c r="J32" s="600" t="str">
        <f t="shared" si="3"/>
        <v>0,00000</v>
      </c>
      <c r="K32" s="218" t="s">
        <v>1073</v>
      </c>
      <c r="L32" s="890" t="str">
        <f>IF(G32=0,"",+'Factors emissió OCCC'!$M$36)</f>
        <v/>
      </c>
      <c r="M32" s="600" t="str">
        <f t="shared" si="1"/>
        <v>0,00000</v>
      </c>
      <c r="N32" s="218" t="s">
        <v>1073</v>
      </c>
      <c r="O32" s="890" t="str">
        <f>IF(G32=0,"",+'Factors emissió OCCC'!$O$36)</f>
        <v/>
      </c>
      <c r="P32" s="600" t="str">
        <f t="shared" si="2"/>
        <v>0,00000</v>
      </c>
      <c r="Q32" s="350" t="s">
        <v>1073</v>
      </c>
      <c r="R32" s="243"/>
      <c r="S32" s="243"/>
      <c r="T32" s="243"/>
      <c r="U32" s="243"/>
      <c r="V32" s="134"/>
      <c r="W32" s="141"/>
      <c r="X32" s="134"/>
      <c r="Y32" s="134"/>
    </row>
    <row r="33" spans="2:25" s="107" customFormat="1" ht="21" customHeight="1" x14ac:dyDescent="0.25">
      <c r="B33" s="120"/>
      <c r="C33" s="1706"/>
      <c r="D33" s="1470" t="s">
        <v>1676</v>
      </c>
      <c r="E33" s="839" t="s">
        <v>102</v>
      </c>
      <c r="F33" s="839" t="s">
        <v>103</v>
      </c>
      <c r="G33" s="846"/>
      <c r="H33" s="140"/>
      <c r="I33" s="139" t="str">
        <f>IF(G33=0,"",+'Factors emissió OCCC'!$D$19*(1-(IF(H33="",0.05,H33))))</f>
        <v/>
      </c>
      <c r="J33" s="600" t="str">
        <f t="shared" si="0"/>
        <v>0,00000</v>
      </c>
      <c r="K33" s="218" t="s">
        <v>1073</v>
      </c>
      <c r="L33" s="890" t="str">
        <f>IF(G33=0,"",+'Factors emissió OCCC'!$M$18)</f>
        <v/>
      </c>
      <c r="M33" s="600" t="str">
        <f t="shared" si="1"/>
        <v>0,00000</v>
      </c>
      <c r="N33" s="218" t="s">
        <v>1073</v>
      </c>
      <c r="O33" s="890" t="str">
        <f>IF(G33=0,"",+'Factors emissió OCCC'!$O$18)</f>
        <v/>
      </c>
      <c r="P33" s="600" t="str">
        <f t="shared" si="2"/>
        <v>0,00000</v>
      </c>
      <c r="Q33" s="350" t="s">
        <v>1073</v>
      </c>
      <c r="R33" s="243"/>
      <c r="S33" s="243"/>
      <c r="T33" s="243"/>
      <c r="U33" s="243"/>
      <c r="V33" s="134"/>
      <c r="W33" s="141"/>
      <c r="X33" s="134"/>
      <c r="Y33" s="134"/>
    </row>
    <row r="34" spans="2:25" s="107" customFormat="1" ht="27.9" customHeight="1" x14ac:dyDescent="0.25">
      <c r="B34" s="120"/>
      <c r="C34" s="1706"/>
      <c r="D34" s="1470"/>
      <c r="E34" s="842" t="s">
        <v>104</v>
      </c>
      <c r="F34" s="839" t="s">
        <v>103</v>
      </c>
      <c r="G34" s="846"/>
      <c r="H34" s="140"/>
      <c r="I34" s="139" t="str">
        <f>IF(G34=0,"",+'Factors emissió OCCC'!$D$19*(1-(IF(H34="",0.05,H34))))</f>
        <v/>
      </c>
      <c r="J34" s="600" t="str">
        <f t="shared" si="0"/>
        <v>0,00000</v>
      </c>
      <c r="K34" s="218" t="s">
        <v>1073</v>
      </c>
      <c r="L34" s="890" t="str">
        <f>IF(G34=0,"",+'Factors emissió OCCC'!$M$22)</f>
        <v/>
      </c>
      <c r="M34" s="600" t="str">
        <f t="shared" si="1"/>
        <v>0,00000</v>
      </c>
      <c r="N34" s="218" t="s">
        <v>1073</v>
      </c>
      <c r="O34" s="890" t="str">
        <f>IF(G34=0,"",+'Factors emissió OCCC'!$O$22)</f>
        <v/>
      </c>
      <c r="P34" s="600" t="str">
        <f t="shared" si="2"/>
        <v>0,00000</v>
      </c>
      <c r="Q34" s="350" t="s">
        <v>1073</v>
      </c>
      <c r="R34" s="243"/>
      <c r="S34" s="243"/>
      <c r="T34" s="243"/>
      <c r="U34" s="243"/>
      <c r="V34" s="134"/>
      <c r="W34" s="141"/>
      <c r="X34" s="134"/>
      <c r="Y34" s="134"/>
    </row>
    <row r="35" spans="2:25" s="107" customFormat="1" ht="21" customHeight="1" x14ac:dyDescent="0.25">
      <c r="B35" s="120"/>
      <c r="C35" s="1706"/>
      <c r="D35" s="1470"/>
      <c r="E35" s="839" t="s">
        <v>106</v>
      </c>
      <c r="F35" s="839" t="s">
        <v>103</v>
      </c>
      <c r="G35" s="846"/>
      <c r="H35" s="140"/>
      <c r="I35" s="139" t="str">
        <f>IF(G35=0,"",+'Factors emissió OCCC'!$D$19*(1-(IF(H35="",0.05,H35))))</f>
        <v/>
      </c>
      <c r="J35" s="600" t="str">
        <f t="shared" si="0"/>
        <v>0,00000</v>
      </c>
      <c r="K35" s="218" t="s">
        <v>1073</v>
      </c>
      <c r="L35" s="890" t="str">
        <f>IF(G35=0,"",+'Factors emissió OCCC'!$M$25)</f>
        <v/>
      </c>
      <c r="M35" s="600" t="str">
        <f t="shared" si="1"/>
        <v>0,00000</v>
      </c>
      <c r="N35" s="218" t="s">
        <v>1073</v>
      </c>
      <c r="O35" s="890" t="str">
        <f>IF(G35=0,"",+'Factors emissió OCCC'!$O$25)</f>
        <v/>
      </c>
      <c r="P35" s="600" t="str">
        <f t="shared" si="2"/>
        <v>0,00000</v>
      </c>
      <c r="Q35" s="350" t="s">
        <v>1073</v>
      </c>
      <c r="R35" s="243"/>
      <c r="S35" s="243"/>
      <c r="T35" s="243"/>
      <c r="U35" s="243"/>
      <c r="V35" s="134"/>
      <c r="W35" s="141"/>
      <c r="X35" s="134"/>
      <c r="Y35" s="134"/>
    </row>
    <row r="36" spans="2:25" s="107" customFormat="1" ht="21" customHeight="1" x14ac:dyDescent="0.25">
      <c r="B36" s="120"/>
      <c r="C36" s="1706"/>
      <c r="D36" s="1470"/>
      <c r="E36" s="839" t="s">
        <v>107</v>
      </c>
      <c r="F36" s="839" t="s">
        <v>103</v>
      </c>
      <c r="G36" s="846"/>
      <c r="H36" s="140"/>
      <c r="I36" s="139" t="str">
        <f>IF(G36=0,"",+'Factors emissió OCCC'!$D$19*(1-(IF(H36="",0.05,H36))))</f>
        <v/>
      </c>
      <c r="J36" s="600" t="str">
        <f t="shared" si="0"/>
        <v>0,00000</v>
      </c>
      <c r="K36" s="218" t="s">
        <v>1073</v>
      </c>
      <c r="L36" s="890" t="str">
        <f>IF(G36=0,"",+'Factors emissió OCCC'!$M$18)</f>
        <v/>
      </c>
      <c r="M36" s="600" t="str">
        <f t="shared" si="1"/>
        <v>0,00000</v>
      </c>
      <c r="N36" s="218" t="s">
        <v>1073</v>
      </c>
      <c r="O36" s="890" t="str">
        <f>IF(G36=0,"",+'Factors emissió OCCC'!$O$18)</f>
        <v/>
      </c>
      <c r="P36" s="600" t="str">
        <f t="shared" si="2"/>
        <v>0,00000</v>
      </c>
      <c r="Q36" s="350" t="s">
        <v>1073</v>
      </c>
      <c r="R36" s="243"/>
      <c r="S36" s="243"/>
      <c r="T36" s="243"/>
      <c r="U36" s="243"/>
      <c r="V36" s="134"/>
      <c r="W36" s="141"/>
      <c r="X36" s="134"/>
      <c r="Y36" s="134"/>
    </row>
    <row r="37" spans="2:25" s="107" customFormat="1" ht="21" customHeight="1" x14ac:dyDescent="0.25">
      <c r="B37" s="120"/>
      <c r="C37" s="1706"/>
      <c r="D37" s="1470" t="s">
        <v>1677</v>
      </c>
      <c r="E37" s="839" t="s">
        <v>102</v>
      </c>
      <c r="F37" s="839" t="s">
        <v>103</v>
      </c>
      <c r="G37" s="846"/>
      <c r="H37" s="140"/>
      <c r="I37" s="139" t="str">
        <f>IF(G37=0,"",+'Factors emissió OCCC'!$D$20*(1-(IF(H37="",0.3,H37))))</f>
        <v/>
      </c>
      <c r="J37" s="600" t="str">
        <f t="shared" si="0"/>
        <v>0,00000</v>
      </c>
      <c r="K37" s="218" t="s">
        <v>1073</v>
      </c>
      <c r="L37" s="890" t="str">
        <f>IF(G37=0,"",+'Factors emissió OCCC'!$M$19)</f>
        <v/>
      </c>
      <c r="M37" s="600" t="str">
        <f t="shared" si="1"/>
        <v>0,00000</v>
      </c>
      <c r="N37" s="218" t="s">
        <v>1073</v>
      </c>
      <c r="O37" s="890" t="str">
        <f>IF(G37=0,"",+'Factors emissió OCCC'!$O$19)</f>
        <v/>
      </c>
      <c r="P37" s="600" t="str">
        <f t="shared" si="2"/>
        <v>0,00000</v>
      </c>
      <c r="Q37" s="350" t="s">
        <v>1073</v>
      </c>
      <c r="R37" s="243"/>
      <c r="S37" s="243"/>
      <c r="T37" s="243"/>
      <c r="U37" s="243"/>
      <c r="V37" s="134"/>
      <c r="W37" s="141"/>
      <c r="X37" s="134"/>
      <c r="Y37" s="134"/>
    </row>
    <row r="38" spans="2:25" s="107" customFormat="1" ht="27.9" customHeight="1" x14ac:dyDescent="0.25">
      <c r="B38" s="120"/>
      <c r="C38" s="1706"/>
      <c r="D38" s="1470"/>
      <c r="E38" s="842" t="s">
        <v>104</v>
      </c>
      <c r="F38" s="839" t="s">
        <v>103</v>
      </c>
      <c r="G38" s="846"/>
      <c r="H38" s="140"/>
      <c r="I38" s="139" t="str">
        <f>IF(G38=0,"",+'Factors emissió OCCC'!$D$20*(1-(IF(H38="",0.3,H38))))</f>
        <v/>
      </c>
      <c r="J38" s="600" t="str">
        <f t="shared" si="0"/>
        <v>0,00000</v>
      </c>
      <c r="K38" s="218" t="s">
        <v>1073</v>
      </c>
      <c r="L38" s="890" t="str">
        <f>IF(G38=0,"",+'Factors emissió OCCC'!$M$23)</f>
        <v/>
      </c>
      <c r="M38" s="600" t="str">
        <f t="shared" si="1"/>
        <v>0,00000</v>
      </c>
      <c r="N38" s="218" t="s">
        <v>1073</v>
      </c>
      <c r="O38" s="890" t="str">
        <f>IF(G38=0,"",+'Factors emissió OCCC'!$O$23)</f>
        <v/>
      </c>
      <c r="P38" s="600" t="str">
        <f t="shared" si="2"/>
        <v>0,00000</v>
      </c>
      <c r="Q38" s="350" t="s">
        <v>1073</v>
      </c>
      <c r="R38" s="243"/>
      <c r="S38" s="243"/>
      <c r="T38" s="243"/>
      <c r="U38" s="243"/>
      <c r="V38" s="134"/>
      <c r="W38" s="141"/>
      <c r="X38" s="134"/>
      <c r="Y38" s="134"/>
    </row>
    <row r="39" spans="2:25" s="107" customFormat="1" ht="21" customHeight="1" x14ac:dyDescent="0.25">
      <c r="B39" s="120"/>
      <c r="C39" s="1706"/>
      <c r="D39" s="1470"/>
      <c r="E39" s="839" t="s">
        <v>105</v>
      </c>
      <c r="F39" s="839" t="s">
        <v>103</v>
      </c>
      <c r="G39" s="846"/>
      <c r="H39" s="140"/>
      <c r="I39" s="139" t="str">
        <f>IF(G39=0,"",+'Factors emissió OCCC'!$D$20*(1-(IF(H39="",0.3,H39))))</f>
        <v/>
      </c>
      <c r="J39" s="600" t="str">
        <f t="shared" si="0"/>
        <v>0,00000</v>
      </c>
      <c r="K39" s="218" t="s">
        <v>1073</v>
      </c>
      <c r="L39" s="890" t="str">
        <f>IF(G39=0,"",+'Factors emissió OCCC'!$M$26)</f>
        <v/>
      </c>
      <c r="M39" s="600" t="str">
        <f t="shared" si="1"/>
        <v>0,00000</v>
      </c>
      <c r="N39" s="218" t="s">
        <v>1073</v>
      </c>
      <c r="O39" s="890" t="str">
        <f>IF(G39=0,"",+'Factors emissió OCCC'!$O$26)</f>
        <v/>
      </c>
      <c r="P39" s="600" t="str">
        <f t="shared" si="2"/>
        <v>0,00000</v>
      </c>
      <c r="Q39" s="350" t="s">
        <v>1073</v>
      </c>
      <c r="R39" s="243"/>
      <c r="S39" s="243"/>
      <c r="T39" s="243"/>
      <c r="U39" s="243"/>
      <c r="V39" s="134"/>
      <c r="W39" s="141"/>
      <c r="X39" s="134"/>
      <c r="Y39" s="134"/>
    </row>
    <row r="40" spans="2:25" s="107" customFormat="1" ht="21" customHeight="1" x14ac:dyDescent="0.25">
      <c r="B40" s="120"/>
      <c r="C40" s="1706"/>
      <c r="D40" s="1470"/>
      <c r="E40" s="839" t="s">
        <v>107</v>
      </c>
      <c r="F40" s="839" t="s">
        <v>103</v>
      </c>
      <c r="G40" s="846"/>
      <c r="H40" s="140"/>
      <c r="I40" s="139" t="str">
        <f>IF(G40=0,"",+'Factors emissió OCCC'!$D$20*(1-(IF(H40="",0.3,H40))))</f>
        <v/>
      </c>
      <c r="J40" s="600" t="str">
        <f t="shared" si="0"/>
        <v>0,00000</v>
      </c>
      <c r="K40" s="218" t="s">
        <v>1073</v>
      </c>
      <c r="L40" s="890" t="str">
        <f>IF(G40=0,"",+'Factors emissió OCCC'!$M$19)</f>
        <v/>
      </c>
      <c r="M40" s="600" t="str">
        <f t="shared" si="1"/>
        <v>0,00000</v>
      </c>
      <c r="N40" s="218" t="s">
        <v>1073</v>
      </c>
      <c r="O40" s="890" t="str">
        <f>IF(G40=0,"",+'Factors emissió OCCC'!$O$19)</f>
        <v/>
      </c>
      <c r="P40" s="600" t="str">
        <f t="shared" si="2"/>
        <v>0,00000</v>
      </c>
      <c r="Q40" s="350" t="s">
        <v>1073</v>
      </c>
      <c r="R40" s="243"/>
      <c r="S40" s="243"/>
      <c r="T40" s="243"/>
      <c r="U40" s="243"/>
      <c r="V40" s="134"/>
      <c r="W40" s="141"/>
      <c r="X40" s="134"/>
      <c r="Y40" s="134"/>
    </row>
    <row r="41" spans="2:25" s="107" customFormat="1" ht="21" customHeight="1" x14ac:dyDescent="0.25">
      <c r="B41" s="120"/>
      <c r="C41" s="1706"/>
      <c r="D41" s="1470" t="s">
        <v>111</v>
      </c>
      <c r="E41" s="839" t="s">
        <v>102</v>
      </c>
      <c r="F41" s="839" t="s">
        <v>103</v>
      </c>
      <c r="G41" s="846"/>
      <c r="H41" s="142"/>
      <c r="I41" s="139" t="str">
        <f>IF(G41=0,"",+'Factors emissió OCCC'!$D$22)</f>
        <v/>
      </c>
      <c r="J41" s="600" t="str">
        <f t="shared" si="0"/>
        <v>0,00000</v>
      </c>
      <c r="K41" s="218" t="s">
        <v>1073</v>
      </c>
      <c r="L41" s="890" t="str">
        <f>IF(G41=0,"",+'Factors emissió OCCC'!$M$20)</f>
        <v/>
      </c>
      <c r="M41" s="600" t="str">
        <f t="shared" si="1"/>
        <v>0,00000</v>
      </c>
      <c r="N41" s="218" t="s">
        <v>1073</v>
      </c>
      <c r="O41" s="890" t="str">
        <f>IF(G41=0,"",+'Factors emissió OCCC'!$O$20)</f>
        <v/>
      </c>
      <c r="P41" s="600" t="str">
        <f t="shared" si="2"/>
        <v>0,00000</v>
      </c>
      <c r="Q41" s="350" t="s">
        <v>1073</v>
      </c>
      <c r="R41" s="243"/>
      <c r="S41" s="243"/>
      <c r="T41" s="243"/>
      <c r="U41" s="243"/>
      <c r="V41" s="134"/>
      <c r="W41" s="141"/>
      <c r="X41" s="134"/>
      <c r="Y41" s="134"/>
    </row>
    <row r="42" spans="2:25" s="107" customFormat="1" ht="27.9" customHeight="1" x14ac:dyDescent="0.25">
      <c r="B42" s="120"/>
      <c r="C42" s="1706"/>
      <c r="D42" s="1489"/>
      <c r="E42" s="842" t="s">
        <v>104</v>
      </c>
      <c r="F42" s="839" t="s">
        <v>103</v>
      </c>
      <c r="G42" s="846"/>
      <c r="H42" s="142"/>
      <c r="I42" s="139" t="str">
        <f>IF(G42=0,"",+'Factors emissió OCCC'!$D$22)</f>
        <v/>
      </c>
      <c r="J42" s="600" t="str">
        <f t="shared" si="0"/>
        <v>0,00000</v>
      </c>
      <c r="K42" s="218" t="s">
        <v>1073</v>
      </c>
      <c r="L42" s="891"/>
      <c r="M42" s="600" t="str">
        <f t="shared" si="1"/>
        <v>0,00000</v>
      </c>
      <c r="N42" s="241"/>
      <c r="O42" s="891"/>
      <c r="P42" s="600" t="str">
        <f t="shared" si="2"/>
        <v>0,00000</v>
      </c>
      <c r="Q42" s="340"/>
      <c r="R42" s="243"/>
      <c r="S42" s="243"/>
      <c r="T42" s="243"/>
      <c r="U42" s="243"/>
      <c r="V42" s="134"/>
      <c r="W42" s="141"/>
      <c r="X42" s="134"/>
      <c r="Y42" s="134"/>
    </row>
    <row r="43" spans="2:25" s="107" customFormat="1" ht="21" customHeight="1" x14ac:dyDescent="0.25">
      <c r="B43" s="120"/>
      <c r="C43" s="1706"/>
      <c r="D43" s="1489"/>
      <c r="E43" s="839" t="s">
        <v>105</v>
      </c>
      <c r="F43" s="839" t="s">
        <v>103</v>
      </c>
      <c r="G43" s="846"/>
      <c r="H43" s="142"/>
      <c r="I43" s="139" t="str">
        <f>IF(G43=0,"",+'Factors emissió OCCC'!$D$22)</f>
        <v/>
      </c>
      <c r="J43" s="600" t="str">
        <f t="shared" si="0"/>
        <v>0,00000</v>
      </c>
      <c r="K43" s="218" t="s">
        <v>1073</v>
      </c>
      <c r="L43" s="891"/>
      <c r="M43" s="600" t="str">
        <f t="shared" si="1"/>
        <v>0,00000</v>
      </c>
      <c r="N43" s="241"/>
      <c r="O43" s="891"/>
      <c r="P43" s="600" t="str">
        <f t="shared" si="2"/>
        <v>0,00000</v>
      </c>
      <c r="Q43" s="340"/>
      <c r="R43" s="243"/>
      <c r="S43" s="243"/>
      <c r="T43" s="243"/>
      <c r="U43" s="243"/>
      <c r="V43" s="134"/>
      <c r="W43" s="141"/>
      <c r="X43" s="134"/>
      <c r="Y43" s="134"/>
    </row>
    <row r="44" spans="2:25" s="107" customFormat="1" ht="21" customHeight="1" x14ac:dyDescent="0.25">
      <c r="B44" s="120"/>
      <c r="C44" s="1706"/>
      <c r="D44" s="1489"/>
      <c r="E44" s="839" t="s">
        <v>106</v>
      </c>
      <c r="F44" s="839" t="s">
        <v>103</v>
      </c>
      <c r="G44" s="846"/>
      <c r="H44" s="142"/>
      <c r="I44" s="139" t="str">
        <f>IF(G44=0,"",+'Factors emissió OCCC'!$D$22)</f>
        <v/>
      </c>
      <c r="J44" s="600" t="str">
        <f t="shared" si="0"/>
        <v>0,00000</v>
      </c>
      <c r="K44" s="218" t="s">
        <v>1073</v>
      </c>
      <c r="L44" s="891"/>
      <c r="M44" s="600" t="str">
        <f t="shared" si="1"/>
        <v>0,00000</v>
      </c>
      <c r="N44" s="241"/>
      <c r="O44" s="891"/>
      <c r="P44" s="600" t="str">
        <f t="shared" si="2"/>
        <v>0,00000</v>
      </c>
      <c r="Q44" s="340"/>
      <c r="R44" s="243"/>
      <c r="S44" s="243"/>
      <c r="T44" s="243"/>
      <c r="U44" s="243"/>
      <c r="V44" s="134"/>
      <c r="W44" s="141"/>
      <c r="X44" s="134"/>
      <c r="Y44" s="134"/>
    </row>
    <row r="45" spans="2:25" s="107" customFormat="1" ht="21" customHeight="1" x14ac:dyDescent="0.25">
      <c r="B45" s="120"/>
      <c r="C45" s="1706"/>
      <c r="D45" s="1489"/>
      <c r="E45" s="839" t="s">
        <v>107</v>
      </c>
      <c r="F45" s="839" t="s">
        <v>103</v>
      </c>
      <c r="G45" s="846"/>
      <c r="H45" s="142"/>
      <c r="I45" s="139" t="str">
        <f>IF(G45=0,"",+'Factors emissió OCCC'!$D$22)</f>
        <v/>
      </c>
      <c r="J45" s="600" t="str">
        <f t="shared" si="0"/>
        <v>0,00000</v>
      </c>
      <c r="K45" s="218" t="s">
        <v>1073</v>
      </c>
      <c r="L45" s="890" t="str">
        <f>IF(G45=0,"",+'Factors emissió OCCC'!$M$20)</f>
        <v/>
      </c>
      <c r="M45" s="600" t="str">
        <f t="shared" si="1"/>
        <v>0,00000</v>
      </c>
      <c r="N45" s="218" t="s">
        <v>1073</v>
      </c>
      <c r="O45" s="890" t="str">
        <f>IF(G45=0,"",+'Factors emissió OCCC'!$O$20)</f>
        <v/>
      </c>
      <c r="P45" s="600" t="str">
        <f t="shared" si="2"/>
        <v>0,00000</v>
      </c>
      <c r="Q45" s="350" t="s">
        <v>1073</v>
      </c>
      <c r="R45" s="243"/>
      <c r="S45" s="243"/>
      <c r="T45" s="243"/>
      <c r="U45" s="243"/>
      <c r="V45" s="134"/>
      <c r="W45" s="141"/>
      <c r="X45" s="134"/>
      <c r="Y45" s="134"/>
    </row>
    <row r="46" spans="2:25" s="107" customFormat="1" ht="51.75" customHeight="1" x14ac:dyDescent="0.25">
      <c r="B46" s="120"/>
      <c r="C46" s="1706"/>
      <c r="D46" s="1489"/>
      <c r="E46" s="842" t="s">
        <v>108</v>
      </c>
      <c r="F46" s="839" t="s">
        <v>103</v>
      </c>
      <c r="G46" s="846"/>
      <c r="H46" s="142"/>
      <c r="I46" s="139" t="str">
        <f>IF(G46=0,"",+'Factors emissió OCCC'!$D$22)</f>
        <v/>
      </c>
      <c r="J46" s="600" t="str">
        <f t="shared" si="0"/>
        <v>0,00000</v>
      </c>
      <c r="K46" s="218" t="s">
        <v>1073</v>
      </c>
      <c r="L46" s="891"/>
      <c r="M46" s="600" t="str">
        <f t="shared" si="1"/>
        <v>0,00000</v>
      </c>
      <c r="N46" s="241"/>
      <c r="O46" s="891"/>
      <c r="P46" s="600" t="str">
        <f t="shared" si="2"/>
        <v>0,00000</v>
      </c>
      <c r="Q46" s="340"/>
      <c r="R46" s="243"/>
      <c r="S46" s="243"/>
      <c r="T46" s="243"/>
      <c r="U46" s="243"/>
      <c r="V46" s="134"/>
      <c r="W46" s="141"/>
      <c r="X46" s="134"/>
      <c r="Y46" s="134"/>
    </row>
    <row r="47" spans="2:25" s="107" customFormat="1" ht="21" customHeight="1" x14ac:dyDescent="0.25">
      <c r="B47" s="120"/>
      <c r="C47" s="1706"/>
      <c r="D47" s="1470" t="s">
        <v>112</v>
      </c>
      <c r="E47" s="839" t="s">
        <v>102</v>
      </c>
      <c r="F47" s="143" t="s">
        <v>192</v>
      </c>
      <c r="G47" s="846"/>
      <c r="H47" s="142"/>
      <c r="I47" s="139" t="str">
        <f>IF(G47=0,"",+'Factors emissió OCCC'!$D$23)</f>
        <v/>
      </c>
      <c r="J47" s="600" t="str">
        <f>IF(G47=0,"0,00000",(G47*I47)/1000)</f>
        <v>0,00000</v>
      </c>
      <c r="K47" s="218" t="s">
        <v>1073</v>
      </c>
      <c r="L47" s="891"/>
      <c r="M47" s="600" t="str">
        <f t="shared" si="1"/>
        <v>0,00000</v>
      </c>
      <c r="N47" s="241"/>
      <c r="O47" s="891"/>
      <c r="P47" s="600" t="str">
        <f t="shared" si="2"/>
        <v>0,00000</v>
      </c>
      <c r="Q47" s="340"/>
      <c r="R47" s="243"/>
      <c r="S47" s="243"/>
      <c r="T47" s="243"/>
      <c r="U47" s="243"/>
      <c r="V47" s="134"/>
      <c r="W47" s="141"/>
      <c r="X47" s="134"/>
      <c r="Y47" s="134"/>
    </row>
    <row r="48" spans="2:25" s="107" customFormat="1" ht="28.5" customHeight="1" x14ac:dyDescent="0.25">
      <c r="B48" s="120"/>
      <c r="C48" s="1706"/>
      <c r="D48" s="1489"/>
      <c r="E48" s="842" t="s">
        <v>104</v>
      </c>
      <c r="F48" s="143" t="s">
        <v>192</v>
      </c>
      <c r="G48" s="846"/>
      <c r="H48" s="142"/>
      <c r="I48" s="139" t="str">
        <f>IF(G48=0,"",+'Factors emissió OCCC'!$D$23)</f>
        <v/>
      </c>
      <c r="J48" s="600" t="str">
        <f t="shared" si="0"/>
        <v>0,00000</v>
      </c>
      <c r="K48" s="218" t="s">
        <v>1073</v>
      </c>
      <c r="L48" s="891"/>
      <c r="M48" s="600" t="str">
        <f t="shared" si="1"/>
        <v>0,00000</v>
      </c>
      <c r="N48" s="241"/>
      <c r="O48" s="891"/>
      <c r="P48" s="600" t="str">
        <f t="shared" si="2"/>
        <v>0,00000</v>
      </c>
      <c r="Q48" s="340"/>
      <c r="R48" s="243"/>
      <c r="S48" s="243"/>
      <c r="T48" s="243"/>
      <c r="U48" s="243"/>
      <c r="V48" s="134"/>
      <c r="W48" s="141"/>
      <c r="X48" s="134"/>
      <c r="Y48" s="134"/>
    </row>
    <row r="49" spans="2:25" s="107" customFormat="1" ht="21" customHeight="1" x14ac:dyDescent="0.25">
      <c r="B49" s="120"/>
      <c r="C49" s="1706"/>
      <c r="D49" s="1489"/>
      <c r="E49" s="839" t="s">
        <v>105</v>
      </c>
      <c r="F49" s="143" t="s">
        <v>192</v>
      </c>
      <c r="G49" s="846"/>
      <c r="H49" s="142"/>
      <c r="I49" s="139" t="str">
        <f>IF(G49=0,"",+'Factors emissió OCCC'!$D$23)</f>
        <v/>
      </c>
      <c r="J49" s="600" t="str">
        <f t="shared" si="0"/>
        <v>0,00000</v>
      </c>
      <c r="K49" s="218" t="s">
        <v>1073</v>
      </c>
      <c r="L49" s="891"/>
      <c r="M49" s="600" t="str">
        <f t="shared" si="1"/>
        <v>0,00000</v>
      </c>
      <c r="N49" s="241"/>
      <c r="O49" s="891"/>
      <c r="P49" s="600" t="str">
        <f t="shared" si="2"/>
        <v>0,00000</v>
      </c>
      <c r="Q49" s="340"/>
      <c r="R49" s="243"/>
      <c r="S49" s="243"/>
      <c r="T49" s="243"/>
      <c r="U49" s="243"/>
      <c r="V49" s="134"/>
      <c r="W49" s="141"/>
      <c r="X49" s="134"/>
      <c r="Y49" s="134"/>
    </row>
    <row r="50" spans="2:25" s="107" customFormat="1" ht="21" customHeight="1" x14ac:dyDescent="0.25">
      <c r="B50" s="120"/>
      <c r="C50" s="1706"/>
      <c r="D50" s="1489"/>
      <c r="E50" s="839" t="s">
        <v>107</v>
      </c>
      <c r="F50" s="143" t="s">
        <v>192</v>
      </c>
      <c r="G50" s="846"/>
      <c r="H50" s="142"/>
      <c r="I50" s="139" t="str">
        <f>IF(G50=0,"",+'Factors emissió OCCC'!$D$23)</f>
        <v/>
      </c>
      <c r="J50" s="600" t="str">
        <f t="shared" si="0"/>
        <v>0,00000</v>
      </c>
      <c r="K50" s="218" t="s">
        <v>1073</v>
      </c>
      <c r="L50" s="891"/>
      <c r="M50" s="600" t="str">
        <f t="shared" si="1"/>
        <v>0,00000</v>
      </c>
      <c r="N50" s="241"/>
      <c r="O50" s="891"/>
      <c r="P50" s="600" t="str">
        <f t="shared" si="2"/>
        <v>0,00000</v>
      </c>
      <c r="Q50" s="340"/>
      <c r="R50" s="243"/>
      <c r="S50" s="243"/>
      <c r="T50" s="243"/>
      <c r="U50" s="243"/>
      <c r="V50" s="134"/>
      <c r="W50" s="141"/>
      <c r="X50" s="134"/>
      <c r="Y50" s="134"/>
    </row>
    <row r="51" spans="2:25" s="107" customFormat="1" ht="21" customHeight="1" x14ac:dyDescent="0.25">
      <c r="B51" s="120"/>
      <c r="C51" s="1706"/>
      <c r="D51" s="1470" t="s">
        <v>1125</v>
      </c>
      <c r="E51" s="839" t="s">
        <v>102</v>
      </c>
      <c r="F51" s="839" t="s">
        <v>103</v>
      </c>
      <c r="G51" s="846"/>
      <c r="H51" s="142"/>
      <c r="I51" s="139" t="str">
        <f>IF(G51=0,"",+'Factors emissió OCCC'!$D$16)</f>
        <v/>
      </c>
      <c r="J51" s="600" t="str">
        <f t="shared" si="0"/>
        <v>0,00000</v>
      </c>
      <c r="K51" s="218" t="s">
        <v>1073</v>
      </c>
      <c r="L51" s="890" t="str">
        <f>IF(G51=0,"",+'Factors emissió OCCC'!$M$17)</f>
        <v/>
      </c>
      <c r="M51" s="600" t="str">
        <f t="shared" si="1"/>
        <v>0,00000</v>
      </c>
      <c r="N51" s="218" t="s">
        <v>1073</v>
      </c>
      <c r="O51" s="890" t="str">
        <f>IF(G51=0,"",+'Factors emissió OCCC'!$O$17)</f>
        <v/>
      </c>
      <c r="P51" s="600" t="str">
        <f t="shared" si="2"/>
        <v>0,00000</v>
      </c>
      <c r="Q51" s="350" t="s">
        <v>1073</v>
      </c>
      <c r="R51" s="243"/>
      <c r="S51" s="243"/>
      <c r="T51" s="243"/>
      <c r="U51" s="243"/>
      <c r="V51" s="134"/>
      <c r="W51" s="141"/>
      <c r="X51" s="134"/>
      <c r="Y51" s="134"/>
    </row>
    <row r="52" spans="2:25" s="107" customFormat="1" ht="27.9" customHeight="1" x14ac:dyDescent="0.25">
      <c r="B52" s="120"/>
      <c r="C52" s="1706"/>
      <c r="D52" s="1470"/>
      <c r="E52" s="842" t="s">
        <v>104</v>
      </c>
      <c r="F52" s="839" t="s">
        <v>103</v>
      </c>
      <c r="G52" s="846"/>
      <c r="H52" s="142"/>
      <c r="I52" s="139" t="str">
        <f>IF(G52=0,"",+'Factors emissió OCCC'!$D$16)</f>
        <v/>
      </c>
      <c r="J52" s="600" t="str">
        <f t="shared" si="0"/>
        <v>0,00000</v>
      </c>
      <c r="K52" s="218" t="s">
        <v>1073</v>
      </c>
      <c r="L52" s="890" t="str">
        <f>IF(G52=0,"",+'Factors emissió OCCC'!$M$21)</f>
        <v/>
      </c>
      <c r="M52" s="600" t="str">
        <f t="shared" si="1"/>
        <v>0,00000</v>
      </c>
      <c r="N52" s="218" t="s">
        <v>1073</v>
      </c>
      <c r="O52" s="890" t="str">
        <f>IF(G52=0,"",+'Factors emissió OCCC'!$O$21)</f>
        <v/>
      </c>
      <c r="P52" s="600" t="str">
        <f t="shared" si="2"/>
        <v>0,00000</v>
      </c>
      <c r="Q52" s="350" t="s">
        <v>1073</v>
      </c>
      <c r="R52" s="243"/>
      <c r="S52" s="243"/>
      <c r="T52" s="243"/>
      <c r="U52" s="243"/>
      <c r="V52" s="134"/>
      <c r="W52" s="141"/>
      <c r="X52" s="134"/>
      <c r="Y52" s="134"/>
    </row>
    <row r="53" spans="2:25" s="107" customFormat="1" ht="21" customHeight="1" x14ac:dyDescent="0.25">
      <c r="B53" s="120"/>
      <c r="C53" s="1706"/>
      <c r="D53" s="1470"/>
      <c r="E53" s="839" t="s">
        <v>106</v>
      </c>
      <c r="F53" s="839" t="s">
        <v>103</v>
      </c>
      <c r="G53" s="846"/>
      <c r="H53" s="142"/>
      <c r="I53" s="139" t="str">
        <f>IF(G53=0,"",+'Factors emissió OCCC'!$D$16)</f>
        <v/>
      </c>
      <c r="J53" s="600" t="str">
        <f t="shared" si="0"/>
        <v>0,00000</v>
      </c>
      <c r="K53" s="218" t="s">
        <v>1073</v>
      </c>
      <c r="L53" s="890" t="str">
        <f>IF(G53=0,"",+'Factors emissió OCCC'!$M$24)</f>
        <v/>
      </c>
      <c r="M53" s="600" t="str">
        <f t="shared" si="1"/>
        <v>0,00000</v>
      </c>
      <c r="N53" s="218" t="s">
        <v>1073</v>
      </c>
      <c r="O53" s="890" t="str">
        <f>IF(G53=0,"",+'Factors emissió OCCC'!$O$24)</f>
        <v/>
      </c>
      <c r="P53" s="600" t="str">
        <f t="shared" si="2"/>
        <v>0,00000</v>
      </c>
      <c r="Q53" s="350" t="s">
        <v>1073</v>
      </c>
      <c r="R53" s="243"/>
      <c r="S53" s="243"/>
      <c r="T53" s="243"/>
      <c r="U53" s="243"/>
      <c r="V53" s="134"/>
      <c r="W53" s="141"/>
      <c r="X53" s="134"/>
      <c r="Y53" s="134"/>
    </row>
    <row r="54" spans="2:25" s="107" customFormat="1" ht="21" customHeight="1" thickBot="1" x14ac:dyDescent="0.3">
      <c r="B54" s="120"/>
      <c r="C54" s="1706"/>
      <c r="D54" s="1490"/>
      <c r="E54" s="844" t="s">
        <v>107</v>
      </c>
      <c r="F54" s="844" t="s">
        <v>103</v>
      </c>
      <c r="G54" s="859"/>
      <c r="H54" s="860"/>
      <c r="I54" s="858" t="str">
        <f>IF(G54=0,"",+'Factors emissió OCCC'!$D$16)</f>
        <v/>
      </c>
      <c r="J54" s="608" t="str">
        <f t="shared" si="0"/>
        <v>0,00000</v>
      </c>
      <c r="K54" s="244" t="s">
        <v>1073</v>
      </c>
      <c r="L54" s="892" t="str">
        <f>IF(G54=0,"",+'Factors emissió OCCC'!$M$17)</f>
        <v/>
      </c>
      <c r="M54" s="608" t="str">
        <f t="shared" si="1"/>
        <v>0,00000</v>
      </c>
      <c r="N54" s="244" t="s">
        <v>1073</v>
      </c>
      <c r="O54" s="892" t="str">
        <f>IF(G54=0,"",+'Factors emissió OCCC'!$O$17)</f>
        <v/>
      </c>
      <c r="P54" s="608" t="str">
        <f t="shared" si="2"/>
        <v>0,00000</v>
      </c>
      <c r="Q54" s="609" t="s">
        <v>1073</v>
      </c>
      <c r="R54" s="243"/>
      <c r="S54" s="243"/>
      <c r="T54" s="243"/>
      <c r="U54" s="243"/>
      <c r="V54" s="134"/>
      <c r="W54" s="141"/>
      <c r="X54" s="134"/>
      <c r="Y54" s="134"/>
    </row>
    <row r="55" spans="2:25" s="107" customFormat="1" ht="30" customHeight="1" x14ac:dyDescent="0.25">
      <c r="B55" s="120"/>
      <c r="C55" s="1485" t="s">
        <v>115</v>
      </c>
      <c r="D55" s="1486"/>
      <c r="E55" s="1486"/>
      <c r="F55" s="1486"/>
      <c r="G55" s="1486"/>
      <c r="H55" s="1486"/>
      <c r="I55" s="1486"/>
      <c r="J55" s="1486"/>
      <c r="K55" s="1486"/>
      <c r="L55" s="1486"/>
      <c r="M55" s="1486"/>
      <c r="N55" s="1486"/>
      <c r="O55" s="1486"/>
      <c r="P55" s="1486"/>
      <c r="Q55" s="1487"/>
      <c r="R55" s="243"/>
      <c r="S55" s="243"/>
      <c r="T55" s="243"/>
      <c r="U55" s="243"/>
      <c r="V55" s="134"/>
      <c r="W55" s="141"/>
      <c r="X55" s="134"/>
      <c r="Y55" s="134"/>
    </row>
    <row r="56" spans="2:25" s="107" customFormat="1" ht="60" customHeight="1" x14ac:dyDescent="0.25">
      <c r="B56" s="120"/>
      <c r="C56" s="1458" t="s">
        <v>97</v>
      </c>
      <c r="D56" s="1460" t="s">
        <v>116</v>
      </c>
      <c r="E56" s="1460"/>
      <c r="F56" s="861" t="s">
        <v>117</v>
      </c>
      <c r="G56" s="861" t="s">
        <v>1429</v>
      </c>
      <c r="H56" s="583" t="s">
        <v>984</v>
      </c>
      <c r="I56" s="583" t="s">
        <v>982</v>
      </c>
      <c r="J56" s="1475" t="s">
        <v>983</v>
      </c>
      <c r="K56" s="1475"/>
      <c r="L56" s="1421" t="s">
        <v>1070</v>
      </c>
      <c r="M56" s="1421"/>
      <c r="N56" s="1421"/>
      <c r="O56" s="1421" t="s">
        <v>1069</v>
      </c>
      <c r="P56" s="1421"/>
      <c r="Q56" s="1417"/>
      <c r="R56" s="243"/>
      <c r="S56" s="243"/>
      <c r="T56" s="243"/>
      <c r="U56" s="243"/>
      <c r="V56" s="134"/>
      <c r="W56" s="141" t="s">
        <v>985</v>
      </c>
      <c r="X56" s="134"/>
      <c r="Y56" s="134"/>
    </row>
    <row r="57" spans="2:25" s="107" customFormat="1" ht="46.5" customHeight="1" x14ac:dyDescent="0.25">
      <c r="B57" s="120"/>
      <c r="C57" s="1458"/>
      <c r="D57" s="1460"/>
      <c r="E57" s="1460"/>
      <c r="F57" s="861" t="s">
        <v>118</v>
      </c>
      <c r="G57" s="861" t="s">
        <v>1430</v>
      </c>
      <c r="H57" s="841" t="s">
        <v>119</v>
      </c>
      <c r="I57" s="841" t="s">
        <v>986</v>
      </c>
      <c r="J57" s="673" t="s">
        <v>1071</v>
      </c>
      <c r="K57" s="673" t="s">
        <v>1078</v>
      </c>
      <c r="L57" s="673" t="s">
        <v>1423</v>
      </c>
      <c r="M57" s="673" t="s">
        <v>1072</v>
      </c>
      <c r="N57" s="673" t="s">
        <v>1080</v>
      </c>
      <c r="O57" s="673" t="s">
        <v>1425</v>
      </c>
      <c r="P57" s="673" t="s">
        <v>1072</v>
      </c>
      <c r="Q57" s="838" t="s">
        <v>1079</v>
      </c>
      <c r="R57" s="243"/>
      <c r="S57" s="243"/>
      <c r="T57" s="243"/>
      <c r="U57" s="243"/>
      <c r="V57" s="134"/>
      <c r="W57" s="141"/>
      <c r="X57" s="134"/>
      <c r="Y57" s="134"/>
    </row>
    <row r="58" spans="2:25" s="107" customFormat="1" ht="21" customHeight="1" x14ac:dyDescent="0.25">
      <c r="B58" s="120"/>
      <c r="C58" s="1463" t="s">
        <v>120</v>
      </c>
      <c r="D58" s="1470" t="s">
        <v>1124</v>
      </c>
      <c r="E58" s="839" t="s">
        <v>102</v>
      </c>
      <c r="F58" s="862"/>
      <c r="G58" s="863" t="str">
        <f>IF(F58=0,"0,00",F58/H58)</f>
        <v>0,00</v>
      </c>
      <c r="H58" s="144" t="str">
        <f>IF(F58=0,"",+'Factors emissió OCCC'!$F$16)</f>
        <v/>
      </c>
      <c r="I58" s="139" t="str">
        <f>IF(F58=0,"",+'Factors emissió OCCC'!$D$16)</f>
        <v/>
      </c>
      <c r="J58" s="600" t="str">
        <f t="shared" ref="J58:J69" si="4">IF(F58=0,"0,00000",(F58/H58*I58)/1000)</f>
        <v>0,00000</v>
      </c>
      <c r="K58" s="218" t="s">
        <v>1073</v>
      </c>
      <c r="L58" s="887">
        <f>IF(G58=0,"",+'Factors emissió OCCC'!$M$17)</f>
        <v>6.3200000000000001E-3</v>
      </c>
      <c r="M58" s="600">
        <f>IF(G58=0,"0,00000",(G58*L58)/1000)</f>
        <v>0</v>
      </c>
      <c r="N58" s="218" t="s">
        <v>1073</v>
      </c>
      <c r="O58" s="887">
        <f>IF(G58=0,"",+'Factors emissió OCCC'!$O$17)</f>
        <v>5.8999999999999999E-3</v>
      </c>
      <c r="P58" s="600">
        <f>IF(G58=0,"0,00000",(G58*O58)/1000)</f>
        <v>0</v>
      </c>
      <c r="Q58" s="350" t="s">
        <v>1073</v>
      </c>
      <c r="R58" s="243"/>
      <c r="S58" s="243"/>
      <c r="T58" s="243"/>
      <c r="U58" s="243"/>
      <c r="V58" s="134"/>
      <c r="W58" s="141"/>
      <c r="X58" s="134"/>
      <c r="Y58" s="134"/>
    </row>
    <row r="59" spans="2:25" s="107" customFormat="1" ht="27.9" customHeight="1" x14ac:dyDescent="0.25">
      <c r="B59" s="120"/>
      <c r="C59" s="1463"/>
      <c r="D59" s="1470"/>
      <c r="E59" s="842" t="s">
        <v>104</v>
      </c>
      <c r="F59" s="862"/>
      <c r="G59" s="863" t="str">
        <f t="shared" ref="G59:G73" si="5">IF(F59=0,"0,00",F59/H59)</f>
        <v>0,00</v>
      </c>
      <c r="H59" s="144" t="str">
        <f>IF(F59=0,"",+'Factors emissió OCCC'!$F$16)</f>
        <v/>
      </c>
      <c r="I59" s="139" t="str">
        <f>IF(F59=0,"",+'Factors emissió OCCC'!$D$16)</f>
        <v/>
      </c>
      <c r="J59" s="600" t="str">
        <f t="shared" si="4"/>
        <v>0,00000</v>
      </c>
      <c r="K59" s="218" t="s">
        <v>1073</v>
      </c>
      <c r="L59" s="887">
        <f>IF(G59=0,"",+'Factors emissió OCCC'!$M$21)</f>
        <v>5.0699999999999999E-3</v>
      </c>
      <c r="M59" s="600">
        <f t="shared" ref="M59:M61" si="6">IF(G59=0,"0,00000",(G59*L59)/1000)</f>
        <v>0</v>
      </c>
      <c r="N59" s="218" t="s">
        <v>1073</v>
      </c>
      <c r="O59" s="887">
        <f>IF(G59=0,"",+'Factors emissió OCCC'!$O$21)</f>
        <v>5.7499999999999999E-3</v>
      </c>
      <c r="P59" s="600">
        <f t="shared" ref="P59:P61" si="7">IF(G59=0,"0,00000",(G59*O59)/1000)</f>
        <v>0</v>
      </c>
      <c r="Q59" s="350" t="s">
        <v>1073</v>
      </c>
      <c r="R59" s="243"/>
      <c r="S59" s="243"/>
      <c r="T59" s="243"/>
      <c r="U59" s="243"/>
      <c r="V59" s="134"/>
      <c r="W59" s="141"/>
      <c r="X59" s="134"/>
      <c r="Y59" s="134"/>
    </row>
    <row r="60" spans="2:25" s="107" customFormat="1" ht="21" customHeight="1" x14ac:dyDescent="0.25">
      <c r="B60" s="120"/>
      <c r="C60" s="1463"/>
      <c r="D60" s="1470"/>
      <c r="E60" s="839" t="s">
        <v>106</v>
      </c>
      <c r="F60" s="862"/>
      <c r="G60" s="863" t="str">
        <f t="shared" si="5"/>
        <v>0,00</v>
      </c>
      <c r="H60" s="144" t="str">
        <f>IF(F60=0,"",+'Factors emissió OCCC'!$F$16)</f>
        <v/>
      </c>
      <c r="I60" s="139" t="str">
        <f>IF(F60=0,"",+'Factors emissió OCCC'!$D$16)</f>
        <v/>
      </c>
      <c r="J60" s="600" t="str">
        <f t="shared" si="4"/>
        <v>0,00000</v>
      </c>
      <c r="K60" s="218" t="s">
        <v>1073</v>
      </c>
      <c r="L60" s="887">
        <f>IF(G60=0,"",+'Factors emissió OCCC'!$M$24)</f>
        <v>5.289E-2</v>
      </c>
      <c r="M60" s="600">
        <f t="shared" si="6"/>
        <v>0</v>
      </c>
      <c r="N60" s="218" t="s">
        <v>1073</v>
      </c>
      <c r="O60" s="887">
        <f>IF(G60=0,"",+'Factors emissió OCCC'!$O$24)</f>
        <v>1.2789999999999999E-2</v>
      </c>
      <c r="P60" s="600">
        <f t="shared" si="7"/>
        <v>0</v>
      </c>
      <c r="Q60" s="350" t="s">
        <v>1073</v>
      </c>
      <c r="R60" s="243"/>
      <c r="S60" s="243"/>
      <c r="T60" s="243"/>
      <c r="U60" s="243"/>
      <c r="V60" s="134"/>
      <c r="W60" s="141"/>
      <c r="X60" s="134"/>
      <c r="Y60" s="134"/>
    </row>
    <row r="61" spans="2:25" s="107" customFormat="1" ht="21" customHeight="1" x14ac:dyDescent="0.25">
      <c r="B61" s="120"/>
      <c r="C61" s="1463"/>
      <c r="D61" s="1470"/>
      <c r="E61" s="839" t="s">
        <v>107</v>
      </c>
      <c r="F61" s="862"/>
      <c r="G61" s="863" t="str">
        <f t="shared" si="5"/>
        <v>0,00</v>
      </c>
      <c r="H61" s="144" t="str">
        <f>IF(F61=0,"",+'Factors emissió OCCC'!$F$16)</f>
        <v/>
      </c>
      <c r="I61" s="139" t="str">
        <f>IF(F61=0,"",+'Factors emissió OCCC'!$D$16)</f>
        <v/>
      </c>
      <c r="J61" s="600" t="str">
        <f t="shared" si="4"/>
        <v>0,00000</v>
      </c>
      <c r="K61" s="218" t="s">
        <v>1073</v>
      </c>
      <c r="L61" s="887">
        <f>IF(G61=0,"",+'Factors emissió OCCC'!$M$17)</f>
        <v>6.3200000000000001E-3</v>
      </c>
      <c r="M61" s="600">
        <f t="shared" si="6"/>
        <v>0</v>
      </c>
      <c r="N61" s="218" t="s">
        <v>1073</v>
      </c>
      <c r="O61" s="887">
        <f>IF(G61=0,"",+'Factors emissió OCCC'!$O$17)</f>
        <v>5.8999999999999999E-3</v>
      </c>
      <c r="P61" s="600">
        <f t="shared" si="7"/>
        <v>0</v>
      </c>
      <c r="Q61" s="350" t="s">
        <v>1073</v>
      </c>
      <c r="R61" s="243"/>
      <c r="S61" s="243"/>
      <c r="T61" s="243"/>
      <c r="U61" s="243"/>
      <c r="V61" s="134"/>
      <c r="W61" s="141"/>
      <c r="X61" s="134"/>
      <c r="Y61" s="134"/>
    </row>
    <row r="62" spans="2:25" s="107" customFormat="1" ht="21" customHeight="1" x14ac:dyDescent="0.25">
      <c r="B62" s="120"/>
      <c r="C62" s="1463"/>
      <c r="D62" s="1470" t="s">
        <v>121</v>
      </c>
      <c r="E62" s="839" t="s">
        <v>102</v>
      </c>
      <c r="F62" s="862"/>
      <c r="G62" s="863" t="str">
        <f t="shared" si="5"/>
        <v>0,00</v>
      </c>
      <c r="H62" s="144" t="str">
        <f>IF(F62=0,"",+'Factors emissió OCCC'!$F$17)</f>
        <v/>
      </c>
      <c r="I62" s="139" t="str">
        <f>IF(F62=0,"",+'Factors emissió OCCC'!$D$16)</f>
        <v/>
      </c>
      <c r="J62" s="600" t="str">
        <f t="shared" si="4"/>
        <v>0,00000</v>
      </c>
      <c r="K62" s="218" t="s">
        <v>1073</v>
      </c>
      <c r="L62" s="887">
        <f>IF(G62=0,"",+'Factors emissió OCCC'!$M$17)</f>
        <v>6.3200000000000001E-3</v>
      </c>
      <c r="M62" s="600">
        <f>IF(G62=0,"0,00000",(G62*L62)/1000)</f>
        <v>0</v>
      </c>
      <c r="N62" s="218" t="s">
        <v>1073</v>
      </c>
      <c r="O62" s="887">
        <f>IF(G62=0,"",+'Factors emissió OCCC'!$O$17)</f>
        <v>5.8999999999999999E-3</v>
      </c>
      <c r="P62" s="600">
        <f>IF(G62=0,"0,00000",(G62*O62)/1000)</f>
        <v>0</v>
      </c>
      <c r="Q62" s="350" t="s">
        <v>1073</v>
      </c>
      <c r="R62" s="243"/>
      <c r="S62" s="243"/>
      <c r="T62" s="243"/>
      <c r="U62" s="243"/>
      <c r="V62" s="134"/>
      <c r="W62" s="141"/>
      <c r="X62" s="134"/>
      <c r="Y62" s="134"/>
    </row>
    <row r="63" spans="2:25" s="107" customFormat="1" ht="27.9" customHeight="1" x14ac:dyDescent="0.25">
      <c r="B63" s="120"/>
      <c r="C63" s="1463"/>
      <c r="D63" s="1470"/>
      <c r="E63" s="842" t="s">
        <v>104</v>
      </c>
      <c r="F63" s="862"/>
      <c r="G63" s="863" t="str">
        <f t="shared" si="5"/>
        <v>0,00</v>
      </c>
      <c r="H63" s="144" t="str">
        <f>IF(F63=0,"",+'Factors emissió OCCC'!$F$17)</f>
        <v/>
      </c>
      <c r="I63" s="139" t="str">
        <f>IF(F63=0,"",+'Factors emissió OCCC'!$D$16)</f>
        <v/>
      </c>
      <c r="J63" s="600" t="str">
        <f t="shared" si="4"/>
        <v>0,00000</v>
      </c>
      <c r="K63" s="218" t="s">
        <v>1073</v>
      </c>
      <c r="L63" s="887">
        <f>IF(G63=0,"",+'Factors emissió OCCC'!$M$21)</f>
        <v>5.0699999999999999E-3</v>
      </c>
      <c r="M63" s="600">
        <f t="shared" ref="M63:M73" si="8">IF(G63=0,"0,00000",(G63*L63)/1000)</f>
        <v>0</v>
      </c>
      <c r="N63" s="218" t="s">
        <v>1073</v>
      </c>
      <c r="O63" s="887">
        <f>IF(G63=0,"",+'Factors emissió OCCC'!$O$21)</f>
        <v>5.7499999999999999E-3</v>
      </c>
      <c r="P63" s="600">
        <f t="shared" ref="P63:P73" si="9">IF(G63=0,"0,00000",(G63*O63)/1000)</f>
        <v>0</v>
      </c>
      <c r="Q63" s="350" t="s">
        <v>1073</v>
      </c>
      <c r="R63" s="243"/>
      <c r="S63" s="243"/>
      <c r="T63" s="243"/>
      <c r="U63" s="243"/>
      <c r="V63" s="134"/>
      <c r="W63" s="141"/>
      <c r="X63" s="134"/>
      <c r="Y63" s="134"/>
    </row>
    <row r="64" spans="2:25" s="107" customFormat="1" ht="21" customHeight="1" x14ac:dyDescent="0.25">
      <c r="B64" s="120"/>
      <c r="C64" s="1463"/>
      <c r="D64" s="1470"/>
      <c r="E64" s="839" t="s">
        <v>106</v>
      </c>
      <c r="F64" s="862"/>
      <c r="G64" s="863" t="str">
        <f t="shared" si="5"/>
        <v>0,00</v>
      </c>
      <c r="H64" s="144" t="str">
        <f>IF(F64=0,"",+'Factors emissió OCCC'!$F$17)</f>
        <v/>
      </c>
      <c r="I64" s="139" t="str">
        <f>IF(F64=0,"",+'Factors emissió OCCC'!$D$16)</f>
        <v/>
      </c>
      <c r="J64" s="600" t="str">
        <f t="shared" si="4"/>
        <v>0,00000</v>
      </c>
      <c r="K64" s="218" t="s">
        <v>1073</v>
      </c>
      <c r="L64" s="887">
        <f>IF(G64=0,"",+'Factors emissió OCCC'!$M$24)</f>
        <v>5.289E-2</v>
      </c>
      <c r="M64" s="600">
        <f t="shared" si="8"/>
        <v>0</v>
      </c>
      <c r="N64" s="218" t="s">
        <v>1073</v>
      </c>
      <c r="O64" s="887">
        <f>IF(G64=0,"",+'Factors emissió OCCC'!$O$24)</f>
        <v>1.2789999999999999E-2</v>
      </c>
      <c r="P64" s="600">
        <f t="shared" si="9"/>
        <v>0</v>
      </c>
      <c r="Q64" s="350" t="s">
        <v>1073</v>
      </c>
      <c r="R64" s="243"/>
      <c r="S64" s="243"/>
      <c r="T64" s="243"/>
      <c r="U64" s="243"/>
      <c r="V64" s="134"/>
      <c r="W64" s="141"/>
      <c r="X64" s="134"/>
      <c r="Y64" s="134"/>
    </row>
    <row r="65" spans="2:25" s="107" customFormat="1" ht="21" customHeight="1" x14ac:dyDescent="0.25">
      <c r="B65" s="120"/>
      <c r="C65" s="1463"/>
      <c r="D65" s="1470"/>
      <c r="E65" s="839" t="s">
        <v>107</v>
      </c>
      <c r="F65" s="862"/>
      <c r="G65" s="863" t="str">
        <f t="shared" si="5"/>
        <v>0,00</v>
      </c>
      <c r="H65" s="144" t="str">
        <f>IF(F65=0,"",+'Factors emissió OCCC'!$F$17)</f>
        <v/>
      </c>
      <c r="I65" s="139" t="str">
        <f>IF(F65=0,"",+'Factors emissió OCCC'!$D$16)</f>
        <v/>
      </c>
      <c r="J65" s="600" t="str">
        <f t="shared" si="4"/>
        <v>0,00000</v>
      </c>
      <c r="K65" s="218" t="s">
        <v>1073</v>
      </c>
      <c r="L65" s="887">
        <f>IF(G65=0,"",+'Factors emissió OCCC'!$M$17)</f>
        <v>6.3200000000000001E-3</v>
      </c>
      <c r="M65" s="600">
        <f t="shared" si="8"/>
        <v>0</v>
      </c>
      <c r="N65" s="218" t="s">
        <v>1073</v>
      </c>
      <c r="O65" s="887">
        <f>IF(G65=0,"",+'Factors emissió OCCC'!$O$17)</f>
        <v>5.8999999999999999E-3</v>
      </c>
      <c r="P65" s="600">
        <f t="shared" si="9"/>
        <v>0</v>
      </c>
      <c r="Q65" s="350" t="s">
        <v>1073</v>
      </c>
      <c r="R65" s="243"/>
      <c r="S65" s="243"/>
      <c r="T65" s="243"/>
      <c r="U65" s="243"/>
      <c r="V65" s="134"/>
      <c r="W65" s="141"/>
      <c r="X65" s="134"/>
      <c r="Y65" s="134"/>
    </row>
    <row r="66" spans="2:25" s="107" customFormat="1" ht="21" customHeight="1" x14ac:dyDescent="0.25">
      <c r="B66" s="120"/>
      <c r="C66" s="1463"/>
      <c r="D66" s="1470" t="s">
        <v>109</v>
      </c>
      <c r="E66" s="839" t="s">
        <v>102</v>
      </c>
      <c r="F66" s="862"/>
      <c r="G66" s="863" t="str">
        <f t="shared" si="5"/>
        <v>0,00</v>
      </c>
      <c r="H66" s="144" t="str">
        <f>IF(F66=0,"",+'Factors emissió OCCC'!$F$18)</f>
        <v/>
      </c>
      <c r="I66" s="139" t="str">
        <f>IF(F66=0,"",+'Factors emissió OCCC'!$D$18)</f>
        <v/>
      </c>
      <c r="J66" s="600" t="str">
        <f t="shared" si="4"/>
        <v>0,00000</v>
      </c>
      <c r="K66" s="218" t="s">
        <v>1073</v>
      </c>
      <c r="L66" s="887">
        <f>IF(G66=0,"",+'Factors emissió OCCC'!$M$19)</f>
        <v>1E-4</v>
      </c>
      <c r="M66" s="600">
        <f t="shared" si="8"/>
        <v>0</v>
      </c>
      <c r="N66" s="218" t="s">
        <v>1073</v>
      </c>
      <c r="O66" s="887">
        <f>IF(G66=0,"",+'Factors emissió OCCC'!$O$19)</f>
        <v>2.8729999999999999E-2</v>
      </c>
      <c r="P66" s="600">
        <f t="shared" si="9"/>
        <v>0</v>
      </c>
      <c r="Q66" s="350" t="s">
        <v>1073</v>
      </c>
      <c r="R66" s="243"/>
      <c r="S66" s="243"/>
      <c r="T66" s="243"/>
      <c r="U66" s="243"/>
      <c r="V66" s="134"/>
      <c r="W66" s="141"/>
      <c r="X66" s="134"/>
      <c r="Y66" s="134"/>
    </row>
    <row r="67" spans="2:25" s="107" customFormat="1" ht="27.9" customHeight="1" collapsed="1" x14ac:dyDescent="0.25">
      <c r="B67" s="120"/>
      <c r="C67" s="1463"/>
      <c r="D67" s="1470"/>
      <c r="E67" s="842" t="s">
        <v>104</v>
      </c>
      <c r="F67" s="862"/>
      <c r="G67" s="863" t="str">
        <f t="shared" si="5"/>
        <v>0,00</v>
      </c>
      <c r="H67" s="144" t="str">
        <f>IF(F67=0,"",+'Factors emissió OCCC'!$F$18)</f>
        <v/>
      </c>
      <c r="I67" s="139" t="str">
        <f>IF(F67=0,"",+'Factors emissió OCCC'!$D$18)</f>
        <v/>
      </c>
      <c r="J67" s="600" t="str">
        <f t="shared" si="4"/>
        <v>0,00000</v>
      </c>
      <c r="K67" s="218" t="s">
        <v>1073</v>
      </c>
      <c r="L67" s="887">
        <f>IF(G67=0,"",+'Factors emissió OCCC'!$M$23)</f>
        <v>8.0000000000000007E-5</v>
      </c>
      <c r="M67" s="600">
        <f t="shared" si="8"/>
        <v>0</v>
      </c>
      <c r="N67" s="218" t="s">
        <v>1073</v>
      </c>
      <c r="O67" s="887">
        <f>IF(G67=0,"",+'Factors emissió OCCC'!$O$23)</f>
        <v>1.9359999999999999E-2</v>
      </c>
      <c r="P67" s="600">
        <f t="shared" si="9"/>
        <v>0</v>
      </c>
      <c r="Q67" s="350" t="s">
        <v>1073</v>
      </c>
      <c r="R67" s="243"/>
      <c r="S67" s="243"/>
      <c r="T67" s="243"/>
      <c r="U67" s="243"/>
      <c r="V67" s="134"/>
      <c r="W67" s="141"/>
      <c r="X67" s="134"/>
      <c r="Y67" s="134"/>
    </row>
    <row r="68" spans="2:25" s="107" customFormat="1" ht="21" customHeight="1" x14ac:dyDescent="0.25">
      <c r="B68" s="120"/>
      <c r="C68" s="1463"/>
      <c r="D68" s="1470"/>
      <c r="E68" s="839" t="s">
        <v>105</v>
      </c>
      <c r="F68" s="862"/>
      <c r="G68" s="863" t="str">
        <f t="shared" si="5"/>
        <v>0,00</v>
      </c>
      <c r="H68" s="144" t="str">
        <f>IF(F68=0,"",+'Factors emissió OCCC'!$F$18)</f>
        <v/>
      </c>
      <c r="I68" s="139" t="str">
        <f>IF(F68=0,"",+'Factors emissió OCCC'!$D$18)</f>
        <v/>
      </c>
      <c r="J68" s="600" t="str">
        <f t="shared" si="4"/>
        <v>0,00000</v>
      </c>
      <c r="K68" s="218" t="s">
        <v>1073</v>
      </c>
      <c r="L68" s="887">
        <f>IF(G68=0,"",+'Factors emissió OCCC'!$M$26)</f>
        <v>1.17E-3</v>
      </c>
      <c r="M68" s="600">
        <f t="shared" si="8"/>
        <v>0</v>
      </c>
      <c r="N68" s="218" t="s">
        <v>1073</v>
      </c>
      <c r="O68" s="887">
        <f>IF(G68=0,"",+'Factors emissió OCCC'!$O$26)</f>
        <v>3.5229999999999997E-2</v>
      </c>
      <c r="P68" s="600">
        <f t="shared" si="9"/>
        <v>0</v>
      </c>
      <c r="Q68" s="350" t="s">
        <v>1073</v>
      </c>
      <c r="R68" s="243"/>
      <c r="S68" s="243"/>
      <c r="T68" s="243"/>
      <c r="U68" s="243"/>
      <c r="V68" s="134"/>
      <c r="W68" s="141"/>
      <c r="X68" s="134"/>
      <c r="Y68" s="134"/>
    </row>
    <row r="69" spans="2:25" s="107" customFormat="1" ht="21" customHeight="1" x14ac:dyDescent="0.25">
      <c r="B69" s="120"/>
      <c r="C69" s="1463"/>
      <c r="D69" s="1470"/>
      <c r="E69" s="839" t="s">
        <v>107</v>
      </c>
      <c r="F69" s="862"/>
      <c r="G69" s="863" t="str">
        <f t="shared" si="5"/>
        <v>0,00</v>
      </c>
      <c r="H69" s="144" t="str">
        <f>IF(F69=0,"",+'Factors emissió OCCC'!$F$18)</f>
        <v/>
      </c>
      <c r="I69" s="139" t="str">
        <f>IF(F69=0,"",+'Factors emissió OCCC'!$D$18)</f>
        <v/>
      </c>
      <c r="J69" s="600" t="str">
        <f t="shared" si="4"/>
        <v>0,00000</v>
      </c>
      <c r="K69" s="218" t="s">
        <v>1073</v>
      </c>
      <c r="L69" s="887">
        <f>IF(G69=0,"",+'Factors emissió OCCC'!$M$19)</f>
        <v>1E-4</v>
      </c>
      <c r="M69" s="600">
        <f t="shared" si="8"/>
        <v>0</v>
      </c>
      <c r="N69" s="218" t="s">
        <v>1073</v>
      </c>
      <c r="O69" s="887">
        <f>IF(G69=0,"",+'Factors emissió OCCC'!$O$19)</f>
        <v>2.8729999999999999E-2</v>
      </c>
      <c r="P69" s="600">
        <f t="shared" si="9"/>
        <v>0</v>
      </c>
      <c r="Q69" s="350" t="s">
        <v>1073</v>
      </c>
      <c r="R69" s="243"/>
      <c r="S69" s="243"/>
      <c r="T69" s="243"/>
      <c r="U69" s="243"/>
      <c r="V69" s="134"/>
      <c r="W69" s="141"/>
      <c r="X69" s="134"/>
      <c r="Y69" s="134"/>
    </row>
    <row r="70" spans="2:25" s="107" customFormat="1" ht="21" customHeight="1" x14ac:dyDescent="0.25">
      <c r="B70" s="120"/>
      <c r="C70" s="1463"/>
      <c r="D70" s="1470" t="s">
        <v>110</v>
      </c>
      <c r="E70" s="839" t="s">
        <v>102</v>
      </c>
      <c r="F70" s="862"/>
      <c r="G70" s="863" t="str">
        <f t="shared" si="5"/>
        <v>0,00</v>
      </c>
      <c r="H70" s="144" t="str">
        <f>IF(F70=0,"",+'Factors emissió OCCC'!$F$21)</f>
        <v/>
      </c>
      <c r="I70" s="139" t="str">
        <f>IF(F70=0,"",+'Factors emissió OCCC'!$D$21)</f>
        <v/>
      </c>
      <c r="J70" s="600" t="str">
        <f>IF(F70=0,"0,00000",(F70/H70*I70)/1000)</f>
        <v>0,00000</v>
      </c>
      <c r="K70" s="218" t="s">
        <v>1073</v>
      </c>
      <c r="L70" s="887">
        <f>IF(G70=0,"",+'Factors emissió OCCC'!$M$19)</f>
        <v>1E-4</v>
      </c>
      <c r="M70" s="600">
        <f t="shared" si="8"/>
        <v>0</v>
      </c>
      <c r="N70" s="218" t="s">
        <v>1073</v>
      </c>
      <c r="O70" s="887">
        <f>IF(G70=0,"",+'Factors emissió OCCC'!$O$19)</f>
        <v>2.8729999999999999E-2</v>
      </c>
      <c r="P70" s="600">
        <f t="shared" si="9"/>
        <v>0</v>
      </c>
      <c r="Q70" s="350" t="s">
        <v>1073</v>
      </c>
      <c r="R70" s="243"/>
      <c r="S70" s="243"/>
      <c r="T70" s="243"/>
      <c r="U70" s="243"/>
      <c r="V70" s="134"/>
      <c r="W70" s="141"/>
      <c r="X70" s="134"/>
      <c r="Y70" s="134"/>
    </row>
    <row r="71" spans="2:25" s="107" customFormat="1" ht="27.9" customHeight="1" collapsed="1" x14ac:dyDescent="0.25">
      <c r="B71" s="120"/>
      <c r="C71" s="1463"/>
      <c r="D71" s="1470"/>
      <c r="E71" s="842" t="s">
        <v>104</v>
      </c>
      <c r="F71" s="862"/>
      <c r="G71" s="863" t="str">
        <f t="shared" si="5"/>
        <v>0,00</v>
      </c>
      <c r="H71" s="144" t="str">
        <f>IF(F71=0,"",+'Factors emissió OCCC'!$F$21)</f>
        <v/>
      </c>
      <c r="I71" s="139" t="str">
        <f>IF(F71=0,"",+'Factors emissió OCCC'!$D$21)</f>
        <v/>
      </c>
      <c r="J71" s="600" t="str">
        <f>IF(F71=0,"0,00000",(F71/H71*I71)/1000)</f>
        <v>0,00000</v>
      </c>
      <c r="K71" s="218" t="s">
        <v>1073</v>
      </c>
      <c r="L71" s="887">
        <f>IF(G71=0,"",+'Factors emissió OCCC'!$M$23)</f>
        <v>8.0000000000000007E-5</v>
      </c>
      <c r="M71" s="600">
        <f t="shared" si="8"/>
        <v>0</v>
      </c>
      <c r="N71" s="218" t="s">
        <v>1073</v>
      </c>
      <c r="O71" s="887">
        <f>IF(G71=0,"",+'Factors emissió OCCC'!$O$23)</f>
        <v>1.9359999999999999E-2</v>
      </c>
      <c r="P71" s="600">
        <f t="shared" si="9"/>
        <v>0</v>
      </c>
      <c r="Q71" s="350" t="s">
        <v>1073</v>
      </c>
      <c r="R71" s="243"/>
      <c r="S71" s="243"/>
      <c r="T71" s="243"/>
      <c r="U71" s="243"/>
      <c r="V71" s="134"/>
      <c r="W71" s="141"/>
      <c r="X71" s="134"/>
      <c r="Y71" s="134"/>
    </row>
    <row r="72" spans="2:25" s="107" customFormat="1" ht="21" customHeight="1" x14ac:dyDescent="0.25">
      <c r="B72" s="120"/>
      <c r="C72" s="1463"/>
      <c r="D72" s="1470"/>
      <c r="E72" s="839" t="s">
        <v>105</v>
      </c>
      <c r="F72" s="862"/>
      <c r="G72" s="863" t="str">
        <f t="shared" si="5"/>
        <v>0,00</v>
      </c>
      <c r="H72" s="144" t="str">
        <f>IF(F72=0,"",+'Factors emissió OCCC'!$F$21)</f>
        <v/>
      </c>
      <c r="I72" s="139" t="str">
        <f>IF(F72=0,"",+'Factors emissió OCCC'!$D$21)</f>
        <v/>
      </c>
      <c r="J72" s="600" t="str">
        <f>IF(F72=0,"0,00000",(F72/H72*I72)/1000)</f>
        <v>0,00000</v>
      </c>
      <c r="K72" s="218" t="s">
        <v>1073</v>
      </c>
      <c r="L72" s="887">
        <f>IF(G72=0,"",+'Factors emissió OCCC'!$M$26)</f>
        <v>1.17E-3</v>
      </c>
      <c r="M72" s="600">
        <f t="shared" si="8"/>
        <v>0</v>
      </c>
      <c r="N72" s="218" t="s">
        <v>1073</v>
      </c>
      <c r="O72" s="887">
        <f>IF(G72=0,"",+'Factors emissió OCCC'!$O$26)</f>
        <v>3.5229999999999997E-2</v>
      </c>
      <c r="P72" s="600">
        <f t="shared" si="9"/>
        <v>0</v>
      </c>
      <c r="Q72" s="350" t="s">
        <v>1073</v>
      </c>
      <c r="R72" s="243"/>
      <c r="S72" s="243"/>
      <c r="T72" s="243"/>
      <c r="U72" s="243"/>
      <c r="V72" s="134"/>
      <c r="W72" s="141"/>
      <c r="X72" s="134"/>
      <c r="Y72" s="134"/>
    </row>
    <row r="73" spans="2:25" s="107" customFormat="1" ht="21" customHeight="1" thickBot="1" x14ac:dyDescent="0.3">
      <c r="B73" s="120"/>
      <c r="C73" s="1469"/>
      <c r="D73" s="1471"/>
      <c r="E73" s="840" t="s">
        <v>107</v>
      </c>
      <c r="F73" s="864"/>
      <c r="G73" s="865" t="str">
        <f t="shared" si="5"/>
        <v>0,00</v>
      </c>
      <c r="H73" s="700" t="str">
        <f>IF(F73=0,"",+'Factors emissió OCCC'!$F$21)</f>
        <v/>
      </c>
      <c r="I73" s="150" t="str">
        <f>IF(F73=0,"",+'Factors emissió OCCC'!$D$21)</f>
        <v/>
      </c>
      <c r="J73" s="601" t="str">
        <f>IF(F73=0,"0,00000",(F73/H73*I73)/1000)</f>
        <v>0,00000</v>
      </c>
      <c r="K73" s="227" t="s">
        <v>1073</v>
      </c>
      <c r="L73" s="888">
        <f>IF(G73=0,"",+'Factors emissió OCCC'!$M$19)</f>
        <v>1E-4</v>
      </c>
      <c r="M73" s="601">
        <f t="shared" si="8"/>
        <v>0</v>
      </c>
      <c r="N73" s="227" t="s">
        <v>1073</v>
      </c>
      <c r="O73" s="888">
        <f>IF(G73=0,"",+'Factors emissió OCCC'!$O$19)</f>
        <v>2.8729999999999999E-2</v>
      </c>
      <c r="P73" s="601">
        <f t="shared" si="9"/>
        <v>0</v>
      </c>
      <c r="Q73" s="351" t="s">
        <v>1073</v>
      </c>
      <c r="R73" s="922"/>
      <c r="S73" s="243"/>
      <c r="T73" s="243"/>
      <c r="U73" s="243"/>
      <c r="V73" s="134"/>
      <c r="W73" s="141"/>
      <c r="X73" s="134"/>
      <c r="Y73" s="134"/>
    </row>
    <row r="74" spans="2:25" s="107" customFormat="1" ht="36.75" customHeight="1" x14ac:dyDescent="0.25">
      <c r="B74" s="120"/>
      <c r="C74" s="1678" t="s">
        <v>1529</v>
      </c>
      <c r="D74" s="1679"/>
      <c r="E74" s="1679"/>
      <c r="F74" s="1679"/>
      <c r="G74" s="1679"/>
      <c r="H74" s="1679"/>
      <c r="I74" s="1679"/>
      <c r="J74" s="1679"/>
      <c r="K74" s="1680" t="s">
        <v>1573</v>
      </c>
      <c r="L74" s="1680"/>
      <c r="M74" s="1680"/>
      <c r="N74" s="1680"/>
      <c r="O74" s="1680"/>
      <c r="P74" s="1680"/>
      <c r="Q74" s="1680"/>
      <c r="R74" s="1680"/>
      <c r="S74" s="1681"/>
      <c r="T74" s="243"/>
      <c r="U74" s="243"/>
      <c r="V74" s="134"/>
      <c r="W74" s="1481" t="s">
        <v>987</v>
      </c>
      <c r="X74" s="134"/>
      <c r="Y74" s="134"/>
    </row>
    <row r="75" spans="2:25" s="107" customFormat="1" ht="136.5" customHeight="1" x14ac:dyDescent="0.25">
      <c r="B75" s="120"/>
      <c r="C75" s="1458" t="s">
        <v>97</v>
      </c>
      <c r="D75" s="1460" t="s">
        <v>1484</v>
      </c>
      <c r="E75" s="1460"/>
      <c r="F75" s="1460" t="s">
        <v>1525</v>
      </c>
      <c r="G75" s="1460"/>
      <c r="H75" s="841" t="s">
        <v>988</v>
      </c>
      <c r="I75" s="1460" t="s">
        <v>1532</v>
      </c>
      <c r="J75" s="1460"/>
      <c r="K75" s="583" t="s">
        <v>1533</v>
      </c>
      <c r="L75" s="1475" t="s">
        <v>1530</v>
      </c>
      <c r="M75" s="1475"/>
      <c r="N75" s="1421" t="s">
        <v>1531</v>
      </c>
      <c r="O75" s="1421"/>
      <c r="P75" s="1421"/>
      <c r="Q75" s="1421" t="s">
        <v>1534</v>
      </c>
      <c r="R75" s="1421"/>
      <c r="S75" s="1417"/>
      <c r="T75" s="243"/>
      <c r="U75" s="243"/>
      <c r="V75" s="134"/>
      <c r="W75" s="1481"/>
      <c r="X75" s="134"/>
      <c r="Y75" s="134"/>
    </row>
    <row r="76" spans="2:25" s="107" customFormat="1" ht="77.25" customHeight="1" x14ac:dyDescent="0.25">
      <c r="B76" s="120"/>
      <c r="C76" s="1458"/>
      <c r="D76" s="1460"/>
      <c r="E76" s="1460"/>
      <c r="F76" s="1460"/>
      <c r="G76" s="1460"/>
      <c r="H76" s="841" t="s">
        <v>122</v>
      </c>
      <c r="I76" s="841" t="s">
        <v>1482</v>
      </c>
      <c r="J76" s="841" t="s">
        <v>87</v>
      </c>
      <c r="K76" s="841" t="s">
        <v>990</v>
      </c>
      <c r="L76" s="673" t="s">
        <v>1537</v>
      </c>
      <c r="M76" s="673" t="s">
        <v>1078</v>
      </c>
      <c r="N76" s="673" t="s">
        <v>1535</v>
      </c>
      <c r="O76" s="673" t="s">
        <v>1072</v>
      </c>
      <c r="P76" s="673" t="s">
        <v>1080</v>
      </c>
      <c r="Q76" s="673" t="s">
        <v>1536</v>
      </c>
      <c r="R76" s="673" t="s">
        <v>1072</v>
      </c>
      <c r="S76" s="838" t="s">
        <v>1079</v>
      </c>
      <c r="T76" s="243"/>
      <c r="U76" s="243"/>
      <c r="V76" s="134"/>
      <c r="W76" s="145" t="s">
        <v>123</v>
      </c>
      <c r="X76" s="134"/>
      <c r="Y76" s="134"/>
    </row>
    <row r="77" spans="2:25" s="107" customFormat="1" ht="21" customHeight="1" x14ac:dyDescent="0.25">
      <c r="B77" s="120"/>
      <c r="C77" s="1463" t="s">
        <v>1781</v>
      </c>
      <c r="D77" s="1446" t="s">
        <v>124</v>
      </c>
      <c r="E77" s="1446"/>
      <c r="F77" s="1447"/>
      <c r="G77" s="1447"/>
      <c r="H77" s="146"/>
      <c r="I77" s="146"/>
      <c r="J77" s="600">
        <f>I77*H77/100</f>
        <v>0</v>
      </c>
      <c r="K77" s="146"/>
      <c r="L77" s="600" t="str">
        <f>IF(F77="","0,00000",IF(I77="",+H77*K77/1000000,J77*'Factors emissió OCCC'!$D$6/1000))</f>
        <v>0,00000</v>
      </c>
      <c r="M77" s="350" t="s">
        <v>1073</v>
      </c>
      <c r="N77" s="891"/>
      <c r="O77" s="600" t="str">
        <f>IF(F77="","0,00000",IF(I77="",+H77*N77/1000000,IF(K77="","0,00000")))</f>
        <v>0,00000</v>
      </c>
      <c r="P77" s="218" t="s">
        <v>1073</v>
      </c>
      <c r="Q77" s="891"/>
      <c r="R77" s="600" t="str">
        <f>IF(F77="","0,00000",IF(I77="",+H77*Q77/1000000,IF(K77="","0,00000")))</f>
        <v>0,00000</v>
      </c>
      <c r="S77" s="350" t="s">
        <v>1073</v>
      </c>
      <c r="T77" s="243"/>
      <c r="U77" s="243"/>
      <c r="V77" s="134"/>
      <c r="W77" s="10"/>
      <c r="X77" s="134"/>
      <c r="Y77" s="134"/>
    </row>
    <row r="78" spans="2:25" s="107" customFormat="1" ht="21" customHeight="1" x14ac:dyDescent="0.25">
      <c r="B78" s="120"/>
      <c r="C78" s="1463"/>
      <c r="D78" s="1446" t="s">
        <v>125</v>
      </c>
      <c r="E78" s="1446"/>
      <c r="F78" s="1447"/>
      <c r="G78" s="1447"/>
      <c r="H78" s="146"/>
      <c r="I78" s="146"/>
      <c r="J78" s="600">
        <f t="shared" ref="J78:J105" si="10">I78*H78/100</f>
        <v>0</v>
      </c>
      <c r="K78" s="146"/>
      <c r="L78" s="600" t="str">
        <f>IF(F78="","0,00000",IF(I78="",+H78*K78/1000000,J78*'Factors emissió OCCC'!$D$6/1000))</f>
        <v>0,00000</v>
      </c>
      <c r="M78" s="350" t="s">
        <v>1073</v>
      </c>
      <c r="N78" s="891"/>
      <c r="O78" s="600" t="str">
        <f t="shared" ref="O78:O116" si="11">IF(F78="","0,00000",IF(I78="",+H78*N78/1000000,IF(K78="","0,00000")))</f>
        <v>0,00000</v>
      </c>
      <c r="P78" s="218" t="s">
        <v>1073</v>
      </c>
      <c r="Q78" s="891"/>
      <c r="R78" s="600" t="str">
        <f t="shared" ref="R78:R116" si="12">IF(F78="","0,00000",IF(I78="",+H78*Q78/1000000,IF(K78="","0,00000")))</f>
        <v>0,00000</v>
      </c>
      <c r="S78" s="350" t="s">
        <v>1073</v>
      </c>
      <c r="T78" s="243"/>
      <c r="U78" s="243"/>
      <c r="V78" s="134"/>
      <c r="W78" s="137" t="s">
        <v>126</v>
      </c>
      <c r="X78" s="134"/>
      <c r="Y78" s="134"/>
    </row>
    <row r="79" spans="2:25" s="107" customFormat="1" ht="21" customHeight="1" x14ac:dyDescent="0.25">
      <c r="B79" s="120"/>
      <c r="C79" s="1463"/>
      <c r="D79" s="1446" t="s">
        <v>127</v>
      </c>
      <c r="E79" s="1446"/>
      <c r="F79" s="1447"/>
      <c r="G79" s="1447"/>
      <c r="H79" s="146"/>
      <c r="I79" s="146"/>
      <c r="J79" s="600">
        <f t="shared" si="10"/>
        <v>0</v>
      </c>
      <c r="K79" s="146"/>
      <c r="L79" s="600" t="str">
        <f>IF(F79="","0,00000",IF(I79="",+H79*K79/1000000,J79*'Factors emissió OCCC'!$D$6/1000))</f>
        <v>0,00000</v>
      </c>
      <c r="M79" s="350" t="s">
        <v>1073</v>
      </c>
      <c r="N79" s="891"/>
      <c r="O79" s="600" t="str">
        <f t="shared" si="11"/>
        <v>0,00000</v>
      </c>
      <c r="P79" s="218" t="s">
        <v>1073</v>
      </c>
      <c r="Q79" s="891"/>
      <c r="R79" s="600" t="str">
        <f t="shared" si="12"/>
        <v>0,00000</v>
      </c>
      <c r="S79" s="350" t="s">
        <v>1073</v>
      </c>
      <c r="T79" s="243"/>
      <c r="U79" s="243"/>
      <c r="V79" s="134"/>
      <c r="W79" s="141"/>
      <c r="X79" s="134"/>
      <c r="Y79" s="134"/>
    </row>
    <row r="80" spans="2:25" s="107" customFormat="1" ht="21" customHeight="1" x14ac:dyDescent="0.25">
      <c r="B80" s="120"/>
      <c r="C80" s="1463"/>
      <c r="D80" s="1446" t="s">
        <v>128</v>
      </c>
      <c r="E80" s="1446"/>
      <c r="F80" s="1447"/>
      <c r="G80" s="1447"/>
      <c r="H80" s="146"/>
      <c r="I80" s="146"/>
      <c r="J80" s="600">
        <f t="shared" si="10"/>
        <v>0</v>
      </c>
      <c r="K80" s="146"/>
      <c r="L80" s="600" t="str">
        <f>IF(F80="","0,00000",IF(I80="",+H80*K80/1000000,J80*'Factors emissió OCCC'!$D$6/1000))</f>
        <v>0,00000</v>
      </c>
      <c r="M80" s="350" t="s">
        <v>1073</v>
      </c>
      <c r="N80" s="891"/>
      <c r="O80" s="600" t="str">
        <f t="shared" si="11"/>
        <v>0,00000</v>
      </c>
      <c r="P80" s="218" t="s">
        <v>1073</v>
      </c>
      <c r="Q80" s="891"/>
      <c r="R80" s="600" t="str">
        <f t="shared" si="12"/>
        <v>0,00000</v>
      </c>
      <c r="S80" s="350" t="s">
        <v>1073</v>
      </c>
      <c r="T80" s="243"/>
      <c r="U80" s="243"/>
      <c r="V80" s="134"/>
      <c r="W80" s="1445" t="s">
        <v>1738</v>
      </c>
      <c r="X80" s="134"/>
      <c r="Y80" s="134"/>
    </row>
    <row r="81" spans="2:25" s="107" customFormat="1" ht="21" customHeight="1" x14ac:dyDescent="0.25">
      <c r="B81" s="120"/>
      <c r="C81" s="1463"/>
      <c r="D81" s="1446" t="s">
        <v>129</v>
      </c>
      <c r="E81" s="1446"/>
      <c r="F81" s="1447"/>
      <c r="G81" s="1447"/>
      <c r="H81" s="146"/>
      <c r="I81" s="146"/>
      <c r="J81" s="600">
        <f t="shared" si="10"/>
        <v>0</v>
      </c>
      <c r="K81" s="146"/>
      <c r="L81" s="600" t="str">
        <f>IF(F81="","0,00000",IF(I81="",+H81*K81/1000000,J81*'Factors emissió OCCC'!$D$6/1000))</f>
        <v>0,00000</v>
      </c>
      <c r="M81" s="350" t="s">
        <v>1073</v>
      </c>
      <c r="N81" s="891"/>
      <c r="O81" s="600" t="str">
        <f t="shared" si="11"/>
        <v>0,00000</v>
      </c>
      <c r="P81" s="218" t="s">
        <v>1073</v>
      </c>
      <c r="Q81" s="891"/>
      <c r="R81" s="600" t="str">
        <f t="shared" si="12"/>
        <v>0,00000</v>
      </c>
      <c r="S81" s="350" t="s">
        <v>1073</v>
      </c>
      <c r="T81" s="243"/>
      <c r="U81" s="243"/>
      <c r="V81" s="134"/>
      <c r="W81" s="1445"/>
      <c r="X81" s="134"/>
      <c r="Y81" s="134"/>
    </row>
    <row r="82" spans="2:25" s="107" customFormat="1" ht="21" customHeight="1" outlineLevel="1" x14ac:dyDescent="0.25">
      <c r="B82" s="120"/>
      <c r="C82" s="1463"/>
      <c r="D82" s="1446" t="s">
        <v>130</v>
      </c>
      <c r="E82" s="1446"/>
      <c r="F82" s="1447"/>
      <c r="G82" s="1447"/>
      <c r="H82" s="146"/>
      <c r="I82" s="146"/>
      <c r="J82" s="600">
        <f t="shared" si="10"/>
        <v>0</v>
      </c>
      <c r="K82" s="146"/>
      <c r="L82" s="600" t="str">
        <f>IF(F82="","0,00000",IF(I82="",+H82*K82/1000000,J82*'Factors emissió OCCC'!$D$6/1000))</f>
        <v>0,00000</v>
      </c>
      <c r="M82" s="350" t="s">
        <v>1073</v>
      </c>
      <c r="N82" s="891"/>
      <c r="O82" s="600" t="str">
        <f t="shared" si="11"/>
        <v>0,00000</v>
      </c>
      <c r="P82" s="218" t="s">
        <v>1073</v>
      </c>
      <c r="Q82" s="891"/>
      <c r="R82" s="600" t="str">
        <f t="shared" si="12"/>
        <v>0,00000</v>
      </c>
      <c r="S82" s="350" t="s">
        <v>1073</v>
      </c>
      <c r="T82" s="243"/>
      <c r="U82" s="243"/>
      <c r="W82" s="1445"/>
    </row>
    <row r="83" spans="2:25" s="107" customFormat="1" ht="21" customHeight="1" outlineLevel="1" x14ac:dyDescent="0.25">
      <c r="B83" s="120"/>
      <c r="C83" s="1463"/>
      <c r="D83" s="1446" t="s">
        <v>131</v>
      </c>
      <c r="E83" s="1446"/>
      <c r="F83" s="1447"/>
      <c r="G83" s="1447"/>
      <c r="H83" s="146"/>
      <c r="I83" s="146"/>
      <c r="J83" s="600">
        <f t="shared" si="10"/>
        <v>0</v>
      </c>
      <c r="K83" s="146"/>
      <c r="L83" s="600" t="str">
        <f>IF(F83="","0,00000",IF(I83="",+H83*K83/1000000,J83*'Factors emissió OCCC'!$D$6/1000))</f>
        <v>0,00000</v>
      </c>
      <c r="M83" s="350" t="s">
        <v>1073</v>
      </c>
      <c r="N83" s="891"/>
      <c r="O83" s="600" t="str">
        <f t="shared" si="11"/>
        <v>0,00000</v>
      </c>
      <c r="P83" s="218" t="s">
        <v>1073</v>
      </c>
      <c r="Q83" s="891"/>
      <c r="R83" s="600" t="str">
        <f t="shared" si="12"/>
        <v>0,00000</v>
      </c>
      <c r="S83" s="350" t="s">
        <v>1073</v>
      </c>
      <c r="T83" s="243"/>
      <c r="U83" s="243"/>
      <c r="W83" s="1445"/>
    </row>
    <row r="84" spans="2:25" s="107" customFormat="1" ht="21" customHeight="1" outlineLevel="1" x14ac:dyDescent="0.25">
      <c r="B84" s="120"/>
      <c r="C84" s="1463"/>
      <c r="D84" s="1446" t="s">
        <v>133</v>
      </c>
      <c r="E84" s="1446"/>
      <c r="F84" s="1447"/>
      <c r="G84" s="1447"/>
      <c r="H84" s="146"/>
      <c r="I84" s="146"/>
      <c r="J84" s="600">
        <f t="shared" si="10"/>
        <v>0</v>
      </c>
      <c r="K84" s="146"/>
      <c r="L84" s="600" t="str">
        <f>IF(F84="","0,00000",IF(I84="",+H84*K84/1000000,J84*'Factors emissió OCCC'!$D$6/1000))</f>
        <v>0,00000</v>
      </c>
      <c r="M84" s="350" t="s">
        <v>1073</v>
      </c>
      <c r="N84" s="891"/>
      <c r="O84" s="600" t="str">
        <f t="shared" si="11"/>
        <v>0,00000</v>
      </c>
      <c r="P84" s="218" t="s">
        <v>1073</v>
      </c>
      <c r="Q84" s="891"/>
      <c r="R84" s="600" t="str">
        <f t="shared" si="12"/>
        <v>0,00000</v>
      </c>
      <c r="S84" s="350" t="s">
        <v>1073</v>
      </c>
      <c r="T84" s="243"/>
      <c r="U84" s="243"/>
      <c r="W84" s="137" t="s">
        <v>1573</v>
      </c>
    </row>
    <row r="85" spans="2:25" s="107" customFormat="1" ht="21" customHeight="1" outlineLevel="1" x14ac:dyDescent="0.25">
      <c r="B85" s="120"/>
      <c r="C85" s="1463"/>
      <c r="D85" s="1446" t="s">
        <v>134</v>
      </c>
      <c r="E85" s="1446"/>
      <c r="F85" s="1447"/>
      <c r="G85" s="1447"/>
      <c r="H85" s="146"/>
      <c r="I85" s="146"/>
      <c r="J85" s="600">
        <f t="shared" si="10"/>
        <v>0</v>
      </c>
      <c r="K85" s="146"/>
      <c r="L85" s="600" t="str">
        <f>IF(F85="","0,00000",IF(I85="",+H85*K85/1000000,J85*'Factors emissió OCCC'!$D$6/1000))</f>
        <v>0,00000</v>
      </c>
      <c r="M85" s="350" t="s">
        <v>1073</v>
      </c>
      <c r="N85" s="891"/>
      <c r="O85" s="600" t="str">
        <f t="shared" si="11"/>
        <v>0,00000</v>
      </c>
      <c r="P85" s="218" t="s">
        <v>1073</v>
      </c>
      <c r="Q85" s="891"/>
      <c r="R85" s="600" t="str">
        <f t="shared" si="12"/>
        <v>0,00000</v>
      </c>
      <c r="S85" s="350" t="s">
        <v>1073</v>
      </c>
      <c r="T85" s="243"/>
      <c r="U85" s="243"/>
      <c r="W85" s="1432" t="s">
        <v>132</v>
      </c>
    </row>
    <row r="86" spans="2:25" s="107" customFormat="1" ht="21" customHeight="1" outlineLevel="1" x14ac:dyDescent="0.25">
      <c r="B86" s="120"/>
      <c r="C86" s="1463"/>
      <c r="D86" s="1446" t="s">
        <v>135</v>
      </c>
      <c r="E86" s="1446"/>
      <c r="F86" s="1447"/>
      <c r="G86" s="1447"/>
      <c r="H86" s="146"/>
      <c r="I86" s="146"/>
      <c r="J86" s="600">
        <f t="shared" si="10"/>
        <v>0</v>
      </c>
      <c r="K86" s="146"/>
      <c r="L86" s="600" t="str">
        <f>IF(F86="","0,00000",IF(I86="",+H86*K86/1000000,J86*'Factors emissió OCCC'!$D$6/1000))</f>
        <v>0,00000</v>
      </c>
      <c r="M86" s="350" t="s">
        <v>1073</v>
      </c>
      <c r="N86" s="891"/>
      <c r="O86" s="600" t="str">
        <f t="shared" si="11"/>
        <v>0,00000</v>
      </c>
      <c r="P86" s="218" t="s">
        <v>1073</v>
      </c>
      <c r="Q86" s="891"/>
      <c r="R86" s="600" t="str">
        <f t="shared" si="12"/>
        <v>0,00000</v>
      </c>
      <c r="S86" s="350" t="s">
        <v>1073</v>
      </c>
      <c r="T86" s="243"/>
      <c r="U86" s="243"/>
      <c r="W86" s="1432"/>
    </row>
    <row r="87" spans="2:25" s="107" customFormat="1" ht="21" customHeight="1" outlineLevel="1" x14ac:dyDescent="0.25">
      <c r="B87" s="120"/>
      <c r="C87" s="1463"/>
      <c r="D87" s="1446" t="s">
        <v>136</v>
      </c>
      <c r="E87" s="1446"/>
      <c r="F87" s="1447"/>
      <c r="G87" s="1447"/>
      <c r="H87" s="146"/>
      <c r="I87" s="146"/>
      <c r="J87" s="600">
        <f t="shared" si="10"/>
        <v>0</v>
      </c>
      <c r="K87" s="146"/>
      <c r="L87" s="600" t="str">
        <f>IF(F87="","0,00000",IF(I87="",+H87*K87/1000000,J87*'Factors emissió OCCC'!$D$6/1000))</f>
        <v>0,00000</v>
      </c>
      <c r="M87" s="350" t="s">
        <v>1073</v>
      </c>
      <c r="N87" s="891"/>
      <c r="O87" s="600" t="str">
        <f t="shared" si="11"/>
        <v>0,00000</v>
      </c>
      <c r="P87" s="218" t="s">
        <v>1073</v>
      </c>
      <c r="Q87" s="891"/>
      <c r="R87" s="600" t="str">
        <f t="shared" si="12"/>
        <v>0,00000</v>
      </c>
      <c r="S87" s="350" t="s">
        <v>1073</v>
      </c>
      <c r="T87" s="243"/>
      <c r="U87" s="243"/>
      <c r="W87" s="141"/>
    </row>
    <row r="88" spans="2:25" s="107" customFormat="1" ht="21" customHeight="1" outlineLevel="1" x14ac:dyDescent="0.25">
      <c r="B88" s="120"/>
      <c r="C88" s="1463"/>
      <c r="D88" s="1446" t="s">
        <v>137</v>
      </c>
      <c r="E88" s="1446"/>
      <c r="F88" s="1447"/>
      <c r="G88" s="1447"/>
      <c r="H88" s="146"/>
      <c r="I88" s="146"/>
      <c r="J88" s="600">
        <f t="shared" si="10"/>
        <v>0</v>
      </c>
      <c r="K88" s="146"/>
      <c r="L88" s="600" t="str">
        <f>IF(F88="","0,00000",IF(I88="",+H88*K88/1000000,J88*'Factors emissió OCCC'!$D$6/1000))</f>
        <v>0,00000</v>
      </c>
      <c r="M88" s="350" t="s">
        <v>1073</v>
      </c>
      <c r="N88" s="891"/>
      <c r="O88" s="600" t="str">
        <f t="shared" si="11"/>
        <v>0,00000</v>
      </c>
      <c r="P88" s="218" t="s">
        <v>1073</v>
      </c>
      <c r="Q88" s="891"/>
      <c r="R88" s="600" t="str">
        <f t="shared" si="12"/>
        <v>0,00000</v>
      </c>
      <c r="S88" s="350" t="s">
        <v>1073</v>
      </c>
      <c r="T88" s="243"/>
      <c r="U88" s="243"/>
      <c r="W88" s="141"/>
    </row>
    <row r="89" spans="2:25" s="107" customFormat="1" ht="21" customHeight="1" outlineLevel="1" x14ac:dyDescent="0.25">
      <c r="B89" s="120"/>
      <c r="C89" s="1463"/>
      <c r="D89" s="1446" t="s">
        <v>138</v>
      </c>
      <c r="E89" s="1446"/>
      <c r="F89" s="1447"/>
      <c r="G89" s="1447"/>
      <c r="H89" s="146"/>
      <c r="I89" s="146"/>
      <c r="J89" s="600">
        <f t="shared" si="10"/>
        <v>0</v>
      </c>
      <c r="K89" s="146"/>
      <c r="L89" s="600" t="str">
        <f>IF(F89="","0,00000",IF(I89="",+H89*K89/1000000,J89*'Factors emissió OCCC'!$D$6/1000))</f>
        <v>0,00000</v>
      </c>
      <c r="M89" s="350" t="s">
        <v>1073</v>
      </c>
      <c r="N89" s="891"/>
      <c r="O89" s="600" t="str">
        <f t="shared" si="11"/>
        <v>0,00000</v>
      </c>
      <c r="P89" s="218" t="s">
        <v>1073</v>
      </c>
      <c r="Q89" s="891"/>
      <c r="R89" s="600" t="str">
        <f t="shared" si="12"/>
        <v>0,00000</v>
      </c>
      <c r="S89" s="350" t="s">
        <v>1073</v>
      </c>
      <c r="T89" s="243"/>
      <c r="U89" s="243"/>
      <c r="W89" s="141"/>
    </row>
    <row r="90" spans="2:25" s="107" customFormat="1" ht="21" customHeight="1" outlineLevel="1" x14ac:dyDescent="0.25">
      <c r="B90" s="120"/>
      <c r="C90" s="1463"/>
      <c r="D90" s="1446" t="s">
        <v>139</v>
      </c>
      <c r="E90" s="1446"/>
      <c r="F90" s="1447"/>
      <c r="G90" s="1447"/>
      <c r="H90" s="146"/>
      <c r="I90" s="146"/>
      <c r="J90" s="600">
        <f t="shared" si="10"/>
        <v>0</v>
      </c>
      <c r="K90" s="146"/>
      <c r="L90" s="600" t="str">
        <f>IF(F90="","0,00000",IF(I90="",+H90*K90/1000000,J90*'Factors emissió OCCC'!$D$6/1000))</f>
        <v>0,00000</v>
      </c>
      <c r="M90" s="350" t="s">
        <v>1073</v>
      </c>
      <c r="N90" s="891"/>
      <c r="O90" s="600" t="str">
        <f t="shared" si="11"/>
        <v>0,00000</v>
      </c>
      <c r="P90" s="218" t="s">
        <v>1073</v>
      </c>
      <c r="Q90" s="891"/>
      <c r="R90" s="600" t="str">
        <f t="shared" si="12"/>
        <v>0,00000</v>
      </c>
      <c r="S90" s="350" t="s">
        <v>1073</v>
      </c>
      <c r="T90" s="243"/>
      <c r="U90" s="243"/>
      <c r="W90" s="141"/>
    </row>
    <row r="91" spans="2:25" s="107" customFormat="1" ht="21" customHeight="1" outlineLevel="1" x14ac:dyDescent="0.25">
      <c r="B91" s="120"/>
      <c r="C91" s="1463"/>
      <c r="D91" s="1446" t="s">
        <v>140</v>
      </c>
      <c r="E91" s="1446"/>
      <c r="F91" s="1447"/>
      <c r="G91" s="1447"/>
      <c r="H91" s="146"/>
      <c r="I91" s="146"/>
      <c r="J91" s="600">
        <f t="shared" si="10"/>
        <v>0</v>
      </c>
      <c r="K91" s="146"/>
      <c r="L91" s="600" t="str">
        <f>IF(F91="","0,00000",IF(I91="",+H91*K91/1000000,J91*'Factors emissió OCCC'!$D$6/1000))</f>
        <v>0,00000</v>
      </c>
      <c r="M91" s="350" t="s">
        <v>1073</v>
      </c>
      <c r="N91" s="891"/>
      <c r="O91" s="600" t="str">
        <f t="shared" si="11"/>
        <v>0,00000</v>
      </c>
      <c r="P91" s="218" t="s">
        <v>1073</v>
      </c>
      <c r="Q91" s="891"/>
      <c r="R91" s="600" t="str">
        <f t="shared" si="12"/>
        <v>0,00000</v>
      </c>
      <c r="S91" s="350" t="s">
        <v>1073</v>
      </c>
      <c r="T91" s="243"/>
      <c r="U91" s="243"/>
      <c r="W91" s="141"/>
    </row>
    <row r="92" spans="2:25" s="107" customFormat="1" ht="21" customHeight="1" outlineLevel="1" x14ac:dyDescent="0.25">
      <c r="B92" s="120"/>
      <c r="C92" s="1463"/>
      <c r="D92" s="1446" t="s">
        <v>141</v>
      </c>
      <c r="E92" s="1446"/>
      <c r="F92" s="1447"/>
      <c r="G92" s="1447"/>
      <c r="H92" s="146"/>
      <c r="I92" s="146"/>
      <c r="J92" s="600">
        <f t="shared" si="10"/>
        <v>0</v>
      </c>
      <c r="K92" s="146"/>
      <c r="L92" s="600" t="str">
        <f>IF(F92="","0,00000",IF(I92="",+H92*K92/1000000,J92*'Factors emissió OCCC'!$D$6/1000))</f>
        <v>0,00000</v>
      </c>
      <c r="M92" s="350" t="s">
        <v>1073</v>
      </c>
      <c r="N92" s="891"/>
      <c r="O92" s="600" t="str">
        <f t="shared" si="11"/>
        <v>0,00000</v>
      </c>
      <c r="P92" s="218" t="s">
        <v>1073</v>
      </c>
      <c r="Q92" s="891"/>
      <c r="R92" s="600" t="str">
        <f t="shared" si="12"/>
        <v>0,00000</v>
      </c>
      <c r="S92" s="350" t="s">
        <v>1073</v>
      </c>
      <c r="T92" s="243"/>
      <c r="U92" s="243"/>
      <c r="W92" s="141"/>
    </row>
    <row r="93" spans="2:25" s="107" customFormat="1" ht="21" customHeight="1" outlineLevel="1" x14ac:dyDescent="0.25">
      <c r="B93" s="120"/>
      <c r="C93" s="1463"/>
      <c r="D93" s="1446" t="s">
        <v>142</v>
      </c>
      <c r="E93" s="1446"/>
      <c r="F93" s="1447"/>
      <c r="G93" s="1447"/>
      <c r="H93" s="146"/>
      <c r="I93" s="146"/>
      <c r="J93" s="600">
        <f t="shared" si="10"/>
        <v>0</v>
      </c>
      <c r="K93" s="146"/>
      <c r="L93" s="600" t="str">
        <f>IF(F93="","0,00000",IF(I93="",+H93*K93/1000000,J93*'Factors emissió OCCC'!$D$6/1000))</f>
        <v>0,00000</v>
      </c>
      <c r="M93" s="350" t="s">
        <v>1073</v>
      </c>
      <c r="N93" s="891"/>
      <c r="O93" s="600" t="str">
        <f t="shared" si="11"/>
        <v>0,00000</v>
      </c>
      <c r="P93" s="218" t="s">
        <v>1073</v>
      </c>
      <c r="Q93" s="891"/>
      <c r="R93" s="600" t="str">
        <f t="shared" si="12"/>
        <v>0,00000</v>
      </c>
      <c r="S93" s="350" t="s">
        <v>1073</v>
      </c>
      <c r="T93" s="243"/>
      <c r="U93" s="243"/>
      <c r="W93" s="141"/>
    </row>
    <row r="94" spans="2:25" s="107" customFormat="1" ht="21" customHeight="1" outlineLevel="1" x14ac:dyDescent="0.25">
      <c r="B94" s="120"/>
      <c r="C94" s="1463"/>
      <c r="D94" s="1446" t="s">
        <v>143</v>
      </c>
      <c r="E94" s="1446"/>
      <c r="F94" s="1447"/>
      <c r="G94" s="1447"/>
      <c r="H94" s="146"/>
      <c r="I94" s="146"/>
      <c r="J94" s="600">
        <f t="shared" si="10"/>
        <v>0</v>
      </c>
      <c r="K94" s="146"/>
      <c r="L94" s="600" t="str">
        <f>IF(F94="","0,00000",IF(I94="",+H94*K94/1000000,J94*'Factors emissió OCCC'!$D$6/1000))</f>
        <v>0,00000</v>
      </c>
      <c r="M94" s="350" t="s">
        <v>1073</v>
      </c>
      <c r="N94" s="891"/>
      <c r="O94" s="600" t="str">
        <f t="shared" si="11"/>
        <v>0,00000</v>
      </c>
      <c r="P94" s="218" t="s">
        <v>1073</v>
      </c>
      <c r="Q94" s="891"/>
      <c r="R94" s="600" t="str">
        <f t="shared" si="12"/>
        <v>0,00000</v>
      </c>
      <c r="S94" s="350" t="s">
        <v>1073</v>
      </c>
      <c r="T94" s="243"/>
      <c r="U94" s="243"/>
      <c r="W94" s="141"/>
    </row>
    <row r="95" spans="2:25" s="107" customFormat="1" ht="21" customHeight="1" outlineLevel="1" x14ac:dyDescent="0.25">
      <c r="B95" s="120"/>
      <c r="C95" s="1463"/>
      <c r="D95" s="1446" t="s">
        <v>144</v>
      </c>
      <c r="E95" s="1446"/>
      <c r="F95" s="1447"/>
      <c r="G95" s="1447"/>
      <c r="H95" s="146"/>
      <c r="I95" s="146"/>
      <c r="J95" s="600">
        <f t="shared" si="10"/>
        <v>0</v>
      </c>
      <c r="K95" s="146"/>
      <c r="L95" s="600" t="str">
        <f>IF(F95="","0,00000",IF(I95="",+H95*K95/1000000,J95*'Factors emissió OCCC'!$D$6/1000))</f>
        <v>0,00000</v>
      </c>
      <c r="M95" s="350" t="s">
        <v>1073</v>
      </c>
      <c r="N95" s="891"/>
      <c r="O95" s="600" t="str">
        <f t="shared" si="11"/>
        <v>0,00000</v>
      </c>
      <c r="P95" s="218" t="s">
        <v>1073</v>
      </c>
      <c r="Q95" s="891"/>
      <c r="R95" s="600" t="str">
        <f t="shared" si="12"/>
        <v>0,00000</v>
      </c>
      <c r="S95" s="350" t="s">
        <v>1073</v>
      </c>
      <c r="T95" s="243"/>
      <c r="U95" s="243"/>
      <c r="W95" s="141"/>
    </row>
    <row r="96" spans="2:25" s="107" customFormat="1" ht="21" customHeight="1" outlineLevel="1" x14ac:dyDescent="0.25">
      <c r="B96" s="120"/>
      <c r="C96" s="1463"/>
      <c r="D96" s="1446" t="s">
        <v>145</v>
      </c>
      <c r="E96" s="1446"/>
      <c r="F96" s="1447"/>
      <c r="G96" s="1447"/>
      <c r="H96" s="146"/>
      <c r="I96" s="146"/>
      <c r="J96" s="600">
        <f t="shared" si="10"/>
        <v>0</v>
      </c>
      <c r="K96" s="146"/>
      <c r="L96" s="600" t="str">
        <f>IF(F96="","0,00000",IF(I96="",+H96*K96/1000000,J96*'Factors emissió OCCC'!$D$6/1000))</f>
        <v>0,00000</v>
      </c>
      <c r="M96" s="350" t="s">
        <v>1073</v>
      </c>
      <c r="N96" s="891"/>
      <c r="O96" s="600" t="str">
        <f t="shared" si="11"/>
        <v>0,00000</v>
      </c>
      <c r="P96" s="218" t="s">
        <v>1073</v>
      </c>
      <c r="Q96" s="891"/>
      <c r="R96" s="600" t="str">
        <f t="shared" si="12"/>
        <v>0,00000</v>
      </c>
      <c r="S96" s="350" t="s">
        <v>1073</v>
      </c>
      <c r="T96" s="243"/>
      <c r="U96" s="243"/>
      <c r="W96" s="141"/>
    </row>
    <row r="97" spans="2:23" s="107" customFormat="1" ht="21" customHeight="1" outlineLevel="1" x14ac:dyDescent="0.25">
      <c r="B97" s="120"/>
      <c r="C97" s="1463"/>
      <c r="D97" s="1446" t="s">
        <v>146</v>
      </c>
      <c r="E97" s="1446"/>
      <c r="F97" s="1447"/>
      <c r="G97" s="1447"/>
      <c r="H97" s="146"/>
      <c r="I97" s="146"/>
      <c r="J97" s="600">
        <f t="shared" si="10"/>
        <v>0</v>
      </c>
      <c r="K97" s="146"/>
      <c r="L97" s="600" t="str">
        <f>IF(F97="","0,00000",IF(I97="",+H97*K97/1000000,J97*'Factors emissió OCCC'!$D$6/1000))</f>
        <v>0,00000</v>
      </c>
      <c r="M97" s="350" t="s">
        <v>1073</v>
      </c>
      <c r="N97" s="891"/>
      <c r="O97" s="600" t="str">
        <f t="shared" si="11"/>
        <v>0,00000</v>
      </c>
      <c r="P97" s="218" t="s">
        <v>1073</v>
      </c>
      <c r="Q97" s="891"/>
      <c r="R97" s="600" t="str">
        <f t="shared" si="12"/>
        <v>0,00000</v>
      </c>
      <c r="S97" s="350" t="s">
        <v>1073</v>
      </c>
      <c r="T97" s="243"/>
      <c r="U97" s="243"/>
      <c r="W97" s="141"/>
    </row>
    <row r="98" spans="2:23" s="107" customFormat="1" ht="21" customHeight="1" outlineLevel="1" x14ac:dyDescent="0.25">
      <c r="B98" s="120"/>
      <c r="C98" s="1463"/>
      <c r="D98" s="1446" t="s">
        <v>147</v>
      </c>
      <c r="E98" s="1446"/>
      <c r="F98" s="1447"/>
      <c r="G98" s="1447"/>
      <c r="H98" s="146"/>
      <c r="I98" s="146"/>
      <c r="J98" s="600">
        <f t="shared" si="10"/>
        <v>0</v>
      </c>
      <c r="K98" s="146"/>
      <c r="L98" s="600" t="str">
        <f>IF(F98="","0,00000",IF(I98="",+H98*K98/1000000,J98*'Factors emissió OCCC'!$D$6/1000))</f>
        <v>0,00000</v>
      </c>
      <c r="M98" s="350" t="s">
        <v>1073</v>
      </c>
      <c r="N98" s="891"/>
      <c r="O98" s="600" t="str">
        <f t="shared" si="11"/>
        <v>0,00000</v>
      </c>
      <c r="P98" s="218" t="s">
        <v>1073</v>
      </c>
      <c r="Q98" s="891"/>
      <c r="R98" s="600" t="str">
        <f t="shared" si="12"/>
        <v>0,00000</v>
      </c>
      <c r="S98" s="350" t="s">
        <v>1073</v>
      </c>
      <c r="T98" s="243"/>
      <c r="U98" s="243"/>
      <c r="W98" s="141"/>
    </row>
    <row r="99" spans="2:23" s="107" customFormat="1" ht="21" customHeight="1" outlineLevel="1" x14ac:dyDescent="0.25">
      <c r="B99" s="120"/>
      <c r="C99" s="1463"/>
      <c r="D99" s="1446" t="s">
        <v>148</v>
      </c>
      <c r="E99" s="1446"/>
      <c r="F99" s="1447"/>
      <c r="G99" s="1447"/>
      <c r="H99" s="146"/>
      <c r="I99" s="146"/>
      <c r="J99" s="600">
        <f t="shared" si="10"/>
        <v>0</v>
      </c>
      <c r="K99" s="146"/>
      <c r="L99" s="600" t="str">
        <f>IF(F99="","0,00000",IF(I99="",+H99*K99/1000000,J99*'Factors emissió OCCC'!$D$6/1000))</f>
        <v>0,00000</v>
      </c>
      <c r="M99" s="350" t="s">
        <v>1073</v>
      </c>
      <c r="N99" s="891"/>
      <c r="O99" s="600" t="str">
        <f t="shared" si="11"/>
        <v>0,00000</v>
      </c>
      <c r="P99" s="218" t="s">
        <v>1073</v>
      </c>
      <c r="Q99" s="891"/>
      <c r="R99" s="600" t="str">
        <f t="shared" si="12"/>
        <v>0,00000</v>
      </c>
      <c r="S99" s="350" t="s">
        <v>1073</v>
      </c>
      <c r="T99" s="243"/>
      <c r="U99" s="243"/>
      <c r="W99" s="141"/>
    </row>
    <row r="100" spans="2:23" s="107" customFormat="1" ht="21" customHeight="1" outlineLevel="1" x14ac:dyDescent="0.25">
      <c r="B100" s="120"/>
      <c r="C100" s="1463"/>
      <c r="D100" s="1446" t="s">
        <v>149</v>
      </c>
      <c r="E100" s="1446"/>
      <c r="F100" s="1447"/>
      <c r="G100" s="1447"/>
      <c r="H100" s="146"/>
      <c r="I100" s="146"/>
      <c r="J100" s="600">
        <f t="shared" si="10"/>
        <v>0</v>
      </c>
      <c r="K100" s="146"/>
      <c r="L100" s="600" t="str">
        <f>IF(F100="","0,00000",IF(I100="",+H100*K100/1000000,J100*'Factors emissió OCCC'!$D$6/1000))</f>
        <v>0,00000</v>
      </c>
      <c r="M100" s="350" t="s">
        <v>1073</v>
      </c>
      <c r="N100" s="891"/>
      <c r="O100" s="600" t="str">
        <f t="shared" si="11"/>
        <v>0,00000</v>
      </c>
      <c r="P100" s="218" t="s">
        <v>1073</v>
      </c>
      <c r="Q100" s="891"/>
      <c r="R100" s="600" t="str">
        <f t="shared" si="12"/>
        <v>0,00000</v>
      </c>
      <c r="S100" s="350" t="s">
        <v>1073</v>
      </c>
      <c r="T100" s="243"/>
      <c r="U100" s="243"/>
      <c r="W100" s="141"/>
    </row>
    <row r="101" spans="2:23" s="107" customFormat="1" ht="21" customHeight="1" outlineLevel="1" x14ac:dyDescent="0.25">
      <c r="B101" s="120"/>
      <c r="C101" s="1463"/>
      <c r="D101" s="1446" t="s">
        <v>150</v>
      </c>
      <c r="E101" s="1446"/>
      <c r="F101" s="1447"/>
      <c r="G101" s="1447"/>
      <c r="H101" s="146"/>
      <c r="I101" s="146"/>
      <c r="J101" s="600">
        <f t="shared" si="10"/>
        <v>0</v>
      </c>
      <c r="K101" s="146"/>
      <c r="L101" s="600" t="str">
        <f>IF(F101="","0,00000",IF(I101="",+H101*K101/1000000,J101*'Factors emissió OCCC'!$D$6/1000))</f>
        <v>0,00000</v>
      </c>
      <c r="M101" s="350" t="s">
        <v>1073</v>
      </c>
      <c r="N101" s="891"/>
      <c r="O101" s="600" t="str">
        <f t="shared" si="11"/>
        <v>0,00000</v>
      </c>
      <c r="P101" s="218" t="s">
        <v>1073</v>
      </c>
      <c r="Q101" s="891"/>
      <c r="R101" s="600" t="str">
        <f t="shared" si="12"/>
        <v>0,00000</v>
      </c>
      <c r="S101" s="350" t="s">
        <v>1073</v>
      </c>
      <c r="T101" s="243"/>
      <c r="U101" s="243"/>
      <c r="W101" s="141"/>
    </row>
    <row r="102" spans="2:23" s="107" customFormat="1" ht="21" customHeight="1" outlineLevel="1" x14ac:dyDescent="0.25">
      <c r="B102" s="120"/>
      <c r="C102" s="1463"/>
      <c r="D102" s="1446" t="s">
        <v>151</v>
      </c>
      <c r="E102" s="1446"/>
      <c r="F102" s="1447"/>
      <c r="G102" s="1447"/>
      <c r="H102" s="146"/>
      <c r="I102" s="146"/>
      <c r="J102" s="600">
        <f t="shared" si="10"/>
        <v>0</v>
      </c>
      <c r="K102" s="146"/>
      <c r="L102" s="600" t="str">
        <f>IF(F102="","0,00000",IF(I102="",+H102*K102/1000000,J102*'Factors emissió OCCC'!$D$6/1000))</f>
        <v>0,00000</v>
      </c>
      <c r="M102" s="350" t="s">
        <v>1073</v>
      </c>
      <c r="N102" s="891"/>
      <c r="O102" s="600" t="str">
        <f t="shared" si="11"/>
        <v>0,00000</v>
      </c>
      <c r="P102" s="218" t="s">
        <v>1073</v>
      </c>
      <c r="Q102" s="891"/>
      <c r="R102" s="600" t="str">
        <f t="shared" si="12"/>
        <v>0,00000</v>
      </c>
      <c r="S102" s="350" t="s">
        <v>1073</v>
      </c>
      <c r="T102" s="243"/>
      <c r="U102" s="243"/>
      <c r="W102" s="141"/>
    </row>
    <row r="103" spans="2:23" s="107" customFormat="1" ht="21" customHeight="1" outlineLevel="1" x14ac:dyDescent="0.25">
      <c r="B103" s="120"/>
      <c r="C103" s="1463"/>
      <c r="D103" s="1446" t="s">
        <v>152</v>
      </c>
      <c r="E103" s="1446"/>
      <c r="F103" s="1447"/>
      <c r="G103" s="1447"/>
      <c r="H103" s="146"/>
      <c r="I103" s="146"/>
      <c r="J103" s="600">
        <f t="shared" si="10"/>
        <v>0</v>
      </c>
      <c r="K103" s="146"/>
      <c r="L103" s="600" t="str">
        <f>IF(F103="","0,00000",IF(I103="",+H103*K103/1000000,J103*'Factors emissió OCCC'!$D$6/1000))</f>
        <v>0,00000</v>
      </c>
      <c r="M103" s="350" t="s">
        <v>1073</v>
      </c>
      <c r="N103" s="891"/>
      <c r="O103" s="600" t="str">
        <f t="shared" si="11"/>
        <v>0,00000</v>
      </c>
      <c r="P103" s="218" t="s">
        <v>1073</v>
      </c>
      <c r="Q103" s="891"/>
      <c r="R103" s="600" t="str">
        <f t="shared" si="12"/>
        <v>0,00000</v>
      </c>
      <c r="S103" s="350" t="s">
        <v>1073</v>
      </c>
      <c r="T103" s="243"/>
      <c r="U103" s="243"/>
      <c r="W103" s="141"/>
    </row>
    <row r="104" spans="2:23" s="107" customFormat="1" ht="21" customHeight="1" outlineLevel="1" x14ac:dyDescent="0.25">
      <c r="B104" s="120"/>
      <c r="C104" s="1463"/>
      <c r="D104" s="1446" t="s">
        <v>153</v>
      </c>
      <c r="E104" s="1446"/>
      <c r="F104" s="1447"/>
      <c r="G104" s="1447"/>
      <c r="H104" s="146"/>
      <c r="I104" s="146"/>
      <c r="J104" s="600">
        <f t="shared" si="10"/>
        <v>0</v>
      </c>
      <c r="K104" s="146"/>
      <c r="L104" s="600" t="str">
        <f>IF(F104="","0,00000",IF(I104="",+H104*K104/1000000,J104*'Factors emissió OCCC'!$D$6/1000))</f>
        <v>0,00000</v>
      </c>
      <c r="M104" s="350" t="s">
        <v>1073</v>
      </c>
      <c r="N104" s="891"/>
      <c r="O104" s="600" t="str">
        <f t="shared" si="11"/>
        <v>0,00000</v>
      </c>
      <c r="P104" s="218" t="s">
        <v>1073</v>
      </c>
      <c r="Q104" s="891"/>
      <c r="R104" s="600" t="str">
        <f t="shared" si="12"/>
        <v>0,00000</v>
      </c>
      <c r="S104" s="350" t="s">
        <v>1073</v>
      </c>
      <c r="T104" s="243"/>
      <c r="U104" s="243"/>
      <c r="W104" s="141"/>
    </row>
    <row r="105" spans="2:23" s="107" customFormat="1" ht="21" customHeight="1" outlineLevel="1" x14ac:dyDescent="0.25">
      <c r="B105" s="120"/>
      <c r="C105" s="1463"/>
      <c r="D105" s="1446" t="s">
        <v>154</v>
      </c>
      <c r="E105" s="1446"/>
      <c r="F105" s="1447"/>
      <c r="G105" s="1447"/>
      <c r="H105" s="146"/>
      <c r="I105" s="146"/>
      <c r="J105" s="600">
        <f t="shared" si="10"/>
        <v>0</v>
      </c>
      <c r="K105" s="146"/>
      <c r="L105" s="600" t="str">
        <f>IF(F105="","0,00000",IF(I105="",+H105*K105/1000000,J105*'Factors emissió OCCC'!$D$6/1000))</f>
        <v>0,00000</v>
      </c>
      <c r="M105" s="350" t="s">
        <v>1073</v>
      </c>
      <c r="N105" s="891"/>
      <c r="O105" s="600" t="str">
        <f t="shared" si="11"/>
        <v>0,00000</v>
      </c>
      <c r="P105" s="218" t="s">
        <v>1073</v>
      </c>
      <c r="Q105" s="891"/>
      <c r="R105" s="600" t="str">
        <f t="shared" si="12"/>
        <v>0,00000</v>
      </c>
      <c r="S105" s="350" t="s">
        <v>1073</v>
      </c>
      <c r="T105" s="243"/>
      <c r="U105" s="243"/>
      <c r="W105" s="141"/>
    </row>
    <row r="106" spans="2:23" s="107" customFormat="1" ht="21" customHeight="1" outlineLevel="1" x14ac:dyDescent="0.25">
      <c r="B106" s="120"/>
      <c r="C106" s="1463"/>
      <c r="D106" s="1446" t="s">
        <v>155</v>
      </c>
      <c r="E106" s="1446"/>
      <c r="F106" s="1447"/>
      <c r="G106" s="1447"/>
      <c r="H106" s="146"/>
      <c r="I106" s="146"/>
      <c r="J106" s="600">
        <f>I106*H106/100</f>
        <v>0</v>
      </c>
      <c r="K106" s="146"/>
      <c r="L106" s="600" t="str">
        <f>IF(F106="","0,00000",IF(I106="",+H106*K106/1000000,J106*'Factors emissió OCCC'!$D$6/1000))</f>
        <v>0,00000</v>
      </c>
      <c r="M106" s="350" t="s">
        <v>1073</v>
      </c>
      <c r="N106" s="891"/>
      <c r="O106" s="600" t="str">
        <f t="shared" si="11"/>
        <v>0,00000</v>
      </c>
      <c r="P106" s="218" t="s">
        <v>1073</v>
      </c>
      <c r="Q106" s="891"/>
      <c r="R106" s="600" t="str">
        <f t="shared" si="12"/>
        <v>0,00000</v>
      </c>
      <c r="S106" s="350" t="s">
        <v>1073</v>
      </c>
      <c r="T106" s="243"/>
      <c r="U106" s="243"/>
      <c r="W106" s="141"/>
    </row>
    <row r="107" spans="2:23" s="107" customFormat="1" ht="21" customHeight="1" outlineLevel="1" x14ac:dyDescent="0.25">
      <c r="B107" s="120"/>
      <c r="C107" s="1463"/>
      <c r="D107" s="1446" t="s">
        <v>157</v>
      </c>
      <c r="E107" s="1446"/>
      <c r="F107" s="1447"/>
      <c r="G107" s="1447"/>
      <c r="H107" s="146"/>
      <c r="I107" s="146"/>
      <c r="J107" s="600">
        <f t="shared" ref="J107:J116" si="13">I107*H107/100</f>
        <v>0</v>
      </c>
      <c r="K107" s="146"/>
      <c r="L107" s="600" t="str">
        <f>IF(F107="","0,00000",IF(I107="",+H107*K107/1000000,J107*'Factors emissió OCCC'!$D$6/1000))</f>
        <v>0,00000</v>
      </c>
      <c r="M107" s="350" t="s">
        <v>1073</v>
      </c>
      <c r="N107" s="891"/>
      <c r="O107" s="600" t="str">
        <f t="shared" si="11"/>
        <v>0,00000</v>
      </c>
      <c r="P107" s="218" t="s">
        <v>1073</v>
      </c>
      <c r="Q107" s="891"/>
      <c r="R107" s="600" t="str">
        <f t="shared" si="12"/>
        <v>0,00000</v>
      </c>
      <c r="S107" s="350" t="s">
        <v>1073</v>
      </c>
      <c r="T107" s="243"/>
      <c r="U107" s="243"/>
      <c r="W107" s="141"/>
    </row>
    <row r="108" spans="2:23" s="107" customFormat="1" ht="21" customHeight="1" outlineLevel="1" x14ac:dyDescent="0.25">
      <c r="B108" s="120"/>
      <c r="C108" s="1463"/>
      <c r="D108" s="1446" t="s">
        <v>158</v>
      </c>
      <c r="E108" s="1446"/>
      <c r="F108" s="1447"/>
      <c r="G108" s="1447"/>
      <c r="H108" s="146"/>
      <c r="I108" s="146"/>
      <c r="J108" s="600">
        <f t="shared" si="13"/>
        <v>0</v>
      </c>
      <c r="K108" s="146"/>
      <c r="L108" s="600" t="str">
        <f>IF(F108="","0,00000",IF(I108="",+H108*K108/1000000,J108*'Factors emissió OCCC'!$D$6/1000))</f>
        <v>0,00000</v>
      </c>
      <c r="M108" s="350" t="s">
        <v>1073</v>
      </c>
      <c r="N108" s="891"/>
      <c r="O108" s="600" t="str">
        <f t="shared" si="11"/>
        <v>0,00000</v>
      </c>
      <c r="P108" s="218" t="s">
        <v>1073</v>
      </c>
      <c r="Q108" s="891"/>
      <c r="R108" s="600" t="str">
        <f t="shared" si="12"/>
        <v>0,00000</v>
      </c>
      <c r="S108" s="350" t="s">
        <v>1073</v>
      </c>
      <c r="T108" s="243"/>
      <c r="U108" s="243"/>
      <c r="W108" s="141"/>
    </row>
    <row r="109" spans="2:23" s="107" customFormat="1" ht="21" customHeight="1" outlineLevel="1" x14ac:dyDescent="0.25">
      <c r="B109" s="120"/>
      <c r="C109" s="1463"/>
      <c r="D109" s="1446" t="s">
        <v>159</v>
      </c>
      <c r="E109" s="1446"/>
      <c r="F109" s="1447"/>
      <c r="G109" s="1447"/>
      <c r="H109" s="146"/>
      <c r="I109" s="146"/>
      <c r="J109" s="600">
        <f t="shared" si="13"/>
        <v>0</v>
      </c>
      <c r="K109" s="146"/>
      <c r="L109" s="600" t="str">
        <f>IF(F109="","0,00000",IF(I109="",+H109*K109/1000000,J109*'Factors emissió OCCC'!$D$6/1000))</f>
        <v>0,00000</v>
      </c>
      <c r="M109" s="350" t="s">
        <v>1073</v>
      </c>
      <c r="N109" s="891"/>
      <c r="O109" s="600" t="str">
        <f t="shared" si="11"/>
        <v>0,00000</v>
      </c>
      <c r="P109" s="218" t="s">
        <v>1073</v>
      </c>
      <c r="Q109" s="891"/>
      <c r="R109" s="600" t="str">
        <f t="shared" si="12"/>
        <v>0,00000</v>
      </c>
      <c r="S109" s="350" t="s">
        <v>1073</v>
      </c>
      <c r="T109" s="243"/>
      <c r="U109" s="243"/>
      <c r="W109" s="141"/>
    </row>
    <row r="110" spans="2:23" s="107" customFormat="1" ht="21" customHeight="1" outlineLevel="1" x14ac:dyDescent="0.25">
      <c r="B110" s="120"/>
      <c r="C110" s="1463"/>
      <c r="D110" s="1446" t="s">
        <v>160</v>
      </c>
      <c r="E110" s="1446"/>
      <c r="F110" s="1447"/>
      <c r="G110" s="1447"/>
      <c r="H110" s="146"/>
      <c r="I110" s="146"/>
      <c r="J110" s="600">
        <f t="shared" si="13"/>
        <v>0</v>
      </c>
      <c r="K110" s="146"/>
      <c r="L110" s="600" t="str">
        <f>IF(F110="","0,00000",IF(I110="",+H110*K110/1000000,J110*'Factors emissió OCCC'!$D$6/1000))</f>
        <v>0,00000</v>
      </c>
      <c r="M110" s="350" t="s">
        <v>1073</v>
      </c>
      <c r="N110" s="891"/>
      <c r="O110" s="600" t="str">
        <f t="shared" si="11"/>
        <v>0,00000</v>
      </c>
      <c r="P110" s="218" t="s">
        <v>1073</v>
      </c>
      <c r="Q110" s="891"/>
      <c r="R110" s="600" t="str">
        <f t="shared" si="12"/>
        <v>0,00000</v>
      </c>
      <c r="S110" s="350" t="s">
        <v>1073</v>
      </c>
      <c r="T110" s="243"/>
      <c r="U110" s="243"/>
      <c r="W110" s="141"/>
    </row>
    <row r="111" spans="2:23" s="107" customFormat="1" ht="21" customHeight="1" outlineLevel="1" x14ac:dyDescent="0.25">
      <c r="B111" s="120"/>
      <c r="C111" s="1463"/>
      <c r="D111" s="1446" t="s">
        <v>161</v>
      </c>
      <c r="E111" s="1446"/>
      <c r="F111" s="1447"/>
      <c r="G111" s="1447"/>
      <c r="H111" s="146"/>
      <c r="I111" s="146"/>
      <c r="J111" s="600">
        <f t="shared" si="13"/>
        <v>0</v>
      </c>
      <c r="K111" s="146"/>
      <c r="L111" s="600" t="str">
        <f>IF(F111="","0,00000",IF(I111="",+H111*K111/1000000,J111*'Factors emissió OCCC'!$D$6/1000))</f>
        <v>0,00000</v>
      </c>
      <c r="M111" s="350" t="s">
        <v>1073</v>
      </c>
      <c r="N111" s="891"/>
      <c r="O111" s="600" t="str">
        <f t="shared" si="11"/>
        <v>0,00000</v>
      </c>
      <c r="P111" s="218" t="s">
        <v>1073</v>
      </c>
      <c r="Q111" s="891"/>
      <c r="R111" s="600" t="str">
        <f t="shared" si="12"/>
        <v>0,00000</v>
      </c>
      <c r="S111" s="350" t="s">
        <v>1073</v>
      </c>
      <c r="T111" s="243"/>
      <c r="U111" s="243"/>
      <c r="W111" s="141"/>
    </row>
    <row r="112" spans="2:23" s="107" customFormat="1" ht="21" customHeight="1" outlineLevel="1" x14ac:dyDescent="0.25">
      <c r="B112" s="120"/>
      <c r="C112" s="1463"/>
      <c r="D112" s="1446" t="s">
        <v>162</v>
      </c>
      <c r="E112" s="1446"/>
      <c r="F112" s="1447"/>
      <c r="G112" s="1447"/>
      <c r="H112" s="146"/>
      <c r="I112" s="146"/>
      <c r="J112" s="600">
        <f t="shared" si="13"/>
        <v>0</v>
      </c>
      <c r="K112" s="146"/>
      <c r="L112" s="600" t="str">
        <f>IF(F112="","0,00000",IF(I112="",+H112*K112/1000000,J112*'Factors emissió OCCC'!$D$6/1000))</f>
        <v>0,00000</v>
      </c>
      <c r="M112" s="350" t="s">
        <v>1073</v>
      </c>
      <c r="N112" s="891"/>
      <c r="O112" s="600" t="str">
        <f t="shared" si="11"/>
        <v>0,00000</v>
      </c>
      <c r="P112" s="218" t="s">
        <v>1073</v>
      </c>
      <c r="Q112" s="891"/>
      <c r="R112" s="600" t="str">
        <f t="shared" si="12"/>
        <v>0,00000</v>
      </c>
      <c r="S112" s="350" t="s">
        <v>1073</v>
      </c>
      <c r="T112" s="243"/>
      <c r="U112" s="243"/>
      <c r="W112" s="141"/>
    </row>
    <row r="113" spans="2:26" s="107" customFormat="1" ht="21" customHeight="1" outlineLevel="1" x14ac:dyDescent="0.25">
      <c r="B113" s="120"/>
      <c r="C113" s="1463"/>
      <c r="D113" s="1446" t="s">
        <v>163</v>
      </c>
      <c r="E113" s="1446"/>
      <c r="F113" s="1447"/>
      <c r="G113" s="1447"/>
      <c r="H113" s="146"/>
      <c r="I113" s="146"/>
      <c r="J113" s="600">
        <f t="shared" si="13"/>
        <v>0</v>
      </c>
      <c r="K113" s="146"/>
      <c r="L113" s="600" t="str">
        <f>IF(F113="","0,00000",IF(I113="",+H113*K113/1000000,J113*'Factors emissió OCCC'!$D$6/1000))</f>
        <v>0,00000</v>
      </c>
      <c r="M113" s="350" t="s">
        <v>1073</v>
      </c>
      <c r="N113" s="891"/>
      <c r="O113" s="600" t="str">
        <f t="shared" si="11"/>
        <v>0,00000</v>
      </c>
      <c r="P113" s="218" t="s">
        <v>1073</v>
      </c>
      <c r="Q113" s="891"/>
      <c r="R113" s="600" t="str">
        <f t="shared" si="12"/>
        <v>0,00000</v>
      </c>
      <c r="S113" s="350" t="s">
        <v>1073</v>
      </c>
      <c r="T113" s="243"/>
      <c r="U113" s="243"/>
      <c r="W113" s="141"/>
    </row>
    <row r="114" spans="2:26" s="107" customFormat="1" ht="21" customHeight="1" outlineLevel="1" x14ac:dyDescent="0.25">
      <c r="B114" s="120"/>
      <c r="C114" s="1463"/>
      <c r="D114" s="1446" t="s">
        <v>164</v>
      </c>
      <c r="E114" s="1446"/>
      <c r="F114" s="1447"/>
      <c r="G114" s="1447"/>
      <c r="H114" s="146"/>
      <c r="I114" s="146"/>
      <c r="J114" s="600">
        <f t="shared" si="13"/>
        <v>0</v>
      </c>
      <c r="K114" s="146"/>
      <c r="L114" s="600" t="str">
        <f>IF(F114="","0,00000",IF(I114="",+H114*K114/1000000,J114*'Factors emissió OCCC'!$D$6/1000))</f>
        <v>0,00000</v>
      </c>
      <c r="M114" s="350" t="s">
        <v>1073</v>
      </c>
      <c r="N114" s="891"/>
      <c r="O114" s="600" t="str">
        <f t="shared" si="11"/>
        <v>0,00000</v>
      </c>
      <c r="P114" s="218" t="s">
        <v>1073</v>
      </c>
      <c r="Q114" s="891"/>
      <c r="R114" s="600" t="str">
        <f t="shared" si="12"/>
        <v>0,00000</v>
      </c>
      <c r="S114" s="350" t="s">
        <v>1073</v>
      </c>
      <c r="T114" s="243"/>
      <c r="U114" s="243"/>
      <c r="W114" s="141"/>
    </row>
    <row r="115" spans="2:26" s="107" customFormat="1" ht="21" customHeight="1" outlineLevel="1" x14ac:dyDescent="0.25">
      <c r="B115" s="120"/>
      <c r="C115" s="1463"/>
      <c r="D115" s="1446" t="s">
        <v>165</v>
      </c>
      <c r="E115" s="1446"/>
      <c r="F115" s="1447"/>
      <c r="G115" s="1447"/>
      <c r="H115" s="146"/>
      <c r="I115" s="146"/>
      <c r="J115" s="600">
        <f t="shared" si="13"/>
        <v>0</v>
      </c>
      <c r="K115" s="146"/>
      <c r="L115" s="600" t="str">
        <f>IF(F115="","0,00000",IF(I115="",+H115*K115/1000000,J115*'Factors emissió OCCC'!$D$6/1000))</f>
        <v>0,00000</v>
      </c>
      <c r="M115" s="350" t="s">
        <v>1073</v>
      </c>
      <c r="N115" s="891"/>
      <c r="O115" s="600" t="str">
        <f t="shared" si="11"/>
        <v>0,00000</v>
      </c>
      <c r="P115" s="218" t="s">
        <v>1073</v>
      </c>
      <c r="Q115" s="891"/>
      <c r="R115" s="600" t="str">
        <f t="shared" si="12"/>
        <v>0,00000</v>
      </c>
      <c r="S115" s="350" t="s">
        <v>1073</v>
      </c>
      <c r="T115" s="243"/>
      <c r="U115" s="243"/>
      <c r="W115" s="141"/>
    </row>
    <row r="116" spans="2:26" s="107" customFormat="1" ht="21" customHeight="1" outlineLevel="1" thickBot="1" x14ac:dyDescent="0.3">
      <c r="B116" s="120"/>
      <c r="C116" s="1469"/>
      <c r="D116" s="1448" t="s">
        <v>166</v>
      </c>
      <c r="E116" s="1448"/>
      <c r="F116" s="1449"/>
      <c r="G116" s="1449"/>
      <c r="H116" s="146"/>
      <c r="I116" s="146"/>
      <c r="J116" s="601">
        <f t="shared" si="13"/>
        <v>0</v>
      </c>
      <c r="K116" s="146"/>
      <c r="L116" s="600" t="str">
        <f>IF(F116="","0,00000",IF(I116="",+H116*K116/1000000,J116*'Factors emissió OCCC'!$D$6/1000))</f>
        <v>0,00000</v>
      </c>
      <c r="M116" s="351" t="s">
        <v>1073</v>
      </c>
      <c r="N116" s="893"/>
      <c r="O116" s="600" t="str">
        <f t="shared" si="11"/>
        <v>0,00000</v>
      </c>
      <c r="P116" s="227" t="s">
        <v>1073</v>
      </c>
      <c r="Q116" s="893"/>
      <c r="R116" s="600" t="str">
        <f t="shared" si="12"/>
        <v>0,00000</v>
      </c>
      <c r="S116" s="351" t="s">
        <v>1073</v>
      </c>
      <c r="T116" s="243"/>
      <c r="U116" s="243"/>
      <c r="W116" s="141"/>
    </row>
    <row r="117" spans="2:26" s="107" customFormat="1" ht="30" customHeight="1" x14ac:dyDescent="0.25">
      <c r="B117" s="120"/>
      <c r="C117" s="1670" t="s">
        <v>1739</v>
      </c>
      <c r="D117" s="1671"/>
      <c r="E117" s="1671"/>
      <c r="F117" s="1671"/>
      <c r="G117" s="1671"/>
      <c r="H117" s="1671"/>
      <c r="I117" s="1671"/>
      <c r="J117" s="1671"/>
      <c r="K117" s="1671"/>
      <c r="L117" s="1671"/>
      <c r="M117" s="1671"/>
      <c r="N117" s="1671"/>
      <c r="O117" s="1671"/>
      <c r="P117" s="1671"/>
      <c r="Q117" s="1671"/>
      <c r="R117" s="1671"/>
      <c r="S117" s="1672"/>
      <c r="T117" s="243"/>
      <c r="U117" s="243"/>
      <c r="V117" s="134"/>
      <c r="W117" s="1481" t="s">
        <v>987</v>
      </c>
      <c r="X117" s="134"/>
      <c r="Y117" s="134"/>
    </row>
    <row r="118" spans="2:26" s="107" customFormat="1" ht="144.75" customHeight="1" x14ac:dyDescent="0.25">
      <c r="B118" s="120"/>
      <c r="C118" s="1458" t="s">
        <v>97</v>
      </c>
      <c r="D118" s="1673" t="s">
        <v>1522</v>
      </c>
      <c r="E118" s="1674"/>
      <c r="F118" s="1674"/>
      <c r="G118" s="1675"/>
      <c r="H118" s="841" t="s">
        <v>988</v>
      </c>
      <c r="I118" s="1460" t="s">
        <v>1532</v>
      </c>
      <c r="J118" s="1460"/>
      <c r="K118" s="583" t="s">
        <v>1533</v>
      </c>
      <c r="L118" s="1475" t="s">
        <v>1530</v>
      </c>
      <c r="M118" s="1475"/>
      <c r="N118" s="1421" t="s">
        <v>1531</v>
      </c>
      <c r="O118" s="1421"/>
      <c r="P118" s="1421"/>
      <c r="Q118" s="1421" t="s">
        <v>1534</v>
      </c>
      <c r="R118" s="1421"/>
      <c r="S118" s="1417"/>
      <c r="T118" s="243"/>
      <c r="U118" s="243"/>
      <c r="V118" s="134"/>
      <c r="W118" s="1481"/>
      <c r="X118" s="134"/>
      <c r="Y118" s="134"/>
    </row>
    <row r="119" spans="2:26" s="107" customFormat="1" ht="77.25" customHeight="1" x14ac:dyDescent="0.25">
      <c r="B119" s="120"/>
      <c r="C119" s="1458"/>
      <c r="D119" s="1673" t="s">
        <v>1521</v>
      </c>
      <c r="E119" s="1675"/>
      <c r="F119" s="841" t="s">
        <v>1524</v>
      </c>
      <c r="G119" s="841" t="s">
        <v>1523</v>
      </c>
      <c r="H119" s="841" t="s">
        <v>122</v>
      </c>
      <c r="I119" s="841" t="s">
        <v>1482</v>
      </c>
      <c r="J119" s="841" t="s">
        <v>87</v>
      </c>
      <c r="K119" s="841" t="s">
        <v>990</v>
      </c>
      <c r="L119" s="673" t="s">
        <v>1537</v>
      </c>
      <c r="M119" s="673" t="s">
        <v>1078</v>
      </c>
      <c r="N119" s="673" t="s">
        <v>1535</v>
      </c>
      <c r="O119" s="673" t="s">
        <v>1072</v>
      </c>
      <c r="P119" s="673" t="s">
        <v>1080</v>
      </c>
      <c r="Q119" s="673" t="s">
        <v>1536</v>
      </c>
      <c r="R119" s="673" t="s">
        <v>1072</v>
      </c>
      <c r="S119" s="838" t="s">
        <v>1079</v>
      </c>
      <c r="T119" s="243"/>
      <c r="U119" s="243"/>
      <c r="V119" s="134"/>
      <c r="W119" s="145" t="s">
        <v>123</v>
      </c>
      <c r="X119" s="134"/>
      <c r="Y119" s="134"/>
    </row>
    <row r="120" spans="2:26" s="107" customFormat="1" ht="21" customHeight="1" x14ac:dyDescent="0.25">
      <c r="B120" s="120"/>
      <c r="C120" s="1463" t="s">
        <v>1781</v>
      </c>
      <c r="D120" s="839" t="s">
        <v>124</v>
      </c>
      <c r="E120" s="915"/>
      <c r="F120" s="908"/>
      <c r="G120" s="908"/>
      <c r="H120" s="146"/>
      <c r="I120" s="917" t="str">
        <f>IF(OR(G120="",F120="NO"),"",IF(G120=$G$702,'Factors emissió OCCC'!$T$17,IF(G120=$G$703,'Factors emissió OCCC'!$T$18,IF(G120=$G$704,'Factors emissió OCCC'!$T$19,IF(G120=$G$705,'Factors emissió OCCC'!$T$22,IF(G120=$G$706,'Factors emissió OCCC'!$T$28,IF(G120=$G$707,'Factors emissió OCCC'!$T$33,IF(G120=$G$708,'Factors emissió OCCC'!$T$34,IF(G120=$G$709,'Factors emissió OCCC'!$T$37)))))))))</f>
        <v/>
      </c>
      <c r="J120" s="920" t="str">
        <f>IF(I120="","",I120*H120/100)</f>
        <v/>
      </c>
      <c r="K120" s="146"/>
      <c r="L120" s="600" t="str">
        <f>IF(E120="","0,00000",IF(I120="",+H120*K120/1000000,J120*'Factors emissió OCCC'!$D$6/1000))</f>
        <v>0,00000</v>
      </c>
      <c r="M120" s="218" t="s">
        <v>1073</v>
      </c>
      <c r="N120" s="891"/>
      <c r="O120" s="600" t="str">
        <f>IF(F120="","0,00000",IF(I120="",+H120*N120/1000000,IF(K120="","0,00000")))</f>
        <v>0,00000</v>
      </c>
      <c r="P120" s="218" t="s">
        <v>1073</v>
      </c>
      <c r="Q120" s="891"/>
      <c r="R120" s="600" t="str">
        <f>IF(F120="","0,00000",IF(I120="",+H120*Q120/1000000,IF(K120="","0,00000")))</f>
        <v>0,00000</v>
      </c>
      <c r="S120" s="350" t="s">
        <v>1073</v>
      </c>
      <c r="T120" s="243"/>
      <c r="U120" s="243"/>
      <c r="W120" s="10"/>
      <c r="X120" s="134"/>
      <c r="Y120" s="134"/>
      <c r="Z120" s="107" t="s">
        <v>1488</v>
      </c>
    </row>
    <row r="121" spans="2:26" s="107" customFormat="1" ht="21" customHeight="1" x14ac:dyDescent="0.25">
      <c r="B121" s="120"/>
      <c r="C121" s="1463"/>
      <c r="D121" s="839" t="s">
        <v>125</v>
      </c>
      <c r="E121" s="915"/>
      <c r="F121" s="908"/>
      <c r="G121" s="908"/>
      <c r="H121" s="146"/>
      <c r="I121" s="917" t="str">
        <f>IF(OR(G121="",F121="NO"),"",IF(G121=$G$702,'Factors emissió OCCC'!$T$17,IF(G121=$G$703,'Factors emissió OCCC'!$T$18,IF(G121=$G$704,'Factors emissió OCCC'!$T$19,IF(G121=$G$705,'Factors emissió OCCC'!$T$22,IF(G121=$G$706,'Factors emissió OCCC'!$T$28,IF(G121=$G$707,'Factors emissió OCCC'!$T$33,IF(G121=$G$708,'Factors emissió OCCC'!$T$34,IF(G121=$G$709,'Factors emissió OCCC'!$T$37)))))))))</f>
        <v/>
      </c>
      <c r="J121" s="920" t="str">
        <f t="shared" ref="J121:J159" si="14">IF(I121="","",I121*H121/100)</f>
        <v/>
      </c>
      <c r="K121" s="146"/>
      <c r="L121" s="600" t="str">
        <f>IF(E121="","0,00000",IF(I121="",+H121*K121/1000000,J121*'Factors emissió OCCC'!$D$6/1000))</f>
        <v>0,00000</v>
      </c>
      <c r="M121" s="218" t="s">
        <v>1073</v>
      </c>
      <c r="N121" s="891"/>
      <c r="O121" s="600" t="str">
        <f t="shared" ref="O121:O159" si="15">IF(F121="","0,00000",IF(I121="",+H121*N121/1000000,IF(K121="","0,00000")))</f>
        <v>0,00000</v>
      </c>
      <c r="P121" s="218" t="s">
        <v>1073</v>
      </c>
      <c r="Q121" s="891"/>
      <c r="R121" s="600" t="str">
        <f t="shared" ref="R121:R159" si="16">IF(F121="","0,00000",IF(I121="",+H121*Q121/1000000,IF(K121="","0,00000")))</f>
        <v>0,00000</v>
      </c>
      <c r="S121" s="350" t="s">
        <v>1073</v>
      </c>
      <c r="T121" s="243"/>
      <c r="U121" s="243"/>
      <c r="W121" s="137" t="s">
        <v>126</v>
      </c>
      <c r="X121" s="134"/>
      <c r="Y121" s="134"/>
      <c r="Z121" s="107" t="s">
        <v>1490</v>
      </c>
    </row>
    <row r="122" spans="2:26" s="107" customFormat="1" ht="21" customHeight="1" x14ac:dyDescent="0.25">
      <c r="B122" s="120"/>
      <c r="C122" s="1463"/>
      <c r="D122" s="839" t="s">
        <v>127</v>
      </c>
      <c r="E122" s="915"/>
      <c r="F122" s="908"/>
      <c r="G122" s="908"/>
      <c r="H122" s="146"/>
      <c r="I122" s="917" t="str">
        <f>IF(OR(G122="",F122="NO"),"",IF(G122=$G$702,'Factors emissió OCCC'!$T$17,IF(G122=$G$703,'Factors emissió OCCC'!$T$18,IF(G122=$G$704,'Factors emissió OCCC'!$T$19,IF(G122=$G$705,'Factors emissió OCCC'!$T$22,IF(G122=$G$706,'Factors emissió OCCC'!$T$28,IF(G122=$G$707,'Factors emissió OCCC'!$T$33,IF(G122=$G$708,'Factors emissió OCCC'!$T$34,IF(G122=$G$709,'Factors emissió OCCC'!$T$37)))))))))</f>
        <v/>
      </c>
      <c r="J122" s="920" t="str">
        <f t="shared" si="14"/>
        <v/>
      </c>
      <c r="K122" s="146"/>
      <c r="L122" s="600" t="str">
        <f>IF(E122="","0,00000",IF(I122="",+H122*K122/1000000,J122*'Factors emissió OCCC'!$D$6/1000))</f>
        <v>0,00000</v>
      </c>
      <c r="M122" s="218" t="s">
        <v>1073</v>
      </c>
      <c r="N122" s="891"/>
      <c r="O122" s="600" t="str">
        <f t="shared" si="15"/>
        <v>0,00000</v>
      </c>
      <c r="P122" s="218" t="s">
        <v>1073</v>
      </c>
      <c r="Q122" s="891"/>
      <c r="R122" s="600" t="str">
        <f t="shared" si="16"/>
        <v>0,00000</v>
      </c>
      <c r="S122" s="350" t="s">
        <v>1073</v>
      </c>
      <c r="T122" s="243"/>
      <c r="U122" s="243"/>
      <c r="W122" s="147"/>
      <c r="X122" s="134"/>
      <c r="Y122" s="134"/>
      <c r="Z122" s="107" t="s">
        <v>1515</v>
      </c>
    </row>
    <row r="123" spans="2:26" s="107" customFormat="1" ht="21" customHeight="1" x14ac:dyDescent="0.25">
      <c r="B123" s="120"/>
      <c r="C123" s="1463"/>
      <c r="D123" s="839" t="s">
        <v>128</v>
      </c>
      <c r="E123" s="915"/>
      <c r="F123" s="908"/>
      <c r="G123" s="908"/>
      <c r="H123" s="146"/>
      <c r="I123" s="917" t="str">
        <f>IF(OR(G123="",F123="NO"),"",IF(G123=$G$702,'Factors emissió OCCC'!$T$17,IF(G123=$G$703,'Factors emissió OCCC'!$T$18,IF(G123=$G$704,'Factors emissió OCCC'!$T$19,IF(G123=$G$705,'Factors emissió OCCC'!$T$22,IF(G123=$G$706,'Factors emissió OCCC'!$T$28,IF(G123=$G$707,'Factors emissió OCCC'!$T$33,IF(G123=$G$708,'Factors emissió OCCC'!$T$34,IF(G123=$G$709,'Factors emissió OCCC'!$T$37)))))))))</f>
        <v/>
      </c>
      <c r="J123" s="920" t="str">
        <f t="shared" si="14"/>
        <v/>
      </c>
      <c r="K123" s="146"/>
      <c r="L123" s="600" t="str">
        <f>IF(E123="","0,00000",IF(I123="",+H123*K123/1000000,J123*'Factors emissió OCCC'!$D$6/1000))</f>
        <v>0,00000</v>
      </c>
      <c r="M123" s="218" t="s">
        <v>1073</v>
      </c>
      <c r="N123" s="891"/>
      <c r="O123" s="600" t="str">
        <f t="shared" si="15"/>
        <v>0,00000</v>
      </c>
      <c r="P123" s="218" t="s">
        <v>1073</v>
      </c>
      <c r="Q123" s="891"/>
      <c r="R123" s="600" t="str">
        <f t="shared" si="16"/>
        <v>0,00000</v>
      </c>
      <c r="S123" s="350" t="s">
        <v>1073</v>
      </c>
      <c r="T123" s="243"/>
      <c r="U123" s="243"/>
      <c r="W123" s="1445"/>
      <c r="X123" s="134"/>
      <c r="Y123" s="134"/>
      <c r="Z123" s="107" t="s">
        <v>1516</v>
      </c>
    </row>
    <row r="124" spans="2:26" s="107" customFormat="1" ht="21" customHeight="1" x14ac:dyDescent="0.25">
      <c r="B124" s="120"/>
      <c r="C124" s="1463"/>
      <c r="D124" s="839" t="s">
        <v>129</v>
      </c>
      <c r="E124" s="915"/>
      <c r="F124" s="908"/>
      <c r="G124" s="908"/>
      <c r="H124" s="146"/>
      <c r="I124" s="917" t="str">
        <f>IF(OR(G124="",F124="NO"),"",IF(G124=$G$702,'Factors emissió OCCC'!$T$17,IF(G124=$G$703,'Factors emissió OCCC'!$T$18,IF(G124=$G$704,'Factors emissió OCCC'!$T$19,IF(G124=$G$705,'Factors emissió OCCC'!$T$22,IF(G124=$G$706,'Factors emissió OCCC'!$T$28,IF(G124=$G$707,'Factors emissió OCCC'!$T$33,IF(G124=$G$708,'Factors emissió OCCC'!$T$34,IF(G124=$G$709,'Factors emissió OCCC'!$T$37)))))))))</f>
        <v/>
      </c>
      <c r="J124" s="920" t="str">
        <f t="shared" si="14"/>
        <v/>
      </c>
      <c r="K124" s="146"/>
      <c r="L124" s="600" t="str">
        <f>IF(E124="","0,00000",IF(I124="",+H124*K124/1000000,J124*'Factors emissió OCCC'!$D$6/1000))</f>
        <v>0,00000</v>
      </c>
      <c r="M124" s="218" t="s">
        <v>1073</v>
      </c>
      <c r="N124" s="891"/>
      <c r="O124" s="600" t="str">
        <f t="shared" si="15"/>
        <v>0,00000</v>
      </c>
      <c r="P124" s="218" t="s">
        <v>1073</v>
      </c>
      <c r="Q124" s="891"/>
      <c r="R124" s="600" t="str">
        <f t="shared" si="16"/>
        <v>0,00000</v>
      </c>
      <c r="S124" s="350" t="s">
        <v>1073</v>
      </c>
      <c r="T124" s="243"/>
      <c r="U124" s="243"/>
      <c r="W124" s="1445"/>
      <c r="X124" s="134"/>
      <c r="Y124" s="134"/>
      <c r="Z124" s="107" t="s">
        <v>1517</v>
      </c>
    </row>
    <row r="125" spans="2:26" s="107" customFormat="1" ht="21" customHeight="1" outlineLevel="1" x14ac:dyDescent="0.25">
      <c r="B125" s="120"/>
      <c r="C125" s="1463"/>
      <c r="D125" s="839" t="s">
        <v>130</v>
      </c>
      <c r="E125" s="915"/>
      <c r="F125" s="908"/>
      <c r="G125" s="908"/>
      <c r="H125" s="146"/>
      <c r="I125" s="917" t="str">
        <f>IF(OR(G125="",F125="NO"),"",IF(G125=$G$702,'Factors emissió OCCC'!$T$17,IF(G125=$G$703,'Factors emissió OCCC'!$T$18,IF(G125=$G$704,'Factors emissió OCCC'!$T$19,IF(G125=$G$705,'Factors emissió OCCC'!$T$22,IF(G125=$G$706,'Factors emissió OCCC'!$T$28,IF(G125=$G$707,'Factors emissió OCCC'!$T$33,IF(G125=$G$708,'Factors emissió OCCC'!$T$34,IF(G125=$G$709,'Factors emissió OCCC'!$T$37)))))))))</f>
        <v/>
      </c>
      <c r="J125" s="920" t="str">
        <f t="shared" si="14"/>
        <v/>
      </c>
      <c r="K125" s="146"/>
      <c r="L125" s="600" t="str">
        <f>IF(E125="","0,00000",IF(I125="",+H125*K125/1000000,J125*'Factors emissió OCCC'!$D$6/1000))</f>
        <v>0,00000</v>
      </c>
      <c r="M125" s="218" t="s">
        <v>1073</v>
      </c>
      <c r="N125" s="891"/>
      <c r="O125" s="600" t="str">
        <f t="shared" si="15"/>
        <v>0,00000</v>
      </c>
      <c r="P125" s="218" t="s">
        <v>1073</v>
      </c>
      <c r="Q125" s="891"/>
      <c r="R125" s="600" t="str">
        <f t="shared" si="16"/>
        <v>0,00000</v>
      </c>
      <c r="S125" s="350" t="s">
        <v>1073</v>
      </c>
      <c r="T125" s="243"/>
      <c r="U125" s="243"/>
      <c r="W125" s="1445"/>
      <c r="Z125" s="107" t="s">
        <v>1518</v>
      </c>
    </row>
    <row r="126" spans="2:26" s="107" customFormat="1" ht="21" customHeight="1" outlineLevel="1" x14ac:dyDescent="0.25">
      <c r="B126" s="120"/>
      <c r="C126" s="1463"/>
      <c r="D126" s="839" t="s">
        <v>131</v>
      </c>
      <c r="E126" s="915"/>
      <c r="F126" s="908"/>
      <c r="G126" s="908"/>
      <c r="H126" s="146"/>
      <c r="I126" s="917" t="str">
        <f>IF(OR(G126="",F126="NO"),"",IF(G126=$G$702,'Factors emissió OCCC'!$T$17,IF(G126=$G$703,'Factors emissió OCCC'!$T$18,IF(G126=$G$704,'Factors emissió OCCC'!$T$19,IF(G126=$G$705,'Factors emissió OCCC'!$T$22,IF(G126=$G$706,'Factors emissió OCCC'!$T$28,IF(G126=$G$707,'Factors emissió OCCC'!$T$33,IF(G126=$G$708,'Factors emissió OCCC'!$T$34,IF(G126=$G$709,'Factors emissió OCCC'!$T$37)))))))))</f>
        <v/>
      </c>
      <c r="J126" s="920" t="str">
        <f t="shared" si="14"/>
        <v/>
      </c>
      <c r="K126" s="146"/>
      <c r="L126" s="600" t="str">
        <f>IF(E126="","0,00000",IF(I126="",+H126*K126/1000000,J126*'Factors emissió OCCC'!$D$6/1000))</f>
        <v>0,00000</v>
      </c>
      <c r="M126" s="218" t="s">
        <v>1073</v>
      </c>
      <c r="N126" s="891"/>
      <c r="O126" s="600" t="str">
        <f t="shared" si="15"/>
        <v>0,00000</v>
      </c>
      <c r="P126" s="218" t="s">
        <v>1073</v>
      </c>
      <c r="Q126" s="891"/>
      <c r="R126" s="600" t="str">
        <f t="shared" si="16"/>
        <v>0,00000</v>
      </c>
      <c r="S126" s="350" t="s">
        <v>1073</v>
      </c>
      <c r="T126" s="243"/>
      <c r="U126" s="243"/>
      <c r="W126" s="1445"/>
      <c r="Z126" s="107" t="s">
        <v>1519</v>
      </c>
    </row>
    <row r="127" spans="2:26" s="107" customFormat="1" ht="21" customHeight="1" outlineLevel="1" x14ac:dyDescent="0.25">
      <c r="B127" s="120"/>
      <c r="C127" s="1463"/>
      <c r="D127" s="839" t="s">
        <v>133</v>
      </c>
      <c r="E127" s="915"/>
      <c r="F127" s="908"/>
      <c r="G127" s="908"/>
      <c r="H127" s="146"/>
      <c r="I127" s="917" t="str">
        <f>IF(OR(G127="",F127="NO"),"",IF(G127=$G$702,'Factors emissió OCCC'!$T$17,IF(G127=$G$703,'Factors emissió OCCC'!$T$18,IF(G127=$G$704,'Factors emissió OCCC'!$T$19,IF(G127=$G$705,'Factors emissió OCCC'!$T$22,IF(G127=$G$706,'Factors emissió OCCC'!$T$28,IF(G127=$G$707,'Factors emissió OCCC'!$T$33,IF(G127=$G$708,'Factors emissió OCCC'!$T$34,IF(G127=$G$709,'Factors emissió OCCC'!$T$37)))))))))</f>
        <v/>
      </c>
      <c r="J127" s="920" t="str">
        <f t="shared" si="14"/>
        <v/>
      </c>
      <c r="K127" s="146"/>
      <c r="L127" s="600" t="str">
        <f>IF(E127="","0,00000",IF(I127="",+H127*K127/1000000,J127*'Factors emissió OCCC'!$D$6/1000))</f>
        <v>0,00000</v>
      </c>
      <c r="M127" s="218" t="s">
        <v>1073</v>
      </c>
      <c r="N127" s="891"/>
      <c r="O127" s="600" t="str">
        <f t="shared" si="15"/>
        <v>0,00000</v>
      </c>
      <c r="P127" s="218" t="s">
        <v>1073</v>
      </c>
      <c r="Q127" s="891"/>
      <c r="R127" s="600" t="str">
        <f t="shared" si="16"/>
        <v>0,00000</v>
      </c>
      <c r="S127" s="350" t="s">
        <v>1073</v>
      </c>
      <c r="T127" s="243"/>
      <c r="U127" s="243"/>
      <c r="W127" s="137"/>
      <c r="Z127" s="107" t="s">
        <v>1520</v>
      </c>
    </row>
    <row r="128" spans="2:26" s="107" customFormat="1" ht="21" customHeight="1" outlineLevel="1" x14ac:dyDescent="0.25">
      <c r="B128" s="120"/>
      <c r="C128" s="1463"/>
      <c r="D128" s="839" t="s">
        <v>134</v>
      </c>
      <c r="E128" s="915"/>
      <c r="F128" s="908"/>
      <c r="G128" s="908"/>
      <c r="H128" s="146"/>
      <c r="I128" s="917" t="str">
        <f>IF(OR(G128="",F128="NO"),"",IF(G128=$G$702,'Factors emissió OCCC'!$T$17,IF(G128=$G$703,'Factors emissió OCCC'!$T$18,IF(G128=$G$704,'Factors emissió OCCC'!$T$19,IF(G128=$G$705,'Factors emissió OCCC'!$T$22,IF(G128=$G$706,'Factors emissió OCCC'!$T$28,IF(G128=$G$707,'Factors emissió OCCC'!$T$33,IF(G128=$G$708,'Factors emissió OCCC'!$T$34,IF(G128=$G$709,'Factors emissió OCCC'!$T$37)))))))))</f>
        <v/>
      </c>
      <c r="J128" s="920" t="str">
        <f t="shared" si="14"/>
        <v/>
      </c>
      <c r="K128" s="146"/>
      <c r="L128" s="600" t="str">
        <f>IF(E128="","0,00000",IF(I128="",+H128*K128/1000000,J128*'Factors emissió OCCC'!$D$6/1000))</f>
        <v>0,00000</v>
      </c>
      <c r="M128" s="218" t="s">
        <v>1073</v>
      </c>
      <c r="N128" s="891"/>
      <c r="O128" s="600" t="str">
        <f t="shared" si="15"/>
        <v>0,00000</v>
      </c>
      <c r="P128" s="218" t="s">
        <v>1073</v>
      </c>
      <c r="Q128" s="891"/>
      <c r="R128" s="600" t="str">
        <f t="shared" si="16"/>
        <v>0,00000</v>
      </c>
      <c r="S128" s="350" t="s">
        <v>1073</v>
      </c>
      <c r="T128" s="243"/>
      <c r="U128" s="243"/>
      <c r="W128" s="1432"/>
    </row>
    <row r="129" spans="2:23" s="107" customFormat="1" ht="21" customHeight="1" outlineLevel="1" x14ac:dyDescent="0.25">
      <c r="B129" s="120"/>
      <c r="C129" s="1463"/>
      <c r="D129" s="839" t="s">
        <v>135</v>
      </c>
      <c r="E129" s="915"/>
      <c r="F129" s="908"/>
      <c r="G129" s="908"/>
      <c r="H129" s="146"/>
      <c r="I129" s="917" t="str">
        <f>IF(OR(G129="",F129="NO"),"",IF(G129=$G$702,'Factors emissió OCCC'!$T$17,IF(G129=$G$703,'Factors emissió OCCC'!$T$18,IF(G129=$G$704,'Factors emissió OCCC'!$T$19,IF(G129=$G$705,'Factors emissió OCCC'!$T$22,IF(G129=$G$706,'Factors emissió OCCC'!$T$28,IF(G129=$G$707,'Factors emissió OCCC'!$T$33,IF(G129=$G$708,'Factors emissió OCCC'!$T$34,IF(G129=$G$709,'Factors emissió OCCC'!$T$37)))))))))</f>
        <v/>
      </c>
      <c r="J129" s="920" t="str">
        <f t="shared" si="14"/>
        <v/>
      </c>
      <c r="K129" s="146"/>
      <c r="L129" s="600" t="str">
        <f>IF(E129="","0,00000",IF(I129="",+H129*K129/1000000,J129*'Factors emissió OCCC'!$D$6/1000))</f>
        <v>0,00000</v>
      </c>
      <c r="M129" s="218" t="s">
        <v>1073</v>
      </c>
      <c r="N129" s="891"/>
      <c r="O129" s="600" t="str">
        <f t="shared" si="15"/>
        <v>0,00000</v>
      </c>
      <c r="P129" s="218" t="s">
        <v>1073</v>
      </c>
      <c r="Q129" s="891"/>
      <c r="R129" s="600" t="str">
        <f t="shared" si="16"/>
        <v>0,00000</v>
      </c>
      <c r="S129" s="350" t="s">
        <v>1073</v>
      </c>
      <c r="T129" s="243"/>
      <c r="U129" s="243"/>
      <c r="W129" s="1432"/>
    </row>
    <row r="130" spans="2:23" s="107" customFormat="1" ht="21" customHeight="1" outlineLevel="1" x14ac:dyDescent="0.25">
      <c r="B130" s="120"/>
      <c r="C130" s="1463"/>
      <c r="D130" s="839" t="s">
        <v>136</v>
      </c>
      <c r="E130" s="915"/>
      <c r="F130" s="908"/>
      <c r="G130" s="908"/>
      <c r="H130" s="146"/>
      <c r="I130" s="917" t="str">
        <f>IF(OR(G130="",F130="NO"),"",IF(G130=$G$702,'Factors emissió OCCC'!$T$17,IF(G130=$G$703,'Factors emissió OCCC'!$T$18,IF(G130=$G$704,'Factors emissió OCCC'!$T$19,IF(G130=$G$705,'Factors emissió OCCC'!$T$22,IF(G130=$G$706,'Factors emissió OCCC'!$T$28,IF(G130=$G$707,'Factors emissió OCCC'!$T$33,IF(G130=$G$708,'Factors emissió OCCC'!$T$34,IF(G130=$G$709,'Factors emissió OCCC'!$T$37)))))))))</f>
        <v/>
      </c>
      <c r="J130" s="920" t="str">
        <f t="shared" si="14"/>
        <v/>
      </c>
      <c r="K130" s="146"/>
      <c r="L130" s="600" t="str">
        <f>IF(E130="","0,00000",IF(I130="",+H130*K130/1000000,J130*'Factors emissió OCCC'!$D$6/1000))</f>
        <v>0,00000</v>
      </c>
      <c r="M130" s="218" t="s">
        <v>1073</v>
      </c>
      <c r="N130" s="891"/>
      <c r="O130" s="600" t="str">
        <f t="shared" si="15"/>
        <v>0,00000</v>
      </c>
      <c r="P130" s="218" t="s">
        <v>1073</v>
      </c>
      <c r="Q130" s="891"/>
      <c r="R130" s="600" t="str">
        <f t="shared" si="16"/>
        <v>0,00000</v>
      </c>
      <c r="S130" s="350" t="s">
        <v>1073</v>
      </c>
      <c r="T130" s="243"/>
      <c r="U130" s="243"/>
      <c r="W130" s="141"/>
    </row>
    <row r="131" spans="2:23" s="107" customFormat="1" ht="21" customHeight="1" outlineLevel="1" x14ac:dyDescent="0.25">
      <c r="B131" s="120"/>
      <c r="C131" s="1463"/>
      <c r="D131" s="839" t="s">
        <v>137</v>
      </c>
      <c r="E131" s="915"/>
      <c r="F131" s="908"/>
      <c r="G131" s="908"/>
      <c r="H131" s="146"/>
      <c r="I131" s="917" t="str">
        <f>IF(OR(G131="",F131="NO"),"",IF(G131=$G$702,'Factors emissió OCCC'!$T$17,IF(G131=$G$703,'Factors emissió OCCC'!$T$18,IF(G131=$G$704,'Factors emissió OCCC'!$T$19,IF(G131=$G$705,'Factors emissió OCCC'!$T$22,IF(G131=$G$706,'Factors emissió OCCC'!$T$28,IF(G131=$G$707,'Factors emissió OCCC'!$T$33,IF(G131=$G$708,'Factors emissió OCCC'!$T$34,IF(G131=$G$709,'Factors emissió OCCC'!$T$37)))))))))</f>
        <v/>
      </c>
      <c r="J131" s="920" t="str">
        <f t="shared" si="14"/>
        <v/>
      </c>
      <c r="K131" s="146"/>
      <c r="L131" s="600" t="str">
        <f>IF(E131="","0,00000",IF(I131="",+H131*K131/1000000,J131*'Factors emissió OCCC'!$D$6/1000))</f>
        <v>0,00000</v>
      </c>
      <c r="M131" s="218" t="s">
        <v>1073</v>
      </c>
      <c r="N131" s="891"/>
      <c r="O131" s="600" t="str">
        <f t="shared" si="15"/>
        <v>0,00000</v>
      </c>
      <c r="P131" s="218" t="s">
        <v>1073</v>
      </c>
      <c r="Q131" s="891"/>
      <c r="R131" s="600" t="str">
        <f t="shared" si="16"/>
        <v>0,00000</v>
      </c>
      <c r="S131" s="350" t="s">
        <v>1073</v>
      </c>
      <c r="T131" s="243"/>
      <c r="U131" s="243"/>
      <c r="W131" s="141"/>
    </row>
    <row r="132" spans="2:23" s="107" customFormat="1" ht="21" customHeight="1" outlineLevel="1" x14ac:dyDescent="0.25">
      <c r="B132" s="120"/>
      <c r="C132" s="1463"/>
      <c r="D132" s="839" t="s">
        <v>138</v>
      </c>
      <c r="E132" s="915"/>
      <c r="F132" s="908"/>
      <c r="G132" s="908"/>
      <c r="H132" s="146"/>
      <c r="I132" s="917" t="str">
        <f>IF(OR(G132="",F132="NO"),"",IF(G132=$G$702,'Factors emissió OCCC'!$T$17,IF(G132=$G$703,'Factors emissió OCCC'!$T$18,IF(G132=$G$704,'Factors emissió OCCC'!$T$19,IF(G132=$G$705,'Factors emissió OCCC'!$T$22,IF(G132=$G$706,'Factors emissió OCCC'!$T$28,IF(G132=$G$707,'Factors emissió OCCC'!$T$33,IF(G132=$G$708,'Factors emissió OCCC'!$T$34,IF(G132=$G$709,'Factors emissió OCCC'!$T$37)))))))))</f>
        <v/>
      </c>
      <c r="J132" s="920" t="str">
        <f t="shared" si="14"/>
        <v/>
      </c>
      <c r="K132" s="146"/>
      <c r="L132" s="600" t="str">
        <f>IF(E132="","0,00000",IF(I132="",+H132*K132/1000000,J132*'Factors emissió OCCC'!$D$6/1000))</f>
        <v>0,00000</v>
      </c>
      <c r="M132" s="218" t="s">
        <v>1073</v>
      </c>
      <c r="N132" s="891"/>
      <c r="O132" s="600" t="str">
        <f t="shared" si="15"/>
        <v>0,00000</v>
      </c>
      <c r="P132" s="218" t="s">
        <v>1073</v>
      </c>
      <c r="Q132" s="891"/>
      <c r="R132" s="600" t="str">
        <f t="shared" si="16"/>
        <v>0,00000</v>
      </c>
      <c r="S132" s="350" t="s">
        <v>1073</v>
      </c>
      <c r="T132" s="243"/>
      <c r="U132" s="243"/>
      <c r="W132" s="141"/>
    </row>
    <row r="133" spans="2:23" s="107" customFormat="1" ht="21" customHeight="1" outlineLevel="1" x14ac:dyDescent="0.25">
      <c r="B133" s="120"/>
      <c r="C133" s="1463"/>
      <c r="D133" s="839" t="s">
        <v>139</v>
      </c>
      <c r="E133" s="915"/>
      <c r="F133" s="908"/>
      <c r="G133" s="908"/>
      <c r="H133" s="146"/>
      <c r="I133" s="917" t="str">
        <f>IF(OR(G133="",F133="NO"),"",IF(G133=$G$702,'Factors emissió OCCC'!$T$17,IF(G133=$G$703,'Factors emissió OCCC'!$T$18,IF(G133=$G$704,'Factors emissió OCCC'!$T$19,IF(G133=$G$705,'Factors emissió OCCC'!$T$22,IF(G133=$G$706,'Factors emissió OCCC'!$T$28,IF(G133=$G$707,'Factors emissió OCCC'!$T$33,IF(G133=$G$708,'Factors emissió OCCC'!$T$34,IF(G133=$G$709,'Factors emissió OCCC'!$T$37)))))))))</f>
        <v/>
      </c>
      <c r="J133" s="920" t="str">
        <f t="shared" si="14"/>
        <v/>
      </c>
      <c r="K133" s="146"/>
      <c r="L133" s="600" t="str">
        <f>IF(E133="","0,00000",IF(I133="",+H133*K133/1000000,J133*'Factors emissió OCCC'!$D$6/1000))</f>
        <v>0,00000</v>
      </c>
      <c r="M133" s="218" t="s">
        <v>1073</v>
      </c>
      <c r="N133" s="891"/>
      <c r="O133" s="600" t="str">
        <f t="shared" si="15"/>
        <v>0,00000</v>
      </c>
      <c r="P133" s="218" t="s">
        <v>1073</v>
      </c>
      <c r="Q133" s="891"/>
      <c r="R133" s="600" t="str">
        <f t="shared" si="16"/>
        <v>0,00000</v>
      </c>
      <c r="S133" s="350" t="s">
        <v>1073</v>
      </c>
      <c r="T133" s="243"/>
      <c r="U133" s="243"/>
      <c r="W133" s="141"/>
    </row>
    <row r="134" spans="2:23" s="107" customFormat="1" ht="21" customHeight="1" outlineLevel="1" x14ac:dyDescent="0.25">
      <c r="B134" s="120"/>
      <c r="C134" s="1463"/>
      <c r="D134" s="839" t="s">
        <v>140</v>
      </c>
      <c r="E134" s="915"/>
      <c r="F134" s="908"/>
      <c r="G134" s="908"/>
      <c r="H134" s="146"/>
      <c r="I134" s="917" t="str">
        <f>IF(OR(G134="",F134="NO"),"",IF(G134=$G$702,'Factors emissió OCCC'!$T$17,IF(G134=$G$703,'Factors emissió OCCC'!$T$18,IF(G134=$G$704,'Factors emissió OCCC'!$T$19,IF(G134=$G$705,'Factors emissió OCCC'!$T$22,IF(G134=$G$706,'Factors emissió OCCC'!$T$28,IF(G134=$G$707,'Factors emissió OCCC'!$T$33,IF(G134=$G$708,'Factors emissió OCCC'!$T$34,IF(G134=$G$709,'Factors emissió OCCC'!$T$37)))))))))</f>
        <v/>
      </c>
      <c r="J134" s="920" t="str">
        <f t="shared" si="14"/>
        <v/>
      </c>
      <c r="K134" s="146"/>
      <c r="L134" s="600" t="str">
        <f>IF(E134="","0,00000",IF(I134="",+H134*K134/1000000,J134*'Factors emissió OCCC'!$D$6/1000))</f>
        <v>0,00000</v>
      </c>
      <c r="M134" s="218" t="s">
        <v>1073</v>
      </c>
      <c r="N134" s="891"/>
      <c r="O134" s="600" t="str">
        <f t="shared" si="15"/>
        <v>0,00000</v>
      </c>
      <c r="P134" s="218" t="s">
        <v>1073</v>
      </c>
      <c r="Q134" s="891"/>
      <c r="R134" s="600" t="str">
        <f t="shared" si="16"/>
        <v>0,00000</v>
      </c>
      <c r="S134" s="350" t="s">
        <v>1073</v>
      </c>
      <c r="T134" s="243"/>
      <c r="U134" s="243"/>
      <c r="W134" s="141"/>
    </row>
    <row r="135" spans="2:23" s="107" customFormat="1" ht="21" customHeight="1" outlineLevel="1" x14ac:dyDescent="0.25">
      <c r="B135" s="120"/>
      <c r="C135" s="1463"/>
      <c r="D135" s="839" t="s">
        <v>141</v>
      </c>
      <c r="E135" s="915"/>
      <c r="F135" s="908"/>
      <c r="G135" s="908"/>
      <c r="H135" s="146"/>
      <c r="I135" s="917" t="str">
        <f>IF(OR(G135="",F135="NO"),"",IF(G135=$G$702,'Factors emissió OCCC'!$T$17,IF(G135=$G$703,'Factors emissió OCCC'!$T$18,IF(G135=$G$704,'Factors emissió OCCC'!$T$19,IF(G135=$G$705,'Factors emissió OCCC'!$T$22,IF(G135=$G$706,'Factors emissió OCCC'!$T$28,IF(G135=$G$707,'Factors emissió OCCC'!$T$33,IF(G135=$G$708,'Factors emissió OCCC'!$T$34,IF(G135=$G$709,'Factors emissió OCCC'!$T$37)))))))))</f>
        <v/>
      </c>
      <c r="J135" s="920" t="str">
        <f t="shared" si="14"/>
        <v/>
      </c>
      <c r="K135" s="146"/>
      <c r="L135" s="600" t="str">
        <f>IF(E135="","0,00000",IF(I135="",+H135*K135/1000000,J135*'Factors emissió OCCC'!$D$6/1000))</f>
        <v>0,00000</v>
      </c>
      <c r="M135" s="218" t="s">
        <v>1073</v>
      </c>
      <c r="N135" s="891"/>
      <c r="O135" s="600" t="str">
        <f t="shared" si="15"/>
        <v>0,00000</v>
      </c>
      <c r="P135" s="218" t="s">
        <v>1073</v>
      </c>
      <c r="Q135" s="891"/>
      <c r="R135" s="600" t="str">
        <f t="shared" si="16"/>
        <v>0,00000</v>
      </c>
      <c r="S135" s="350" t="s">
        <v>1073</v>
      </c>
      <c r="T135" s="243"/>
      <c r="U135" s="243"/>
      <c r="W135" s="141"/>
    </row>
    <row r="136" spans="2:23" s="107" customFormat="1" ht="21" customHeight="1" outlineLevel="1" x14ac:dyDescent="0.25">
      <c r="B136" s="120"/>
      <c r="C136" s="1463"/>
      <c r="D136" s="839" t="s">
        <v>142</v>
      </c>
      <c r="E136" s="915"/>
      <c r="F136" s="908"/>
      <c r="G136" s="908"/>
      <c r="H136" s="146"/>
      <c r="I136" s="917" t="str">
        <f>IF(OR(G136="",F136="NO"),"",IF(G136=$G$702,'Factors emissió OCCC'!$T$17,IF(G136=$G$703,'Factors emissió OCCC'!$T$18,IF(G136=$G$704,'Factors emissió OCCC'!$T$19,IF(G136=$G$705,'Factors emissió OCCC'!$T$22,IF(G136=$G$706,'Factors emissió OCCC'!$T$28,IF(G136=$G$707,'Factors emissió OCCC'!$T$33,IF(G136=$G$708,'Factors emissió OCCC'!$T$34,IF(G136=$G$709,'Factors emissió OCCC'!$T$37)))))))))</f>
        <v/>
      </c>
      <c r="J136" s="920" t="str">
        <f t="shared" si="14"/>
        <v/>
      </c>
      <c r="K136" s="146"/>
      <c r="L136" s="600" t="str">
        <f>IF(E136="","0,00000",IF(I136="",+H136*K136/1000000,J136*'Factors emissió OCCC'!$D$6/1000))</f>
        <v>0,00000</v>
      </c>
      <c r="M136" s="218" t="s">
        <v>1073</v>
      </c>
      <c r="N136" s="891"/>
      <c r="O136" s="600" t="str">
        <f t="shared" si="15"/>
        <v>0,00000</v>
      </c>
      <c r="P136" s="218" t="s">
        <v>1073</v>
      </c>
      <c r="Q136" s="891"/>
      <c r="R136" s="600" t="str">
        <f t="shared" si="16"/>
        <v>0,00000</v>
      </c>
      <c r="S136" s="350" t="s">
        <v>1073</v>
      </c>
      <c r="T136" s="243"/>
      <c r="U136" s="243"/>
      <c r="W136" s="141"/>
    </row>
    <row r="137" spans="2:23" s="107" customFormat="1" ht="21" customHeight="1" outlineLevel="1" x14ac:dyDescent="0.25">
      <c r="B137" s="120"/>
      <c r="C137" s="1463"/>
      <c r="D137" s="839" t="s">
        <v>143</v>
      </c>
      <c r="E137" s="915"/>
      <c r="F137" s="908"/>
      <c r="G137" s="908"/>
      <c r="H137" s="146"/>
      <c r="I137" s="917" t="str">
        <f>IF(OR(G137="",F137="NO"),"",IF(G137=$G$702,'Factors emissió OCCC'!$T$17,IF(G137=$G$703,'Factors emissió OCCC'!$T$18,IF(G137=$G$704,'Factors emissió OCCC'!$T$19,IF(G137=$G$705,'Factors emissió OCCC'!$T$22,IF(G137=$G$706,'Factors emissió OCCC'!$T$28,IF(G137=$G$707,'Factors emissió OCCC'!$T$33,IF(G137=$G$708,'Factors emissió OCCC'!$T$34,IF(G137=$G$709,'Factors emissió OCCC'!$T$37)))))))))</f>
        <v/>
      </c>
      <c r="J137" s="920" t="str">
        <f t="shared" si="14"/>
        <v/>
      </c>
      <c r="K137" s="146"/>
      <c r="L137" s="600" t="str">
        <f>IF(E137="","0,00000",IF(I137="",+H137*K137/1000000,J137*'Factors emissió OCCC'!$D$6/1000))</f>
        <v>0,00000</v>
      </c>
      <c r="M137" s="218" t="s">
        <v>1073</v>
      </c>
      <c r="N137" s="891"/>
      <c r="O137" s="600" t="str">
        <f t="shared" si="15"/>
        <v>0,00000</v>
      </c>
      <c r="P137" s="218" t="s">
        <v>1073</v>
      </c>
      <c r="Q137" s="891"/>
      <c r="R137" s="600" t="str">
        <f t="shared" si="16"/>
        <v>0,00000</v>
      </c>
      <c r="S137" s="350" t="s">
        <v>1073</v>
      </c>
      <c r="T137" s="243"/>
      <c r="U137" s="243"/>
      <c r="W137" s="141"/>
    </row>
    <row r="138" spans="2:23" s="107" customFormat="1" ht="21" customHeight="1" outlineLevel="1" x14ac:dyDescent="0.25">
      <c r="B138" s="120"/>
      <c r="C138" s="1463"/>
      <c r="D138" s="839" t="s">
        <v>144</v>
      </c>
      <c r="E138" s="915"/>
      <c r="F138" s="908"/>
      <c r="G138" s="908"/>
      <c r="H138" s="146"/>
      <c r="I138" s="917" t="str">
        <f>IF(OR(G138="",F138="NO"),"",IF(G138=$G$702,'Factors emissió OCCC'!$T$17,IF(G138=$G$703,'Factors emissió OCCC'!$T$18,IF(G138=$G$704,'Factors emissió OCCC'!$T$19,IF(G138=$G$705,'Factors emissió OCCC'!$T$22,IF(G138=$G$706,'Factors emissió OCCC'!$T$28,IF(G138=$G$707,'Factors emissió OCCC'!$T$33,IF(G138=$G$708,'Factors emissió OCCC'!$T$34,IF(G138=$G$709,'Factors emissió OCCC'!$T$37)))))))))</f>
        <v/>
      </c>
      <c r="J138" s="920" t="str">
        <f t="shared" si="14"/>
        <v/>
      </c>
      <c r="K138" s="146"/>
      <c r="L138" s="600" t="str">
        <f>IF(E138="","0,00000",IF(I138="",+H138*K138/1000000,J138*'Factors emissió OCCC'!$D$6/1000))</f>
        <v>0,00000</v>
      </c>
      <c r="M138" s="218" t="s">
        <v>1073</v>
      </c>
      <c r="N138" s="891"/>
      <c r="O138" s="600" t="str">
        <f t="shared" si="15"/>
        <v>0,00000</v>
      </c>
      <c r="P138" s="218" t="s">
        <v>1073</v>
      </c>
      <c r="Q138" s="891"/>
      <c r="R138" s="600" t="str">
        <f t="shared" si="16"/>
        <v>0,00000</v>
      </c>
      <c r="S138" s="350" t="s">
        <v>1073</v>
      </c>
      <c r="T138" s="243"/>
      <c r="U138" s="243"/>
      <c r="W138" s="141"/>
    </row>
    <row r="139" spans="2:23" s="107" customFormat="1" ht="21" customHeight="1" outlineLevel="1" x14ac:dyDescent="0.25">
      <c r="B139" s="120"/>
      <c r="C139" s="1463"/>
      <c r="D139" s="839" t="s">
        <v>145</v>
      </c>
      <c r="E139" s="915"/>
      <c r="F139" s="908"/>
      <c r="G139" s="908"/>
      <c r="H139" s="146"/>
      <c r="I139" s="917" t="str">
        <f>IF(OR(G139="",F139="NO"),"",IF(G139=$G$702,'Factors emissió OCCC'!$T$17,IF(G139=$G$703,'Factors emissió OCCC'!$T$18,IF(G139=$G$704,'Factors emissió OCCC'!$T$19,IF(G139=$G$705,'Factors emissió OCCC'!$T$22,IF(G139=$G$706,'Factors emissió OCCC'!$T$28,IF(G139=$G$707,'Factors emissió OCCC'!$T$33,IF(G139=$G$708,'Factors emissió OCCC'!$T$34,IF(G139=$G$709,'Factors emissió OCCC'!$T$37)))))))))</f>
        <v/>
      </c>
      <c r="J139" s="920" t="str">
        <f t="shared" si="14"/>
        <v/>
      </c>
      <c r="K139" s="146"/>
      <c r="L139" s="600" t="str">
        <f>IF(E139="","0,00000",IF(I139="",+H139*K139/1000000,J139*'Factors emissió OCCC'!$D$6/1000))</f>
        <v>0,00000</v>
      </c>
      <c r="M139" s="218" t="s">
        <v>1073</v>
      </c>
      <c r="N139" s="891"/>
      <c r="O139" s="600" t="str">
        <f t="shared" si="15"/>
        <v>0,00000</v>
      </c>
      <c r="P139" s="218" t="s">
        <v>1073</v>
      </c>
      <c r="Q139" s="891"/>
      <c r="R139" s="600" t="str">
        <f t="shared" si="16"/>
        <v>0,00000</v>
      </c>
      <c r="S139" s="350" t="s">
        <v>1073</v>
      </c>
      <c r="T139" s="243"/>
      <c r="U139" s="243"/>
      <c r="W139" s="141"/>
    </row>
    <row r="140" spans="2:23" s="107" customFormat="1" ht="21" customHeight="1" outlineLevel="1" x14ac:dyDescent="0.25">
      <c r="B140" s="120"/>
      <c r="C140" s="1463"/>
      <c r="D140" s="839" t="s">
        <v>146</v>
      </c>
      <c r="E140" s="915"/>
      <c r="F140" s="908"/>
      <c r="G140" s="908"/>
      <c r="H140" s="146"/>
      <c r="I140" s="917" t="str">
        <f>IF(OR(G140="",F140="NO"),"",IF(G140=$G$702,'Factors emissió OCCC'!$T$17,IF(G140=$G$703,'Factors emissió OCCC'!$T$18,IF(G140=$G$704,'Factors emissió OCCC'!$T$19,IF(G140=$G$705,'Factors emissió OCCC'!$T$22,IF(G140=$G$706,'Factors emissió OCCC'!$T$28,IF(G140=$G$707,'Factors emissió OCCC'!$T$33,IF(G140=$G$708,'Factors emissió OCCC'!$T$34,IF(G140=$G$709,'Factors emissió OCCC'!$T$37)))))))))</f>
        <v/>
      </c>
      <c r="J140" s="920" t="str">
        <f t="shared" si="14"/>
        <v/>
      </c>
      <c r="K140" s="146"/>
      <c r="L140" s="600" t="str">
        <f>IF(E140="","0,00000",IF(I140="",+H140*K140/1000000,J140*'Factors emissió OCCC'!$D$6/1000))</f>
        <v>0,00000</v>
      </c>
      <c r="M140" s="218" t="s">
        <v>1073</v>
      </c>
      <c r="N140" s="891"/>
      <c r="O140" s="600" t="str">
        <f t="shared" si="15"/>
        <v>0,00000</v>
      </c>
      <c r="P140" s="218" t="s">
        <v>1073</v>
      </c>
      <c r="Q140" s="891"/>
      <c r="R140" s="600" t="str">
        <f t="shared" si="16"/>
        <v>0,00000</v>
      </c>
      <c r="S140" s="350" t="s">
        <v>1073</v>
      </c>
      <c r="T140" s="243"/>
      <c r="U140" s="243"/>
      <c r="W140" s="141"/>
    </row>
    <row r="141" spans="2:23" s="107" customFormat="1" ht="21" customHeight="1" outlineLevel="1" x14ac:dyDescent="0.25">
      <c r="B141" s="120"/>
      <c r="C141" s="1463"/>
      <c r="D141" s="839" t="s">
        <v>147</v>
      </c>
      <c r="E141" s="915"/>
      <c r="F141" s="908"/>
      <c r="G141" s="908"/>
      <c r="H141" s="146"/>
      <c r="I141" s="917" t="str">
        <f>IF(OR(G141="",F141="NO"),"",IF(G141=$G$702,'Factors emissió OCCC'!$T$17,IF(G141=$G$703,'Factors emissió OCCC'!$T$18,IF(G141=$G$704,'Factors emissió OCCC'!$T$19,IF(G141=$G$705,'Factors emissió OCCC'!$T$22,IF(G141=$G$706,'Factors emissió OCCC'!$T$28,IF(G141=$G$707,'Factors emissió OCCC'!$T$33,IF(G141=$G$708,'Factors emissió OCCC'!$T$34,IF(G141=$G$709,'Factors emissió OCCC'!$T$37)))))))))</f>
        <v/>
      </c>
      <c r="J141" s="920" t="str">
        <f t="shared" si="14"/>
        <v/>
      </c>
      <c r="K141" s="146"/>
      <c r="L141" s="600" t="str">
        <f>IF(E141="","0,00000",IF(I141="",+H141*K141/1000000,J141*'Factors emissió OCCC'!$D$6/1000))</f>
        <v>0,00000</v>
      </c>
      <c r="M141" s="218" t="s">
        <v>1073</v>
      </c>
      <c r="N141" s="891"/>
      <c r="O141" s="600" t="str">
        <f t="shared" si="15"/>
        <v>0,00000</v>
      </c>
      <c r="P141" s="218" t="s">
        <v>1073</v>
      </c>
      <c r="Q141" s="891"/>
      <c r="R141" s="600" t="str">
        <f t="shared" si="16"/>
        <v>0,00000</v>
      </c>
      <c r="S141" s="350" t="s">
        <v>1073</v>
      </c>
      <c r="T141" s="243"/>
      <c r="U141" s="243"/>
      <c r="W141" s="141"/>
    </row>
    <row r="142" spans="2:23" s="107" customFormat="1" ht="21" customHeight="1" outlineLevel="1" x14ac:dyDescent="0.25">
      <c r="B142" s="120"/>
      <c r="C142" s="1463"/>
      <c r="D142" s="839" t="s">
        <v>148</v>
      </c>
      <c r="E142" s="915"/>
      <c r="F142" s="908"/>
      <c r="G142" s="908"/>
      <c r="H142" s="146"/>
      <c r="I142" s="917" t="str">
        <f>IF(OR(G142="",F142="NO"),"",IF(G142=$G$702,'Factors emissió OCCC'!$T$17,IF(G142=$G$703,'Factors emissió OCCC'!$T$18,IF(G142=$G$704,'Factors emissió OCCC'!$T$19,IF(G142=$G$705,'Factors emissió OCCC'!$T$22,IF(G142=$G$706,'Factors emissió OCCC'!$T$28,IF(G142=$G$707,'Factors emissió OCCC'!$T$33,IF(G142=$G$708,'Factors emissió OCCC'!$T$34,IF(G142=$G$709,'Factors emissió OCCC'!$T$37)))))))))</f>
        <v/>
      </c>
      <c r="J142" s="920" t="str">
        <f t="shared" si="14"/>
        <v/>
      </c>
      <c r="K142" s="146"/>
      <c r="L142" s="600" t="str">
        <f>IF(E142="","0,00000",IF(I142="",+H142*K142/1000000,J142*'Factors emissió OCCC'!$D$6/1000))</f>
        <v>0,00000</v>
      </c>
      <c r="M142" s="218" t="s">
        <v>1073</v>
      </c>
      <c r="N142" s="891"/>
      <c r="O142" s="600" t="str">
        <f t="shared" si="15"/>
        <v>0,00000</v>
      </c>
      <c r="P142" s="218" t="s">
        <v>1073</v>
      </c>
      <c r="Q142" s="891"/>
      <c r="R142" s="600" t="str">
        <f t="shared" si="16"/>
        <v>0,00000</v>
      </c>
      <c r="S142" s="350" t="s">
        <v>1073</v>
      </c>
      <c r="T142" s="243"/>
      <c r="U142" s="243"/>
      <c r="W142" s="141"/>
    </row>
    <row r="143" spans="2:23" s="107" customFormat="1" ht="21" customHeight="1" outlineLevel="1" x14ac:dyDescent="0.25">
      <c r="B143" s="120"/>
      <c r="C143" s="1463"/>
      <c r="D143" s="839" t="s">
        <v>149</v>
      </c>
      <c r="E143" s="915"/>
      <c r="F143" s="908"/>
      <c r="G143" s="908"/>
      <c r="H143" s="146"/>
      <c r="I143" s="917" t="str">
        <f>IF(OR(G143="",F143="NO"),"",IF(G143=$G$702,'Factors emissió OCCC'!$T$17,IF(G143=$G$703,'Factors emissió OCCC'!$T$18,IF(G143=$G$704,'Factors emissió OCCC'!$T$19,IF(G143=$G$705,'Factors emissió OCCC'!$T$22,IF(G143=$G$706,'Factors emissió OCCC'!$T$28,IF(G143=$G$707,'Factors emissió OCCC'!$T$33,IF(G143=$G$708,'Factors emissió OCCC'!$T$34,IF(G143=$G$709,'Factors emissió OCCC'!$T$37)))))))))</f>
        <v/>
      </c>
      <c r="J143" s="920" t="str">
        <f t="shared" si="14"/>
        <v/>
      </c>
      <c r="K143" s="146"/>
      <c r="L143" s="600" t="str">
        <f>IF(E143="","0,00000",IF(I143="",+H143*K143/1000000,J143*'Factors emissió OCCC'!$D$6/1000))</f>
        <v>0,00000</v>
      </c>
      <c r="M143" s="218" t="s">
        <v>1073</v>
      </c>
      <c r="N143" s="891"/>
      <c r="O143" s="600" t="str">
        <f t="shared" si="15"/>
        <v>0,00000</v>
      </c>
      <c r="P143" s="218" t="s">
        <v>1073</v>
      </c>
      <c r="Q143" s="891"/>
      <c r="R143" s="600" t="str">
        <f t="shared" si="16"/>
        <v>0,00000</v>
      </c>
      <c r="S143" s="350" t="s">
        <v>1073</v>
      </c>
      <c r="T143" s="243"/>
      <c r="U143" s="243"/>
      <c r="W143" s="141"/>
    </row>
    <row r="144" spans="2:23" s="107" customFormat="1" ht="21" customHeight="1" outlineLevel="1" x14ac:dyDescent="0.25">
      <c r="B144" s="120"/>
      <c r="C144" s="1463"/>
      <c r="D144" s="839" t="s">
        <v>150</v>
      </c>
      <c r="E144" s="915"/>
      <c r="F144" s="908"/>
      <c r="G144" s="908"/>
      <c r="H144" s="146"/>
      <c r="I144" s="917" t="str">
        <f>IF(OR(G144="",F144="NO"),"",IF(G144=$G$702,'Factors emissió OCCC'!$T$17,IF(G144=$G$703,'Factors emissió OCCC'!$T$18,IF(G144=$G$704,'Factors emissió OCCC'!$T$19,IF(G144=$G$705,'Factors emissió OCCC'!$T$22,IF(G144=$G$706,'Factors emissió OCCC'!$T$28,IF(G144=$G$707,'Factors emissió OCCC'!$T$33,IF(G144=$G$708,'Factors emissió OCCC'!$T$34,IF(G144=$G$709,'Factors emissió OCCC'!$T$37)))))))))</f>
        <v/>
      </c>
      <c r="J144" s="920" t="str">
        <f t="shared" si="14"/>
        <v/>
      </c>
      <c r="K144" s="146"/>
      <c r="L144" s="600" t="str">
        <f>IF(E144="","0,00000",IF(I144="",+H144*K144/1000000,J144*'Factors emissió OCCC'!$D$6/1000))</f>
        <v>0,00000</v>
      </c>
      <c r="M144" s="218" t="s">
        <v>1073</v>
      </c>
      <c r="N144" s="891"/>
      <c r="O144" s="600" t="str">
        <f t="shared" si="15"/>
        <v>0,00000</v>
      </c>
      <c r="P144" s="218" t="s">
        <v>1073</v>
      </c>
      <c r="Q144" s="891"/>
      <c r="R144" s="600" t="str">
        <f t="shared" si="16"/>
        <v>0,00000</v>
      </c>
      <c r="S144" s="350" t="s">
        <v>1073</v>
      </c>
      <c r="T144" s="243"/>
      <c r="U144" s="243"/>
      <c r="W144" s="141"/>
    </row>
    <row r="145" spans="2:23" s="107" customFormat="1" ht="21" customHeight="1" outlineLevel="1" x14ac:dyDescent="0.25">
      <c r="B145" s="120"/>
      <c r="C145" s="1463"/>
      <c r="D145" s="839" t="s">
        <v>151</v>
      </c>
      <c r="E145" s="915"/>
      <c r="F145" s="908"/>
      <c r="G145" s="908"/>
      <c r="H145" s="146"/>
      <c r="I145" s="917" t="str">
        <f>IF(OR(G145="",F145="NO"),"",IF(G145=$G$702,'Factors emissió OCCC'!$T$17,IF(G145=$G$703,'Factors emissió OCCC'!$T$18,IF(G145=$G$704,'Factors emissió OCCC'!$T$19,IF(G145=$G$705,'Factors emissió OCCC'!$T$22,IF(G145=$G$706,'Factors emissió OCCC'!$T$28,IF(G145=$G$707,'Factors emissió OCCC'!$T$33,IF(G145=$G$708,'Factors emissió OCCC'!$T$34,IF(G145=$G$709,'Factors emissió OCCC'!$T$37)))))))))</f>
        <v/>
      </c>
      <c r="J145" s="920" t="str">
        <f t="shared" si="14"/>
        <v/>
      </c>
      <c r="K145" s="146"/>
      <c r="L145" s="600" t="str">
        <f>IF(E145="","0,00000",IF(I145="",+H145*K145/1000000,J145*'Factors emissió OCCC'!$D$6/1000))</f>
        <v>0,00000</v>
      </c>
      <c r="M145" s="218" t="s">
        <v>1073</v>
      </c>
      <c r="N145" s="891"/>
      <c r="O145" s="600" t="str">
        <f t="shared" si="15"/>
        <v>0,00000</v>
      </c>
      <c r="P145" s="218" t="s">
        <v>1073</v>
      </c>
      <c r="Q145" s="891"/>
      <c r="R145" s="600" t="str">
        <f t="shared" si="16"/>
        <v>0,00000</v>
      </c>
      <c r="S145" s="350" t="s">
        <v>1073</v>
      </c>
      <c r="T145" s="243"/>
      <c r="U145" s="243"/>
      <c r="W145" s="141"/>
    </row>
    <row r="146" spans="2:23" s="107" customFormat="1" ht="21" customHeight="1" outlineLevel="1" x14ac:dyDescent="0.25">
      <c r="B146" s="120"/>
      <c r="C146" s="1463"/>
      <c r="D146" s="839" t="s">
        <v>152</v>
      </c>
      <c r="E146" s="915"/>
      <c r="F146" s="908"/>
      <c r="G146" s="908"/>
      <c r="H146" s="146"/>
      <c r="I146" s="917" t="str">
        <f>IF(OR(G146="",F146="NO"),"",IF(G146=$G$702,'Factors emissió OCCC'!$T$17,IF(G146=$G$703,'Factors emissió OCCC'!$T$18,IF(G146=$G$704,'Factors emissió OCCC'!$T$19,IF(G146=$G$705,'Factors emissió OCCC'!$T$22,IF(G146=$G$706,'Factors emissió OCCC'!$T$28,IF(G146=$G$707,'Factors emissió OCCC'!$T$33,IF(G146=$G$708,'Factors emissió OCCC'!$T$34,IF(G146=$G$709,'Factors emissió OCCC'!$T$37)))))))))</f>
        <v/>
      </c>
      <c r="J146" s="920" t="str">
        <f t="shared" si="14"/>
        <v/>
      </c>
      <c r="K146" s="146"/>
      <c r="L146" s="600" t="str">
        <f>IF(E146="","0,00000",IF(I146="",+H146*K146/1000000,J146*'Factors emissió OCCC'!$D$6/1000))</f>
        <v>0,00000</v>
      </c>
      <c r="M146" s="218" t="s">
        <v>1073</v>
      </c>
      <c r="N146" s="891"/>
      <c r="O146" s="600" t="str">
        <f t="shared" si="15"/>
        <v>0,00000</v>
      </c>
      <c r="P146" s="218" t="s">
        <v>1073</v>
      </c>
      <c r="Q146" s="891"/>
      <c r="R146" s="600" t="str">
        <f t="shared" si="16"/>
        <v>0,00000</v>
      </c>
      <c r="S146" s="350" t="s">
        <v>1073</v>
      </c>
      <c r="T146" s="243"/>
      <c r="U146" s="243"/>
      <c r="W146" s="141"/>
    </row>
    <row r="147" spans="2:23" s="107" customFormat="1" ht="21" customHeight="1" outlineLevel="1" x14ac:dyDescent="0.25">
      <c r="B147" s="120"/>
      <c r="C147" s="1463"/>
      <c r="D147" s="839" t="s">
        <v>153</v>
      </c>
      <c r="E147" s="915"/>
      <c r="F147" s="908"/>
      <c r="G147" s="908"/>
      <c r="H147" s="146"/>
      <c r="I147" s="917" t="str">
        <f>IF(OR(G147="",F147="NO"),"",IF(G147=$G$702,'Factors emissió OCCC'!$T$17,IF(G147=$G$703,'Factors emissió OCCC'!$T$18,IF(G147=$G$704,'Factors emissió OCCC'!$T$19,IF(G147=$G$705,'Factors emissió OCCC'!$T$22,IF(G147=$G$706,'Factors emissió OCCC'!$T$28,IF(G147=$G$707,'Factors emissió OCCC'!$T$33,IF(G147=$G$708,'Factors emissió OCCC'!$T$34,IF(G147=$G$709,'Factors emissió OCCC'!$T$37)))))))))</f>
        <v/>
      </c>
      <c r="J147" s="920" t="str">
        <f t="shared" si="14"/>
        <v/>
      </c>
      <c r="K147" s="146"/>
      <c r="L147" s="600" t="str">
        <f>IF(E147="","0,00000",IF(I147="",+H147*K147/1000000,J147*'Factors emissió OCCC'!$D$6/1000))</f>
        <v>0,00000</v>
      </c>
      <c r="M147" s="218" t="s">
        <v>1073</v>
      </c>
      <c r="N147" s="891"/>
      <c r="O147" s="600" t="str">
        <f t="shared" si="15"/>
        <v>0,00000</v>
      </c>
      <c r="P147" s="218" t="s">
        <v>1073</v>
      </c>
      <c r="Q147" s="891"/>
      <c r="R147" s="600" t="str">
        <f t="shared" si="16"/>
        <v>0,00000</v>
      </c>
      <c r="S147" s="350" t="s">
        <v>1073</v>
      </c>
      <c r="T147" s="243"/>
      <c r="U147" s="243"/>
      <c r="W147" s="141"/>
    </row>
    <row r="148" spans="2:23" s="107" customFormat="1" ht="21" customHeight="1" outlineLevel="1" x14ac:dyDescent="0.25">
      <c r="B148" s="120"/>
      <c r="C148" s="1463"/>
      <c r="D148" s="839" t="s">
        <v>154</v>
      </c>
      <c r="E148" s="915"/>
      <c r="F148" s="908"/>
      <c r="G148" s="908"/>
      <c r="H148" s="146"/>
      <c r="I148" s="917" t="str">
        <f>IF(OR(G148="",F148="NO"),"",IF(G148=$G$702,'Factors emissió OCCC'!$T$17,IF(G148=$G$703,'Factors emissió OCCC'!$T$18,IF(G148=$G$704,'Factors emissió OCCC'!$T$19,IF(G148=$G$705,'Factors emissió OCCC'!$T$22,IF(G148=$G$706,'Factors emissió OCCC'!$T$28,IF(G148=$G$707,'Factors emissió OCCC'!$T$33,IF(G148=$G$708,'Factors emissió OCCC'!$T$34,IF(G148=$G$709,'Factors emissió OCCC'!$T$37)))))))))</f>
        <v/>
      </c>
      <c r="J148" s="920" t="str">
        <f t="shared" si="14"/>
        <v/>
      </c>
      <c r="K148" s="146"/>
      <c r="L148" s="600" t="str">
        <f>IF(E148="","0,00000",IF(I148="",+H148*K148/1000000,J148*'Factors emissió OCCC'!$D$6/1000))</f>
        <v>0,00000</v>
      </c>
      <c r="M148" s="218" t="s">
        <v>1073</v>
      </c>
      <c r="N148" s="891"/>
      <c r="O148" s="600" t="str">
        <f t="shared" si="15"/>
        <v>0,00000</v>
      </c>
      <c r="P148" s="218" t="s">
        <v>1073</v>
      </c>
      <c r="Q148" s="891"/>
      <c r="R148" s="600" t="str">
        <f t="shared" si="16"/>
        <v>0,00000</v>
      </c>
      <c r="S148" s="350" t="s">
        <v>1073</v>
      </c>
      <c r="T148" s="243"/>
      <c r="U148" s="243"/>
      <c r="W148" s="141"/>
    </row>
    <row r="149" spans="2:23" s="107" customFormat="1" ht="21" customHeight="1" outlineLevel="1" x14ac:dyDescent="0.25">
      <c r="B149" s="120"/>
      <c r="C149" s="1463"/>
      <c r="D149" s="839" t="s">
        <v>155</v>
      </c>
      <c r="E149" s="915"/>
      <c r="F149" s="908"/>
      <c r="G149" s="908"/>
      <c r="H149" s="146"/>
      <c r="I149" s="917" t="str">
        <f>IF(OR(G149="",F149="NO"),"",IF(G149=$G$702,'Factors emissió OCCC'!$T$17,IF(G149=$G$703,'Factors emissió OCCC'!$T$18,IF(G149=$G$704,'Factors emissió OCCC'!$T$19,IF(G149=$G$705,'Factors emissió OCCC'!$T$22,IF(G149=$G$706,'Factors emissió OCCC'!$T$28,IF(G149=$G$707,'Factors emissió OCCC'!$T$33,IF(G149=$G$708,'Factors emissió OCCC'!$T$34,IF(G149=$G$709,'Factors emissió OCCC'!$T$37)))))))))</f>
        <v/>
      </c>
      <c r="J149" s="920" t="str">
        <f t="shared" si="14"/>
        <v/>
      </c>
      <c r="K149" s="146"/>
      <c r="L149" s="600" t="str">
        <f>IF(E149="","0,00000",IF(I149="",+H149*K149/1000000,J149*'Factors emissió OCCC'!$D$6/1000))</f>
        <v>0,00000</v>
      </c>
      <c r="M149" s="218" t="s">
        <v>1073</v>
      </c>
      <c r="N149" s="891"/>
      <c r="O149" s="600" t="str">
        <f t="shared" si="15"/>
        <v>0,00000</v>
      </c>
      <c r="P149" s="218" t="s">
        <v>1073</v>
      </c>
      <c r="Q149" s="891"/>
      <c r="R149" s="600" t="str">
        <f t="shared" si="16"/>
        <v>0,00000</v>
      </c>
      <c r="S149" s="350" t="s">
        <v>1073</v>
      </c>
      <c r="T149" s="243"/>
      <c r="U149" s="243"/>
      <c r="W149" s="141"/>
    </row>
    <row r="150" spans="2:23" s="107" customFormat="1" ht="21" customHeight="1" outlineLevel="1" x14ac:dyDescent="0.25">
      <c r="B150" s="120"/>
      <c r="C150" s="1463"/>
      <c r="D150" s="839" t="s">
        <v>157</v>
      </c>
      <c r="E150" s="915"/>
      <c r="F150" s="908"/>
      <c r="G150" s="908"/>
      <c r="H150" s="146"/>
      <c r="I150" s="917" t="str">
        <f>IF(OR(G150="",F150="NO"),"",IF(G150=$G$702,'Factors emissió OCCC'!$T$17,IF(G150=$G$703,'Factors emissió OCCC'!$T$18,IF(G150=$G$704,'Factors emissió OCCC'!$T$19,IF(G150=$G$705,'Factors emissió OCCC'!$T$22,IF(G150=$G$706,'Factors emissió OCCC'!$T$28,IF(G150=$G$707,'Factors emissió OCCC'!$T$33,IF(G150=$G$708,'Factors emissió OCCC'!$T$34,IF(G150=$G$709,'Factors emissió OCCC'!$T$37)))))))))</f>
        <v/>
      </c>
      <c r="J150" s="920" t="str">
        <f t="shared" si="14"/>
        <v/>
      </c>
      <c r="K150" s="146"/>
      <c r="L150" s="600" t="str">
        <f>IF(E150="","0,00000",IF(I150="",+H150*K150/1000000,J150*'Factors emissió OCCC'!$D$6/1000))</f>
        <v>0,00000</v>
      </c>
      <c r="M150" s="218" t="s">
        <v>1073</v>
      </c>
      <c r="N150" s="891"/>
      <c r="O150" s="600" t="str">
        <f t="shared" si="15"/>
        <v>0,00000</v>
      </c>
      <c r="P150" s="218" t="s">
        <v>1073</v>
      </c>
      <c r="Q150" s="891"/>
      <c r="R150" s="600" t="str">
        <f t="shared" si="16"/>
        <v>0,00000</v>
      </c>
      <c r="S150" s="350" t="s">
        <v>1073</v>
      </c>
      <c r="T150" s="243"/>
      <c r="U150" s="243"/>
      <c r="W150" s="141"/>
    </row>
    <row r="151" spans="2:23" s="107" customFormat="1" ht="21" customHeight="1" outlineLevel="1" x14ac:dyDescent="0.25">
      <c r="B151" s="120"/>
      <c r="C151" s="1463"/>
      <c r="D151" s="839" t="s">
        <v>158</v>
      </c>
      <c r="E151" s="915"/>
      <c r="F151" s="908"/>
      <c r="G151" s="908"/>
      <c r="H151" s="146"/>
      <c r="I151" s="917" t="str">
        <f>IF(OR(G151="",F151="NO"),"",IF(G151=$G$702,'Factors emissió OCCC'!$T$17,IF(G151=$G$703,'Factors emissió OCCC'!$T$18,IF(G151=$G$704,'Factors emissió OCCC'!$T$19,IF(G151=$G$705,'Factors emissió OCCC'!$T$22,IF(G151=$G$706,'Factors emissió OCCC'!$T$28,IF(G151=$G$707,'Factors emissió OCCC'!$T$33,IF(G151=$G$708,'Factors emissió OCCC'!$T$34,IF(G151=$G$709,'Factors emissió OCCC'!$T$37)))))))))</f>
        <v/>
      </c>
      <c r="J151" s="920" t="str">
        <f t="shared" si="14"/>
        <v/>
      </c>
      <c r="K151" s="146"/>
      <c r="L151" s="600" t="str">
        <f>IF(E151="","0,00000",IF(I151="",+H151*K151/1000000,J151*'Factors emissió OCCC'!$D$6/1000))</f>
        <v>0,00000</v>
      </c>
      <c r="M151" s="218" t="s">
        <v>1073</v>
      </c>
      <c r="N151" s="891"/>
      <c r="O151" s="600" t="str">
        <f t="shared" si="15"/>
        <v>0,00000</v>
      </c>
      <c r="P151" s="218" t="s">
        <v>1073</v>
      </c>
      <c r="Q151" s="891"/>
      <c r="R151" s="600" t="str">
        <f t="shared" si="16"/>
        <v>0,00000</v>
      </c>
      <c r="S151" s="350" t="s">
        <v>1073</v>
      </c>
      <c r="T151" s="243"/>
      <c r="U151" s="243"/>
      <c r="W151" s="141"/>
    </row>
    <row r="152" spans="2:23" s="107" customFormat="1" ht="21" customHeight="1" outlineLevel="1" x14ac:dyDescent="0.25">
      <c r="B152" s="120"/>
      <c r="C152" s="1463"/>
      <c r="D152" s="839" t="s">
        <v>159</v>
      </c>
      <c r="E152" s="915"/>
      <c r="F152" s="908"/>
      <c r="G152" s="908"/>
      <c r="H152" s="146"/>
      <c r="I152" s="917" t="str">
        <f>IF(OR(G152="",F152="NO"),"",IF(G152=$G$702,'Factors emissió OCCC'!$T$17,IF(G152=$G$703,'Factors emissió OCCC'!$T$18,IF(G152=$G$704,'Factors emissió OCCC'!$T$19,IF(G152=$G$705,'Factors emissió OCCC'!$T$22,IF(G152=$G$706,'Factors emissió OCCC'!$T$28,IF(G152=$G$707,'Factors emissió OCCC'!$T$33,IF(G152=$G$708,'Factors emissió OCCC'!$T$34,IF(G152=$G$709,'Factors emissió OCCC'!$T$37)))))))))</f>
        <v/>
      </c>
      <c r="J152" s="920" t="str">
        <f t="shared" si="14"/>
        <v/>
      </c>
      <c r="K152" s="146"/>
      <c r="L152" s="600" t="str">
        <f>IF(E152="","0,00000",IF(I152="",+H152*K152/1000000,J152*'Factors emissió OCCC'!$D$6/1000))</f>
        <v>0,00000</v>
      </c>
      <c r="M152" s="218" t="s">
        <v>1073</v>
      </c>
      <c r="N152" s="891"/>
      <c r="O152" s="600" t="str">
        <f t="shared" si="15"/>
        <v>0,00000</v>
      </c>
      <c r="P152" s="218" t="s">
        <v>1073</v>
      </c>
      <c r="Q152" s="891"/>
      <c r="R152" s="600" t="str">
        <f t="shared" si="16"/>
        <v>0,00000</v>
      </c>
      <c r="S152" s="350" t="s">
        <v>1073</v>
      </c>
      <c r="T152" s="243"/>
      <c r="U152" s="243"/>
      <c r="W152" s="141"/>
    </row>
    <row r="153" spans="2:23" s="107" customFormat="1" ht="21" customHeight="1" outlineLevel="1" x14ac:dyDescent="0.25">
      <c r="B153" s="120"/>
      <c r="C153" s="1463"/>
      <c r="D153" s="839" t="s">
        <v>160</v>
      </c>
      <c r="E153" s="915"/>
      <c r="F153" s="908"/>
      <c r="G153" s="908"/>
      <c r="H153" s="146"/>
      <c r="I153" s="917" t="str">
        <f>IF(OR(G153="",F153="NO"),"",IF(G153=$G$702,'Factors emissió OCCC'!$T$17,IF(G153=$G$703,'Factors emissió OCCC'!$T$18,IF(G153=$G$704,'Factors emissió OCCC'!$T$19,IF(G153=$G$705,'Factors emissió OCCC'!$T$22,IF(G153=$G$706,'Factors emissió OCCC'!$T$28,IF(G153=$G$707,'Factors emissió OCCC'!$T$33,IF(G153=$G$708,'Factors emissió OCCC'!$T$34,IF(G153=$G$709,'Factors emissió OCCC'!$T$37)))))))))</f>
        <v/>
      </c>
      <c r="J153" s="920" t="str">
        <f t="shared" si="14"/>
        <v/>
      </c>
      <c r="K153" s="146"/>
      <c r="L153" s="600" t="str">
        <f>IF(E153="","0,00000",IF(I153="",+H153*K153/1000000,J153*'Factors emissió OCCC'!$D$6/1000))</f>
        <v>0,00000</v>
      </c>
      <c r="M153" s="218" t="s">
        <v>1073</v>
      </c>
      <c r="N153" s="891"/>
      <c r="O153" s="600" t="str">
        <f t="shared" si="15"/>
        <v>0,00000</v>
      </c>
      <c r="P153" s="218" t="s">
        <v>1073</v>
      </c>
      <c r="Q153" s="891"/>
      <c r="R153" s="600" t="str">
        <f t="shared" si="16"/>
        <v>0,00000</v>
      </c>
      <c r="S153" s="350" t="s">
        <v>1073</v>
      </c>
      <c r="T153" s="243"/>
      <c r="U153" s="243"/>
      <c r="W153" s="141"/>
    </row>
    <row r="154" spans="2:23" s="107" customFormat="1" ht="21" customHeight="1" outlineLevel="1" x14ac:dyDescent="0.25">
      <c r="B154" s="120"/>
      <c r="C154" s="1463"/>
      <c r="D154" s="839" t="s">
        <v>161</v>
      </c>
      <c r="E154" s="915"/>
      <c r="F154" s="908"/>
      <c r="G154" s="908"/>
      <c r="H154" s="146"/>
      <c r="I154" s="917" t="str">
        <f>IF(OR(G154="",F154="NO"),"",IF(G154=$G$702,'Factors emissió OCCC'!$T$17,IF(G154=$G$703,'Factors emissió OCCC'!$T$18,IF(G154=$G$704,'Factors emissió OCCC'!$T$19,IF(G154=$G$705,'Factors emissió OCCC'!$T$22,IF(G154=$G$706,'Factors emissió OCCC'!$T$28,IF(G154=$G$707,'Factors emissió OCCC'!$T$33,IF(G154=$G$708,'Factors emissió OCCC'!$T$34,IF(G154=$G$709,'Factors emissió OCCC'!$T$37)))))))))</f>
        <v/>
      </c>
      <c r="J154" s="920" t="str">
        <f t="shared" si="14"/>
        <v/>
      </c>
      <c r="K154" s="146"/>
      <c r="L154" s="600" t="str">
        <f>IF(E154="","0,00000",IF(I154="",+H154*K154/1000000,J154*'Factors emissió OCCC'!$D$6/1000))</f>
        <v>0,00000</v>
      </c>
      <c r="M154" s="218" t="s">
        <v>1073</v>
      </c>
      <c r="N154" s="891"/>
      <c r="O154" s="600" t="str">
        <f t="shared" si="15"/>
        <v>0,00000</v>
      </c>
      <c r="P154" s="218" t="s">
        <v>1073</v>
      </c>
      <c r="Q154" s="891"/>
      <c r="R154" s="600" t="str">
        <f t="shared" si="16"/>
        <v>0,00000</v>
      </c>
      <c r="S154" s="350" t="s">
        <v>1073</v>
      </c>
      <c r="T154" s="243"/>
      <c r="U154" s="243"/>
      <c r="W154" s="141"/>
    </row>
    <row r="155" spans="2:23" s="107" customFormat="1" ht="21" customHeight="1" outlineLevel="1" x14ac:dyDescent="0.25">
      <c r="B155" s="120"/>
      <c r="C155" s="1463"/>
      <c r="D155" s="839" t="s">
        <v>162</v>
      </c>
      <c r="E155" s="915"/>
      <c r="F155" s="908"/>
      <c r="G155" s="908"/>
      <c r="H155" s="146"/>
      <c r="I155" s="917" t="str">
        <f>IF(OR(G155="",F155="NO"),"",IF(G155=$G$702,'Factors emissió OCCC'!$T$17,IF(G155=$G$703,'Factors emissió OCCC'!$T$18,IF(G155=$G$704,'Factors emissió OCCC'!$T$19,IF(G155=$G$705,'Factors emissió OCCC'!$T$22,IF(G155=$G$706,'Factors emissió OCCC'!$T$28,IF(G155=$G$707,'Factors emissió OCCC'!$T$33,IF(G155=$G$708,'Factors emissió OCCC'!$T$34,IF(G155=$G$709,'Factors emissió OCCC'!$T$37)))))))))</f>
        <v/>
      </c>
      <c r="J155" s="920" t="str">
        <f t="shared" si="14"/>
        <v/>
      </c>
      <c r="K155" s="146"/>
      <c r="L155" s="600" t="str">
        <f>IF(E155="","0,00000",IF(I155="",+H155*K155/1000000,J155*'Factors emissió OCCC'!$D$6/1000))</f>
        <v>0,00000</v>
      </c>
      <c r="M155" s="218" t="s">
        <v>1073</v>
      </c>
      <c r="N155" s="891"/>
      <c r="O155" s="600" t="str">
        <f t="shared" si="15"/>
        <v>0,00000</v>
      </c>
      <c r="P155" s="218" t="s">
        <v>1073</v>
      </c>
      <c r="Q155" s="891"/>
      <c r="R155" s="600" t="str">
        <f t="shared" si="16"/>
        <v>0,00000</v>
      </c>
      <c r="S155" s="350" t="s">
        <v>1073</v>
      </c>
      <c r="T155" s="243"/>
      <c r="U155" s="243"/>
      <c r="W155" s="141"/>
    </row>
    <row r="156" spans="2:23" s="107" customFormat="1" ht="21" customHeight="1" outlineLevel="1" x14ac:dyDescent="0.25">
      <c r="B156" s="120"/>
      <c r="C156" s="1463"/>
      <c r="D156" s="839" t="s">
        <v>163</v>
      </c>
      <c r="E156" s="915"/>
      <c r="F156" s="908"/>
      <c r="G156" s="908"/>
      <c r="H156" s="146"/>
      <c r="I156" s="917" t="str">
        <f>IF(OR(G156="",F156="NO"),"",IF(G156=$G$702,'Factors emissió OCCC'!$T$17,IF(G156=$G$703,'Factors emissió OCCC'!$T$18,IF(G156=$G$704,'Factors emissió OCCC'!$T$19,IF(G156=$G$705,'Factors emissió OCCC'!$T$22,IF(G156=$G$706,'Factors emissió OCCC'!$T$28,IF(G156=$G$707,'Factors emissió OCCC'!$T$33,IF(G156=$G$708,'Factors emissió OCCC'!$T$34,IF(G156=$G$709,'Factors emissió OCCC'!$T$37)))))))))</f>
        <v/>
      </c>
      <c r="J156" s="920" t="str">
        <f t="shared" si="14"/>
        <v/>
      </c>
      <c r="K156" s="146"/>
      <c r="L156" s="600" t="str">
        <f>IF(E156="","0,00000",IF(I156="",+H156*K156/1000000,J156*'Factors emissió OCCC'!$D$6/1000))</f>
        <v>0,00000</v>
      </c>
      <c r="M156" s="218" t="s">
        <v>1073</v>
      </c>
      <c r="N156" s="891"/>
      <c r="O156" s="600" t="str">
        <f t="shared" si="15"/>
        <v>0,00000</v>
      </c>
      <c r="P156" s="218" t="s">
        <v>1073</v>
      </c>
      <c r="Q156" s="891"/>
      <c r="R156" s="600" t="str">
        <f t="shared" si="16"/>
        <v>0,00000</v>
      </c>
      <c r="S156" s="350" t="s">
        <v>1073</v>
      </c>
      <c r="T156" s="243"/>
      <c r="U156" s="243"/>
      <c r="W156" s="141"/>
    </row>
    <row r="157" spans="2:23" s="107" customFormat="1" ht="21" customHeight="1" outlineLevel="1" x14ac:dyDescent="0.25">
      <c r="B157" s="120"/>
      <c r="C157" s="1463"/>
      <c r="D157" s="839" t="s">
        <v>164</v>
      </c>
      <c r="E157" s="915"/>
      <c r="F157" s="908"/>
      <c r="G157" s="908"/>
      <c r="H157" s="146"/>
      <c r="I157" s="917" t="str">
        <f>IF(OR(G157="",F157="NO"),"",IF(G157=$G$702,'Factors emissió OCCC'!$T$17,IF(G157=$G$703,'Factors emissió OCCC'!$T$18,IF(G157=$G$704,'Factors emissió OCCC'!$T$19,IF(G157=$G$705,'Factors emissió OCCC'!$T$22,IF(G157=$G$706,'Factors emissió OCCC'!$T$28,IF(G157=$G$707,'Factors emissió OCCC'!$T$33,IF(G157=$G$708,'Factors emissió OCCC'!$T$34,IF(G157=$G$709,'Factors emissió OCCC'!$T$37)))))))))</f>
        <v/>
      </c>
      <c r="J157" s="920" t="str">
        <f t="shared" si="14"/>
        <v/>
      </c>
      <c r="K157" s="146"/>
      <c r="L157" s="600" t="str">
        <f>IF(E157="","0,00000",IF(I157="",+H157*K157/1000000,J157*'Factors emissió OCCC'!$D$6/1000))</f>
        <v>0,00000</v>
      </c>
      <c r="M157" s="218" t="s">
        <v>1073</v>
      </c>
      <c r="N157" s="891"/>
      <c r="O157" s="600" t="str">
        <f t="shared" si="15"/>
        <v>0,00000</v>
      </c>
      <c r="P157" s="218" t="s">
        <v>1073</v>
      </c>
      <c r="Q157" s="891"/>
      <c r="R157" s="600" t="str">
        <f t="shared" si="16"/>
        <v>0,00000</v>
      </c>
      <c r="S157" s="350" t="s">
        <v>1073</v>
      </c>
      <c r="T157" s="243"/>
      <c r="U157" s="243"/>
      <c r="W157" s="141"/>
    </row>
    <row r="158" spans="2:23" s="107" customFormat="1" ht="21" customHeight="1" outlineLevel="1" x14ac:dyDescent="0.25">
      <c r="B158" s="120"/>
      <c r="C158" s="1463"/>
      <c r="D158" s="839" t="s">
        <v>165</v>
      </c>
      <c r="E158" s="915"/>
      <c r="F158" s="908"/>
      <c r="G158" s="908"/>
      <c r="H158" s="146"/>
      <c r="I158" s="917" t="str">
        <f>IF(OR(G158="",F158="NO"),"",IF(G158=$G$702,'Factors emissió OCCC'!$T$17,IF(G158=$G$703,'Factors emissió OCCC'!$T$18,IF(G158=$G$704,'Factors emissió OCCC'!$T$19,IF(G158=$G$705,'Factors emissió OCCC'!$T$22,IF(G158=$G$706,'Factors emissió OCCC'!$T$28,IF(G158=$G$707,'Factors emissió OCCC'!$T$33,IF(G158=$G$708,'Factors emissió OCCC'!$T$34,IF(G158=$G$709,'Factors emissió OCCC'!$T$37)))))))))</f>
        <v/>
      </c>
      <c r="J158" s="920" t="str">
        <f t="shared" si="14"/>
        <v/>
      </c>
      <c r="K158" s="146"/>
      <c r="L158" s="600" t="str">
        <f>IF(E158="","0,00000",IF(I158="",+H158*K158/1000000,J158*'Factors emissió OCCC'!$D$6/1000))</f>
        <v>0,00000</v>
      </c>
      <c r="M158" s="218" t="s">
        <v>1073</v>
      </c>
      <c r="N158" s="891"/>
      <c r="O158" s="600" t="str">
        <f t="shared" si="15"/>
        <v>0,00000</v>
      </c>
      <c r="P158" s="218" t="s">
        <v>1073</v>
      </c>
      <c r="Q158" s="891"/>
      <c r="R158" s="600" t="str">
        <f t="shared" si="16"/>
        <v>0,00000</v>
      </c>
      <c r="S158" s="350" t="s">
        <v>1073</v>
      </c>
      <c r="T158" s="243"/>
      <c r="U158" s="243"/>
      <c r="W158" s="141"/>
    </row>
    <row r="159" spans="2:23" s="107" customFormat="1" ht="21" customHeight="1" outlineLevel="1" thickBot="1" x14ac:dyDescent="0.3">
      <c r="B159" s="120"/>
      <c r="C159" s="1469"/>
      <c r="D159" s="840" t="s">
        <v>166</v>
      </c>
      <c r="E159" s="916"/>
      <c r="F159" s="918"/>
      <c r="G159" s="918"/>
      <c r="H159" s="148"/>
      <c r="I159" s="919" t="str">
        <f>IF(OR(G159="",F159="NO"),"",IF(G159=$G$702,'Factors emissió OCCC'!$T$17,IF(G159=$G$703,'Factors emissió OCCC'!$T$18,IF(G159=$G$704,'Factors emissió OCCC'!$T$19,IF(G159=$G$705,'Factors emissió OCCC'!$T$22,IF(G159=$G$706,'Factors emissió OCCC'!$T$28,IF(G159=$G$707,'Factors emissió OCCC'!$T$33,IF(G159=$G$708,'Factors emissió OCCC'!$T$34,IF(G159=$G$709,'Factors emissió OCCC'!$T$37)))))))))</f>
        <v/>
      </c>
      <c r="J159" s="921" t="str">
        <f t="shared" si="14"/>
        <v/>
      </c>
      <c r="K159" s="148"/>
      <c r="L159" s="600" t="str">
        <f>IF(E159="","0,00000",IF(I159="",+H159*K159/1000000,J159*'Factors emissió OCCC'!$D$6/1000))</f>
        <v>0,00000</v>
      </c>
      <c r="M159" s="227" t="s">
        <v>1073</v>
      </c>
      <c r="N159" s="893"/>
      <c r="O159" s="601" t="str">
        <f t="shared" si="15"/>
        <v>0,00000</v>
      </c>
      <c r="P159" s="227" t="s">
        <v>1073</v>
      </c>
      <c r="Q159" s="893"/>
      <c r="R159" s="601" t="str">
        <f t="shared" si="16"/>
        <v>0,00000</v>
      </c>
      <c r="S159" s="351" t="s">
        <v>1073</v>
      </c>
      <c r="T159" s="243"/>
      <c r="U159" s="243"/>
      <c r="W159" s="141"/>
    </row>
    <row r="160" spans="2:23" s="107" customFormat="1" ht="21" customHeight="1" thickBot="1" x14ac:dyDescent="0.3">
      <c r="B160" s="120"/>
      <c r="C160" s="243"/>
      <c r="D160" s="243"/>
      <c r="E160" s="243"/>
      <c r="F160" s="909" t="s">
        <v>1485</v>
      </c>
      <c r="G160" s="909" t="s">
        <v>1486</v>
      </c>
      <c r="H160" s="243"/>
      <c r="I160" s="243"/>
      <c r="J160" s="243"/>
      <c r="K160" s="243"/>
      <c r="L160" s="243"/>
      <c r="M160" s="243"/>
      <c r="N160" s="243"/>
      <c r="O160" s="243"/>
      <c r="P160" s="243"/>
      <c r="Q160" s="243"/>
      <c r="R160" s="923"/>
      <c r="S160" s="243"/>
      <c r="T160" s="243"/>
      <c r="U160" s="243"/>
      <c r="W160" s="141"/>
    </row>
    <row r="161" spans="2:25" s="107" customFormat="1" ht="46.5" customHeight="1" x14ac:dyDescent="0.25">
      <c r="B161" s="120"/>
      <c r="C161" s="1485" t="s">
        <v>167</v>
      </c>
      <c r="D161" s="1486"/>
      <c r="E161" s="1486"/>
      <c r="F161" s="1486"/>
      <c r="G161" s="1486"/>
      <c r="H161" s="1486"/>
      <c r="I161" s="1486"/>
      <c r="J161" s="1486"/>
      <c r="K161" s="1486"/>
      <c r="L161" s="1486"/>
      <c r="M161" s="1486"/>
      <c r="N161" s="1486"/>
      <c r="O161" s="1486"/>
      <c r="P161" s="1486"/>
      <c r="Q161" s="1487"/>
      <c r="R161" s="243"/>
      <c r="S161" s="243"/>
      <c r="T161" s="243"/>
      <c r="U161" s="243"/>
      <c r="W161" s="141"/>
    </row>
    <row r="162" spans="2:25" s="107" customFormat="1" ht="30" customHeight="1" x14ac:dyDescent="0.25">
      <c r="B162" s="120"/>
      <c r="C162" s="1477" t="s">
        <v>168</v>
      </c>
      <c r="D162" s="1478"/>
      <c r="E162" s="1478"/>
      <c r="F162" s="1478"/>
      <c r="G162" s="1478"/>
      <c r="H162" s="1478"/>
      <c r="I162" s="1478"/>
      <c r="J162" s="1478"/>
      <c r="K162" s="1478"/>
      <c r="L162" s="1478"/>
      <c r="M162" s="1478"/>
      <c r="N162" s="1478"/>
      <c r="O162" s="1478"/>
      <c r="P162" s="1478"/>
      <c r="Q162" s="1479"/>
      <c r="R162" s="243"/>
      <c r="S162" s="243"/>
      <c r="T162" s="243"/>
      <c r="U162" s="243"/>
      <c r="V162" s="134"/>
      <c r="W162" s="141"/>
      <c r="X162" s="134"/>
      <c r="Y162" s="134"/>
    </row>
    <row r="163" spans="2:25" s="107" customFormat="1" ht="33" customHeight="1" x14ac:dyDescent="0.25">
      <c r="B163" s="120"/>
      <c r="C163" s="1458" t="s">
        <v>97</v>
      </c>
      <c r="D163" s="1460" t="s">
        <v>116</v>
      </c>
      <c r="E163" s="1460"/>
      <c r="F163" s="1460"/>
      <c r="G163" s="1460"/>
      <c r="H163" s="841" t="s">
        <v>993</v>
      </c>
      <c r="I163" s="583" t="s">
        <v>994</v>
      </c>
      <c r="J163" s="1475" t="s">
        <v>983</v>
      </c>
      <c r="K163" s="1475"/>
      <c r="L163" s="1421" t="s">
        <v>1070</v>
      </c>
      <c r="M163" s="1421"/>
      <c r="N163" s="1421"/>
      <c r="O163" s="1421" t="s">
        <v>1069</v>
      </c>
      <c r="P163" s="1421"/>
      <c r="Q163" s="1417"/>
      <c r="R163" s="243"/>
      <c r="S163" s="243"/>
      <c r="T163" s="243"/>
      <c r="U163" s="243"/>
      <c r="V163" s="134"/>
      <c r="W163" s="1481" t="s">
        <v>1433</v>
      </c>
      <c r="X163" s="134"/>
      <c r="Y163" s="134"/>
    </row>
    <row r="164" spans="2:25" s="107" customFormat="1" ht="69" customHeight="1" x14ac:dyDescent="0.25">
      <c r="B164" s="120"/>
      <c r="C164" s="1458"/>
      <c r="D164" s="1460"/>
      <c r="E164" s="1460"/>
      <c r="F164" s="1460"/>
      <c r="G164" s="1460"/>
      <c r="H164" s="841" t="s">
        <v>122</v>
      </c>
      <c r="I164" s="841" t="s">
        <v>990</v>
      </c>
      <c r="J164" s="673" t="s">
        <v>1071</v>
      </c>
      <c r="K164" s="673" t="s">
        <v>1078</v>
      </c>
      <c r="L164" s="673" t="s">
        <v>1431</v>
      </c>
      <c r="M164" s="673" t="s">
        <v>1072</v>
      </c>
      <c r="N164" s="673" t="s">
        <v>1080</v>
      </c>
      <c r="O164" s="673" t="s">
        <v>1432</v>
      </c>
      <c r="P164" s="673" t="s">
        <v>1072</v>
      </c>
      <c r="Q164" s="838" t="s">
        <v>1079</v>
      </c>
      <c r="R164" s="243"/>
      <c r="S164" s="243"/>
      <c r="T164" s="243"/>
      <c r="U164" s="243"/>
      <c r="V164" s="134"/>
      <c r="W164" s="1481"/>
      <c r="X164" s="134"/>
      <c r="Y164" s="134"/>
    </row>
    <row r="165" spans="2:25" s="107" customFormat="1" ht="21" customHeight="1" x14ac:dyDescent="0.25">
      <c r="B165" s="120"/>
      <c r="C165" s="1463" t="s">
        <v>169</v>
      </c>
      <c r="D165" s="1446" t="s">
        <v>170</v>
      </c>
      <c r="E165" s="1446"/>
      <c r="F165" s="1446"/>
      <c r="G165" s="1446"/>
      <c r="H165" s="146"/>
      <c r="I165" s="139" t="str">
        <f>IF(H165=0,"",+'Factors emissió OCCC'!$D$24)</f>
        <v/>
      </c>
      <c r="J165" s="600" t="str">
        <f>IF(H165=0,"0,00000",+H165*I165/1000000)</f>
        <v>0,00000</v>
      </c>
      <c r="K165" s="218" t="s">
        <v>1073</v>
      </c>
      <c r="L165" s="891"/>
      <c r="M165" s="600" t="str">
        <f>IF(H165=0,"0,00000",H165*L165/1000000)</f>
        <v>0,00000</v>
      </c>
      <c r="N165" s="218" t="s">
        <v>1073</v>
      </c>
      <c r="O165" s="891"/>
      <c r="P165" s="600" t="str">
        <f>IF(H165=0,"0,00000",H165*O165/1000000)</f>
        <v>0,00000</v>
      </c>
      <c r="Q165" s="350" t="s">
        <v>1073</v>
      </c>
      <c r="R165" s="243"/>
      <c r="S165" s="243"/>
      <c r="T165" s="243"/>
      <c r="U165" s="243"/>
      <c r="V165" s="134"/>
      <c r="W165" s="141"/>
      <c r="X165" s="134"/>
      <c r="Y165" s="134"/>
    </row>
    <row r="166" spans="2:25" s="107" customFormat="1" ht="21" customHeight="1" x14ac:dyDescent="0.25">
      <c r="B166" s="120"/>
      <c r="C166" s="1463"/>
      <c r="D166" s="1446" t="s">
        <v>171</v>
      </c>
      <c r="E166" s="1446"/>
      <c r="F166" s="1446"/>
      <c r="G166" s="1446"/>
      <c r="H166" s="146"/>
      <c r="I166" s="139" t="str">
        <f>IF(H166=0,"",+'Factors emissió OCCC'!$D$24)</f>
        <v/>
      </c>
      <c r="J166" s="600" t="str">
        <f t="shared" ref="J166:J184" si="17">IF(H166=0,"0,00000",+H166*I166/1000000)</f>
        <v>0,00000</v>
      </c>
      <c r="K166" s="218" t="s">
        <v>1073</v>
      </c>
      <c r="L166" s="891"/>
      <c r="M166" s="600" t="str">
        <f t="shared" ref="M166:M184" si="18">IF(H166=0,"0,00000",H166*L166/1000000)</f>
        <v>0,00000</v>
      </c>
      <c r="N166" s="218" t="s">
        <v>1073</v>
      </c>
      <c r="O166" s="891"/>
      <c r="P166" s="600" t="str">
        <f t="shared" ref="P166:P184" si="19">IF(H166=0,"0,00000",H166*O166/1000000)</f>
        <v>0,00000</v>
      </c>
      <c r="Q166" s="350" t="s">
        <v>1073</v>
      </c>
      <c r="R166" s="243"/>
      <c r="S166" s="243"/>
      <c r="T166" s="243"/>
      <c r="U166" s="243"/>
      <c r="V166" s="134"/>
      <c r="W166" s="1481" t="s">
        <v>995</v>
      </c>
      <c r="X166" s="134"/>
      <c r="Y166" s="134"/>
    </row>
    <row r="167" spans="2:25" s="107" customFormat="1" ht="21" customHeight="1" x14ac:dyDescent="0.25">
      <c r="B167" s="120"/>
      <c r="C167" s="1463"/>
      <c r="D167" s="1446" t="s">
        <v>172</v>
      </c>
      <c r="E167" s="1446"/>
      <c r="F167" s="1446"/>
      <c r="G167" s="1446"/>
      <c r="H167" s="146"/>
      <c r="I167" s="139" t="str">
        <f>IF(H167=0,"",+'Factors emissió OCCC'!$D$24)</f>
        <v/>
      </c>
      <c r="J167" s="600" t="str">
        <f t="shared" si="17"/>
        <v>0,00000</v>
      </c>
      <c r="K167" s="218" t="s">
        <v>1073</v>
      </c>
      <c r="L167" s="891"/>
      <c r="M167" s="600" t="str">
        <f t="shared" si="18"/>
        <v>0,00000</v>
      </c>
      <c r="N167" s="218" t="s">
        <v>1073</v>
      </c>
      <c r="O167" s="891"/>
      <c r="P167" s="600" t="str">
        <f t="shared" si="19"/>
        <v>0,00000</v>
      </c>
      <c r="Q167" s="350" t="s">
        <v>1073</v>
      </c>
      <c r="R167" s="243"/>
      <c r="S167" s="243"/>
      <c r="T167" s="243"/>
      <c r="U167" s="243"/>
      <c r="V167" s="134"/>
      <c r="W167" s="1481"/>
      <c r="X167" s="134"/>
      <c r="Y167" s="134"/>
    </row>
    <row r="168" spans="2:25" s="107" customFormat="1" ht="21" customHeight="1" x14ac:dyDescent="0.25">
      <c r="B168" s="120"/>
      <c r="C168" s="1463"/>
      <c r="D168" s="1446" t="s">
        <v>173</v>
      </c>
      <c r="E168" s="1446"/>
      <c r="F168" s="1446"/>
      <c r="G168" s="1446"/>
      <c r="H168" s="146"/>
      <c r="I168" s="139" t="str">
        <f>IF(H168=0,"",+'Factors emissió OCCC'!$D$24)</f>
        <v/>
      </c>
      <c r="J168" s="600" t="str">
        <f t="shared" si="17"/>
        <v>0,00000</v>
      </c>
      <c r="K168" s="218" t="s">
        <v>1073</v>
      </c>
      <c r="L168" s="891"/>
      <c r="M168" s="600" t="str">
        <f t="shared" si="18"/>
        <v>0,00000</v>
      </c>
      <c r="N168" s="218" t="s">
        <v>1073</v>
      </c>
      <c r="O168" s="891"/>
      <c r="P168" s="600" t="str">
        <f t="shared" si="19"/>
        <v>0,00000</v>
      </c>
      <c r="Q168" s="350" t="s">
        <v>1073</v>
      </c>
      <c r="R168" s="243"/>
      <c r="S168" s="243"/>
      <c r="T168" s="243"/>
      <c r="U168" s="243"/>
      <c r="V168" s="134"/>
      <c r="W168" s="1481"/>
      <c r="X168" s="134"/>
      <c r="Y168" s="134"/>
    </row>
    <row r="169" spans="2:25" s="107" customFormat="1" ht="21" customHeight="1" x14ac:dyDescent="0.25">
      <c r="B169" s="120"/>
      <c r="C169" s="1463"/>
      <c r="D169" s="1446" t="s">
        <v>174</v>
      </c>
      <c r="E169" s="1446"/>
      <c r="F169" s="1446"/>
      <c r="G169" s="1446"/>
      <c r="H169" s="146"/>
      <c r="I169" s="139" t="str">
        <f>IF(H169=0,"",+'Factors emissió OCCC'!$D$24)</f>
        <v/>
      </c>
      <c r="J169" s="600" t="str">
        <f t="shared" si="17"/>
        <v>0,00000</v>
      </c>
      <c r="K169" s="218" t="s">
        <v>1073</v>
      </c>
      <c r="L169" s="891"/>
      <c r="M169" s="600" t="str">
        <f t="shared" si="18"/>
        <v>0,00000</v>
      </c>
      <c r="N169" s="218" t="s">
        <v>1073</v>
      </c>
      <c r="O169" s="891"/>
      <c r="P169" s="600" t="str">
        <f t="shared" si="19"/>
        <v>0,00000</v>
      </c>
      <c r="Q169" s="350" t="s">
        <v>1073</v>
      </c>
      <c r="R169" s="243"/>
      <c r="S169" s="243"/>
      <c r="T169" s="243"/>
      <c r="U169" s="243"/>
      <c r="V169" s="134"/>
      <c r="W169" s="1481"/>
      <c r="X169" s="134"/>
      <c r="Y169" s="134"/>
    </row>
    <row r="170" spans="2:25" s="107" customFormat="1" ht="21" customHeight="1" x14ac:dyDescent="0.25">
      <c r="B170" s="120"/>
      <c r="C170" s="1463"/>
      <c r="D170" s="1446" t="s">
        <v>175</v>
      </c>
      <c r="E170" s="1446"/>
      <c r="F170" s="1446"/>
      <c r="G170" s="1446"/>
      <c r="H170" s="146"/>
      <c r="I170" s="139" t="str">
        <f>IF(H170=0,"",+'Factors emissió OCCC'!$D$24)</f>
        <v/>
      </c>
      <c r="J170" s="600" t="str">
        <f t="shared" si="17"/>
        <v>0,00000</v>
      </c>
      <c r="K170" s="218" t="s">
        <v>1073</v>
      </c>
      <c r="L170" s="891"/>
      <c r="M170" s="600" t="str">
        <f t="shared" si="18"/>
        <v>0,00000</v>
      </c>
      <c r="N170" s="218" t="s">
        <v>1073</v>
      </c>
      <c r="O170" s="891"/>
      <c r="P170" s="600" t="str">
        <f t="shared" si="19"/>
        <v>0,00000</v>
      </c>
      <c r="Q170" s="350" t="s">
        <v>1073</v>
      </c>
      <c r="R170" s="243"/>
      <c r="S170" s="243"/>
      <c r="T170" s="243"/>
      <c r="U170" s="243"/>
      <c r="W170" s="1481"/>
    </row>
    <row r="171" spans="2:25" s="107" customFormat="1" ht="21" customHeight="1" outlineLevel="1" x14ac:dyDescent="0.25">
      <c r="B171" s="120"/>
      <c r="C171" s="1463"/>
      <c r="D171" s="1446" t="s">
        <v>176</v>
      </c>
      <c r="E171" s="1446"/>
      <c r="F171" s="1446"/>
      <c r="G171" s="1446"/>
      <c r="H171" s="146"/>
      <c r="I171" s="139" t="str">
        <f>IF(H171=0,"",+'Factors emissió OCCC'!$D$24)</f>
        <v/>
      </c>
      <c r="J171" s="600" t="str">
        <f t="shared" si="17"/>
        <v>0,00000</v>
      </c>
      <c r="K171" s="218" t="s">
        <v>1073</v>
      </c>
      <c r="L171" s="891"/>
      <c r="M171" s="600" t="str">
        <f t="shared" si="18"/>
        <v>0,00000</v>
      </c>
      <c r="N171" s="218" t="s">
        <v>1073</v>
      </c>
      <c r="O171" s="891"/>
      <c r="P171" s="600" t="str">
        <f t="shared" si="19"/>
        <v>0,00000</v>
      </c>
      <c r="Q171" s="350" t="s">
        <v>1073</v>
      </c>
      <c r="R171" s="243"/>
      <c r="S171" s="243"/>
      <c r="T171" s="243"/>
      <c r="U171" s="243"/>
      <c r="W171" s="141"/>
    </row>
    <row r="172" spans="2:25" s="107" customFormat="1" ht="21" customHeight="1" outlineLevel="1" x14ac:dyDescent="0.25">
      <c r="B172" s="120"/>
      <c r="C172" s="1463"/>
      <c r="D172" s="1446" t="s">
        <v>177</v>
      </c>
      <c r="E172" s="1446"/>
      <c r="F172" s="1446"/>
      <c r="G172" s="1446"/>
      <c r="H172" s="146"/>
      <c r="I172" s="139" t="str">
        <f>IF(H172=0,"",+'Factors emissió OCCC'!$D$24)</f>
        <v/>
      </c>
      <c r="J172" s="600" t="str">
        <f t="shared" si="17"/>
        <v>0,00000</v>
      </c>
      <c r="K172" s="218" t="s">
        <v>1073</v>
      </c>
      <c r="L172" s="891"/>
      <c r="M172" s="600" t="str">
        <f t="shared" si="18"/>
        <v>0,00000</v>
      </c>
      <c r="N172" s="218" t="s">
        <v>1073</v>
      </c>
      <c r="O172" s="891"/>
      <c r="P172" s="600" t="str">
        <f t="shared" si="19"/>
        <v>0,00000</v>
      </c>
      <c r="Q172" s="350" t="s">
        <v>1073</v>
      </c>
      <c r="R172" s="243"/>
      <c r="S172" s="243"/>
      <c r="T172" s="243"/>
      <c r="U172" s="243"/>
      <c r="W172" s="141"/>
    </row>
    <row r="173" spans="2:25" s="107" customFormat="1" ht="21" customHeight="1" outlineLevel="1" x14ac:dyDescent="0.25">
      <c r="B173" s="120"/>
      <c r="C173" s="1463"/>
      <c r="D173" s="1446" t="s">
        <v>178</v>
      </c>
      <c r="E173" s="1446"/>
      <c r="F173" s="1446"/>
      <c r="G173" s="1446"/>
      <c r="H173" s="146"/>
      <c r="I173" s="139" t="str">
        <f>IF(H173=0,"",+'Factors emissió OCCC'!$D$24)</f>
        <v/>
      </c>
      <c r="J173" s="600" t="str">
        <f t="shared" si="17"/>
        <v>0,00000</v>
      </c>
      <c r="K173" s="218" t="s">
        <v>1073</v>
      </c>
      <c r="L173" s="891"/>
      <c r="M173" s="600" t="str">
        <f t="shared" si="18"/>
        <v>0,00000</v>
      </c>
      <c r="N173" s="218" t="s">
        <v>1073</v>
      </c>
      <c r="O173" s="891"/>
      <c r="P173" s="600" t="str">
        <f t="shared" si="19"/>
        <v>0,00000</v>
      </c>
      <c r="Q173" s="350" t="s">
        <v>1073</v>
      </c>
      <c r="R173" s="243"/>
      <c r="S173" s="243"/>
      <c r="T173" s="243"/>
      <c r="U173" s="243"/>
      <c r="W173" s="141"/>
    </row>
    <row r="174" spans="2:25" s="107" customFormat="1" ht="21" customHeight="1" outlineLevel="1" x14ac:dyDescent="0.25">
      <c r="B174" s="120"/>
      <c r="C174" s="1463"/>
      <c r="D174" s="1446" t="s">
        <v>179</v>
      </c>
      <c r="E174" s="1446"/>
      <c r="F174" s="1446"/>
      <c r="G174" s="1446"/>
      <c r="H174" s="146"/>
      <c r="I174" s="139" t="str">
        <f>IF(H174=0,"",+'Factors emissió OCCC'!$D$24)</f>
        <v/>
      </c>
      <c r="J174" s="600" t="str">
        <f t="shared" si="17"/>
        <v>0,00000</v>
      </c>
      <c r="K174" s="218" t="s">
        <v>1073</v>
      </c>
      <c r="L174" s="891"/>
      <c r="M174" s="600" t="str">
        <f t="shared" si="18"/>
        <v>0,00000</v>
      </c>
      <c r="N174" s="218" t="s">
        <v>1073</v>
      </c>
      <c r="O174" s="891"/>
      <c r="P174" s="600" t="str">
        <f t="shared" si="19"/>
        <v>0,00000</v>
      </c>
      <c r="Q174" s="350" t="s">
        <v>1073</v>
      </c>
      <c r="R174" s="243"/>
      <c r="S174" s="243"/>
      <c r="T174" s="243"/>
      <c r="U174" s="243"/>
      <c r="W174" s="141"/>
    </row>
    <row r="175" spans="2:25" s="107" customFormat="1" ht="21" customHeight="1" outlineLevel="1" x14ac:dyDescent="0.25">
      <c r="B175" s="120"/>
      <c r="C175" s="1463"/>
      <c r="D175" s="1446" t="s">
        <v>180</v>
      </c>
      <c r="E175" s="1446"/>
      <c r="F175" s="1446"/>
      <c r="G175" s="1446"/>
      <c r="H175" s="146"/>
      <c r="I175" s="139" t="str">
        <f>IF(H175=0,"",+'Factors emissió OCCC'!$D$24)</f>
        <v/>
      </c>
      <c r="J175" s="600" t="str">
        <f t="shared" si="17"/>
        <v>0,00000</v>
      </c>
      <c r="K175" s="218" t="s">
        <v>1073</v>
      </c>
      <c r="L175" s="891"/>
      <c r="M175" s="600" t="str">
        <f t="shared" si="18"/>
        <v>0,00000</v>
      </c>
      <c r="N175" s="218" t="s">
        <v>1073</v>
      </c>
      <c r="O175" s="891"/>
      <c r="P175" s="600" t="str">
        <f t="shared" si="19"/>
        <v>0,00000</v>
      </c>
      <c r="Q175" s="350" t="s">
        <v>1073</v>
      </c>
      <c r="R175" s="243"/>
      <c r="S175" s="243"/>
      <c r="T175" s="243"/>
      <c r="U175" s="243"/>
      <c r="W175" s="141"/>
    </row>
    <row r="176" spans="2:25" s="107" customFormat="1" ht="21" customHeight="1" outlineLevel="1" x14ac:dyDescent="0.25">
      <c r="B176" s="120"/>
      <c r="C176" s="1463"/>
      <c r="D176" s="1446" t="s">
        <v>181</v>
      </c>
      <c r="E176" s="1446"/>
      <c r="F176" s="1446"/>
      <c r="G176" s="1446"/>
      <c r="H176" s="146"/>
      <c r="I176" s="139" t="str">
        <f>IF(H176=0,"",+'Factors emissió OCCC'!$D$24)</f>
        <v/>
      </c>
      <c r="J176" s="600" t="str">
        <f t="shared" si="17"/>
        <v>0,00000</v>
      </c>
      <c r="K176" s="218" t="s">
        <v>1073</v>
      </c>
      <c r="L176" s="891"/>
      <c r="M176" s="600" t="str">
        <f t="shared" si="18"/>
        <v>0,00000</v>
      </c>
      <c r="N176" s="218" t="s">
        <v>1073</v>
      </c>
      <c r="O176" s="891"/>
      <c r="P176" s="600" t="str">
        <f t="shared" si="19"/>
        <v>0,00000</v>
      </c>
      <c r="Q176" s="350" t="s">
        <v>1073</v>
      </c>
      <c r="R176" s="243"/>
      <c r="S176" s="243"/>
      <c r="T176" s="243"/>
      <c r="U176" s="243"/>
      <c r="W176" s="141"/>
    </row>
    <row r="177" spans="2:25" s="107" customFormat="1" ht="21" customHeight="1" outlineLevel="1" x14ac:dyDescent="0.25">
      <c r="B177" s="120"/>
      <c r="C177" s="1463"/>
      <c r="D177" s="1446" t="s">
        <v>182</v>
      </c>
      <c r="E177" s="1446"/>
      <c r="F177" s="1446"/>
      <c r="G177" s="1446"/>
      <c r="H177" s="146"/>
      <c r="I177" s="139" t="str">
        <f>IF(H177=0,"",+'Factors emissió OCCC'!$D$24)</f>
        <v/>
      </c>
      <c r="J177" s="600" t="str">
        <f t="shared" si="17"/>
        <v>0,00000</v>
      </c>
      <c r="K177" s="218" t="s">
        <v>1073</v>
      </c>
      <c r="L177" s="891"/>
      <c r="M177" s="600" t="str">
        <f t="shared" si="18"/>
        <v>0,00000</v>
      </c>
      <c r="N177" s="218" t="s">
        <v>1073</v>
      </c>
      <c r="O177" s="891"/>
      <c r="P177" s="600" t="str">
        <f t="shared" si="19"/>
        <v>0,00000</v>
      </c>
      <c r="Q177" s="350" t="s">
        <v>1073</v>
      </c>
      <c r="R177" s="243"/>
      <c r="S177" s="243"/>
      <c r="T177" s="243"/>
      <c r="U177" s="243"/>
      <c r="W177" s="141"/>
    </row>
    <row r="178" spans="2:25" s="107" customFormat="1" ht="21" customHeight="1" outlineLevel="1" x14ac:dyDescent="0.25">
      <c r="B178" s="120"/>
      <c r="C178" s="1463"/>
      <c r="D178" s="1446" t="s">
        <v>183</v>
      </c>
      <c r="E178" s="1446"/>
      <c r="F178" s="1446"/>
      <c r="G178" s="1446"/>
      <c r="H178" s="146"/>
      <c r="I178" s="139" t="str">
        <f>IF(H178=0,"",+'Factors emissió OCCC'!$D$24)</f>
        <v/>
      </c>
      <c r="J178" s="600" t="str">
        <f t="shared" si="17"/>
        <v>0,00000</v>
      </c>
      <c r="K178" s="218" t="s">
        <v>1073</v>
      </c>
      <c r="L178" s="891"/>
      <c r="M178" s="600" t="str">
        <f t="shared" si="18"/>
        <v>0,00000</v>
      </c>
      <c r="N178" s="218" t="s">
        <v>1073</v>
      </c>
      <c r="O178" s="891"/>
      <c r="P178" s="600" t="str">
        <f t="shared" si="19"/>
        <v>0,00000</v>
      </c>
      <c r="Q178" s="350" t="s">
        <v>1073</v>
      </c>
      <c r="R178" s="243"/>
      <c r="S178" s="243"/>
      <c r="T178" s="243"/>
      <c r="U178" s="243"/>
      <c r="W178" s="141"/>
    </row>
    <row r="179" spans="2:25" s="107" customFormat="1" ht="21" customHeight="1" outlineLevel="1" x14ac:dyDescent="0.25">
      <c r="B179" s="120"/>
      <c r="C179" s="1463"/>
      <c r="D179" s="1446" t="s">
        <v>184</v>
      </c>
      <c r="E179" s="1446"/>
      <c r="F179" s="1446"/>
      <c r="G179" s="1446"/>
      <c r="H179" s="146"/>
      <c r="I179" s="139" t="str">
        <f>IF(H179=0,"",+'Factors emissió OCCC'!$D$24)</f>
        <v/>
      </c>
      <c r="J179" s="600" t="str">
        <f t="shared" si="17"/>
        <v>0,00000</v>
      </c>
      <c r="K179" s="218" t="s">
        <v>1073</v>
      </c>
      <c r="L179" s="891"/>
      <c r="M179" s="600" t="str">
        <f t="shared" si="18"/>
        <v>0,00000</v>
      </c>
      <c r="N179" s="218" t="s">
        <v>1073</v>
      </c>
      <c r="O179" s="891"/>
      <c r="P179" s="600" t="str">
        <f t="shared" si="19"/>
        <v>0,00000</v>
      </c>
      <c r="Q179" s="350" t="s">
        <v>1073</v>
      </c>
      <c r="R179" s="243"/>
      <c r="S179" s="243"/>
      <c r="T179" s="243"/>
      <c r="U179" s="243"/>
      <c r="W179" s="141"/>
    </row>
    <row r="180" spans="2:25" s="107" customFormat="1" ht="21" customHeight="1" outlineLevel="1" x14ac:dyDescent="0.25">
      <c r="B180" s="120"/>
      <c r="C180" s="1463"/>
      <c r="D180" s="1446" t="s">
        <v>185</v>
      </c>
      <c r="E180" s="1446"/>
      <c r="F180" s="1446"/>
      <c r="G180" s="1446"/>
      <c r="H180" s="146"/>
      <c r="I180" s="139" t="str">
        <f>IF(H180=0,"",+'Factors emissió OCCC'!$D$24)</f>
        <v/>
      </c>
      <c r="J180" s="600" t="str">
        <f t="shared" si="17"/>
        <v>0,00000</v>
      </c>
      <c r="K180" s="218" t="s">
        <v>1073</v>
      </c>
      <c r="L180" s="891"/>
      <c r="M180" s="600" t="str">
        <f t="shared" si="18"/>
        <v>0,00000</v>
      </c>
      <c r="N180" s="218" t="s">
        <v>1073</v>
      </c>
      <c r="O180" s="891"/>
      <c r="P180" s="600" t="str">
        <f t="shared" si="19"/>
        <v>0,00000</v>
      </c>
      <c r="Q180" s="350" t="s">
        <v>1073</v>
      </c>
      <c r="R180" s="243"/>
      <c r="S180" s="243"/>
      <c r="T180" s="243"/>
      <c r="U180" s="243"/>
      <c r="W180" s="141"/>
    </row>
    <row r="181" spans="2:25" s="107" customFormat="1" ht="21" customHeight="1" outlineLevel="1" x14ac:dyDescent="0.25">
      <c r="B181" s="120"/>
      <c r="C181" s="1463"/>
      <c r="D181" s="1446" t="s">
        <v>186</v>
      </c>
      <c r="E181" s="1446"/>
      <c r="F181" s="1446"/>
      <c r="G181" s="1446"/>
      <c r="H181" s="146"/>
      <c r="I181" s="139" t="str">
        <f>IF(H181=0,"",+'Factors emissió OCCC'!$D$24)</f>
        <v/>
      </c>
      <c r="J181" s="600" t="str">
        <f t="shared" si="17"/>
        <v>0,00000</v>
      </c>
      <c r="K181" s="218" t="s">
        <v>1073</v>
      </c>
      <c r="L181" s="891"/>
      <c r="M181" s="600" t="str">
        <f t="shared" si="18"/>
        <v>0,00000</v>
      </c>
      <c r="N181" s="218" t="s">
        <v>1073</v>
      </c>
      <c r="O181" s="891"/>
      <c r="P181" s="600" t="str">
        <f t="shared" si="19"/>
        <v>0,00000</v>
      </c>
      <c r="Q181" s="350" t="s">
        <v>1073</v>
      </c>
      <c r="R181" s="243"/>
      <c r="S181" s="243"/>
      <c r="T181" s="243"/>
      <c r="U181" s="243"/>
      <c r="W181" s="141"/>
    </row>
    <row r="182" spans="2:25" s="107" customFormat="1" ht="21" customHeight="1" outlineLevel="1" x14ac:dyDescent="0.25">
      <c r="B182" s="120"/>
      <c r="C182" s="1463"/>
      <c r="D182" s="1446" t="s">
        <v>187</v>
      </c>
      <c r="E182" s="1446"/>
      <c r="F182" s="1446"/>
      <c r="G182" s="1446"/>
      <c r="H182" s="146"/>
      <c r="I182" s="139" t="str">
        <f>IF(H182=0,"",+'Factors emissió OCCC'!$D$24)</f>
        <v/>
      </c>
      <c r="J182" s="600" t="str">
        <f t="shared" si="17"/>
        <v>0,00000</v>
      </c>
      <c r="K182" s="218" t="s">
        <v>1073</v>
      </c>
      <c r="L182" s="891"/>
      <c r="M182" s="600" t="str">
        <f t="shared" si="18"/>
        <v>0,00000</v>
      </c>
      <c r="N182" s="218" t="s">
        <v>1073</v>
      </c>
      <c r="O182" s="891"/>
      <c r="P182" s="600" t="str">
        <f t="shared" si="19"/>
        <v>0,00000</v>
      </c>
      <c r="Q182" s="350" t="s">
        <v>1073</v>
      </c>
      <c r="R182" s="243"/>
      <c r="S182" s="243"/>
      <c r="T182" s="243"/>
      <c r="U182" s="243"/>
      <c r="W182" s="141"/>
    </row>
    <row r="183" spans="2:25" s="107" customFormat="1" ht="21" customHeight="1" outlineLevel="1" x14ac:dyDescent="0.25">
      <c r="B183" s="120"/>
      <c r="C183" s="1463"/>
      <c r="D183" s="1446" t="s">
        <v>188</v>
      </c>
      <c r="E183" s="1446"/>
      <c r="F183" s="1446"/>
      <c r="G183" s="1446"/>
      <c r="H183" s="146"/>
      <c r="I183" s="139" t="str">
        <f>IF(H183=0,"",+'Factors emissió OCCC'!$D$24)</f>
        <v/>
      </c>
      <c r="J183" s="600" t="str">
        <f t="shared" si="17"/>
        <v>0,00000</v>
      </c>
      <c r="K183" s="218" t="s">
        <v>1073</v>
      </c>
      <c r="L183" s="891"/>
      <c r="M183" s="600" t="str">
        <f t="shared" si="18"/>
        <v>0,00000</v>
      </c>
      <c r="N183" s="218" t="s">
        <v>1073</v>
      </c>
      <c r="O183" s="891"/>
      <c r="P183" s="600" t="str">
        <f t="shared" si="19"/>
        <v>0,00000</v>
      </c>
      <c r="Q183" s="350" t="s">
        <v>1073</v>
      </c>
      <c r="R183" s="243"/>
      <c r="S183" s="243"/>
      <c r="T183" s="243"/>
      <c r="U183" s="243"/>
      <c r="W183" s="141"/>
    </row>
    <row r="184" spans="2:25" s="107" customFormat="1" ht="21" customHeight="1" outlineLevel="1" thickBot="1" x14ac:dyDescent="0.3">
      <c r="B184" s="120"/>
      <c r="C184" s="1469"/>
      <c r="D184" s="1448" t="s">
        <v>189</v>
      </c>
      <c r="E184" s="1448"/>
      <c r="F184" s="1448"/>
      <c r="G184" s="1448"/>
      <c r="H184" s="148"/>
      <c r="I184" s="150" t="str">
        <f>IF(H184=0,"",+'Factors emissió OCCC'!$D$24)</f>
        <v/>
      </c>
      <c r="J184" s="601" t="str">
        <f t="shared" si="17"/>
        <v>0,00000</v>
      </c>
      <c r="K184" s="227" t="s">
        <v>1073</v>
      </c>
      <c r="L184" s="893"/>
      <c r="M184" s="601" t="str">
        <f t="shared" si="18"/>
        <v>0,00000</v>
      </c>
      <c r="N184" s="227" t="s">
        <v>1073</v>
      </c>
      <c r="O184" s="893"/>
      <c r="P184" s="601" t="str">
        <f t="shared" si="19"/>
        <v>0,00000</v>
      </c>
      <c r="Q184" s="351" t="s">
        <v>1073</v>
      </c>
      <c r="R184" s="243"/>
      <c r="S184" s="243"/>
      <c r="T184" s="243"/>
      <c r="U184" s="243"/>
      <c r="W184" s="141"/>
    </row>
    <row r="185" spans="2:25" s="107" customFormat="1" ht="21" customHeight="1" outlineLevel="1" x14ac:dyDescent="0.25">
      <c r="B185" s="124"/>
      <c r="C185" s="125"/>
      <c r="D185" s="125"/>
      <c r="E185" s="125"/>
      <c r="F185" s="125"/>
      <c r="G185" s="125"/>
      <c r="H185" s="125"/>
      <c r="I185" s="125"/>
      <c r="J185" s="125"/>
      <c r="K185" s="125"/>
      <c r="L185" s="125"/>
      <c r="M185" s="125"/>
      <c r="N185" s="125"/>
      <c r="O185" s="125"/>
      <c r="P185" s="125"/>
      <c r="Q185" s="125"/>
      <c r="R185" s="125"/>
      <c r="S185" s="243"/>
      <c r="T185" s="243"/>
      <c r="U185" s="243"/>
      <c r="W185" s="151"/>
    </row>
    <row r="186" spans="2:25" s="107" customFormat="1" ht="16.5" customHeight="1" thickBot="1" x14ac:dyDescent="0.3">
      <c r="I186" s="152"/>
      <c r="J186" s="153"/>
      <c r="K186" s="153"/>
      <c r="L186" s="153"/>
      <c r="M186" s="153"/>
      <c r="N186" s="153"/>
      <c r="O186" s="153"/>
      <c r="P186" s="153"/>
      <c r="Q186" s="153"/>
      <c r="W186" s="108"/>
    </row>
    <row r="187" spans="2:25" s="108" customFormat="1" ht="24.75" customHeight="1" thickBot="1" x14ac:dyDescent="0.3">
      <c r="C187" s="1512" t="s">
        <v>1436</v>
      </c>
      <c r="D187" s="1513"/>
      <c r="E187" s="1513"/>
      <c r="F187" s="1513"/>
      <c r="G187" s="1513"/>
      <c r="H187" s="1513"/>
      <c r="I187" s="1564"/>
      <c r="J187" s="127">
        <f>SUM(J21:J54)+SUM(J58:J73)+SUM(L77:L116)+SUM(L120:L159)+SUM(J165:J184)</f>
        <v>0</v>
      </c>
      <c r="L187" s="867" t="s">
        <v>1084</v>
      </c>
      <c r="M187" s="127">
        <f>SUM(M21:M54)+SUM(M58:M73)+SUM(O77:O116)+SUM(O120:O159)+SUM(M165:M184)</f>
        <v>0</v>
      </c>
      <c r="N187" s="334" t="s">
        <v>1435</v>
      </c>
      <c r="O187" s="868" t="s">
        <v>1083</v>
      </c>
      <c r="P187" s="127">
        <f>SUM(P21:P54)+SUM(P58:P73)+SUM(R77:R116)+SUM(R120:R159)+SUM(P165:P184)</f>
        <v>0</v>
      </c>
      <c r="Q187" s="334" t="s">
        <v>1435</v>
      </c>
    </row>
    <row r="188" spans="2:25" s="107" customFormat="1" ht="24.9" customHeight="1" x14ac:dyDescent="0.25">
      <c r="B188" s="748" t="s">
        <v>95</v>
      </c>
      <c r="C188" s="718"/>
      <c r="D188" s="718"/>
      <c r="E188" s="718"/>
      <c r="F188" s="718"/>
      <c r="G188" s="718"/>
      <c r="H188" s="718"/>
      <c r="I188" s="718"/>
      <c r="J188" s="718"/>
      <c r="K188" s="718"/>
      <c r="L188" s="718"/>
      <c r="M188" s="718"/>
      <c r="N188" s="718"/>
      <c r="O188" s="718"/>
      <c r="P188" s="718"/>
      <c r="Q188" s="718"/>
      <c r="R188" s="718"/>
      <c r="S188" s="718"/>
      <c r="T188" s="718"/>
      <c r="U188" s="718"/>
      <c r="W188" s="108"/>
    </row>
    <row r="189" spans="2:25" s="107" customFormat="1" ht="24.9" customHeight="1" x14ac:dyDescent="0.25">
      <c r="B189" s="870" t="s">
        <v>341</v>
      </c>
      <c r="C189" s="871"/>
      <c r="D189" s="871"/>
      <c r="E189" s="871"/>
      <c r="F189" s="871"/>
      <c r="G189" s="871"/>
      <c r="H189" s="871"/>
      <c r="I189" s="871"/>
      <c r="J189" s="871"/>
      <c r="K189" s="871"/>
      <c r="L189" s="871"/>
      <c r="M189" s="871"/>
      <c r="N189" s="871"/>
      <c r="O189" s="871"/>
      <c r="P189" s="871"/>
      <c r="Q189" s="871"/>
      <c r="R189" s="871"/>
      <c r="S189" s="871"/>
      <c r="T189" s="871"/>
      <c r="U189" s="871"/>
      <c r="W189" s="108"/>
    </row>
    <row r="190" spans="2:25" s="107" customFormat="1" ht="10.5" customHeight="1" thickBot="1" x14ac:dyDescent="0.3">
      <c r="B190" s="115"/>
      <c r="C190" s="116"/>
      <c r="D190" s="116"/>
      <c r="E190" s="116"/>
      <c r="F190" s="116"/>
      <c r="G190" s="116"/>
      <c r="H190" s="116"/>
      <c r="I190" s="116"/>
      <c r="J190" s="116"/>
      <c r="K190" s="116"/>
      <c r="L190" s="116"/>
      <c r="M190" s="116"/>
      <c r="N190" s="116"/>
      <c r="O190" s="116"/>
      <c r="P190" s="116"/>
      <c r="Q190" s="116"/>
      <c r="R190" s="116"/>
      <c r="S190" s="243"/>
      <c r="T190" s="243"/>
      <c r="U190" s="243"/>
      <c r="V190" s="134"/>
      <c r="W190" s="1480" t="s">
        <v>1123</v>
      </c>
      <c r="X190" s="134"/>
      <c r="Y190" s="134"/>
    </row>
    <row r="191" spans="2:25" s="108" customFormat="1" ht="30" customHeight="1" x14ac:dyDescent="0.25">
      <c r="B191" s="118"/>
      <c r="C191" s="1485" t="s">
        <v>96</v>
      </c>
      <c r="D191" s="1486"/>
      <c r="E191" s="1486"/>
      <c r="F191" s="1486"/>
      <c r="G191" s="1486"/>
      <c r="H191" s="1486"/>
      <c r="I191" s="1486"/>
      <c r="J191" s="1486"/>
      <c r="K191" s="1486"/>
      <c r="L191" s="1486"/>
      <c r="M191" s="1486"/>
      <c r="N191" s="1486"/>
      <c r="O191" s="1486"/>
      <c r="P191" s="1486"/>
      <c r="Q191" s="1487"/>
      <c r="R191" s="281"/>
      <c r="S191" s="281"/>
      <c r="T191" s="281"/>
      <c r="U191" s="281"/>
      <c r="W191" s="1481"/>
    </row>
    <row r="192" spans="2:25" s="108" customFormat="1" ht="53.25" customHeight="1" x14ac:dyDescent="0.25">
      <c r="B192" s="118"/>
      <c r="C192" s="1458" t="s">
        <v>97</v>
      </c>
      <c r="D192" s="1460" t="s">
        <v>98</v>
      </c>
      <c r="E192" s="1460"/>
      <c r="F192" s="1460" t="s">
        <v>62</v>
      </c>
      <c r="G192" s="1460"/>
      <c r="H192" s="841" t="s">
        <v>981</v>
      </c>
      <c r="I192" s="583" t="s">
        <v>982</v>
      </c>
      <c r="J192" s="1475" t="s">
        <v>983</v>
      </c>
      <c r="K192" s="1475"/>
      <c r="L192" s="1421" t="s">
        <v>1070</v>
      </c>
      <c r="M192" s="1421"/>
      <c r="N192" s="1421"/>
      <c r="O192" s="1421" t="s">
        <v>1069</v>
      </c>
      <c r="P192" s="1421"/>
      <c r="Q192" s="1417"/>
      <c r="R192" s="281"/>
      <c r="S192" s="281"/>
      <c r="T192" s="281"/>
      <c r="U192" s="281"/>
      <c r="W192" s="670" t="s">
        <v>1838</v>
      </c>
    </row>
    <row r="193" spans="2:25" s="108" customFormat="1" ht="66" customHeight="1" x14ac:dyDescent="0.25">
      <c r="B193" s="118"/>
      <c r="C193" s="1458"/>
      <c r="D193" s="1460"/>
      <c r="E193" s="1460"/>
      <c r="F193" s="841" t="s">
        <v>736</v>
      </c>
      <c r="G193" s="841" t="s">
        <v>63</v>
      </c>
      <c r="H193" s="841" t="s">
        <v>99</v>
      </c>
      <c r="I193" s="841" t="s">
        <v>1143</v>
      </c>
      <c r="J193" s="673" t="s">
        <v>1071</v>
      </c>
      <c r="K193" s="673" t="s">
        <v>1078</v>
      </c>
      <c r="L193" s="673" t="s">
        <v>1423</v>
      </c>
      <c r="M193" s="673" t="s">
        <v>1072</v>
      </c>
      <c r="N193" s="673" t="s">
        <v>1080</v>
      </c>
      <c r="O193" s="673" t="s">
        <v>1425</v>
      </c>
      <c r="P193" s="673" t="s">
        <v>1072</v>
      </c>
      <c r="Q193" s="838" t="s">
        <v>1079</v>
      </c>
      <c r="R193" s="281"/>
      <c r="S193" s="281"/>
      <c r="T193" s="281"/>
      <c r="U193" s="281"/>
      <c r="W193" s="1450" t="s">
        <v>1735</v>
      </c>
    </row>
    <row r="194" spans="2:25" s="107" customFormat="1" ht="21" customHeight="1" x14ac:dyDescent="0.25">
      <c r="B194" s="120"/>
      <c r="C194" s="1463" t="s">
        <v>100</v>
      </c>
      <c r="D194" s="1470" t="s">
        <v>101</v>
      </c>
      <c r="E194" s="839" t="s">
        <v>102</v>
      </c>
      <c r="F194" s="839" t="s">
        <v>103</v>
      </c>
      <c r="G194" s="682"/>
      <c r="H194" s="138"/>
      <c r="I194" s="139" t="str">
        <f>IF(G194=0,"",+'Factors emissió OCCC'!$D$16)</f>
        <v/>
      </c>
      <c r="J194" s="600" t="str">
        <f>IF(G194=0,"0,00000",(G194*I194)/1000)</f>
        <v>0,00000</v>
      </c>
      <c r="K194" s="218" t="s">
        <v>1073</v>
      </c>
      <c r="L194" s="890" t="str">
        <f>IF(G194=0,"",+'Factors emissió OCCC'!$M$17)</f>
        <v/>
      </c>
      <c r="M194" s="600" t="str">
        <f>IF(G194=0,"0,00000",(G194*L194)/1000)</f>
        <v>0,00000</v>
      </c>
      <c r="N194" s="218" t="s">
        <v>1073</v>
      </c>
      <c r="O194" s="890" t="str">
        <f>IF(G194=0,"",+'Factors emissió OCCC'!$O$17)</f>
        <v/>
      </c>
      <c r="P194" s="600" t="str">
        <f>IF(G194=0,"0,00000",(G194*O194)/1000)</f>
        <v>0,00000</v>
      </c>
      <c r="Q194" s="350" t="s">
        <v>1073</v>
      </c>
      <c r="R194" s="243"/>
      <c r="S194" s="243"/>
      <c r="T194" s="243"/>
      <c r="U194" s="243"/>
      <c r="V194" s="134"/>
      <c r="W194" s="1450"/>
      <c r="X194" s="134"/>
      <c r="Y194" s="134"/>
    </row>
    <row r="195" spans="2:25" s="107" customFormat="1" ht="27.9" customHeight="1" x14ac:dyDescent="0.25">
      <c r="B195" s="120"/>
      <c r="C195" s="1464"/>
      <c r="D195" s="1489"/>
      <c r="E195" s="842" t="s">
        <v>104</v>
      </c>
      <c r="F195" s="839" t="s">
        <v>103</v>
      </c>
      <c r="G195" s="846"/>
      <c r="H195" s="138"/>
      <c r="I195" s="139" t="str">
        <f>IF(G195=0,"",+'Factors emissió OCCC'!$D$16)</f>
        <v/>
      </c>
      <c r="J195" s="600" t="str">
        <f t="shared" ref="J195:J202" si="20">IF(G195=0,"0,00000",(G195*I195)/1000)</f>
        <v>0,00000</v>
      </c>
      <c r="K195" s="218" t="s">
        <v>1073</v>
      </c>
      <c r="L195" s="890" t="str">
        <f>IF(G195=0,"",+'Factors emissió OCCC'!$M$21)</f>
        <v/>
      </c>
      <c r="M195" s="600" t="str">
        <f t="shared" ref="M195:M227" si="21">IF(G195=0,"0,00000",(G195*L195)/1000)</f>
        <v>0,00000</v>
      </c>
      <c r="N195" s="218" t="s">
        <v>1073</v>
      </c>
      <c r="O195" s="890" t="str">
        <f>IF(G195=0,"",+'Factors emissió OCCC'!$O$21)</f>
        <v/>
      </c>
      <c r="P195" s="600" t="str">
        <f t="shared" ref="P195:P227" si="22">IF(G195=0,"0,00000",(G195*O195)/1000)</f>
        <v>0,00000</v>
      </c>
      <c r="Q195" s="350" t="s">
        <v>1073</v>
      </c>
      <c r="R195" s="243"/>
      <c r="S195" s="243"/>
      <c r="T195" s="243"/>
      <c r="U195" s="243"/>
      <c r="V195" s="134"/>
      <c r="W195" s="1450"/>
      <c r="X195" s="134"/>
      <c r="Y195" s="134"/>
    </row>
    <row r="196" spans="2:25" s="107" customFormat="1" ht="21" customHeight="1" x14ac:dyDescent="0.25">
      <c r="B196" s="120"/>
      <c r="C196" s="1464"/>
      <c r="D196" s="1489"/>
      <c r="E196" s="839" t="s">
        <v>106</v>
      </c>
      <c r="F196" s="839" t="s">
        <v>103</v>
      </c>
      <c r="G196" s="846"/>
      <c r="H196" s="138"/>
      <c r="I196" s="139" t="str">
        <f>IF(G196=0,"",+'Factors emissió OCCC'!$D$16)</f>
        <v/>
      </c>
      <c r="J196" s="600" t="str">
        <f t="shared" si="20"/>
        <v>0,00000</v>
      </c>
      <c r="K196" s="218" t="s">
        <v>1073</v>
      </c>
      <c r="L196" s="890" t="str">
        <f>IF(G196=0,"",+'Factors emissió OCCC'!$M$24)</f>
        <v/>
      </c>
      <c r="M196" s="600" t="str">
        <f t="shared" si="21"/>
        <v>0,00000</v>
      </c>
      <c r="N196" s="218" t="s">
        <v>1073</v>
      </c>
      <c r="O196" s="890" t="str">
        <f>IF(G196=0,"",+'Factors emissió OCCC'!$O$24)</f>
        <v/>
      </c>
      <c r="P196" s="600" t="str">
        <f t="shared" si="22"/>
        <v>0,00000</v>
      </c>
      <c r="Q196" s="350" t="s">
        <v>1073</v>
      </c>
      <c r="R196" s="243"/>
      <c r="S196" s="243"/>
      <c r="T196" s="243"/>
      <c r="U196" s="243"/>
      <c r="V196" s="134"/>
      <c r="W196" s="1677"/>
      <c r="X196" s="134"/>
      <c r="Y196" s="134"/>
    </row>
    <row r="197" spans="2:25" s="107" customFormat="1" ht="21" customHeight="1" x14ac:dyDescent="0.25">
      <c r="B197" s="120"/>
      <c r="C197" s="1464"/>
      <c r="D197" s="1489"/>
      <c r="E197" s="839" t="s">
        <v>107</v>
      </c>
      <c r="F197" s="839" t="s">
        <v>103</v>
      </c>
      <c r="G197" s="846"/>
      <c r="H197" s="138"/>
      <c r="I197" s="139" t="str">
        <f>IF(G197=0,"",+'Factors emissió OCCC'!$D$16)</f>
        <v/>
      </c>
      <c r="J197" s="600" t="str">
        <f t="shared" si="20"/>
        <v>0,00000</v>
      </c>
      <c r="K197" s="218" t="s">
        <v>1073</v>
      </c>
      <c r="L197" s="890" t="str">
        <f>IF(G197=0,"",+'Factors emissió OCCC'!$M$17)</f>
        <v/>
      </c>
      <c r="M197" s="600" t="str">
        <f t="shared" si="21"/>
        <v>0,00000</v>
      </c>
      <c r="N197" s="218" t="s">
        <v>1073</v>
      </c>
      <c r="O197" s="890" t="str">
        <f>IF(G197=0,"",+'Factors emissió OCCC'!$O$17)</f>
        <v/>
      </c>
      <c r="P197" s="600" t="str">
        <f t="shared" si="22"/>
        <v>0,00000</v>
      </c>
      <c r="Q197" s="350" t="s">
        <v>1073</v>
      </c>
      <c r="R197" s="243"/>
      <c r="S197" s="243"/>
      <c r="T197" s="243"/>
      <c r="U197" s="243"/>
      <c r="V197" s="134"/>
      <c r="W197" s="1677"/>
      <c r="X197" s="134"/>
      <c r="Y197" s="134"/>
    </row>
    <row r="198" spans="2:25" s="107" customFormat="1" ht="51.75" customHeight="1" x14ac:dyDescent="0.25">
      <c r="B198" s="120"/>
      <c r="C198" s="1464"/>
      <c r="D198" s="1489"/>
      <c r="E198" s="842" t="s">
        <v>108</v>
      </c>
      <c r="F198" s="839" t="s">
        <v>103</v>
      </c>
      <c r="G198" s="846"/>
      <c r="H198" s="138"/>
      <c r="I198" s="139" t="str">
        <f>IF(G198=0,"",+'Factors emissió OCCC'!$D$28)</f>
        <v/>
      </c>
      <c r="J198" s="600" t="str">
        <f t="shared" si="20"/>
        <v>0,00000</v>
      </c>
      <c r="K198" s="218" t="s">
        <v>1073</v>
      </c>
      <c r="L198" s="890" t="str">
        <f>IF(G198=0,"",+'Factors emissió OCCC'!$M$34)</f>
        <v/>
      </c>
      <c r="M198" s="600" t="str">
        <f t="shared" si="21"/>
        <v>0,00000</v>
      </c>
      <c r="N198" s="218" t="s">
        <v>1073</v>
      </c>
      <c r="O198" s="890" t="str">
        <f>IF(G198=0,"",+'Factors emissió OCCC'!$O$34)</f>
        <v/>
      </c>
      <c r="P198" s="600" t="str">
        <f t="shared" si="22"/>
        <v>0,00000</v>
      </c>
      <c r="Q198" s="350" t="s">
        <v>1073</v>
      </c>
      <c r="R198" s="243"/>
      <c r="S198" s="243"/>
      <c r="T198" s="243"/>
      <c r="U198" s="243"/>
      <c r="V198" s="134"/>
      <c r="W198" s="1677"/>
      <c r="X198" s="134"/>
      <c r="Y198" s="134"/>
    </row>
    <row r="199" spans="2:25" s="107" customFormat="1" ht="21" customHeight="1" x14ac:dyDescent="0.25">
      <c r="B199" s="120"/>
      <c r="C199" s="1464"/>
      <c r="D199" s="1470" t="s">
        <v>109</v>
      </c>
      <c r="E199" s="839" t="s">
        <v>102</v>
      </c>
      <c r="F199" s="839" t="s">
        <v>103</v>
      </c>
      <c r="G199" s="846"/>
      <c r="H199" s="138"/>
      <c r="I199" s="139" t="str">
        <f>IF(G199=0,"",+'Factors emissió OCCC'!$D$18)</f>
        <v/>
      </c>
      <c r="J199" s="600" t="str">
        <f t="shared" si="20"/>
        <v>0,00000</v>
      </c>
      <c r="K199" s="218" t="s">
        <v>1073</v>
      </c>
      <c r="L199" s="890" t="str">
        <f>IF(G199=0,"",+'Factors emissió OCCC'!$M$19)</f>
        <v/>
      </c>
      <c r="M199" s="600" t="str">
        <f t="shared" si="21"/>
        <v>0,00000</v>
      </c>
      <c r="N199" s="218" t="s">
        <v>1073</v>
      </c>
      <c r="O199" s="890" t="str">
        <f>IF(G199=0,"",+'Factors emissió OCCC'!$O$19)</f>
        <v/>
      </c>
      <c r="P199" s="600" t="str">
        <f t="shared" si="22"/>
        <v>0,00000</v>
      </c>
      <c r="Q199" s="350" t="s">
        <v>1073</v>
      </c>
      <c r="R199" s="243"/>
      <c r="S199" s="243"/>
      <c r="T199" s="243"/>
      <c r="U199" s="243"/>
      <c r="V199" s="134"/>
      <c r="W199" s="1677"/>
      <c r="X199" s="134"/>
      <c r="Y199" s="134"/>
    </row>
    <row r="200" spans="2:25" s="107" customFormat="1" ht="27.9" customHeight="1" x14ac:dyDescent="0.25">
      <c r="B200" s="120"/>
      <c r="C200" s="1464"/>
      <c r="D200" s="1489"/>
      <c r="E200" s="842" t="s">
        <v>104</v>
      </c>
      <c r="F200" s="839" t="s">
        <v>103</v>
      </c>
      <c r="G200" s="846"/>
      <c r="H200" s="138"/>
      <c r="I200" s="139" t="str">
        <f>IF(G200=0,"",+'Factors emissió OCCC'!$D$18)</f>
        <v/>
      </c>
      <c r="J200" s="600" t="str">
        <f t="shared" si="20"/>
        <v>0,00000</v>
      </c>
      <c r="K200" s="218" t="s">
        <v>1073</v>
      </c>
      <c r="L200" s="890" t="str">
        <f>IF(G200=0,"",+'Factors emissió OCCC'!$M$23)</f>
        <v/>
      </c>
      <c r="M200" s="600" t="str">
        <f t="shared" si="21"/>
        <v>0,00000</v>
      </c>
      <c r="N200" s="218" t="s">
        <v>1073</v>
      </c>
      <c r="O200" s="890" t="str">
        <f>IF(G200=0,"",+'Factors emissió OCCC'!$O$23)</f>
        <v/>
      </c>
      <c r="P200" s="600" t="str">
        <f t="shared" si="22"/>
        <v>0,00000</v>
      </c>
      <c r="Q200" s="350" t="s">
        <v>1073</v>
      </c>
      <c r="R200" s="243"/>
      <c r="S200" s="243"/>
      <c r="T200" s="243"/>
      <c r="U200" s="243"/>
      <c r="V200" s="134"/>
      <c r="W200" s="1677"/>
      <c r="X200" s="134"/>
      <c r="Y200" s="134"/>
    </row>
    <row r="201" spans="2:25" s="107" customFormat="1" ht="21" customHeight="1" x14ac:dyDescent="0.25">
      <c r="B201" s="120"/>
      <c r="C201" s="1464"/>
      <c r="D201" s="1489"/>
      <c r="E201" s="839" t="s">
        <v>105</v>
      </c>
      <c r="F201" s="839" t="s">
        <v>103</v>
      </c>
      <c r="G201" s="846"/>
      <c r="H201" s="138"/>
      <c r="I201" s="139" t="str">
        <f>IF(G201=0,"",+'Factors emissió OCCC'!$D$18)</f>
        <v/>
      </c>
      <c r="J201" s="600" t="str">
        <f t="shared" si="20"/>
        <v>0,00000</v>
      </c>
      <c r="K201" s="218" t="s">
        <v>1073</v>
      </c>
      <c r="L201" s="890" t="str">
        <f>IF(G201=0,"",+'Factors emissió OCCC'!$M$26)</f>
        <v/>
      </c>
      <c r="M201" s="600" t="str">
        <f t="shared" si="21"/>
        <v>0,00000</v>
      </c>
      <c r="N201" s="218" t="s">
        <v>1073</v>
      </c>
      <c r="O201" s="890" t="str">
        <f>IF(G201=0,"",+'Factors emissió OCCC'!$O$26)</f>
        <v/>
      </c>
      <c r="P201" s="600" t="str">
        <f t="shared" si="22"/>
        <v>0,00000</v>
      </c>
      <c r="Q201" s="350" t="s">
        <v>1073</v>
      </c>
      <c r="R201" s="243"/>
      <c r="S201" s="243"/>
      <c r="T201" s="243"/>
      <c r="U201" s="243"/>
      <c r="V201" s="134"/>
      <c r="W201" s="1677"/>
      <c r="X201" s="134"/>
      <c r="Y201" s="134"/>
    </row>
    <row r="202" spans="2:25" s="107" customFormat="1" ht="21" customHeight="1" x14ac:dyDescent="0.25">
      <c r="B202" s="120"/>
      <c r="C202" s="1464"/>
      <c r="D202" s="1489"/>
      <c r="E202" s="839" t="s">
        <v>107</v>
      </c>
      <c r="F202" s="839" t="s">
        <v>103</v>
      </c>
      <c r="G202" s="846"/>
      <c r="H202" s="138"/>
      <c r="I202" s="139" t="str">
        <f>IF(G202=0,"",+'Factors emissió OCCC'!$D$18)</f>
        <v/>
      </c>
      <c r="J202" s="600" t="str">
        <f t="shared" si="20"/>
        <v>0,00000</v>
      </c>
      <c r="K202" s="218" t="s">
        <v>1073</v>
      </c>
      <c r="L202" s="890" t="str">
        <f>IF(G202=0,"",+'Factors emissió OCCC'!$M$19)</f>
        <v/>
      </c>
      <c r="M202" s="600" t="str">
        <f t="shared" si="21"/>
        <v>0,00000</v>
      </c>
      <c r="N202" s="218" t="s">
        <v>1073</v>
      </c>
      <c r="O202" s="890" t="str">
        <f>IF(G202=0,"",+'Factors emissió OCCC'!$O$19)</f>
        <v/>
      </c>
      <c r="P202" s="600" t="str">
        <f t="shared" si="22"/>
        <v>0,00000</v>
      </c>
      <c r="Q202" s="350" t="s">
        <v>1073</v>
      </c>
      <c r="R202" s="243"/>
      <c r="S202" s="243"/>
      <c r="T202" s="243"/>
      <c r="U202" s="243"/>
      <c r="V202" s="134"/>
      <c r="W202" s="1677"/>
      <c r="X202" s="134"/>
      <c r="Y202" s="134"/>
    </row>
    <row r="203" spans="2:25" s="107" customFormat="1" ht="90.6" customHeight="1" x14ac:dyDescent="0.25">
      <c r="B203" s="120"/>
      <c r="C203" s="1464"/>
      <c r="D203" s="1489"/>
      <c r="E203" s="842" t="s">
        <v>1426</v>
      </c>
      <c r="F203" s="839" t="s">
        <v>103</v>
      </c>
      <c r="G203" s="846"/>
      <c r="H203" s="138"/>
      <c r="I203" s="139" t="str">
        <f>IF(G203=0,"",+'Factors emissió OCCC'!$D$25)</f>
        <v/>
      </c>
      <c r="J203" s="600" t="str">
        <f>IF(G203=0,"0,00000",(G203*I203)/1000)</f>
        <v>0,00000</v>
      </c>
      <c r="K203" s="218" t="s">
        <v>1073</v>
      </c>
      <c r="L203" s="890" t="str">
        <f>IF(G203=0,"",+'Factors emissió OCCC'!$M$31)</f>
        <v/>
      </c>
      <c r="M203" s="600" t="str">
        <f t="shared" si="21"/>
        <v>0,00000</v>
      </c>
      <c r="N203" s="218" t="s">
        <v>1073</v>
      </c>
      <c r="O203" s="890" t="str">
        <f>IF(G203=0,"",+'Factors emissió OCCC'!$O$31)</f>
        <v/>
      </c>
      <c r="P203" s="600" t="str">
        <f t="shared" si="22"/>
        <v>0,00000</v>
      </c>
      <c r="Q203" s="350" t="s">
        <v>1073</v>
      </c>
      <c r="R203" s="243"/>
      <c r="S203" s="243"/>
      <c r="T203" s="243"/>
      <c r="U203" s="243"/>
      <c r="V203" s="134"/>
      <c r="W203" s="1677"/>
      <c r="X203" s="134"/>
      <c r="Y203" s="134"/>
    </row>
    <row r="204" spans="2:25" s="107" customFormat="1" ht="90.6" customHeight="1" x14ac:dyDescent="0.25">
      <c r="B204" s="120"/>
      <c r="C204" s="1464"/>
      <c r="D204" s="1489"/>
      <c r="E204" s="842" t="s">
        <v>1427</v>
      </c>
      <c r="F204" s="839"/>
      <c r="G204" s="846"/>
      <c r="H204" s="138"/>
      <c r="I204" s="139" t="str">
        <f>IF(G204=0,"",+'Factors emissió OCCC'!$D$25)</f>
        <v/>
      </c>
      <c r="J204" s="600" t="str">
        <f t="shared" ref="J204:J219" si="23">IF(G204=0,"0,00000",(G204*I204)/1000)</f>
        <v>0,00000</v>
      </c>
      <c r="K204" s="218" t="s">
        <v>1073</v>
      </c>
      <c r="L204" s="890" t="str">
        <f>IF(G204=0,"",+'Factors emissió OCCC'!$M$33)</f>
        <v/>
      </c>
      <c r="M204" s="600" t="str">
        <f t="shared" si="21"/>
        <v>0,00000</v>
      </c>
      <c r="N204" s="218" t="s">
        <v>1073</v>
      </c>
      <c r="O204" s="890" t="str">
        <f>IF(G204=0,"",+'Factors emissió OCCC'!$O$33)</f>
        <v/>
      </c>
      <c r="P204" s="600" t="str">
        <f t="shared" si="22"/>
        <v>0,00000</v>
      </c>
      <c r="Q204" s="350" t="s">
        <v>1073</v>
      </c>
      <c r="R204" s="243"/>
      <c r="S204" s="243"/>
      <c r="T204" s="243"/>
      <c r="U204" s="243"/>
      <c r="V204" s="134"/>
      <c r="W204" s="1677"/>
      <c r="X204" s="134"/>
      <c r="Y204" s="134"/>
    </row>
    <row r="205" spans="2:25" s="107" customFormat="1" ht="90.6" customHeight="1" x14ac:dyDescent="0.25">
      <c r="B205" s="120"/>
      <c r="C205" s="1464"/>
      <c r="D205" s="1489"/>
      <c r="E205" s="842" t="s">
        <v>1428</v>
      </c>
      <c r="F205" s="839" t="s">
        <v>103</v>
      </c>
      <c r="G205" s="846"/>
      <c r="H205" s="138"/>
      <c r="I205" s="139" t="str">
        <f>IF(G205=0,"",+'Factors emissió OCCC'!$D$25)</f>
        <v/>
      </c>
      <c r="J205" s="600" t="str">
        <f t="shared" si="23"/>
        <v>0,00000</v>
      </c>
      <c r="K205" s="218" t="s">
        <v>1073</v>
      </c>
      <c r="L205" s="890" t="str">
        <f>IF(G205=0,"",+'Factors emissió OCCC'!$M$36)</f>
        <v/>
      </c>
      <c r="M205" s="600" t="str">
        <f t="shared" si="21"/>
        <v>0,00000</v>
      </c>
      <c r="N205" s="218" t="s">
        <v>1073</v>
      </c>
      <c r="O205" s="890" t="str">
        <f>IF(G205=0,"",+'Factors emissió OCCC'!$O$36)</f>
        <v/>
      </c>
      <c r="P205" s="600" t="str">
        <f t="shared" si="22"/>
        <v>0,00000</v>
      </c>
      <c r="Q205" s="350" t="s">
        <v>1073</v>
      </c>
      <c r="R205" s="243"/>
      <c r="S205" s="243"/>
      <c r="T205" s="243"/>
      <c r="U205" s="243"/>
      <c r="V205" s="134"/>
      <c r="W205" s="1677"/>
      <c r="X205" s="134"/>
      <c r="Y205" s="134"/>
    </row>
    <row r="206" spans="2:25" s="107" customFormat="1" ht="21" customHeight="1" x14ac:dyDescent="0.25">
      <c r="B206" s="120"/>
      <c r="C206" s="1464"/>
      <c r="D206" s="1470" t="s">
        <v>1676</v>
      </c>
      <c r="E206" s="839" t="s">
        <v>102</v>
      </c>
      <c r="F206" s="839" t="s">
        <v>103</v>
      </c>
      <c r="G206" s="846"/>
      <c r="H206" s="140"/>
      <c r="I206" s="139" t="str">
        <f>IF(G206=0,"",+'Factors emissió OCCC'!$D$19*(1-(IF(H206="",0.05,H206))))</f>
        <v/>
      </c>
      <c r="J206" s="600" t="str">
        <f t="shared" si="23"/>
        <v>0,00000</v>
      </c>
      <c r="K206" s="218" t="s">
        <v>1073</v>
      </c>
      <c r="L206" s="890" t="str">
        <f>IF(G206=0,"",+'Factors emissió OCCC'!$M$18)</f>
        <v/>
      </c>
      <c r="M206" s="600" t="str">
        <f t="shared" si="21"/>
        <v>0,00000</v>
      </c>
      <c r="N206" s="218" t="s">
        <v>1073</v>
      </c>
      <c r="O206" s="890" t="str">
        <f>IF(G206=0,"",+'Factors emissió OCCC'!$O$18)</f>
        <v/>
      </c>
      <c r="P206" s="600" t="str">
        <f t="shared" si="22"/>
        <v>0,00000</v>
      </c>
      <c r="Q206" s="350" t="s">
        <v>1073</v>
      </c>
      <c r="R206" s="243"/>
      <c r="S206" s="243"/>
      <c r="T206" s="243"/>
      <c r="U206" s="243"/>
      <c r="V206" s="134"/>
      <c r="W206" s="1677"/>
      <c r="X206" s="134"/>
      <c r="Y206" s="134"/>
    </row>
    <row r="207" spans="2:25" s="107" customFormat="1" ht="27.9" customHeight="1" x14ac:dyDescent="0.25">
      <c r="B207" s="120"/>
      <c r="C207" s="1464"/>
      <c r="D207" s="1470"/>
      <c r="E207" s="842" t="s">
        <v>104</v>
      </c>
      <c r="F207" s="839" t="s">
        <v>103</v>
      </c>
      <c r="G207" s="846"/>
      <c r="H207" s="140"/>
      <c r="I207" s="139" t="str">
        <f>IF(G207=0,"",+'Factors emissió OCCC'!$D$19*(1-(IF(H207="",0.05,H207))))</f>
        <v/>
      </c>
      <c r="J207" s="600" t="str">
        <f t="shared" si="23"/>
        <v>0,00000</v>
      </c>
      <c r="K207" s="218" t="s">
        <v>1073</v>
      </c>
      <c r="L207" s="890" t="str">
        <f>IF(G207=0,"",+'Factors emissió OCCC'!$M$22)</f>
        <v/>
      </c>
      <c r="M207" s="600" t="str">
        <f t="shared" si="21"/>
        <v>0,00000</v>
      </c>
      <c r="N207" s="218" t="s">
        <v>1073</v>
      </c>
      <c r="O207" s="890" t="str">
        <f>IF(G207=0,"",+'Factors emissió OCCC'!$O$22)</f>
        <v/>
      </c>
      <c r="P207" s="600" t="str">
        <f t="shared" si="22"/>
        <v>0,00000</v>
      </c>
      <c r="Q207" s="350" t="s">
        <v>1073</v>
      </c>
      <c r="R207" s="243"/>
      <c r="S207" s="243"/>
      <c r="T207" s="243"/>
      <c r="U207" s="243"/>
      <c r="V207" s="134"/>
      <c r="W207" s="141"/>
      <c r="X207" s="134"/>
      <c r="Y207" s="134"/>
    </row>
    <row r="208" spans="2:25" s="107" customFormat="1" ht="21" customHeight="1" x14ac:dyDescent="0.25">
      <c r="B208" s="120"/>
      <c r="C208" s="1464"/>
      <c r="D208" s="1470"/>
      <c r="E208" s="839" t="s">
        <v>106</v>
      </c>
      <c r="F208" s="839" t="s">
        <v>103</v>
      </c>
      <c r="G208" s="846"/>
      <c r="H208" s="140"/>
      <c r="I208" s="139" t="str">
        <f>IF(G208=0,"",+'Factors emissió OCCC'!$D$19*(1-(IF(H208="",0.05,H208))))</f>
        <v/>
      </c>
      <c r="J208" s="600" t="str">
        <f t="shared" si="23"/>
        <v>0,00000</v>
      </c>
      <c r="K208" s="218" t="s">
        <v>1073</v>
      </c>
      <c r="L208" s="890" t="str">
        <f>IF(G208=0,"",+'Factors emissió OCCC'!$M$25)</f>
        <v/>
      </c>
      <c r="M208" s="600" t="str">
        <f t="shared" si="21"/>
        <v>0,00000</v>
      </c>
      <c r="N208" s="218" t="s">
        <v>1073</v>
      </c>
      <c r="O208" s="890" t="str">
        <f>IF(G208=0,"",+'Factors emissió OCCC'!$O$25)</f>
        <v/>
      </c>
      <c r="P208" s="600" t="str">
        <f t="shared" si="22"/>
        <v>0,00000</v>
      </c>
      <c r="Q208" s="350" t="s">
        <v>1073</v>
      </c>
      <c r="R208" s="243"/>
      <c r="S208" s="243"/>
      <c r="T208" s="243"/>
      <c r="U208" s="243"/>
      <c r="V208" s="134"/>
      <c r="W208" s="141"/>
      <c r="X208" s="134"/>
      <c r="Y208" s="134"/>
    </row>
    <row r="209" spans="2:25" s="107" customFormat="1" ht="21" customHeight="1" x14ac:dyDescent="0.25">
      <c r="B209" s="120"/>
      <c r="C209" s="1464"/>
      <c r="D209" s="1470"/>
      <c r="E209" s="839" t="s">
        <v>107</v>
      </c>
      <c r="F209" s="839" t="s">
        <v>103</v>
      </c>
      <c r="G209" s="846"/>
      <c r="H209" s="140"/>
      <c r="I209" s="139" t="str">
        <f>IF(G209=0,"",+'Factors emissió OCCC'!$D$19*(1-(IF(H209="",0.05,H209))))</f>
        <v/>
      </c>
      <c r="J209" s="600" t="str">
        <f t="shared" si="23"/>
        <v>0,00000</v>
      </c>
      <c r="K209" s="218" t="s">
        <v>1073</v>
      </c>
      <c r="L209" s="890" t="str">
        <f>IF(G209=0,"",+'Factors emissió OCCC'!$M$18)</f>
        <v/>
      </c>
      <c r="M209" s="600" t="str">
        <f t="shared" si="21"/>
        <v>0,00000</v>
      </c>
      <c r="N209" s="218" t="s">
        <v>1073</v>
      </c>
      <c r="O209" s="890" t="str">
        <f>IF(G209=0,"",+'Factors emissió OCCC'!$O$18)</f>
        <v/>
      </c>
      <c r="P209" s="600" t="str">
        <f t="shared" si="22"/>
        <v>0,00000</v>
      </c>
      <c r="Q209" s="350" t="s">
        <v>1073</v>
      </c>
      <c r="R209" s="243"/>
      <c r="S209" s="243"/>
      <c r="T209" s="243"/>
      <c r="U209" s="243"/>
      <c r="V209" s="134"/>
      <c r="W209" s="141"/>
      <c r="X209" s="134"/>
      <c r="Y209" s="134"/>
    </row>
    <row r="210" spans="2:25" s="107" customFormat="1" ht="21" customHeight="1" x14ac:dyDescent="0.25">
      <c r="B210" s="120"/>
      <c r="C210" s="1464"/>
      <c r="D210" s="1470" t="s">
        <v>1677</v>
      </c>
      <c r="E210" s="839" t="s">
        <v>102</v>
      </c>
      <c r="F210" s="839" t="s">
        <v>103</v>
      </c>
      <c r="G210" s="846"/>
      <c r="H210" s="140"/>
      <c r="I210" s="139" t="str">
        <f>IF(G210=0,"",+'Factors emissió OCCC'!$D$20*(1-(IF(H210="",0.3,H210))))</f>
        <v/>
      </c>
      <c r="J210" s="600" t="str">
        <f t="shared" si="23"/>
        <v>0,00000</v>
      </c>
      <c r="K210" s="218" t="s">
        <v>1073</v>
      </c>
      <c r="L210" s="890" t="str">
        <f>IF(G210=0,"",+'Factors emissió OCCC'!$M$19)</f>
        <v/>
      </c>
      <c r="M210" s="600" t="str">
        <f t="shared" si="21"/>
        <v>0,00000</v>
      </c>
      <c r="N210" s="218" t="s">
        <v>1073</v>
      </c>
      <c r="O210" s="890" t="str">
        <f>IF(G210=0,"",+'Factors emissió OCCC'!$O$19)</f>
        <v/>
      </c>
      <c r="P210" s="600" t="str">
        <f t="shared" si="22"/>
        <v>0,00000</v>
      </c>
      <c r="Q210" s="350" t="s">
        <v>1073</v>
      </c>
      <c r="R210" s="243"/>
      <c r="S210" s="243"/>
      <c r="T210" s="243"/>
      <c r="U210" s="243"/>
      <c r="V210" s="134"/>
      <c r="W210" s="141"/>
      <c r="X210" s="134"/>
      <c r="Y210" s="134"/>
    </row>
    <row r="211" spans="2:25" s="107" customFormat="1" ht="27.9" customHeight="1" x14ac:dyDescent="0.25">
      <c r="B211" s="120"/>
      <c r="C211" s="1464"/>
      <c r="D211" s="1470"/>
      <c r="E211" s="842" t="s">
        <v>104</v>
      </c>
      <c r="F211" s="839" t="s">
        <v>103</v>
      </c>
      <c r="G211" s="846"/>
      <c r="H211" s="140"/>
      <c r="I211" s="139" t="str">
        <f>IF(G211=0,"",+'Factors emissió OCCC'!$D$20*(1-(IF(H211="",0.3,H211))))</f>
        <v/>
      </c>
      <c r="J211" s="600" t="str">
        <f t="shared" si="23"/>
        <v>0,00000</v>
      </c>
      <c r="K211" s="218" t="s">
        <v>1073</v>
      </c>
      <c r="L211" s="890" t="str">
        <f>IF(G211=0,"",+'Factors emissió OCCC'!$M$23)</f>
        <v/>
      </c>
      <c r="M211" s="600" t="str">
        <f t="shared" si="21"/>
        <v>0,00000</v>
      </c>
      <c r="N211" s="218" t="s">
        <v>1073</v>
      </c>
      <c r="O211" s="890" t="str">
        <f>IF(G211=0,"",+'Factors emissió OCCC'!$O$23)</f>
        <v/>
      </c>
      <c r="P211" s="600" t="str">
        <f t="shared" si="22"/>
        <v>0,00000</v>
      </c>
      <c r="Q211" s="350" t="s">
        <v>1073</v>
      </c>
      <c r="R211" s="243"/>
      <c r="S211" s="243"/>
      <c r="T211" s="243"/>
      <c r="U211" s="243"/>
      <c r="V211" s="134"/>
      <c r="W211" s="141"/>
      <c r="X211" s="134"/>
      <c r="Y211" s="134"/>
    </row>
    <row r="212" spans="2:25" s="107" customFormat="1" ht="21" customHeight="1" x14ac:dyDescent="0.25">
      <c r="B212" s="120"/>
      <c r="C212" s="1464"/>
      <c r="D212" s="1470"/>
      <c r="E212" s="839" t="s">
        <v>105</v>
      </c>
      <c r="F212" s="839" t="s">
        <v>103</v>
      </c>
      <c r="G212" s="846"/>
      <c r="H212" s="140"/>
      <c r="I212" s="139" t="str">
        <f>IF(G212=0,"",+'Factors emissió OCCC'!$D$20*(1-(IF(H212="",0.3,H212))))</f>
        <v/>
      </c>
      <c r="J212" s="600" t="str">
        <f t="shared" si="23"/>
        <v>0,00000</v>
      </c>
      <c r="K212" s="218" t="s">
        <v>1073</v>
      </c>
      <c r="L212" s="890" t="str">
        <f>IF(G212=0,"",+'Factors emissió OCCC'!$M$26)</f>
        <v/>
      </c>
      <c r="M212" s="600" t="str">
        <f t="shared" si="21"/>
        <v>0,00000</v>
      </c>
      <c r="N212" s="218" t="s">
        <v>1073</v>
      </c>
      <c r="O212" s="890" t="str">
        <f>IF(G212=0,"",+'Factors emissió OCCC'!$O$26)</f>
        <v/>
      </c>
      <c r="P212" s="600" t="str">
        <f t="shared" si="22"/>
        <v>0,00000</v>
      </c>
      <c r="Q212" s="350" t="s">
        <v>1073</v>
      </c>
      <c r="R212" s="243"/>
      <c r="S212" s="243"/>
      <c r="T212" s="243"/>
      <c r="U212" s="243"/>
      <c r="V212" s="134"/>
      <c r="W212" s="141"/>
      <c r="X212" s="134"/>
      <c r="Y212" s="134"/>
    </row>
    <row r="213" spans="2:25" s="107" customFormat="1" ht="21" customHeight="1" x14ac:dyDescent="0.25">
      <c r="B213" s="120"/>
      <c r="C213" s="1464"/>
      <c r="D213" s="1470"/>
      <c r="E213" s="839" t="s">
        <v>107</v>
      </c>
      <c r="F213" s="839" t="s">
        <v>103</v>
      </c>
      <c r="G213" s="846"/>
      <c r="H213" s="140"/>
      <c r="I213" s="139" t="str">
        <f>IF(G213=0,"",+'Factors emissió OCCC'!$D$20*(1-(IF(H213="",0.3,H213))))</f>
        <v/>
      </c>
      <c r="J213" s="600" t="str">
        <f t="shared" si="23"/>
        <v>0,00000</v>
      </c>
      <c r="K213" s="218" t="s">
        <v>1073</v>
      </c>
      <c r="L213" s="890" t="str">
        <f>IF(G213=0,"",+'Factors emissió OCCC'!$M$19)</f>
        <v/>
      </c>
      <c r="M213" s="600" t="str">
        <f t="shared" si="21"/>
        <v>0,00000</v>
      </c>
      <c r="N213" s="218" t="s">
        <v>1073</v>
      </c>
      <c r="O213" s="890" t="str">
        <f>IF(G213=0,"",+'Factors emissió OCCC'!$O$19)</f>
        <v/>
      </c>
      <c r="P213" s="600" t="str">
        <f t="shared" si="22"/>
        <v>0,00000</v>
      </c>
      <c r="Q213" s="350" t="s">
        <v>1073</v>
      </c>
      <c r="R213" s="243"/>
      <c r="S213" s="243"/>
      <c r="T213" s="243"/>
      <c r="U213" s="243"/>
      <c r="V213" s="134"/>
      <c r="W213" s="141"/>
      <c r="X213" s="134"/>
      <c r="Y213" s="134"/>
    </row>
    <row r="214" spans="2:25" s="107" customFormat="1" ht="21" customHeight="1" x14ac:dyDescent="0.25">
      <c r="B214" s="120"/>
      <c r="C214" s="1464"/>
      <c r="D214" s="1470" t="s">
        <v>111</v>
      </c>
      <c r="E214" s="839" t="s">
        <v>102</v>
      </c>
      <c r="F214" s="839" t="s">
        <v>103</v>
      </c>
      <c r="G214" s="846"/>
      <c r="H214" s="142"/>
      <c r="I214" s="139" t="str">
        <f>IF(G214=0,"",+'Factors emissió OCCC'!$D$22)</f>
        <v/>
      </c>
      <c r="J214" s="600" t="str">
        <f t="shared" si="23"/>
        <v>0,00000</v>
      </c>
      <c r="K214" s="218" t="s">
        <v>1073</v>
      </c>
      <c r="L214" s="890" t="str">
        <f>IF(G214=0,"",+'Factors emissió OCCC'!$M$20)</f>
        <v/>
      </c>
      <c r="M214" s="600" t="str">
        <f t="shared" si="21"/>
        <v>0,00000</v>
      </c>
      <c r="N214" s="218" t="s">
        <v>1073</v>
      </c>
      <c r="O214" s="890" t="str">
        <f>IF(G214=0,"",+'Factors emissió OCCC'!$O$20)</f>
        <v/>
      </c>
      <c r="P214" s="600" t="str">
        <f t="shared" si="22"/>
        <v>0,00000</v>
      </c>
      <c r="Q214" s="350" t="s">
        <v>1073</v>
      </c>
      <c r="R214" s="243"/>
      <c r="S214" s="243"/>
      <c r="T214" s="243"/>
      <c r="U214" s="243"/>
      <c r="V214" s="134"/>
      <c r="W214" s="141"/>
      <c r="X214" s="134"/>
      <c r="Y214" s="134"/>
    </row>
    <row r="215" spans="2:25" s="107" customFormat="1" ht="27.9" customHeight="1" x14ac:dyDescent="0.25">
      <c r="B215" s="120"/>
      <c r="C215" s="1464"/>
      <c r="D215" s="1489"/>
      <c r="E215" s="842" t="s">
        <v>104</v>
      </c>
      <c r="F215" s="839" t="s">
        <v>103</v>
      </c>
      <c r="G215" s="846"/>
      <c r="H215" s="142"/>
      <c r="I215" s="139" t="str">
        <f>IF(G215=0,"",+'Factors emissió OCCC'!$D$22)</f>
        <v/>
      </c>
      <c r="J215" s="600" t="str">
        <f t="shared" si="23"/>
        <v>0,00000</v>
      </c>
      <c r="K215" s="218" t="s">
        <v>1073</v>
      </c>
      <c r="L215" s="891"/>
      <c r="M215" s="600" t="str">
        <f t="shared" si="21"/>
        <v>0,00000</v>
      </c>
      <c r="N215" s="241"/>
      <c r="O215" s="891"/>
      <c r="P215" s="600" t="str">
        <f t="shared" si="22"/>
        <v>0,00000</v>
      </c>
      <c r="Q215" s="340"/>
      <c r="R215" s="243"/>
      <c r="S215" s="243"/>
      <c r="T215" s="243"/>
      <c r="U215" s="243"/>
      <c r="V215" s="134"/>
      <c r="W215" s="141"/>
      <c r="X215" s="134"/>
      <c r="Y215" s="134"/>
    </row>
    <row r="216" spans="2:25" s="107" customFormat="1" ht="21" customHeight="1" x14ac:dyDescent="0.25">
      <c r="B216" s="120"/>
      <c r="C216" s="1464"/>
      <c r="D216" s="1489"/>
      <c r="E216" s="839" t="s">
        <v>105</v>
      </c>
      <c r="F216" s="839" t="s">
        <v>103</v>
      </c>
      <c r="G216" s="846"/>
      <c r="H216" s="142"/>
      <c r="I216" s="139" t="str">
        <f>IF(G216=0,"",+'Factors emissió OCCC'!$D$22)</f>
        <v/>
      </c>
      <c r="J216" s="600" t="str">
        <f t="shared" si="23"/>
        <v>0,00000</v>
      </c>
      <c r="K216" s="218" t="s">
        <v>1073</v>
      </c>
      <c r="L216" s="891"/>
      <c r="M216" s="600" t="str">
        <f t="shared" si="21"/>
        <v>0,00000</v>
      </c>
      <c r="N216" s="241"/>
      <c r="O216" s="891"/>
      <c r="P216" s="600" t="str">
        <f t="shared" si="22"/>
        <v>0,00000</v>
      </c>
      <c r="Q216" s="340"/>
      <c r="R216" s="243"/>
      <c r="S216" s="243"/>
      <c r="T216" s="243"/>
      <c r="U216" s="243"/>
      <c r="V216" s="134"/>
      <c r="W216" s="141"/>
      <c r="X216" s="134"/>
      <c r="Y216" s="134"/>
    </row>
    <row r="217" spans="2:25" s="107" customFormat="1" ht="21" customHeight="1" x14ac:dyDescent="0.25">
      <c r="B217" s="120"/>
      <c r="C217" s="1464"/>
      <c r="D217" s="1489"/>
      <c r="E217" s="839" t="s">
        <v>106</v>
      </c>
      <c r="F217" s="839" t="s">
        <v>103</v>
      </c>
      <c r="G217" s="846"/>
      <c r="H217" s="142"/>
      <c r="I217" s="139" t="str">
        <f>IF(G217=0,"",+'Factors emissió OCCC'!$D$22)</f>
        <v/>
      </c>
      <c r="J217" s="600" t="str">
        <f t="shared" si="23"/>
        <v>0,00000</v>
      </c>
      <c r="K217" s="218" t="s">
        <v>1073</v>
      </c>
      <c r="L217" s="891"/>
      <c r="M217" s="600" t="str">
        <f t="shared" si="21"/>
        <v>0,00000</v>
      </c>
      <c r="N217" s="241"/>
      <c r="O217" s="891"/>
      <c r="P217" s="600" t="str">
        <f t="shared" si="22"/>
        <v>0,00000</v>
      </c>
      <c r="Q217" s="340"/>
      <c r="R217" s="243"/>
      <c r="S217" s="243"/>
      <c r="T217" s="243"/>
      <c r="U217" s="243"/>
      <c r="V217" s="134"/>
      <c r="W217" s="141"/>
      <c r="X217" s="134"/>
      <c r="Y217" s="134"/>
    </row>
    <row r="218" spans="2:25" s="107" customFormat="1" ht="21" customHeight="1" x14ac:dyDescent="0.25">
      <c r="B218" s="120"/>
      <c r="C218" s="1464"/>
      <c r="D218" s="1489"/>
      <c r="E218" s="839" t="s">
        <v>107</v>
      </c>
      <c r="F218" s="839" t="s">
        <v>103</v>
      </c>
      <c r="G218" s="846"/>
      <c r="H218" s="142"/>
      <c r="I218" s="139" t="str">
        <f>IF(G218=0,"",+'Factors emissió OCCC'!$D$22)</f>
        <v/>
      </c>
      <c r="J218" s="600" t="str">
        <f t="shared" si="23"/>
        <v>0,00000</v>
      </c>
      <c r="K218" s="218" t="s">
        <v>1073</v>
      </c>
      <c r="L218" s="890" t="str">
        <f>IF(G218=0,"",+'Factors emissió OCCC'!$M$20)</f>
        <v/>
      </c>
      <c r="M218" s="600" t="str">
        <f t="shared" si="21"/>
        <v>0,00000</v>
      </c>
      <c r="N218" s="218" t="s">
        <v>1073</v>
      </c>
      <c r="O218" s="890" t="str">
        <f>IF(G218=0,"",+'Factors emissió OCCC'!$O$20)</f>
        <v/>
      </c>
      <c r="P218" s="600" t="str">
        <f t="shared" si="22"/>
        <v>0,00000</v>
      </c>
      <c r="Q218" s="350" t="s">
        <v>1073</v>
      </c>
      <c r="R218" s="243"/>
      <c r="S218" s="243"/>
      <c r="T218" s="243"/>
      <c r="U218" s="243"/>
      <c r="V218" s="134"/>
      <c r="W218" s="141"/>
      <c r="X218" s="134"/>
      <c r="Y218" s="134"/>
    </row>
    <row r="219" spans="2:25" s="107" customFormat="1" ht="51.75" customHeight="1" x14ac:dyDescent="0.25">
      <c r="B219" s="120"/>
      <c r="C219" s="1464"/>
      <c r="D219" s="1489"/>
      <c r="E219" s="842" t="s">
        <v>108</v>
      </c>
      <c r="F219" s="839" t="s">
        <v>103</v>
      </c>
      <c r="G219" s="846"/>
      <c r="H219" s="142"/>
      <c r="I219" s="139" t="str">
        <f>IF(G219=0,"",+'Factors emissió OCCC'!$D$22)</f>
        <v/>
      </c>
      <c r="J219" s="600" t="str">
        <f t="shared" si="23"/>
        <v>0,00000</v>
      </c>
      <c r="K219" s="218" t="s">
        <v>1073</v>
      </c>
      <c r="L219" s="891"/>
      <c r="M219" s="600" t="str">
        <f t="shared" si="21"/>
        <v>0,00000</v>
      </c>
      <c r="N219" s="241"/>
      <c r="O219" s="891"/>
      <c r="P219" s="600" t="str">
        <f t="shared" si="22"/>
        <v>0,00000</v>
      </c>
      <c r="Q219" s="340"/>
      <c r="R219" s="243"/>
      <c r="S219" s="243"/>
      <c r="T219" s="243"/>
      <c r="U219" s="243"/>
      <c r="V219" s="134"/>
      <c r="W219" s="141"/>
      <c r="X219" s="134"/>
      <c r="Y219" s="134"/>
    </row>
    <row r="220" spans="2:25" s="107" customFormat="1" ht="21" customHeight="1" x14ac:dyDescent="0.25">
      <c r="B220" s="120"/>
      <c r="C220" s="1464"/>
      <c r="D220" s="1470" t="s">
        <v>112</v>
      </c>
      <c r="E220" s="839" t="s">
        <v>102</v>
      </c>
      <c r="F220" s="143" t="s">
        <v>192</v>
      </c>
      <c r="G220" s="846"/>
      <c r="H220" s="142"/>
      <c r="I220" s="139" t="str">
        <f>IF(G220=0,"",+'Factors emissió OCCC'!$D$23)</f>
        <v/>
      </c>
      <c r="J220" s="600" t="str">
        <f>IF(G220=0,"0,00000",(G220*I220)/1000)</f>
        <v>0,00000</v>
      </c>
      <c r="K220" s="218" t="s">
        <v>1073</v>
      </c>
      <c r="L220" s="891"/>
      <c r="M220" s="600" t="str">
        <f t="shared" si="21"/>
        <v>0,00000</v>
      </c>
      <c r="N220" s="241"/>
      <c r="O220" s="891"/>
      <c r="P220" s="600" t="str">
        <f t="shared" si="22"/>
        <v>0,00000</v>
      </c>
      <c r="Q220" s="340"/>
      <c r="R220" s="243"/>
      <c r="S220" s="243"/>
      <c r="T220" s="243"/>
      <c r="U220" s="243"/>
      <c r="V220" s="134"/>
      <c r="W220" s="141"/>
      <c r="X220" s="134"/>
      <c r="Y220" s="134"/>
    </row>
    <row r="221" spans="2:25" s="107" customFormat="1" ht="28.5" customHeight="1" x14ac:dyDescent="0.25">
      <c r="B221" s="120"/>
      <c r="C221" s="1464"/>
      <c r="D221" s="1489"/>
      <c r="E221" s="842" t="s">
        <v>104</v>
      </c>
      <c r="F221" s="143" t="s">
        <v>192</v>
      </c>
      <c r="G221" s="846"/>
      <c r="H221" s="142"/>
      <c r="I221" s="139" t="str">
        <f>IF(G221=0,"",+'Factors emissió OCCC'!$D$23)</f>
        <v/>
      </c>
      <c r="J221" s="600" t="str">
        <f t="shared" ref="J221:J227" si="24">IF(G221=0,"0,00000",(G221*I221)/1000)</f>
        <v>0,00000</v>
      </c>
      <c r="K221" s="218" t="s">
        <v>1073</v>
      </c>
      <c r="L221" s="891"/>
      <c r="M221" s="600" t="str">
        <f t="shared" si="21"/>
        <v>0,00000</v>
      </c>
      <c r="N221" s="241"/>
      <c r="O221" s="891"/>
      <c r="P221" s="600" t="str">
        <f t="shared" si="22"/>
        <v>0,00000</v>
      </c>
      <c r="Q221" s="340"/>
      <c r="R221" s="243"/>
      <c r="S221" s="243"/>
      <c r="T221" s="243"/>
      <c r="U221" s="243"/>
      <c r="V221" s="134"/>
      <c r="W221" s="141"/>
      <c r="X221" s="134"/>
      <c r="Y221" s="134"/>
    </row>
    <row r="222" spans="2:25" s="107" customFormat="1" ht="21" customHeight="1" x14ac:dyDescent="0.25">
      <c r="B222" s="120"/>
      <c r="C222" s="1464"/>
      <c r="D222" s="1489"/>
      <c r="E222" s="839" t="s">
        <v>105</v>
      </c>
      <c r="F222" s="143" t="s">
        <v>192</v>
      </c>
      <c r="G222" s="846"/>
      <c r="H222" s="142"/>
      <c r="I222" s="139" t="str">
        <f>IF(G222=0,"",+'Factors emissió OCCC'!$D$23)</f>
        <v/>
      </c>
      <c r="J222" s="600" t="str">
        <f t="shared" si="24"/>
        <v>0,00000</v>
      </c>
      <c r="K222" s="218" t="s">
        <v>1073</v>
      </c>
      <c r="L222" s="891"/>
      <c r="M222" s="600" t="str">
        <f t="shared" si="21"/>
        <v>0,00000</v>
      </c>
      <c r="N222" s="241"/>
      <c r="O222" s="891"/>
      <c r="P222" s="600" t="str">
        <f t="shared" si="22"/>
        <v>0,00000</v>
      </c>
      <c r="Q222" s="340"/>
      <c r="R222" s="243"/>
      <c r="S222" s="243"/>
      <c r="T222" s="243"/>
      <c r="U222" s="243"/>
      <c r="V222" s="134"/>
      <c r="W222" s="141"/>
      <c r="X222" s="134"/>
      <c r="Y222" s="134"/>
    </row>
    <row r="223" spans="2:25" s="107" customFormat="1" ht="21" customHeight="1" x14ac:dyDescent="0.25">
      <c r="B223" s="120"/>
      <c r="C223" s="1464"/>
      <c r="D223" s="1489"/>
      <c r="E223" s="839" t="s">
        <v>107</v>
      </c>
      <c r="F223" s="143" t="s">
        <v>192</v>
      </c>
      <c r="G223" s="846"/>
      <c r="H223" s="142"/>
      <c r="I223" s="139" t="str">
        <f>IF(G223=0,"",+'Factors emissió OCCC'!$D$23)</f>
        <v/>
      </c>
      <c r="J223" s="600" t="str">
        <f t="shared" si="24"/>
        <v>0,00000</v>
      </c>
      <c r="K223" s="218" t="s">
        <v>1073</v>
      </c>
      <c r="L223" s="891"/>
      <c r="M223" s="600" t="str">
        <f t="shared" si="21"/>
        <v>0,00000</v>
      </c>
      <c r="N223" s="241"/>
      <c r="O223" s="891"/>
      <c r="P223" s="600" t="str">
        <f t="shared" si="22"/>
        <v>0,00000</v>
      </c>
      <c r="Q223" s="340"/>
      <c r="R223" s="243"/>
      <c r="S223" s="243"/>
      <c r="T223" s="243"/>
      <c r="U223" s="243"/>
      <c r="V223" s="134"/>
      <c r="W223" s="141"/>
      <c r="X223" s="134"/>
      <c r="Y223" s="134"/>
    </row>
    <row r="224" spans="2:25" s="107" customFormat="1" ht="21" customHeight="1" x14ac:dyDescent="0.25">
      <c r="B224" s="120"/>
      <c r="C224" s="1464"/>
      <c r="D224" s="1470" t="s">
        <v>1125</v>
      </c>
      <c r="E224" s="839" t="s">
        <v>102</v>
      </c>
      <c r="F224" s="839" t="s">
        <v>103</v>
      </c>
      <c r="G224" s="846"/>
      <c r="H224" s="142"/>
      <c r="I224" s="139" t="str">
        <f>IF(G224=0,"",+'Factors emissió OCCC'!$D$16)</f>
        <v/>
      </c>
      <c r="J224" s="600" t="str">
        <f t="shared" si="24"/>
        <v>0,00000</v>
      </c>
      <c r="K224" s="218" t="s">
        <v>1073</v>
      </c>
      <c r="L224" s="890" t="str">
        <f>IF(G224=0,"",+'Factors emissió OCCC'!$M$17)</f>
        <v/>
      </c>
      <c r="M224" s="600" t="str">
        <f t="shared" si="21"/>
        <v>0,00000</v>
      </c>
      <c r="N224" s="218" t="s">
        <v>1073</v>
      </c>
      <c r="O224" s="890" t="str">
        <f>IF(G224=0,"",+'Factors emissió OCCC'!$O$17)</f>
        <v/>
      </c>
      <c r="P224" s="600" t="str">
        <f t="shared" si="22"/>
        <v>0,00000</v>
      </c>
      <c r="Q224" s="350" t="s">
        <v>1073</v>
      </c>
      <c r="R224" s="243"/>
      <c r="S224" s="243"/>
      <c r="T224" s="243"/>
      <c r="U224" s="243"/>
      <c r="V224" s="134"/>
      <c r="W224" s="141"/>
      <c r="X224" s="134"/>
      <c r="Y224" s="134"/>
    </row>
    <row r="225" spans="2:25" s="107" customFormat="1" ht="27.9" customHeight="1" x14ac:dyDescent="0.25">
      <c r="B225" s="120"/>
      <c r="C225" s="1464"/>
      <c r="D225" s="1470"/>
      <c r="E225" s="842" t="s">
        <v>104</v>
      </c>
      <c r="F225" s="839" t="s">
        <v>103</v>
      </c>
      <c r="G225" s="846"/>
      <c r="H225" s="142"/>
      <c r="I225" s="139" t="str">
        <f>IF(G225=0,"",+'Factors emissió OCCC'!$D$16)</f>
        <v/>
      </c>
      <c r="J225" s="600" t="str">
        <f t="shared" si="24"/>
        <v>0,00000</v>
      </c>
      <c r="K225" s="218" t="s">
        <v>1073</v>
      </c>
      <c r="L225" s="890" t="str">
        <f>IF(G225=0,"",+'Factors emissió OCCC'!$M$21)</f>
        <v/>
      </c>
      <c r="M225" s="600" t="str">
        <f t="shared" si="21"/>
        <v>0,00000</v>
      </c>
      <c r="N225" s="218" t="s">
        <v>1073</v>
      </c>
      <c r="O225" s="890" t="str">
        <f>IF(G225=0,"",+'Factors emissió OCCC'!$O$21)</f>
        <v/>
      </c>
      <c r="P225" s="600" t="str">
        <f t="shared" si="22"/>
        <v>0,00000</v>
      </c>
      <c r="Q225" s="350" t="s">
        <v>1073</v>
      </c>
      <c r="R225" s="243"/>
      <c r="S225" s="243"/>
      <c r="T225" s="243"/>
      <c r="U225" s="243"/>
      <c r="V225" s="134"/>
      <c r="W225" s="141"/>
      <c r="X225" s="134"/>
      <c r="Y225" s="134"/>
    </row>
    <row r="226" spans="2:25" s="107" customFormat="1" ht="21" customHeight="1" x14ac:dyDescent="0.25">
      <c r="B226" s="120"/>
      <c r="C226" s="1464"/>
      <c r="D226" s="1470"/>
      <c r="E226" s="839" t="s">
        <v>106</v>
      </c>
      <c r="F226" s="839" t="s">
        <v>103</v>
      </c>
      <c r="G226" s="846"/>
      <c r="H226" s="142"/>
      <c r="I226" s="139" t="str">
        <f>IF(G226=0,"",+'Factors emissió OCCC'!$D$16)</f>
        <v/>
      </c>
      <c r="J226" s="600" t="str">
        <f t="shared" si="24"/>
        <v>0,00000</v>
      </c>
      <c r="K226" s="218" t="s">
        <v>1073</v>
      </c>
      <c r="L226" s="890" t="str">
        <f>IF(G226=0,"",+'Factors emissió OCCC'!$M$24)</f>
        <v/>
      </c>
      <c r="M226" s="600" t="str">
        <f t="shared" si="21"/>
        <v>0,00000</v>
      </c>
      <c r="N226" s="218" t="s">
        <v>1073</v>
      </c>
      <c r="O226" s="890" t="str">
        <f>IF(G226=0,"",+'Factors emissió OCCC'!$O$24)</f>
        <v/>
      </c>
      <c r="P226" s="600" t="str">
        <f t="shared" si="22"/>
        <v>0,00000</v>
      </c>
      <c r="Q226" s="350" t="s">
        <v>1073</v>
      </c>
      <c r="R226" s="243"/>
      <c r="S226" s="243"/>
      <c r="T226" s="243"/>
      <c r="U226" s="243"/>
      <c r="V226" s="134"/>
      <c r="W226" s="141"/>
      <c r="X226" s="134"/>
      <c r="Y226" s="134"/>
    </row>
    <row r="227" spans="2:25" s="107" customFormat="1" ht="21" customHeight="1" thickBot="1" x14ac:dyDescent="0.3">
      <c r="B227" s="120"/>
      <c r="C227" s="1488"/>
      <c r="D227" s="1490"/>
      <c r="E227" s="844" t="s">
        <v>107</v>
      </c>
      <c r="F227" s="844" t="s">
        <v>103</v>
      </c>
      <c r="G227" s="859"/>
      <c r="H227" s="860"/>
      <c r="I227" s="858" t="str">
        <f>IF(G227=0,"",+'Factors emissió OCCC'!$D$16)</f>
        <v/>
      </c>
      <c r="J227" s="608" t="str">
        <f t="shared" si="24"/>
        <v>0,00000</v>
      </c>
      <c r="K227" s="244" t="s">
        <v>1073</v>
      </c>
      <c r="L227" s="892" t="str">
        <f>IF(G227=0,"",+'Factors emissió OCCC'!$M$17)</f>
        <v/>
      </c>
      <c r="M227" s="608" t="str">
        <f t="shared" si="21"/>
        <v>0,00000</v>
      </c>
      <c r="N227" s="244" t="s">
        <v>1073</v>
      </c>
      <c r="O227" s="892" t="str">
        <f>IF(G227=0,"",+'Factors emissió OCCC'!$O$17)</f>
        <v/>
      </c>
      <c r="P227" s="608" t="str">
        <f t="shared" si="22"/>
        <v>0,00000</v>
      </c>
      <c r="Q227" s="609" t="s">
        <v>1073</v>
      </c>
      <c r="R227" s="243"/>
      <c r="S227" s="243"/>
      <c r="T227" s="243"/>
      <c r="U227" s="243"/>
      <c r="V227" s="134"/>
      <c r="W227" s="141"/>
      <c r="X227" s="134"/>
      <c r="Y227" s="134"/>
    </row>
    <row r="228" spans="2:25" s="107" customFormat="1" ht="30" customHeight="1" x14ac:dyDescent="0.25">
      <c r="B228" s="120"/>
      <c r="C228" s="1485" t="s">
        <v>115</v>
      </c>
      <c r="D228" s="1486"/>
      <c r="E228" s="1486"/>
      <c r="F228" s="1486"/>
      <c r="G228" s="1486"/>
      <c r="H228" s="1486"/>
      <c r="I228" s="1486"/>
      <c r="J228" s="1486"/>
      <c r="K228" s="1486"/>
      <c r="L228" s="1486"/>
      <c r="M228" s="1486"/>
      <c r="N228" s="1486"/>
      <c r="O228" s="1486"/>
      <c r="P228" s="1486"/>
      <c r="Q228" s="1487"/>
      <c r="R228" s="243"/>
      <c r="S228" s="243"/>
      <c r="T228" s="243"/>
      <c r="U228" s="243"/>
      <c r="V228" s="134"/>
      <c r="W228" s="141"/>
      <c r="X228" s="134"/>
      <c r="Y228" s="134"/>
    </row>
    <row r="229" spans="2:25" s="107" customFormat="1" ht="60" customHeight="1" x14ac:dyDescent="0.25">
      <c r="B229" s="120"/>
      <c r="C229" s="1458" t="s">
        <v>97</v>
      </c>
      <c r="D229" s="1460" t="s">
        <v>116</v>
      </c>
      <c r="E229" s="1460"/>
      <c r="F229" s="861" t="s">
        <v>117</v>
      </c>
      <c r="G229" s="861" t="s">
        <v>1429</v>
      </c>
      <c r="H229" s="583" t="s">
        <v>984</v>
      </c>
      <c r="I229" s="583" t="s">
        <v>982</v>
      </c>
      <c r="J229" s="1475" t="s">
        <v>983</v>
      </c>
      <c r="K229" s="1475"/>
      <c r="L229" s="1421" t="s">
        <v>1070</v>
      </c>
      <c r="M229" s="1421"/>
      <c r="N229" s="1421"/>
      <c r="O229" s="1421" t="s">
        <v>1069</v>
      </c>
      <c r="P229" s="1421"/>
      <c r="Q229" s="1417"/>
      <c r="R229" s="243"/>
      <c r="S229" s="243"/>
      <c r="T229" s="243"/>
      <c r="U229" s="243"/>
      <c r="V229" s="134"/>
      <c r="W229" s="141" t="s">
        <v>985</v>
      </c>
      <c r="X229" s="134"/>
      <c r="Y229" s="134"/>
    </row>
    <row r="230" spans="2:25" s="107" customFormat="1" ht="46.5" customHeight="1" x14ac:dyDescent="0.25">
      <c r="B230" s="120"/>
      <c r="C230" s="1458"/>
      <c r="D230" s="1460"/>
      <c r="E230" s="1460"/>
      <c r="F230" s="861" t="s">
        <v>118</v>
      </c>
      <c r="G230" s="861" t="s">
        <v>1430</v>
      </c>
      <c r="H230" s="841" t="s">
        <v>119</v>
      </c>
      <c r="I230" s="841" t="s">
        <v>986</v>
      </c>
      <c r="J230" s="673" t="s">
        <v>1071</v>
      </c>
      <c r="K230" s="673" t="s">
        <v>1078</v>
      </c>
      <c r="L230" s="673" t="s">
        <v>1423</v>
      </c>
      <c r="M230" s="673" t="s">
        <v>1072</v>
      </c>
      <c r="N230" s="673" t="s">
        <v>1080</v>
      </c>
      <c r="O230" s="673" t="s">
        <v>1425</v>
      </c>
      <c r="P230" s="673" t="s">
        <v>1072</v>
      </c>
      <c r="Q230" s="838" t="s">
        <v>1079</v>
      </c>
      <c r="R230" s="243"/>
      <c r="S230" s="243"/>
      <c r="T230" s="243"/>
      <c r="U230" s="243"/>
      <c r="V230" s="134"/>
      <c r="W230" s="141"/>
      <c r="X230" s="134"/>
      <c r="Y230" s="134"/>
    </row>
    <row r="231" spans="2:25" s="107" customFormat="1" ht="21" customHeight="1" x14ac:dyDescent="0.25">
      <c r="B231" s="120"/>
      <c r="C231" s="1463" t="s">
        <v>120</v>
      </c>
      <c r="D231" s="1470" t="s">
        <v>1124</v>
      </c>
      <c r="E231" s="839" t="s">
        <v>102</v>
      </c>
      <c r="F231" s="862"/>
      <c r="G231" s="863" t="str">
        <f>IF(F231=0,"0,00",F231/H231)</f>
        <v>0,00</v>
      </c>
      <c r="H231" s="144" t="str">
        <f>IF(F231=0,"",+'Factors emissió OCCC'!$F$16)</f>
        <v/>
      </c>
      <c r="I231" s="139" t="str">
        <f>IF(F231=0,"",+'Factors emissió OCCC'!$D$16)</f>
        <v/>
      </c>
      <c r="J231" s="600" t="str">
        <f t="shared" ref="J231:J242" si="25">IF(F231=0,"0,00000",(F231/H231*I231)/1000)</f>
        <v>0,00000</v>
      </c>
      <c r="K231" s="218" t="s">
        <v>1073</v>
      </c>
      <c r="L231" s="887">
        <f>IF(G231=0,"",+'Factors emissió OCCC'!$M$17)</f>
        <v>6.3200000000000001E-3</v>
      </c>
      <c r="M231" s="600">
        <f>IF(G231=0,"0,00000",(G231*L231)/1000)</f>
        <v>0</v>
      </c>
      <c r="N231" s="218" t="s">
        <v>1073</v>
      </c>
      <c r="O231" s="887">
        <f>IF(G231=0,"",+'Factors emissió OCCC'!$O$17)</f>
        <v>5.8999999999999999E-3</v>
      </c>
      <c r="P231" s="600">
        <f>IF(G231=0,"0,00000",(G231*O231)/1000)</f>
        <v>0</v>
      </c>
      <c r="Q231" s="350" t="s">
        <v>1073</v>
      </c>
      <c r="R231" s="243"/>
      <c r="S231" s="243"/>
      <c r="T231" s="243"/>
      <c r="U231" s="243"/>
      <c r="V231" s="134"/>
      <c r="W231" s="141"/>
      <c r="X231" s="134"/>
      <c r="Y231" s="134"/>
    </row>
    <row r="232" spans="2:25" s="107" customFormat="1" ht="27.9" customHeight="1" x14ac:dyDescent="0.25">
      <c r="B232" s="120"/>
      <c r="C232" s="1463"/>
      <c r="D232" s="1470"/>
      <c r="E232" s="842" t="s">
        <v>104</v>
      </c>
      <c r="F232" s="862"/>
      <c r="G232" s="863" t="str">
        <f t="shared" ref="G232:G246" si="26">IF(F232=0,"0,00",F232/H232)</f>
        <v>0,00</v>
      </c>
      <c r="H232" s="144" t="str">
        <f>IF(F232=0,"",+'Factors emissió OCCC'!$F$16)</f>
        <v/>
      </c>
      <c r="I232" s="139" t="str">
        <f>IF(F232=0,"",+'Factors emissió OCCC'!$D$16)</f>
        <v/>
      </c>
      <c r="J232" s="600" t="str">
        <f t="shared" si="25"/>
        <v>0,00000</v>
      </c>
      <c r="K232" s="218" t="s">
        <v>1073</v>
      </c>
      <c r="L232" s="887">
        <f>IF(G232=0,"",+'Factors emissió OCCC'!$M$21)</f>
        <v>5.0699999999999999E-3</v>
      </c>
      <c r="M232" s="600">
        <f t="shared" ref="M232:M234" si="27">IF(G232=0,"0,00000",(G232*L232)/1000)</f>
        <v>0</v>
      </c>
      <c r="N232" s="218" t="s">
        <v>1073</v>
      </c>
      <c r="O232" s="887">
        <f>IF(G232=0,"",+'Factors emissió OCCC'!$O$21)</f>
        <v>5.7499999999999999E-3</v>
      </c>
      <c r="P232" s="600">
        <f t="shared" ref="P232:P234" si="28">IF(G232=0,"0,00000",(G232*O232)/1000)</f>
        <v>0</v>
      </c>
      <c r="Q232" s="350" t="s">
        <v>1073</v>
      </c>
      <c r="R232" s="243"/>
      <c r="S232" s="243"/>
      <c r="T232" s="243"/>
      <c r="U232" s="243"/>
      <c r="V232" s="134"/>
      <c r="W232" s="141"/>
      <c r="X232" s="134"/>
      <c r="Y232" s="134"/>
    </row>
    <row r="233" spans="2:25" s="107" customFormat="1" ht="21" customHeight="1" x14ac:dyDescent="0.25">
      <c r="B233" s="120"/>
      <c r="C233" s="1463"/>
      <c r="D233" s="1470"/>
      <c r="E233" s="839" t="s">
        <v>106</v>
      </c>
      <c r="F233" s="862"/>
      <c r="G233" s="863" t="str">
        <f t="shared" si="26"/>
        <v>0,00</v>
      </c>
      <c r="H233" s="144" t="str">
        <f>IF(F233=0,"",+'Factors emissió OCCC'!$F$16)</f>
        <v/>
      </c>
      <c r="I233" s="139" t="str">
        <f>IF(F233=0,"",+'Factors emissió OCCC'!$D$16)</f>
        <v/>
      </c>
      <c r="J233" s="600" t="str">
        <f t="shared" si="25"/>
        <v>0,00000</v>
      </c>
      <c r="K233" s="218" t="s">
        <v>1073</v>
      </c>
      <c r="L233" s="887">
        <f>IF(G233=0,"",+'Factors emissió OCCC'!$M$24)</f>
        <v>5.289E-2</v>
      </c>
      <c r="M233" s="600">
        <f t="shared" si="27"/>
        <v>0</v>
      </c>
      <c r="N233" s="218" t="s">
        <v>1073</v>
      </c>
      <c r="O233" s="887">
        <f>IF(G233=0,"",+'Factors emissió OCCC'!$O$24)</f>
        <v>1.2789999999999999E-2</v>
      </c>
      <c r="P233" s="600">
        <f t="shared" si="28"/>
        <v>0</v>
      </c>
      <c r="Q233" s="350" t="s">
        <v>1073</v>
      </c>
      <c r="R233" s="243"/>
      <c r="S233" s="243"/>
      <c r="T233" s="243"/>
      <c r="U233" s="243"/>
      <c r="V233" s="134"/>
      <c r="W233" s="141"/>
      <c r="X233" s="134"/>
      <c r="Y233" s="134"/>
    </row>
    <row r="234" spans="2:25" s="107" customFormat="1" ht="21" customHeight="1" x14ac:dyDescent="0.25">
      <c r="B234" s="120"/>
      <c r="C234" s="1463"/>
      <c r="D234" s="1470"/>
      <c r="E234" s="839" t="s">
        <v>107</v>
      </c>
      <c r="F234" s="862"/>
      <c r="G234" s="863" t="str">
        <f t="shared" si="26"/>
        <v>0,00</v>
      </c>
      <c r="H234" s="144" t="str">
        <f>IF(F234=0,"",+'Factors emissió OCCC'!$F$16)</f>
        <v/>
      </c>
      <c r="I234" s="139" t="str">
        <f>IF(F234=0,"",+'Factors emissió OCCC'!$D$16)</f>
        <v/>
      </c>
      <c r="J234" s="600" t="str">
        <f t="shared" si="25"/>
        <v>0,00000</v>
      </c>
      <c r="K234" s="218" t="s">
        <v>1073</v>
      </c>
      <c r="L234" s="887">
        <f>IF(G234=0,"",+'Factors emissió OCCC'!$M$17)</f>
        <v>6.3200000000000001E-3</v>
      </c>
      <c r="M234" s="600">
        <f t="shared" si="27"/>
        <v>0</v>
      </c>
      <c r="N234" s="218" t="s">
        <v>1073</v>
      </c>
      <c r="O234" s="887">
        <f>IF(G234=0,"",+'Factors emissió OCCC'!$O$17)</f>
        <v>5.8999999999999999E-3</v>
      </c>
      <c r="P234" s="600">
        <f t="shared" si="28"/>
        <v>0</v>
      </c>
      <c r="Q234" s="350" t="s">
        <v>1073</v>
      </c>
      <c r="R234" s="243"/>
      <c r="S234" s="243"/>
      <c r="T234" s="243"/>
      <c r="U234" s="243"/>
      <c r="V234" s="134"/>
      <c r="W234" s="141"/>
      <c r="X234" s="134"/>
      <c r="Y234" s="134"/>
    </row>
    <row r="235" spans="2:25" s="107" customFormat="1" ht="21" customHeight="1" x14ac:dyDescent="0.25">
      <c r="B235" s="120"/>
      <c r="C235" s="1463"/>
      <c r="D235" s="1470" t="s">
        <v>121</v>
      </c>
      <c r="E235" s="839" t="s">
        <v>102</v>
      </c>
      <c r="F235" s="862"/>
      <c r="G235" s="863" t="str">
        <f t="shared" si="26"/>
        <v>0,00</v>
      </c>
      <c r="H235" s="144" t="str">
        <f>IF(F235=0,"",+'Factors emissió OCCC'!$F$17)</f>
        <v/>
      </c>
      <c r="I235" s="139" t="str">
        <f>IF(F235=0,"",+'Factors emissió OCCC'!$D$16)</f>
        <v/>
      </c>
      <c r="J235" s="600" t="str">
        <f t="shared" si="25"/>
        <v>0,00000</v>
      </c>
      <c r="K235" s="218" t="s">
        <v>1073</v>
      </c>
      <c r="L235" s="887">
        <f>IF(G235=0,"",+'Factors emissió OCCC'!$M$17)</f>
        <v>6.3200000000000001E-3</v>
      </c>
      <c r="M235" s="600">
        <f>IF(G235=0,"0,00000",(G235*L235)/1000)</f>
        <v>0</v>
      </c>
      <c r="N235" s="218" t="s">
        <v>1073</v>
      </c>
      <c r="O235" s="887">
        <f>IF(G235=0,"",+'Factors emissió OCCC'!$O$17)</f>
        <v>5.8999999999999999E-3</v>
      </c>
      <c r="P235" s="600">
        <f>IF(G235=0,"0,00000",(G235*O235)/1000)</f>
        <v>0</v>
      </c>
      <c r="Q235" s="350" t="s">
        <v>1073</v>
      </c>
      <c r="R235" s="243"/>
      <c r="S235" s="243"/>
      <c r="T235" s="243"/>
      <c r="U235" s="243"/>
      <c r="V235" s="134"/>
      <c r="W235" s="141"/>
      <c r="X235" s="134"/>
      <c r="Y235" s="134"/>
    </row>
    <row r="236" spans="2:25" s="107" customFormat="1" ht="27.9" customHeight="1" x14ac:dyDescent="0.25">
      <c r="B236" s="120"/>
      <c r="C236" s="1463"/>
      <c r="D236" s="1470"/>
      <c r="E236" s="842" t="s">
        <v>104</v>
      </c>
      <c r="F236" s="862"/>
      <c r="G236" s="863" t="str">
        <f t="shared" si="26"/>
        <v>0,00</v>
      </c>
      <c r="H236" s="144" t="str">
        <f>IF(F236=0,"",+'Factors emissió OCCC'!$F$17)</f>
        <v/>
      </c>
      <c r="I236" s="139" t="str">
        <f>IF(F236=0,"",+'Factors emissió OCCC'!$D$16)</f>
        <v/>
      </c>
      <c r="J236" s="600" t="str">
        <f t="shared" si="25"/>
        <v>0,00000</v>
      </c>
      <c r="K236" s="218" t="s">
        <v>1073</v>
      </c>
      <c r="L236" s="887">
        <f>IF(G236=0,"",+'Factors emissió OCCC'!$M$21)</f>
        <v>5.0699999999999999E-3</v>
      </c>
      <c r="M236" s="600">
        <f t="shared" ref="M236:M246" si="29">IF(G236=0,"0,00000",(G236*L236)/1000)</f>
        <v>0</v>
      </c>
      <c r="N236" s="218" t="s">
        <v>1073</v>
      </c>
      <c r="O236" s="887">
        <f>IF(G236=0,"",+'Factors emissió OCCC'!$O$21)</f>
        <v>5.7499999999999999E-3</v>
      </c>
      <c r="P236" s="600">
        <f t="shared" ref="P236:P246" si="30">IF(G236=0,"0,00000",(G236*O236)/1000)</f>
        <v>0</v>
      </c>
      <c r="Q236" s="350" t="s">
        <v>1073</v>
      </c>
      <c r="R236" s="243"/>
      <c r="S236" s="243"/>
      <c r="T236" s="243"/>
      <c r="U236" s="243"/>
      <c r="V236" s="134"/>
      <c r="W236" s="141"/>
      <c r="X236" s="134"/>
      <c r="Y236" s="134"/>
    </row>
    <row r="237" spans="2:25" s="107" customFormat="1" ht="21" customHeight="1" x14ac:dyDescent="0.25">
      <c r="B237" s="120"/>
      <c r="C237" s="1463"/>
      <c r="D237" s="1470"/>
      <c r="E237" s="839" t="s">
        <v>106</v>
      </c>
      <c r="F237" s="862"/>
      <c r="G237" s="863" t="str">
        <f t="shared" si="26"/>
        <v>0,00</v>
      </c>
      <c r="H237" s="144" t="str">
        <f>IF(F237=0,"",+'Factors emissió OCCC'!$F$17)</f>
        <v/>
      </c>
      <c r="I237" s="139" t="str">
        <f>IF(F237=0,"",+'Factors emissió OCCC'!$D$16)</f>
        <v/>
      </c>
      <c r="J237" s="600" t="str">
        <f t="shared" si="25"/>
        <v>0,00000</v>
      </c>
      <c r="K237" s="218" t="s">
        <v>1073</v>
      </c>
      <c r="L237" s="887">
        <f>IF(G237=0,"",+'Factors emissió OCCC'!$M$24)</f>
        <v>5.289E-2</v>
      </c>
      <c r="M237" s="600">
        <f t="shared" si="29"/>
        <v>0</v>
      </c>
      <c r="N237" s="218" t="s">
        <v>1073</v>
      </c>
      <c r="O237" s="887">
        <f>IF(G237=0,"",+'Factors emissió OCCC'!$O$24)</f>
        <v>1.2789999999999999E-2</v>
      </c>
      <c r="P237" s="600">
        <f t="shared" si="30"/>
        <v>0</v>
      </c>
      <c r="Q237" s="350" t="s">
        <v>1073</v>
      </c>
      <c r="R237" s="243"/>
      <c r="S237" s="243"/>
      <c r="T237" s="243"/>
      <c r="U237" s="243"/>
      <c r="V237" s="134"/>
      <c r="W237" s="141"/>
      <c r="X237" s="134"/>
      <c r="Y237" s="134"/>
    </row>
    <row r="238" spans="2:25" s="107" customFormat="1" ht="21" customHeight="1" x14ac:dyDescent="0.25">
      <c r="B238" s="120"/>
      <c r="C238" s="1463"/>
      <c r="D238" s="1470"/>
      <c r="E238" s="839" t="s">
        <v>107</v>
      </c>
      <c r="F238" s="862"/>
      <c r="G238" s="863" t="str">
        <f t="shared" si="26"/>
        <v>0,00</v>
      </c>
      <c r="H238" s="144" t="str">
        <f>IF(F238=0,"",+'Factors emissió OCCC'!$F$17)</f>
        <v/>
      </c>
      <c r="I238" s="139" t="str">
        <f>IF(F238=0,"",+'Factors emissió OCCC'!$D$16)</f>
        <v/>
      </c>
      <c r="J238" s="600" t="str">
        <f t="shared" si="25"/>
        <v>0,00000</v>
      </c>
      <c r="K238" s="218" t="s">
        <v>1073</v>
      </c>
      <c r="L238" s="887">
        <f>IF(G238=0,"",+'Factors emissió OCCC'!$M$17)</f>
        <v>6.3200000000000001E-3</v>
      </c>
      <c r="M238" s="600">
        <f t="shared" si="29"/>
        <v>0</v>
      </c>
      <c r="N238" s="218" t="s">
        <v>1073</v>
      </c>
      <c r="O238" s="887">
        <f>IF(G238=0,"",+'Factors emissió OCCC'!$O$17)</f>
        <v>5.8999999999999999E-3</v>
      </c>
      <c r="P238" s="600">
        <f t="shared" si="30"/>
        <v>0</v>
      </c>
      <c r="Q238" s="350" t="s">
        <v>1073</v>
      </c>
      <c r="R238" s="243"/>
      <c r="S238" s="243"/>
      <c r="T238" s="243"/>
      <c r="U238" s="243"/>
      <c r="V238" s="134"/>
      <c r="W238" s="141"/>
      <c r="X238" s="134"/>
      <c r="Y238" s="134"/>
    </row>
    <row r="239" spans="2:25" s="107" customFormat="1" ht="21" customHeight="1" x14ac:dyDescent="0.25">
      <c r="B239" s="120"/>
      <c r="C239" s="1463"/>
      <c r="D239" s="1470" t="s">
        <v>109</v>
      </c>
      <c r="E239" s="839" t="s">
        <v>102</v>
      </c>
      <c r="F239" s="862"/>
      <c r="G239" s="863" t="str">
        <f t="shared" si="26"/>
        <v>0,00</v>
      </c>
      <c r="H239" s="144" t="str">
        <f>IF(F239=0,"",+'Factors emissió OCCC'!$F$18)</f>
        <v/>
      </c>
      <c r="I239" s="139" t="str">
        <f>IF(F239=0,"",+'Factors emissió OCCC'!$D$18)</f>
        <v/>
      </c>
      <c r="J239" s="600" t="str">
        <f t="shared" si="25"/>
        <v>0,00000</v>
      </c>
      <c r="K239" s="218" t="s">
        <v>1073</v>
      </c>
      <c r="L239" s="887">
        <f>IF(G239=0,"",+'Factors emissió OCCC'!$M$19)</f>
        <v>1E-4</v>
      </c>
      <c r="M239" s="600">
        <f t="shared" si="29"/>
        <v>0</v>
      </c>
      <c r="N239" s="218" t="s">
        <v>1073</v>
      </c>
      <c r="O239" s="887">
        <f>IF(G239=0,"",+'Factors emissió OCCC'!$O$19)</f>
        <v>2.8729999999999999E-2</v>
      </c>
      <c r="P239" s="600">
        <f t="shared" si="30"/>
        <v>0</v>
      </c>
      <c r="Q239" s="350" t="s">
        <v>1073</v>
      </c>
      <c r="R239" s="243"/>
      <c r="S239" s="243"/>
      <c r="T239" s="243"/>
      <c r="U239" s="243"/>
      <c r="V239" s="134"/>
      <c r="W239" s="141"/>
      <c r="X239" s="134"/>
      <c r="Y239" s="134"/>
    </row>
    <row r="240" spans="2:25" s="107" customFormat="1" ht="27.9" customHeight="1" collapsed="1" x14ac:dyDescent="0.25">
      <c r="B240" s="120"/>
      <c r="C240" s="1463"/>
      <c r="D240" s="1470"/>
      <c r="E240" s="842" t="s">
        <v>104</v>
      </c>
      <c r="F240" s="862"/>
      <c r="G240" s="863" t="str">
        <f t="shared" si="26"/>
        <v>0,00</v>
      </c>
      <c r="H240" s="144" t="str">
        <f>IF(F240=0,"",+'Factors emissió OCCC'!$F$18)</f>
        <v/>
      </c>
      <c r="I240" s="139" t="str">
        <f>IF(F240=0,"",+'Factors emissió OCCC'!$D$18)</f>
        <v/>
      </c>
      <c r="J240" s="600" t="str">
        <f t="shared" si="25"/>
        <v>0,00000</v>
      </c>
      <c r="K240" s="218" t="s">
        <v>1073</v>
      </c>
      <c r="L240" s="887">
        <f>IF(G240=0,"",+'Factors emissió OCCC'!$M$23)</f>
        <v>8.0000000000000007E-5</v>
      </c>
      <c r="M240" s="600">
        <f t="shared" si="29"/>
        <v>0</v>
      </c>
      <c r="N240" s="218" t="s">
        <v>1073</v>
      </c>
      <c r="O240" s="887">
        <f>IF(G240=0,"",+'Factors emissió OCCC'!$O$23)</f>
        <v>1.9359999999999999E-2</v>
      </c>
      <c r="P240" s="600">
        <f t="shared" si="30"/>
        <v>0</v>
      </c>
      <c r="Q240" s="350" t="s">
        <v>1073</v>
      </c>
      <c r="R240" s="243"/>
      <c r="S240" s="243"/>
      <c r="T240" s="243"/>
      <c r="U240" s="243"/>
      <c r="V240" s="134"/>
      <c r="W240" s="141"/>
      <c r="X240" s="134"/>
      <c r="Y240" s="134"/>
    </row>
    <row r="241" spans="2:25" s="107" customFormat="1" ht="21" customHeight="1" x14ac:dyDescent="0.25">
      <c r="B241" s="120"/>
      <c r="C241" s="1463"/>
      <c r="D241" s="1470"/>
      <c r="E241" s="839" t="s">
        <v>105</v>
      </c>
      <c r="F241" s="862"/>
      <c r="G241" s="863" t="str">
        <f t="shared" si="26"/>
        <v>0,00</v>
      </c>
      <c r="H241" s="144" t="str">
        <f>IF(F241=0,"",+'Factors emissió OCCC'!$F$18)</f>
        <v/>
      </c>
      <c r="I241" s="139" t="str">
        <f>IF(F241=0,"",+'Factors emissió OCCC'!$D$18)</f>
        <v/>
      </c>
      <c r="J241" s="600" t="str">
        <f t="shared" si="25"/>
        <v>0,00000</v>
      </c>
      <c r="K241" s="218" t="s">
        <v>1073</v>
      </c>
      <c r="L241" s="887">
        <f>IF(G241=0,"",+'Factors emissió OCCC'!$M$26)</f>
        <v>1.17E-3</v>
      </c>
      <c r="M241" s="600">
        <f t="shared" si="29"/>
        <v>0</v>
      </c>
      <c r="N241" s="218" t="s">
        <v>1073</v>
      </c>
      <c r="O241" s="887">
        <f>IF(G241=0,"",+'Factors emissió OCCC'!$O$26)</f>
        <v>3.5229999999999997E-2</v>
      </c>
      <c r="P241" s="600">
        <f t="shared" si="30"/>
        <v>0</v>
      </c>
      <c r="Q241" s="350" t="s">
        <v>1073</v>
      </c>
      <c r="R241" s="243"/>
      <c r="S241" s="243"/>
      <c r="T241" s="243"/>
      <c r="U241" s="243"/>
      <c r="V241" s="134"/>
      <c r="W241" s="141"/>
      <c r="X241" s="134"/>
      <c r="Y241" s="134"/>
    </row>
    <row r="242" spans="2:25" s="107" customFormat="1" ht="21" customHeight="1" x14ac:dyDescent="0.25">
      <c r="B242" s="120"/>
      <c r="C242" s="1463"/>
      <c r="D242" s="1470"/>
      <c r="E242" s="839" t="s">
        <v>107</v>
      </c>
      <c r="F242" s="862"/>
      <c r="G242" s="863" t="str">
        <f t="shared" si="26"/>
        <v>0,00</v>
      </c>
      <c r="H242" s="144" t="str">
        <f>IF(F242=0,"",+'Factors emissió OCCC'!$F$18)</f>
        <v/>
      </c>
      <c r="I242" s="139" t="str">
        <f>IF(F242=0,"",+'Factors emissió OCCC'!$D$18)</f>
        <v/>
      </c>
      <c r="J242" s="600" t="str">
        <f t="shared" si="25"/>
        <v>0,00000</v>
      </c>
      <c r="K242" s="218" t="s">
        <v>1073</v>
      </c>
      <c r="L242" s="887">
        <f>IF(G242=0,"",+'Factors emissió OCCC'!$M$19)</f>
        <v>1E-4</v>
      </c>
      <c r="M242" s="600">
        <f t="shared" si="29"/>
        <v>0</v>
      </c>
      <c r="N242" s="218" t="s">
        <v>1073</v>
      </c>
      <c r="O242" s="887">
        <f>IF(G242=0,"",+'Factors emissió OCCC'!$O$19)</f>
        <v>2.8729999999999999E-2</v>
      </c>
      <c r="P242" s="600">
        <f t="shared" si="30"/>
        <v>0</v>
      </c>
      <c r="Q242" s="350" t="s">
        <v>1073</v>
      </c>
      <c r="R242" s="243"/>
      <c r="S242" s="243"/>
      <c r="T242" s="243"/>
      <c r="U242" s="243"/>
      <c r="V242" s="134"/>
      <c r="W242" s="141"/>
      <c r="X242" s="134"/>
      <c r="Y242" s="134"/>
    </row>
    <row r="243" spans="2:25" s="107" customFormat="1" ht="21" customHeight="1" x14ac:dyDescent="0.25">
      <c r="B243" s="120"/>
      <c r="C243" s="1463"/>
      <c r="D243" s="1470" t="s">
        <v>110</v>
      </c>
      <c r="E243" s="839" t="s">
        <v>102</v>
      </c>
      <c r="F243" s="862"/>
      <c r="G243" s="863" t="str">
        <f t="shared" si="26"/>
        <v>0,00</v>
      </c>
      <c r="H243" s="144" t="str">
        <f>IF(F243=0,"",+'Factors emissió OCCC'!$F$21)</f>
        <v/>
      </c>
      <c r="I243" s="139" t="str">
        <f>IF(F243=0,"",+'Factors emissió OCCC'!$D$21)</f>
        <v/>
      </c>
      <c r="J243" s="600" t="str">
        <f>IF(F243=0,"0,00000",(F243/H243*I243)/1000)</f>
        <v>0,00000</v>
      </c>
      <c r="K243" s="218" t="s">
        <v>1073</v>
      </c>
      <c r="L243" s="887">
        <f>IF(G243=0,"",+'Factors emissió OCCC'!$M$19)</f>
        <v>1E-4</v>
      </c>
      <c r="M243" s="600">
        <f t="shared" si="29"/>
        <v>0</v>
      </c>
      <c r="N243" s="218" t="s">
        <v>1073</v>
      </c>
      <c r="O243" s="887">
        <f>IF(G243=0,"",+'Factors emissió OCCC'!$O$19)</f>
        <v>2.8729999999999999E-2</v>
      </c>
      <c r="P243" s="600">
        <f t="shared" si="30"/>
        <v>0</v>
      </c>
      <c r="Q243" s="350" t="s">
        <v>1073</v>
      </c>
      <c r="R243" s="243"/>
      <c r="S243" s="243"/>
      <c r="T243" s="243"/>
      <c r="U243" s="243"/>
      <c r="V243" s="134"/>
      <c r="W243" s="141"/>
      <c r="X243" s="134"/>
      <c r="Y243" s="134"/>
    </row>
    <row r="244" spans="2:25" s="107" customFormat="1" ht="27.9" customHeight="1" collapsed="1" x14ac:dyDescent="0.25">
      <c r="B244" s="120"/>
      <c r="C244" s="1463"/>
      <c r="D244" s="1470"/>
      <c r="E244" s="842" t="s">
        <v>104</v>
      </c>
      <c r="F244" s="862"/>
      <c r="G244" s="863" t="str">
        <f t="shared" si="26"/>
        <v>0,00</v>
      </c>
      <c r="H244" s="144" t="str">
        <f>IF(F244=0,"",+'Factors emissió OCCC'!$F$21)</f>
        <v/>
      </c>
      <c r="I244" s="139" t="str">
        <f>IF(F244=0,"",+'Factors emissió OCCC'!$D$21)</f>
        <v/>
      </c>
      <c r="J244" s="600" t="str">
        <f>IF(F244=0,"0,00000",(F244/H244*I244)/1000)</f>
        <v>0,00000</v>
      </c>
      <c r="K244" s="218" t="s">
        <v>1073</v>
      </c>
      <c r="L244" s="887">
        <f>IF(G244=0,"",+'Factors emissió OCCC'!$M$23)</f>
        <v>8.0000000000000007E-5</v>
      </c>
      <c r="M244" s="600">
        <f t="shared" si="29"/>
        <v>0</v>
      </c>
      <c r="N244" s="218" t="s">
        <v>1073</v>
      </c>
      <c r="O244" s="887">
        <f>IF(G244=0,"",+'Factors emissió OCCC'!$O$23)</f>
        <v>1.9359999999999999E-2</v>
      </c>
      <c r="P244" s="600">
        <f t="shared" si="30"/>
        <v>0</v>
      </c>
      <c r="Q244" s="350" t="s">
        <v>1073</v>
      </c>
      <c r="R244" s="243"/>
      <c r="S244" s="243"/>
      <c r="T244" s="243"/>
      <c r="U244" s="243"/>
      <c r="V244" s="134"/>
      <c r="W244" s="141"/>
      <c r="X244" s="134"/>
      <c r="Y244" s="134"/>
    </row>
    <row r="245" spans="2:25" s="107" customFormat="1" ht="21" customHeight="1" x14ac:dyDescent="0.25">
      <c r="B245" s="120"/>
      <c r="C245" s="1463"/>
      <c r="D245" s="1470"/>
      <c r="E245" s="839" t="s">
        <v>105</v>
      </c>
      <c r="F245" s="862"/>
      <c r="G245" s="863" t="str">
        <f t="shared" si="26"/>
        <v>0,00</v>
      </c>
      <c r="H245" s="144" t="str">
        <f>IF(F245=0,"",+'Factors emissió OCCC'!$F$21)</f>
        <v/>
      </c>
      <c r="I245" s="139" t="str">
        <f>IF(F245=0,"",+'Factors emissió OCCC'!$D$21)</f>
        <v/>
      </c>
      <c r="J245" s="600" t="str">
        <f>IF(F245=0,"0,00000",(F245/H245*I245)/1000)</f>
        <v>0,00000</v>
      </c>
      <c r="K245" s="218" t="s">
        <v>1073</v>
      </c>
      <c r="L245" s="887">
        <f>IF(G245=0,"",+'Factors emissió OCCC'!$M$26)</f>
        <v>1.17E-3</v>
      </c>
      <c r="M245" s="600">
        <f t="shared" si="29"/>
        <v>0</v>
      </c>
      <c r="N245" s="218" t="s">
        <v>1073</v>
      </c>
      <c r="O245" s="887">
        <f>IF(G245=0,"",+'Factors emissió OCCC'!$O$26)</f>
        <v>3.5229999999999997E-2</v>
      </c>
      <c r="P245" s="600">
        <f t="shared" si="30"/>
        <v>0</v>
      </c>
      <c r="Q245" s="350" t="s">
        <v>1073</v>
      </c>
      <c r="R245" s="243"/>
      <c r="S245" s="243"/>
      <c r="T245" s="243"/>
      <c r="U245" s="243"/>
      <c r="V245" s="134"/>
      <c r="W245" s="141"/>
      <c r="X245" s="134"/>
      <c r="Y245" s="134"/>
    </row>
    <row r="246" spans="2:25" s="107" customFormat="1" ht="21" customHeight="1" thickBot="1" x14ac:dyDescent="0.3">
      <c r="B246" s="120"/>
      <c r="C246" s="1469"/>
      <c r="D246" s="1471"/>
      <c r="E246" s="840" t="s">
        <v>107</v>
      </c>
      <c r="F246" s="864"/>
      <c r="G246" s="865" t="str">
        <f t="shared" si="26"/>
        <v>0,00</v>
      </c>
      <c r="H246" s="700" t="str">
        <f>IF(F246=0,"",+'Factors emissió OCCC'!$F$21)</f>
        <v/>
      </c>
      <c r="I246" s="150" t="str">
        <f>IF(F246=0,"",+'Factors emissió OCCC'!$D$21)</f>
        <v/>
      </c>
      <c r="J246" s="601" t="str">
        <f>IF(F246=0,"0,00000",(F246/H246*I246)/1000)</f>
        <v>0,00000</v>
      </c>
      <c r="K246" s="227" t="s">
        <v>1073</v>
      </c>
      <c r="L246" s="888">
        <f>IF(G246=0,"",+'Factors emissió OCCC'!$M$19)</f>
        <v>1E-4</v>
      </c>
      <c r="M246" s="601">
        <f t="shared" si="29"/>
        <v>0</v>
      </c>
      <c r="N246" s="227" t="s">
        <v>1073</v>
      </c>
      <c r="O246" s="888">
        <f>IF(G246=0,"",+'Factors emissió OCCC'!$O$19)</f>
        <v>2.8729999999999999E-2</v>
      </c>
      <c r="P246" s="601">
        <f t="shared" si="30"/>
        <v>0</v>
      </c>
      <c r="Q246" s="351" t="s">
        <v>1073</v>
      </c>
      <c r="R246" s="243"/>
      <c r="S246" s="243"/>
      <c r="T246" s="243"/>
      <c r="U246" s="243"/>
      <c r="V246" s="134"/>
      <c r="W246" s="141"/>
      <c r="X246" s="134"/>
      <c r="Y246" s="134"/>
    </row>
    <row r="247" spans="2:25" s="107" customFormat="1" ht="30" customHeight="1" x14ac:dyDescent="0.25">
      <c r="B247" s="120"/>
      <c r="C247" s="1678" t="s">
        <v>1529</v>
      </c>
      <c r="D247" s="1679"/>
      <c r="E247" s="1679"/>
      <c r="F247" s="1679"/>
      <c r="G247" s="1679"/>
      <c r="H247" s="1679"/>
      <c r="I247" s="1679"/>
      <c r="J247" s="1679"/>
      <c r="K247" s="1680" t="s">
        <v>1573</v>
      </c>
      <c r="L247" s="1680"/>
      <c r="M247" s="1680"/>
      <c r="N247" s="1680"/>
      <c r="O247" s="1680"/>
      <c r="P247" s="1680"/>
      <c r="Q247" s="1680"/>
      <c r="R247" s="1680"/>
      <c r="S247" s="1681"/>
      <c r="T247" s="243"/>
      <c r="U247" s="243"/>
      <c r="V247" s="134"/>
      <c r="W247" s="1481" t="s">
        <v>987</v>
      </c>
      <c r="X247" s="134"/>
      <c r="Y247" s="134"/>
    </row>
    <row r="248" spans="2:25" s="107" customFormat="1" ht="144.9" customHeight="1" x14ac:dyDescent="0.25">
      <c r="B248" s="120"/>
      <c r="C248" s="1458" t="s">
        <v>97</v>
      </c>
      <c r="D248" s="1460" t="s">
        <v>1484</v>
      </c>
      <c r="E248" s="1460"/>
      <c r="F248" s="1460" t="s">
        <v>1525</v>
      </c>
      <c r="G248" s="1460"/>
      <c r="H248" s="841" t="s">
        <v>988</v>
      </c>
      <c r="I248" s="1460" t="s">
        <v>1532</v>
      </c>
      <c r="J248" s="1460"/>
      <c r="K248" s="583" t="s">
        <v>1533</v>
      </c>
      <c r="L248" s="1475" t="s">
        <v>1530</v>
      </c>
      <c r="M248" s="1475"/>
      <c r="N248" s="1421" t="s">
        <v>1531</v>
      </c>
      <c r="O248" s="1421"/>
      <c r="P248" s="1421"/>
      <c r="Q248" s="1421" t="s">
        <v>1534</v>
      </c>
      <c r="R248" s="1421"/>
      <c r="S248" s="1417"/>
      <c r="T248" s="243"/>
      <c r="U248" s="243"/>
      <c r="V248" s="134"/>
      <c r="W248" s="1481"/>
      <c r="X248" s="134"/>
      <c r="Y248" s="134"/>
    </row>
    <row r="249" spans="2:25" s="107" customFormat="1" ht="77.099999999999994" customHeight="1" x14ac:dyDescent="0.25">
      <c r="B249" s="120"/>
      <c r="C249" s="1458"/>
      <c r="D249" s="1460"/>
      <c r="E249" s="1460"/>
      <c r="F249" s="1460"/>
      <c r="G249" s="1460"/>
      <c r="H249" s="841" t="s">
        <v>122</v>
      </c>
      <c r="I249" s="841" t="s">
        <v>1482</v>
      </c>
      <c r="J249" s="841" t="s">
        <v>87</v>
      </c>
      <c r="K249" s="841" t="s">
        <v>990</v>
      </c>
      <c r="L249" s="673" t="s">
        <v>1537</v>
      </c>
      <c r="M249" s="673" t="s">
        <v>1078</v>
      </c>
      <c r="N249" s="673" t="s">
        <v>1535</v>
      </c>
      <c r="O249" s="673" t="s">
        <v>1072</v>
      </c>
      <c r="P249" s="673" t="s">
        <v>1080</v>
      </c>
      <c r="Q249" s="673" t="s">
        <v>1536</v>
      </c>
      <c r="R249" s="673" t="s">
        <v>1072</v>
      </c>
      <c r="S249" s="838" t="s">
        <v>1079</v>
      </c>
      <c r="T249" s="243"/>
      <c r="U249" s="243"/>
      <c r="V249" s="134"/>
      <c r="W249" s="145" t="s">
        <v>123</v>
      </c>
      <c r="X249" s="134"/>
      <c r="Y249" s="134"/>
    </row>
    <row r="250" spans="2:25" s="107" customFormat="1" ht="21" customHeight="1" x14ac:dyDescent="0.25">
      <c r="B250" s="120"/>
      <c r="C250" s="1463" t="s">
        <v>1781</v>
      </c>
      <c r="D250" s="1446" t="s">
        <v>124</v>
      </c>
      <c r="E250" s="1446"/>
      <c r="F250" s="1447"/>
      <c r="G250" s="1447"/>
      <c r="H250" s="146"/>
      <c r="I250" s="146"/>
      <c r="J250" s="600">
        <f>I250*H250/100</f>
        <v>0</v>
      </c>
      <c r="K250" s="146"/>
      <c r="L250" s="600" t="str">
        <f>IF(F250="","0,00000",IF(I250="",+H250*K250/1000000,J250*'Factors emissió OCCC'!$D$6/1000))</f>
        <v>0,00000</v>
      </c>
      <c r="M250" s="350" t="s">
        <v>1073</v>
      </c>
      <c r="N250" s="891"/>
      <c r="O250" s="600" t="str">
        <f>IF(F250="","0,00000",IF(I250="",+H250*N250/1000000,IF(K250="","0,00000")))</f>
        <v>0,00000</v>
      </c>
      <c r="P250" s="218" t="s">
        <v>1073</v>
      </c>
      <c r="Q250" s="891"/>
      <c r="R250" s="600" t="str">
        <f>IF(F250="","0,00000",IF(I250="",+H250*Q250/1000000,IF(K250="","0,00000")))</f>
        <v>0,00000</v>
      </c>
      <c r="S250" s="350" t="s">
        <v>1073</v>
      </c>
      <c r="T250" s="243"/>
      <c r="U250" s="243"/>
      <c r="V250" s="134"/>
      <c r="W250" s="10"/>
      <c r="X250" s="134"/>
      <c r="Y250" s="134"/>
    </row>
    <row r="251" spans="2:25" s="107" customFormat="1" ht="21" customHeight="1" x14ac:dyDescent="0.25">
      <c r="B251" s="120"/>
      <c r="C251" s="1463"/>
      <c r="D251" s="1446" t="s">
        <v>125</v>
      </c>
      <c r="E251" s="1446"/>
      <c r="F251" s="1447"/>
      <c r="G251" s="1447"/>
      <c r="H251" s="146"/>
      <c r="I251" s="146"/>
      <c r="J251" s="600">
        <f t="shared" ref="J251:J278" si="31">I251*H251/100</f>
        <v>0</v>
      </c>
      <c r="K251" s="146"/>
      <c r="L251" s="600" t="str">
        <f>IF(F251="","0,00000",IF(I251="",+H251*K251/1000000,J251*'Factors emissió OCCC'!$D$6/1000))</f>
        <v>0,00000</v>
      </c>
      <c r="M251" s="350" t="s">
        <v>1073</v>
      </c>
      <c r="N251" s="891"/>
      <c r="O251" s="600" t="str">
        <f t="shared" ref="O251:O289" si="32">IF(F251="","0,00000",IF(I251="",+H251*N251/1000000,IF(K251="","0,00000")))</f>
        <v>0,00000</v>
      </c>
      <c r="P251" s="218" t="s">
        <v>1073</v>
      </c>
      <c r="Q251" s="891"/>
      <c r="R251" s="600" t="str">
        <f t="shared" ref="R251:R289" si="33">IF(F251="","0,00000",IF(I251="",+H251*Q251/1000000,IF(K251="","0,00000")))</f>
        <v>0,00000</v>
      </c>
      <c r="S251" s="350" t="s">
        <v>1073</v>
      </c>
      <c r="T251" s="243"/>
      <c r="U251" s="243"/>
      <c r="V251" s="134"/>
      <c r="W251" s="137" t="s">
        <v>126</v>
      </c>
      <c r="X251" s="134"/>
      <c r="Y251" s="134"/>
    </row>
    <row r="252" spans="2:25" s="107" customFormat="1" ht="21" customHeight="1" x14ac:dyDescent="0.25">
      <c r="B252" s="120"/>
      <c r="C252" s="1463"/>
      <c r="D252" s="1446" t="s">
        <v>127</v>
      </c>
      <c r="E252" s="1446"/>
      <c r="F252" s="1447"/>
      <c r="G252" s="1447"/>
      <c r="H252" s="146"/>
      <c r="I252" s="146"/>
      <c r="J252" s="600">
        <f t="shared" si="31"/>
        <v>0</v>
      </c>
      <c r="K252" s="146"/>
      <c r="L252" s="600" t="str">
        <f>IF(F252="","0,00000",IF(I252="",+H252*K252/1000000,J252*'Factors emissió OCCC'!$D$6/1000))</f>
        <v>0,00000</v>
      </c>
      <c r="M252" s="350" t="s">
        <v>1073</v>
      </c>
      <c r="N252" s="891"/>
      <c r="O252" s="600" t="str">
        <f t="shared" si="32"/>
        <v>0,00000</v>
      </c>
      <c r="P252" s="218" t="s">
        <v>1073</v>
      </c>
      <c r="Q252" s="891"/>
      <c r="R252" s="600" t="str">
        <f t="shared" si="33"/>
        <v>0,00000</v>
      </c>
      <c r="S252" s="350" t="s">
        <v>1073</v>
      </c>
      <c r="T252" s="243"/>
      <c r="U252" s="243"/>
      <c r="V252" s="134"/>
      <c r="W252" s="147"/>
      <c r="X252" s="134"/>
      <c r="Y252" s="134"/>
    </row>
    <row r="253" spans="2:25" s="107" customFormat="1" ht="21" customHeight="1" x14ac:dyDescent="0.25">
      <c r="B253" s="120"/>
      <c r="C253" s="1463"/>
      <c r="D253" s="1446" t="s">
        <v>128</v>
      </c>
      <c r="E253" s="1446"/>
      <c r="F253" s="1447"/>
      <c r="G253" s="1447"/>
      <c r="H253" s="146"/>
      <c r="I253" s="146"/>
      <c r="J253" s="600">
        <f t="shared" si="31"/>
        <v>0</v>
      </c>
      <c r="K253" s="146"/>
      <c r="L253" s="600" t="str">
        <f>IF(F253="","0,00000",IF(I253="",+H253*K253/1000000,J253*'Factors emissió OCCC'!$D$6/1000))</f>
        <v>0,00000</v>
      </c>
      <c r="M253" s="350" t="s">
        <v>1073</v>
      </c>
      <c r="N253" s="891"/>
      <c r="O253" s="600" t="str">
        <f t="shared" si="32"/>
        <v>0,00000</v>
      </c>
      <c r="P253" s="218" t="s">
        <v>1073</v>
      </c>
      <c r="Q253" s="891"/>
      <c r="R253" s="600" t="str">
        <f t="shared" si="33"/>
        <v>0,00000</v>
      </c>
      <c r="S253" s="350" t="s">
        <v>1073</v>
      </c>
      <c r="T253" s="243"/>
      <c r="U253" s="243"/>
      <c r="V253" s="134"/>
      <c r="W253" s="1481" t="s">
        <v>991</v>
      </c>
      <c r="X253" s="134"/>
      <c r="Y253" s="134"/>
    </row>
    <row r="254" spans="2:25" s="107" customFormat="1" ht="21" customHeight="1" x14ac:dyDescent="0.25">
      <c r="B254" s="120"/>
      <c r="C254" s="1463"/>
      <c r="D254" s="1446" t="s">
        <v>129</v>
      </c>
      <c r="E254" s="1446"/>
      <c r="F254" s="1447"/>
      <c r="G254" s="1447"/>
      <c r="H254" s="146"/>
      <c r="I254" s="146"/>
      <c r="J254" s="600">
        <f t="shared" si="31"/>
        <v>0</v>
      </c>
      <c r="K254" s="146"/>
      <c r="L254" s="600" t="str">
        <f>IF(F254="","0,00000",IF(I254="",+H254*K254/1000000,J254*'Factors emissió OCCC'!$D$6/1000))</f>
        <v>0,00000</v>
      </c>
      <c r="M254" s="350" t="s">
        <v>1073</v>
      </c>
      <c r="N254" s="891"/>
      <c r="O254" s="600" t="str">
        <f t="shared" si="32"/>
        <v>0,00000</v>
      </c>
      <c r="P254" s="218" t="s">
        <v>1073</v>
      </c>
      <c r="Q254" s="891"/>
      <c r="R254" s="600" t="str">
        <f t="shared" si="33"/>
        <v>0,00000</v>
      </c>
      <c r="S254" s="350" t="s">
        <v>1073</v>
      </c>
      <c r="T254" s="243"/>
      <c r="U254" s="243"/>
      <c r="V254" s="134"/>
      <c r="W254" s="1481"/>
      <c r="X254" s="134"/>
      <c r="Y254" s="134"/>
    </row>
    <row r="255" spans="2:25" s="107" customFormat="1" ht="21" customHeight="1" outlineLevel="1" x14ac:dyDescent="0.25">
      <c r="B255" s="120"/>
      <c r="C255" s="1463"/>
      <c r="D255" s="1446" t="s">
        <v>130</v>
      </c>
      <c r="E255" s="1446"/>
      <c r="F255" s="1447"/>
      <c r="G255" s="1447"/>
      <c r="H255" s="146"/>
      <c r="I255" s="146"/>
      <c r="J255" s="600">
        <f t="shared" si="31"/>
        <v>0</v>
      </c>
      <c r="K255" s="146"/>
      <c r="L255" s="600" t="str">
        <f>IF(F255="","0,00000",IF(I255="",+H255*K255/1000000,J255*'Factors emissió OCCC'!$D$6/1000))</f>
        <v>0,00000</v>
      </c>
      <c r="M255" s="350" t="s">
        <v>1073</v>
      </c>
      <c r="N255" s="891"/>
      <c r="O255" s="600" t="str">
        <f t="shared" si="32"/>
        <v>0,00000</v>
      </c>
      <c r="P255" s="218" t="s">
        <v>1073</v>
      </c>
      <c r="Q255" s="891"/>
      <c r="R255" s="600" t="str">
        <f t="shared" si="33"/>
        <v>0,00000</v>
      </c>
      <c r="S255" s="350" t="s">
        <v>1073</v>
      </c>
      <c r="T255" s="243"/>
      <c r="U255" s="243"/>
      <c r="W255" s="1432" t="s">
        <v>132</v>
      </c>
    </row>
    <row r="256" spans="2:25" s="107" customFormat="1" ht="21" customHeight="1" outlineLevel="1" x14ac:dyDescent="0.25">
      <c r="B256" s="120"/>
      <c r="C256" s="1463"/>
      <c r="D256" s="1446" t="s">
        <v>131</v>
      </c>
      <c r="E256" s="1446"/>
      <c r="F256" s="1447"/>
      <c r="G256" s="1447"/>
      <c r="H256" s="146"/>
      <c r="I256" s="146"/>
      <c r="J256" s="600">
        <f t="shared" si="31"/>
        <v>0</v>
      </c>
      <c r="K256" s="146"/>
      <c r="L256" s="600" t="str">
        <f>IF(F256="","0,00000",IF(I256="",+H256*K256/1000000,J256*'Factors emissió OCCC'!$D$6/1000))</f>
        <v>0,00000</v>
      </c>
      <c r="M256" s="350" t="s">
        <v>1073</v>
      </c>
      <c r="N256" s="891"/>
      <c r="O256" s="600" t="str">
        <f t="shared" si="32"/>
        <v>0,00000</v>
      </c>
      <c r="P256" s="218" t="s">
        <v>1073</v>
      </c>
      <c r="Q256" s="891"/>
      <c r="R256" s="600" t="str">
        <f t="shared" si="33"/>
        <v>0,00000</v>
      </c>
      <c r="S256" s="350" t="s">
        <v>1073</v>
      </c>
      <c r="T256" s="243"/>
      <c r="U256" s="243"/>
      <c r="W256" s="1432"/>
    </row>
    <row r="257" spans="2:23" s="107" customFormat="1" ht="21" customHeight="1" outlineLevel="1" x14ac:dyDescent="0.25">
      <c r="B257" s="120"/>
      <c r="C257" s="1463"/>
      <c r="D257" s="1446" t="s">
        <v>133</v>
      </c>
      <c r="E257" s="1446"/>
      <c r="F257" s="1447"/>
      <c r="G257" s="1447"/>
      <c r="H257" s="146"/>
      <c r="I257" s="146"/>
      <c r="J257" s="600">
        <f t="shared" si="31"/>
        <v>0</v>
      </c>
      <c r="K257" s="146"/>
      <c r="L257" s="600" t="str">
        <f>IF(F257="","0,00000",IF(I257="",+H257*K257/1000000,J257*'Factors emissió OCCC'!$D$6/1000))</f>
        <v>0,00000</v>
      </c>
      <c r="M257" s="350" t="s">
        <v>1073</v>
      </c>
      <c r="N257" s="891"/>
      <c r="O257" s="600" t="str">
        <f t="shared" si="32"/>
        <v>0,00000</v>
      </c>
      <c r="P257" s="218" t="s">
        <v>1073</v>
      </c>
      <c r="Q257" s="891"/>
      <c r="R257" s="600" t="str">
        <f t="shared" si="33"/>
        <v>0,00000</v>
      </c>
      <c r="S257" s="350" t="s">
        <v>1073</v>
      </c>
      <c r="T257" s="243"/>
      <c r="U257" s="243"/>
      <c r="W257" s="1432" t="s">
        <v>1573</v>
      </c>
    </row>
    <row r="258" spans="2:23" s="107" customFormat="1" ht="21" customHeight="1" outlineLevel="1" x14ac:dyDescent="0.25">
      <c r="B258" s="120"/>
      <c r="C258" s="1463"/>
      <c r="D258" s="1446" t="s">
        <v>134</v>
      </c>
      <c r="E258" s="1446"/>
      <c r="F258" s="1447"/>
      <c r="G258" s="1447"/>
      <c r="H258" s="146"/>
      <c r="I258" s="146"/>
      <c r="J258" s="600">
        <f t="shared" si="31"/>
        <v>0</v>
      </c>
      <c r="K258" s="146"/>
      <c r="L258" s="600" t="str">
        <f>IF(F258="","0,00000",IF(I258="",+H258*K258/1000000,J258*'Factors emissió OCCC'!$D$6/1000))</f>
        <v>0,00000</v>
      </c>
      <c r="M258" s="350" t="s">
        <v>1073</v>
      </c>
      <c r="N258" s="891"/>
      <c r="O258" s="600" t="str">
        <f t="shared" si="32"/>
        <v>0,00000</v>
      </c>
      <c r="P258" s="218" t="s">
        <v>1073</v>
      </c>
      <c r="Q258" s="891"/>
      <c r="R258" s="600" t="str">
        <f t="shared" si="33"/>
        <v>0,00000</v>
      </c>
      <c r="S258" s="350" t="s">
        <v>1073</v>
      </c>
      <c r="T258" s="243"/>
      <c r="U258" s="243"/>
      <c r="W258" s="1432"/>
    </row>
    <row r="259" spans="2:23" s="107" customFormat="1" ht="21" customHeight="1" outlineLevel="1" x14ac:dyDescent="0.25">
      <c r="B259" s="120"/>
      <c r="C259" s="1463"/>
      <c r="D259" s="1446" t="s">
        <v>135</v>
      </c>
      <c r="E259" s="1446"/>
      <c r="F259" s="1447"/>
      <c r="G259" s="1447"/>
      <c r="H259" s="146"/>
      <c r="I259" s="146"/>
      <c r="J259" s="600">
        <f t="shared" si="31"/>
        <v>0</v>
      </c>
      <c r="K259" s="146"/>
      <c r="L259" s="600" t="str">
        <f>IF(F259="","0,00000",IF(I259="",+H259*K259/1000000,J259*'Factors emissió OCCC'!$D$6/1000))</f>
        <v>0,00000</v>
      </c>
      <c r="M259" s="350" t="s">
        <v>1073</v>
      </c>
      <c r="N259" s="891"/>
      <c r="O259" s="600" t="str">
        <f t="shared" si="32"/>
        <v>0,00000</v>
      </c>
      <c r="P259" s="218" t="s">
        <v>1073</v>
      </c>
      <c r="Q259" s="891"/>
      <c r="R259" s="600" t="str">
        <f t="shared" si="33"/>
        <v>0,00000</v>
      </c>
      <c r="S259" s="350" t="s">
        <v>1073</v>
      </c>
      <c r="T259" s="243"/>
      <c r="U259" s="243"/>
      <c r="W259" s="141"/>
    </row>
    <row r="260" spans="2:23" s="107" customFormat="1" ht="21" customHeight="1" outlineLevel="1" x14ac:dyDescent="0.25">
      <c r="B260" s="120"/>
      <c r="C260" s="1463"/>
      <c r="D260" s="1446" t="s">
        <v>136</v>
      </c>
      <c r="E260" s="1446"/>
      <c r="F260" s="1447"/>
      <c r="G260" s="1447"/>
      <c r="H260" s="146"/>
      <c r="I260" s="146"/>
      <c r="J260" s="600">
        <f t="shared" si="31"/>
        <v>0</v>
      </c>
      <c r="K260" s="146"/>
      <c r="L260" s="600" t="str">
        <f>IF(F260="","0,00000",IF(I260="",+H260*K260/1000000,J260*'Factors emissió OCCC'!$D$6/1000))</f>
        <v>0,00000</v>
      </c>
      <c r="M260" s="350" t="s">
        <v>1073</v>
      </c>
      <c r="N260" s="891"/>
      <c r="O260" s="600" t="str">
        <f t="shared" si="32"/>
        <v>0,00000</v>
      </c>
      <c r="P260" s="218" t="s">
        <v>1073</v>
      </c>
      <c r="Q260" s="891"/>
      <c r="R260" s="600" t="str">
        <f t="shared" si="33"/>
        <v>0,00000</v>
      </c>
      <c r="S260" s="350" t="s">
        <v>1073</v>
      </c>
      <c r="T260" s="243"/>
      <c r="U260" s="243"/>
      <c r="W260" s="141"/>
    </row>
    <row r="261" spans="2:23" s="107" customFormat="1" ht="21" customHeight="1" outlineLevel="1" x14ac:dyDescent="0.25">
      <c r="B261" s="120"/>
      <c r="C261" s="1463"/>
      <c r="D261" s="1446" t="s">
        <v>137</v>
      </c>
      <c r="E261" s="1446"/>
      <c r="F261" s="1447"/>
      <c r="G261" s="1447"/>
      <c r="H261" s="146"/>
      <c r="I261" s="146"/>
      <c r="J261" s="600">
        <f t="shared" si="31"/>
        <v>0</v>
      </c>
      <c r="K261" s="146"/>
      <c r="L261" s="600" t="str">
        <f>IF(F261="","0,00000",IF(I261="",+H261*K261/1000000,J261*'Factors emissió OCCC'!$D$6/1000))</f>
        <v>0,00000</v>
      </c>
      <c r="M261" s="350" t="s">
        <v>1073</v>
      </c>
      <c r="N261" s="891"/>
      <c r="O261" s="600" t="str">
        <f t="shared" si="32"/>
        <v>0,00000</v>
      </c>
      <c r="P261" s="218" t="s">
        <v>1073</v>
      </c>
      <c r="Q261" s="891"/>
      <c r="R261" s="600" t="str">
        <f t="shared" si="33"/>
        <v>0,00000</v>
      </c>
      <c r="S261" s="350" t="s">
        <v>1073</v>
      </c>
      <c r="T261" s="243"/>
      <c r="U261" s="243"/>
      <c r="W261" s="141"/>
    </row>
    <row r="262" spans="2:23" s="107" customFormat="1" ht="21" customHeight="1" outlineLevel="1" x14ac:dyDescent="0.25">
      <c r="B262" s="120"/>
      <c r="C262" s="1463"/>
      <c r="D262" s="1446" t="s">
        <v>138</v>
      </c>
      <c r="E262" s="1446"/>
      <c r="F262" s="1447"/>
      <c r="G262" s="1447"/>
      <c r="H262" s="146"/>
      <c r="I262" s="146"/>
      <c r="J262" s="600">
        <f t="shared" si="31"/>
        <v>0</v>
      </c>
      <c r="K262" s="146"/>
      <c r="L262" s="600" t="str">
        <f>IF(F262="","0,00000",IF(I262="",+H262*K262/1000000,J262*'Factors emissió OCCC'!$D$6/1000))</f>
        <v>0,00000</v>
      </c>
      <c r="M262" s="350" t="s">
        <v>1073</v>
      </c>
      <c r="N262" s="891"/>
      <c r="O262" s="600" t="str">
        <f t="shared" si="32"/>
        <v>0,00000</v>
      </c>
      <c r="P262" s="218" t="s">
        <v>1073</v>
      </c>
      <c r="Q262" s="891"/>
      <c r="R262" s="600" t="str">
        <f t="shared" si="33"/>
        <v>0,00000</v>
      </c>
      <c r="S262" s="350" t="s">
        <v>1073</v>
      </c>
      <c r="T262" s="243"/>
      <c r="U262" s="243"/>
      <c r="W262" s="141"/>
    </row>
    <row r="263" spans="2:23" s="107" customFormat="1" ht="21" customHeight="1" outlineLevel="1" x14ac:dyDescent="0.25">
      <c r="B263" s="120"/>
      <c r="C263" s="1463"/>
      <c r="D263" s="1446" t="s">
        <v>139</v>
      </c>
      <c r="E263" s="1446"/>
      <c r="F263" s="1447"/>
      <c r="G263" s="1447"/>
      <c r="H263" s="146"/>
      <c r="I263" s="146"/>
      <c r="J263" s="600">
        <f t="shared" si="31"/>
        <v>0</v>
      </c>
      <c r="K263" s="146"/>
      <c r="L263" s="600" t="str">
        <f>IF(F263="","0,00000",IF(I263="",+H263*K263/1000000,J263*'Factors emissió OCCC'!$D$6/1000))</f>
        <v>0,00000</v>
      </c>
      <c r="M263" s="350" t="s">
        <v>1073</v>
      </c>
      <c r="N263" s="891"/>
      <c r="O263" s="600" t="str">
        <f t="shared" si="32"/>
        <v>0,00000</v>
      </c>
      <c r="P263" s="218" t="s">
        <v>1073</v>
      </c>
      <c r="Q263" s="891"/>
      <c r="R263" s="600" t="str">
        <f t="shared" si="33"/>
        <v>0,00000</v>
      </c>
      <c r="S263" s="350" t="s">
        <v>1073</v>
      </c>
      <c r="T263" s="243"/>
      <c r="U263" s="243"/>
      <c r="W263" s="141"/>
    </row>
    <row r="264" spans="2:23" s="107" customFormat="1" ht="21" customHeight="1" outlineLevel="1" x14ac:dyDescent="0.25">
      <c r="B264" s="120"/>
      <c r="C264" s="1463"/>
      <c r="D264" s="1446" t="s">
        <v>140</v>
      </c>
      <c r="E264" s="1446"/>
      <c r="F264" s="1447"/>
      <c r="G264" s="1447"/>
      <c r="H264" s="146"/>
      <c r="I264" s="146"/>
      <c r="J264" s="600">
        <f t="shared" si="31"/>
        <v>0</v>
      </c>
      <c r="K264" s="146"/>
      <c r="L264" s="600" t="str">
        <f>IF(F264="","0,00000",IF(I264="",+H264*K264/1000000,J264*'Factors emissió OCCC'!$D$6/1000))</f>
        <v>0,00000</v>
      </c>
      <c r="M264" s="350" t="s">
        <v>1073</v>
      </c>
      <c r="N264" s="891"/>
      <c r="O264" s="600" t="str">
        <f t="shared" si="32"/>
        <v>0,00000</v>
      </c>
      <c r="P264" s="218" t="s">
        <v>1073</v>
      </c>
      <c r="Q264" s="891"/>
      <c r="R264" s="600" t="str">
        <f t="shared" si="33"/>
        <v>0,00000</v>
      </c>
      <c r="S264" s="350" t="s">
        <v>1073</v>
      </c>
      <c r="T264" s="243"/>
      <c r="U264" s="243"/>
      <c r="W264" s="141"/>
    </row>
    <row r="265" spans="2:23" s="107" customFormat="1" ht="21" customHeight="1" outlineLevel="1" x14ac:dyDescent="0.25">
      <c r="B265" s="120"/>
      <c r="C265" s="1463"/>
      <c r="D265" s="1446" t="s">
        <v>141</v>
      </c>
      <c r="E265" s="1446"/>
      <c r="F265" s="1447"/>
      <c r="G265" s="1447"/>
      <c r="H265" s="146"/>
      <c r="I265" s="146"/>
      <c r="J265" s="600">
        <f t="shared" si="31"/>
        <v>0</v>
      </c>
      <c r="K265" s="146"/>
      <c r="L265" s="600" t="str">
        <f>IF(F265="","0,00000",IF(I265="",+H265*K265/1000000,J265*'Factors emissió OCCC'!$D$6/1000))</f>
        <v>0,00000</v>
      </c>
      <c r="M265" s="350" t="s">
        <v>1073</v>
      </c>
      <c r="N265" s="891"/>
      <c r="O265" s="600" t="str">
        <f t="shared" si="32"/>
        <v>0,00000</v>
      </c>
      <c r="P265" s="218" t="s">
        <v>1073</v>
      </c>
      <c r="Q265" s="891"/>
      <c r="R265" s="600" t="str">
        <f t="shared" si="33"/>
        <v>0,00000</v>
      </c>
      <c r="S265" s="350" t="s">
        <v>1073</v>
      </c>
      <c r="T265" s="243"/>
      <c r="U265" s="243"/>
      <c r="W265" s="141"/>
    </row>
    <row r="266" spans="2:23" s="107" customFormat="1" ht="21" customHeight="1" outlineLevel="1" x14ac:dyDescent="0.25">
      <c r="B266" s="120"/>
      <c r="C266" s="1463"/>
      <c r="D266" s="1446" t="s">
        <v>142</v>
      </c>
      <c r="E266" s="1446"/>
      <c r="F266" s="1447"/>
      <c r="G266" s="1447"/>
      <c r="H266" s="146"/>
      <c r="I266" s="146"/>
      <c r="J266" s="600">
        <f t="shared" si="31"/>
        <v>0</v>
      </c>
      <c r="K266" s="146"/>
      <c r="L266" s="600" t="str">
        <f>IF(F266="","0,00000",IF(I266="",+H266*K266/1000000,J266*'Factors emissió OCCC'!$D$6/1000))</f>
        <v>0,00000</v>
      </c>
      <c r="M266" s="350" t="s">
        <v>1073</v>
      </c>
      <c r="N266" s="891"/>
      <c r="O266" s="600" t="str">
        <f t="shared" si="32"/>
        <v>0,00000</v>
      </c>
      <c r="P266" s="218" t="s">
        <v>1073</v>
      </c>
      <c r="Q266" s="891"/>
      <c r="R266" s="600" t="str">
        <f t="shared" si="33"/>
        <v>0,00000</v>
      </c>
      <c r="S266" s="350" t="s">
        <v>1073</v>
      </c>
      <c r="T266" s="243"/>
      <c r="U266" s="243"/>
      <c r="W266" s="141"/>
    </row>
    <row r="267" spans="2:23" s="107" customFormat="1" ht="21" customHeight="1" outlineLevel="1" x14ac:dyDescent="0.25">
      <c r="B267" s="120"/>
      <c r="C267" s="1463"/>
      <c r="D267" s="1446" t="s">
        <v>143</v>
      </c>
      <c r="E267" s="1446"/>
      <c r="F267" s="1447"/>
      <c r="G267" s="1447"/>
      <c r="H267" s="146"/>
      <c r="I267" s="146"/>
      <c r="J267" s="600">
        <f t="shared" si="31"/>
        <v>0</v>
      </c>
      <c r="K267" s="146"/>
      <c r="L267" s="600" t="str">
        <f>IF(F267="","0,00000",IF(I267="",+H267*K267/1000000,J267*'Factors emissió OCCC'!$D$6/1000))</f>
        <v>0,00000</v>
      </c>
      <c r="M267" s="350" t="s">
        <v>1073</v>
      </c>
      <c r="N267" s="891"/>
      <c r="O267" s="600" t="str">
        <f t="shared" si="32"/>
        <v>0,00000</v>
      </c>
      <c r="P267" s="218" t="s">
        <v>1073</v>
      </c>
      <c r="Q267" s="891"/>
      <c r="R267" s="600" t="str">
        <f t="shared" si="33"/>
        <v>0,00000</v>
      </c>
      <c r="S267" s="350" t="s">
        <v>1073</v>
      </c>
      <c r="T267" s="243"/>
      <c r="U267" s="243"/>
      <c r="W267" s="141"/>
    </row>
    <row r="268" spans="2:23" s="107" customFormat="1" ht="21" customHeight="1" outlineLevel="1" x14ac:dyDescent="0.25">
      <c r="B268" s="120"/>
      <c r="C268" s="1463"/>
      <c r="D268" s="1446" t="s">
        <v>144</v>
      </c>
      <c r="E268" s="1446"/>
      <c r="F268" s="1447"/>
      <c r="G268" s="1447"/>
      <c r="H268" s="146"/>
      <c r="I268" s="146"/>
      <c r="J268" s="600">
        <f t="shared" si="31"/>
        <v>0</v>
      </c>
      <c r="K268" s="146"/>
      <c r="L268" s="600" t="str">
        <f>IF(F268="","0,00000",IF(I268="",+H268*K268/1000000,J268*'Factors emissió OCCC'!$D$6/1000))</f>
        <v>0,00000</v>
      </c>
      <c r="M268" s="350" t="s">
        <v>1073</v>
      </c>
      <c r="N268" s="891"/>
      <c r="O268" s="600" t="str">
        <f t="shared" si="32"/>
        <v>0,00000</v>
      </c>
      <c r="P268" s="218" t="s">
        <v>1073</v>
      </c>
      <c r="Q268" s="891"/>
      <c r="R268" s="600" t="str">
        <f t="shared" si="33"/>
        <v>0,00000</v>
      </c>
      <c r="S268" s="350" t="s">
        <v>1073</v>
      </c>
      <c r="T268" s="243"/>
      <c r="U268" s="243"/>
      <c r="W268" s="141"/>
    </row>
    <row r="269" spans="2:23" s="107" customFormat="1" ht="21" customHeight="1" outlineLevel="1" x14ac:dyDescent="0.25">
      <c r="B269" s="120"/>
      <c r="C269" s="1463"/>
      <c r="D269" s="1446" t="s">
        <v>145</v>
      </c>
      <c r="E269" s="1446"/>
      <c r="F269" s="1447"/>
      <c r="G269" s="1447"/>
      <c r="H269" s="146"/>
      <c r="I269" s="146"/>
      <c r="J269" s="600">
        <f t="shared" si="31"/>
        <v>0</v>
      </c>
      <c r="K269" s="146"/>
      <c r="L269" s="600" t="str">
        <f>IF(F269="","0,00000",IF(I269="",+H269*K269/1000000,J269*'Factors emissió OCCC'!$D$6/1000))</f>
        <v>0,00000</v>
      </c>
      <c r="M269" s="350" t="s">
        <v>1073</v>
      </c>
      <c r="N269" s="891"/>
      <c r="O269" s="600" t="str">
        <f t="shared" si="32"/>
        <v>0,00000</v>
      </c>
      <c r="P269" s="218" t="s">
        <v>1073</v>
      </c>
      <c r="Q269" s="891"/>
      <c r="R269" s="600" t="str">
        <f t="shared" si="33"/>
        <v>0,00000</v>
      </c>
      <c r="S269" s="350" t="s">
        <v>1073</v>
      </c>
      <c r="T269" s="243"/>
      <c r="U269" s="243"/>
      <c r="W269" s="141"/>
    </row>
    <row r="270" spans="2:23" s="107" customFormat="1" ht="21" customHeight="1" outlineLevel="1" x14ac:dyDescent="0.25">
      <c r="B270" s="120"/>
      <c r="C270" s="1463"/>
      <c r="D270" s="1446" t="s">
        <v>146</v>
      </c>
      <c r="E270" s="1446"/>
      <c r="F270" s="1447"/>
      <c r="G270" s="1447"/>
      <c r="H270" s="146"/>
      <c r="I270" s="146"/>
      <c r="J270" s="600">
        <f t="shared" si="31"/>
        <v>0</v>
      </c>
      <c r="K270" s="146"/>
      <c r="L270" s="600" t="str">
        <f>IF(F270="","0,00000",IF(I270="",+H270*K270/1000000,J270*'Factors emissió OCCC'!$D$6/1000))</f>
        <v>0,00000</v>
      </c>
      <c r="M270" s="350" t="s">
        <v>1073</v>
      </c>
      <c r="N270" s="891"/>
      <c r="O270" s="600" t="str">
        <f t="shared" si="32"/>
        <v>0,00000</v>
      </c>
      <c r="P270" s="218" t="s">
        <v>1073</v>
      </c>
      <c r="Q270" s="891"/>
      <c r="R270" s="600" t="str">
        <f t="shared" si="33"/>
        <v>0,00000</v>
      </c>
      <c r="S270" s="350" t="s">
        <v>1073</v>
      </c>
      <c r="T270" s="243"/>
      <c r="U270" s="243"/>
      <c r="W270" s="141"/>
    </row>
    <row r="271" spans="2:23" s="107" customFormat="1" ht="21" customHeight="1" outlineLevel="1" x14ac:dyDescent="0.25">
      <c r="B271" s="120"/>
      <c r="C271" s="1463"/>
      <c r="D271" s="1446" t="s">
        <v>147</v>
      </c>
      <c r="E271" s="1446"/>
      <c r="F271" s="1447"/>
      <c r="G271" s="1447"/>
      <c r="H271" s="146"/>
      <c r="I271" s="146"/>
      <c r="J271" s="600">
        <f t="shared" si="31"/>
        <v>0</v>
      </c>
      <c r="K271" s="146"/>
      <c r="L271" s="600" t="str">
        <f>IF(F271="","0,00000",IF(I271="",+H271*K271/1000000,J271*'Factors emissió OCCC'!$D$6/1000))</f>
        <v>0,00000</v>
      </c>
      <c r="M271" s="350" t="s">
        <v>1073</v>
      </c>
      <c r="N271" s="891"/>
      <c r="O271" s="600" t="str">
        <f t="shared" si="32"/>
        <v>0,00000</v>
      </c>
      <c r="P271" s="218" t="s">
        <v>1073</v>
      </c>
      <c r="Q271" s="891"/>
      <c r="R271" s="600" t="str">
        <f t="shared" si="33"/>
        <v>0,00000</v>
      </c>
      <c r="S271" s="350" t="s">
        <v>1073</v>
      </c>
      <c r="T271" s="243"/>
      <c r="U271" s="243"/>
      <c r="W271" s="141"/>
    </row>
    <row r="272" spans="2:23" s="107" customFormat="1" ht="21" customHeight="1" outlineLevel="1" x14ac:dyDescent="0.25">
      <c r="B272" s="120"/>
      <c r="C272" s="1463"/>
      <c r="D272" s="1446" t="s">
        <v>148</v>
      </c>
      <c r="E272" s="1446"/>
      <c r="F272" s="1447"/>
      <c r="G272" s="1447"/>
      <c r="H272" s="146"/>
      <c r="I272" s="146"/>
      <c r="J272" s="600">
        <f t="shared" si="31"/>
        <v>0</v>
      </c>
      <c r="K272" s="146"/>
      <c r="L272" s="600" t="str">
        <f>IF(F272="","0,00000",IF(I272="",+H272*K272/1000000,J272*'Factors emissió OCCC'!$D$6/1000))</f>
        <v>0,00000</v>
      </c>
      <c r="M272" s="350" t="s">
        <v>1073</v>
      </c>
      <c r="N272" s="891"/>
      <c r="O272" s="600" t="str">
        <f t="shared" si="32"/>
        <v>0,00000</v>
      </c>
      <c r="P272" s="218" t="s">
        <v>1073</v>
      </c>
      <c r="Q272" s="891"/>
      <c r="R272" s="600" t="str">
        <f t="shared" si="33"/>
        <v>0,00000</v>
      </c>
      <c r="S272" s="350" t="s">
        <v>1073</v>
      </c>
      <c r="T272" s="243"/>
      <c r="U272" s="243"/>
      <c r="W272" s="141"/>
    </row>
    <row r="273" spans="2:23" s="107" customFormat="1" ht="21" customHeight="1" outlineLevel="1" x14ac:dyDescent="0.25">
      <c r="B273" s="120"/>
      <c r="C273" s="1463"/>
      <c r="D273" s="1446" t="s">
        <v>149</v>
      </c>
      <c r="E273" s="1446"/>
      <c r="F273" s="1447"/>
      <c r="G273" s="1447"/>
      <c r="H273" s="146"/>
      <c r="I273" s="146"/>
      <c r="J273" s="600">
        <f t="shared" si="31"/>
        <v>0</v>
      </c>
      <c r="K273" s="146"/>
      <c r="L273" s="600" t="str">
        <f>IF(F273="","0,00000",IF(I273="",+H273*K273/1000000,J273*'Factors emissió OCCC'!$D$6/1000))</f>
        <v>0,00000</v>
      </c>
      <c r="M273" s="350" t="s">
        <v>1073</v>
      </c>
      <c r="N273" s="891"/>
      <c r="O273" s="600" t="str">
        <f t="shared" si="32"/>
        <v>0,00000</v>
      </c>
      <c r="P273" s="218" t="s">
        <v>1073</v>
      </c>
      <c r="Q273" s="891"/>
      <c r="R273" s="600" t="str">
        <f t="shared" si="33"/>
        <v>0,00000</v>
      </c>
      <c r="S273" s="350" t="s">
        <v>1073</v>
      </c>
      <c r="T273" s="243"/>
      <c r="U273" s="243"/>
      <c r="W273" s="141"/>
    </row>
    <row r="274" spans="2:23" s="107" customFormat="1" ht="21" customHeight="1" outlineLevel="1" x14ac:dyDescent="0.25">
      <c r="B274" s="120"/>
      <c r="C274" s="1463"/>
      <c r="D274" s="1446" t="s">
        <v>150</v>
      </c>
      <c r="E274" s="1446"/>
      <c r="F274" s="1447"/>
      <c r="G274" s="1447"/>
      <c r="H274" s="146"/>
      <c r="I274" s="146"/>
      <c r="J274" s="600">
        <f t="shared" si="31"/>
        <v>0</v>
      </c>
      <c r="K274" s="146"/>
      <c r="L274" s="600" t="str">
        <f>IF(F274="","0,00000",IF(I274="",+H274*K274/1000000,J274*'Factors emissió OCCC'!$D$6/1000))</f>
        <v>0,00000</v>
      </c>
      <c r="M274" s="350" t="s">
        <v>1073</v>
      </c>
      <c r="N274" s="891"/>
      <c r="O274" s="600" t="str">
        <f t="shared" si="32"/>
        <v>0,00000</v>
      </c>
      <c r="P274" s="218" t="s">
        <v>1073</v>
      </c>
      <c r="Q274" s="891"/>
      <c r="R274" s="600" t="str">
        <f t="shared" si="33"/>
        <v>0,00000</v>
      </c>
      <c r="S274" s="350" t="s">
        <v>1073</v>
      </c>
      <c r="T274" s="243"/>
      <c r="U274" s="243"/>
      <c r="W274" s="141"/>
    </row>
    <row r="275" spans="2:23" s="107" customFormat="1" ht="21" customHeight="1" outlineLevel="1" x14ac:dyDescent="0.25">
      <c r="B275" s="120"/>
      <c r="C275" s="1463"/>
      <c r="D275" s="1446" t="s">
        <v>151</v>
      </c>
      <c r="E275" s="1446"/>
      <c r="F275" s="1447"/>
      <c r="G275" s="1447"/>
      <c r="H275" s="146"/>
      <c r="I275" s="146"/>
      <c r="J275" s="600">
        <f t="shared" si="31"/>
        <v>0</v>
      </c>
      <c r="K275" s="146"/>
      <c r="L275" s="600" t="str">
        <f>IF(F275="","0,00000",IF(I275="",+H275*K275/1000000,J275*'Factors emissió OCCC'!$D$6/1000))</f>
        <v>0,00000</v>
      </c>
      <c r="M275" s="350" t="s">
        <v>1073</v>
      </c>
      <c r="N275" s="891"/>
      <c r="O275" s="600" t="str">
        <f t="shared" si="32"/>
        <v>0,00000</v>
      </c>
      <c r="P275" s="218" t="s">
        <v>1073</v>
      </c>
      <c r="Q275" s="891"/>
      <c r="R275" s="600" t="str">
        <f t="shared" si="33"/>
        <v>0,00000</v>
      </c>
      <c r="S275" s="350" t="s">
        <v>1073</v>
      </c>
      <c r="T275" s="243"/>
      <c r="U275" s="243"/>
      <c r="W275" s="141"/>
    </row>
    <row r="276" spans="2:23" s="107" customFormat="1" ht="21" customHeight="1" outlineLevel="1" x14ac:dyDescent="0.25">
      <c r="B276" s="120"/>
      <c r="C276" s="1463"/>
      <c r="D276" s="1446" t="s">
        <v>152</v>
      </c>
      <c r="E276" s="1446"/>
      <c r="F276" s="1447"/>
      <c r="G276" s="1447"/>
      <c r="H276" s="146"/>
      <c r="I276" s="146"/>
      <c r="J276" s="600">
        <f t="shared" si="31"/>
        <v>0</v>
      </c>
      <c r="K276" s="146"/>
      <c r="L276" s="600" t="str">
        <f>IF(F276="","0,00000",IF(I276="",+H276*K276/1000000,J276*'Factors emissió OCCC'!$D$6/1000))</f>
        <v>0,00000</v>
      </c>
      <c r="M276" s="350" t="s">
        <v>1073</v>
      </c>
      <c r="N276" s="891"/>
      <c r="O276" s="600" t="str">
        <f t="shared" si="32"/>
        <v>0,00000</v>
      </c>
      <c r="P276" s="218" t="s">
        <v>1073</v>
      </c>
      <c r="Q276" s="891"/>
      <c r="R276" s="600" t="str">
        <f t="shared" si="33"/>
        <v>0,00000</v>
      </c>
      <c r="S276" s="350" t="s">
        <v>1073</v>
      </c>
      <c r="T276" s="243"/>
      <c r="U276" s="243"/>
      <c r="W276" s="141"/>
    </row>
    <row r="277" spans="2:23" s="107" customFormat="1" ht="21" customHeight="1" outlineLevel="1" x14ac:dyDescent="0.25">
      <c r="B277" s="120"/>
      <c r="C277" s="1463"/>
      <c r="D277" s="1446" t="s">
        <v>153</v>
      </c>
      <c r="E277" s="1446"/>
      <c r="F277" s="1447"/>
      <c r="G277" s="1447"/>
      <c r="H277" s="146"/>
      <c r="I277" s="146"/>
      <c r="J277" s="600">
        <f t="shared" si="31"/>
        <v>0</v>
      </c>
      <c r="K277" s="146"/>
      <c r="L277" s="600" t="str">
        <f>IF(F277="","0,00000",IF(I277="",+H277*K277/1000000,J277*'Factors emissió OCCC'!$D$6/1000))</f>
        <v>0,00000</v>
      </c>
      <c r="M277" s="350" t="s">
        <v>1073</v>
      </c>
      <c r="N277" s="891"/>
      <c r="O277" s="600" t="str">
        <f t="shared" si="32"/>
        <v>0,00000</v>
      </c>
      <c r="P277" s="218" t="s">
        <v>1073</v>
      </c>
      <c r="Q277" s="891"/>
      <c r="R277" s="600" t="str">
        <f t="shared" si="33"/>
        <v>0,00000</v>
      </c>
      <c r="S277" s="350" t="s">
        <v>1073</v>
      </c>
      <c r="T277" s="243"/>
      <c r="U277" s="243"/>
      <c r="W277" s="141"/>
    </row>
    <row r="278" spans="2:23" s="107" customFormat="1" ht="21" customHeight="1" outlineLevel="1" x14ac:dyDescent="0.25">
      <c r="B278" s="120"/>
      <c r="C278" s="1463"/>
      <c r="D278" s="1446" t="s">
        <v>154</v>
      </c>
      <c r="E278" s="1446"/>
      <c r="F278" s="1447"/>
      <c r="G278" s="1447"/>
      <c r="H278" s="146"/>
      <c r="I278" s="146"/>
      <c r="J278" s="600">
        <f t="shared" si="31"/>
        <v>0</v>
      </c>
      <c r="K278" s="146"/>
      <c r="L278" s="600" t="str">
        <f>IF(F278="","0,00000",IF(I278="",+H278*K278/1000000,J278*'Factors emissió OCCC'!$D$6/1000))</f>
        <v>0,00000</v>
      </c>
      <c r="M278" s="350" t="s">
        <v>1073</v>
      </c>
      <c r="N278" s="891"/>
      <c r="O278" s="600" t="str">
        <f t="shared" si="32"/>
        <v>0,00000</v>
      </c>
      <c r="P278" s="218" t="s">
        <v>1073</v>
      </c>
      <c r="Q278" s="891"/>
      <c r="R278" s="600" t="str">
        <f t="shared" si="33"/>
        <v>0,00000</v>
      </c>
      <c r="S278" s="350" t="s">
        <v>1073</v>
      </c>
      <c r="T278" s="243"/>
      <c r="U278" s="243"/>
      <c r="W278" s="141"/>
    </row>
    <row r="279" spans="2:23" s="107" customFormat="1" ht="21" customHeight="1" outlineLevel="1" x14ac:dyDescent="0.25">
      <c r="B279" s="120"/>
      <c r="C279" s="1463"/>
      <c r="D279" s="1446" t="s">
        <v>155</v>
      </c>
      <c r="E279" s="1446"/>
      <c r="F279" s="1447"/>
      <c r="G279" s="1447"/>
      <c r="H279" s="146"/>
      <c r="I279" s="146"/>
      <c r="J279" s="600">
        <f>I279*H279/100</f>
        <v>0</v>
      </c>
      <c r="K279" s="146"/>
      <c r="L279" s="600" t="str">
        <f>IF(F279="","0,00000",IF(I279="",+H279*K279/1000000,J279*'Factors emissió OCCC'!$D$6/1000))</f>
        <v>0,00000</v>
      </c>
      <c r="M279" s="350" t="s">
        <v>1073</v>
      </c>
      <c r="N279" s="891"/>
      <c r="O279" s="600" t="str">
        <f t="shared" si="32"/>
        <v>0,00000</v>
      </c>
      <c r="P279" s="218" t="s">
        <v>1073</v>
      </c>
      <c r="Q279" s="891"/>
      <c r="R279" s="600" t="str">
        <f t="shared" si="33"/>
        <v>0,00000</v>
      </c>
      <c r="S279" s="350" t="s">
        <v>1073</v>
      </c>
      <c r="T279" s="243"/>
      <c r="U279" s="243"/>
      <c r="W279" s="141"/>
    </row>
    <row r="280" spans="2:23" s="107" customFormat="1" ht="21" customHeight="1" outlineLevel="1" x14ac:dyDescent="0.25">
      <c r="B280" s="120"/>
      <c r="C280" s="1463"/>
      <c r="D280" s="1446" t="s">
        <v>157</v>
      </c>
      <c r="E280" s="1446"/>
      <c r="F280" s="1447"/>
      <c r="G280" s="1447"/>
      <c r="H280" s="146"/>
      <c r="I280" s="146"/>
      <c r="J280" s="600">
        <f t="shared" ref="J280:J289" si="34">I280*H280/100</f>
        <v>0</v>
      </c>
      <c r="K280" s="146"/>
      <c r="L280" s="600" t="str">
        <f>IF(F280="","0,00000",IF(I280="",+H280*K280/1000000,J280*'Factors emissió OCCC'!$D$6/1000))</f>
        <v>0,00000</v>
      </c>
      <c r="M280" s="350" t="s">
        <v>1073</v>
      </c>
      <c r="N280" s="891"/>
      <c r="O280" s="600" t="str">
        <f t="shared" si="32"/>
        <v>0,00000</v>
      </c>
      <c r="P280" s="218" t="s">
        <v>1073</v>
      </c>
      <c r="Q280" s="891"/>
      <c r="R280" s="600" t="str">
        <f t="shared" si="33"/>
        <v>0,00000</v>
      </c>
      <c r="S280" s="350" t="s">
        <v>1073</v>
      </c>
      <c r="T280" s="243"/>
      <c r="U280" s="243"/>
      <c r="W280" s="141"/>
    </row>
    <row r="281" spans="2:23" s="107" customFormat="1" ht="21" customHeight="1" outlineLevel="1" x14ac:dyDescent="0.25">
      <c r="B281" s="120"/>
      <c r="C281" s="1463"/>
      <c r="D281" s="1446" t="s">
        <v>158</v>
      </c>
      <c r="E281" s="1446"/>
      <c r="F281" s="1447"/>
      <c r="G281" s="1447"/>
      <c r="H281" s="146"/>
      <c r="I281" s="146"/>
      <c r="J281" s="600">
        <f t="shared" si="34"/>
        <v>0</v>
      </c>
      <c r="K281" s="146"/>
      <c r="L281" s="600" t="str">
        <f>IF(F281="","0,00000",IF(I281="",+H281*K281/1000000,J281*'Factors emissió OCCC'!$D$6/1000))</f>
        <v>0,00000</v>
      </c>
      <c r="M281" s="350" t="s">
        <v>1073</v>
      </c>
      <c r="N281" s="891"/>
      <c r="O281" s="600" t="str">
        <f t="shared" si="32"/>
        <v>0,00000</v>
      </c>
      <c r="P281" s="218" t="s">
        <v>1073</v>
      </c>
      <c r="Q281" s="891"/>
      <c r="R281" s="600" t="str">
        <f t="shared" si="33"/>
        <v>0,00000</v>
      </c>
      <c r="S281" s="350" t="s">
        <v>1073</v>
      </c>
      <c r="T281" s="243"/>
      <c r="U281" s="243"/>
      <c r="W281" s="141"/>
    </row>
    <row r="282" spans="2:23" s="107" customFormat="1" ht="21" customHeight="1" outlineLevel="1" x14ac:dyDescent="0.25">
      <c r="B282" s="120"/>
      <c r="C282" s="1463"/>
      <c r="D282" s="1446" t="s">
        <v>159</v>
      </c>
      <c r="E282" s="1446"/>
      <c r="F282" s="1447"/>
      <c r="G282" s="1447"/>
      <c r="H282" s="146"/>
      <c r="I282" s="146"/>
      <c r="J282" s="600">
        <f t="shared" si="34"/>
        <v>0</v>
      </c>
      <c r="K282" s="146"/>
      <c r="L282" s="600" t="str">
        <f>IF(F282="","0,00000",IF(I282="",+H282*K282/1000000,J282*'Factors emissió OCCC'!$D$6/1000))</f>
        <v>0,00000</v>
      </c>
      <c r="M282" s="350" t="s">
        <v>1073</v>
      </c>
      <c r="N282" s="891"/>
      <c r="O282" s="600" t="str">
        <f t="shared" si="32"/>
        <v>0,00000</v>
      </c>
      <c r="P282" s="218" t="s">
        <v>1073</v>
      </c>
      <c r="Q282" s="891"/>
      <c r="R282" s="600" t="str">
        <f t="shared" si="33"/>
        <v>0,00000</v>
      </c>
      <c r="S282" s="350" t="s">
        <v>1073</v>
      </c>
      <c r="T282" s="243"/>
      <c r="U282" s="243"/>
      <c r="W282" s="141"/>
    </row>
    <row r="283" spans="2:23" s="107" customFormat="1" ht="21" customHeight="1" outlineLevel="1" x14ac:dyDescent="0.25">
      <c r="B283" s="120"/>
      <c r="C283" s="1463"/>
      <c r="D283" s="1446" t="s">
        <v>160</v>
      </c>
      <c r="E283" s="1446"/>
      <c r="F283" s="1447"/>
      <c r="G283" s="1447"/>
      <c r="H283" s="146"/>
      <c r="I283" s="146"/>
      <c r="J283" s="600">
        <f t="shared" si="34"/>
        <v>0</v>
      </c>
      <c r="K283" s="146"/>
      <c r="L283" s="600" t="str">
        <f>IF(F283="","0,00000",IF(I283="",+H283*K283/1000000,J283*'Factors emissió OCCC'!$D$6/1000))</f>
        <v>0,00000</v>
      </c>
      <c r="M283" s="350" t="s">
        <v>1073</v>
      </c>
      <c r="N283" s="891"/>
      <c r="O283" s="600" t="str">
        <f t="shared" si="32"/>
        <v>0,00000</v>
      </c>
      <c r="P283" s="218" t="s">
        <v>1073</v>
      </c>
      <c r="Q283" s="891"/>
      <c r="R283" s="600" t="str">
        <f t="shared" si="33"/>
        <v>0,00000</v>
      </c>
      <c r="S283" s="350" t="s">
        <v>1073</v>
      </c>
      <c r="T283" s="243"/>
      <c r="U283" s="243"/>
      <c r="W283" s="141"/>
    </row>
    <row r="284" spans="2:23" s="107" customFormat="1" ht="21" customHeight="1" outlineLevel="1" x14ac:dyDescent="0.25">
      <c r="B284" s="120"/>
      <c r="C284" s="1463"/>
      <c r="D284" s="1446" t="s">
        <v>161</v>
      </c>
      <c r="E284" s="1446"/>
      <c r="F284" s="1447"/>
      <c r="G284" s="1447"/>
      <c r="H284" s="146"/>
      <c r="I284" s="146"/>
      <c r="J284" s="600">
        <f t="shared" si="34"/>
        <v>0</v>
      </c>
      <c r="K284" s="146"/>
      <c r="L284" s="600" t="str">
        <f>IF(F284="","0,00000",IF(I284="",+H284*K284/1000000,J284*'Factors emissió OCCC'!$D$6/1000))</f>
        <v>0,00000</v>
      </c>
      <c r="M284" s="350" t="s">
        <v>1073</v>
      </c>
      <c r="N284" s="891"/>
      <c r="O284" s="600" t="str">
        <f t="shared" si="32"/>
        <v>0,00000</v>
      </c>
      <c r="P284" s="218" t="s">
        <v>1073</v>
      </c>
      <c r="Q284" s="891"/>
      <c r="R284" s="600" t="str">
        <f t="shared" si="33"/>
        <v>0,00000</v>
      </c>
      <c r="S284" s="350" t="s">
        <v>1073</v>
      </c>
      <c r="T284" s="243"/>
      <c r="U284" s="243"/>
      <c r="W284" s="141"/>
    </row>
    <row r="285" spans="2:23" s="107" customFormat="1" ht="21" customHeight="1" outlineLevel="1" x14ac:dyDescent="0.25">
      <c r="B285" s="120"/>
      <c r="C285" s="1463"/>
      <c r="D285" s="1446" t="s">
        <v>162</v>
      </c>
      <c r="E285" s="1446"/>
      <c r="F285" s="1447"/>
      <c r="G285" s="1447"/>
      <c r="H285" s="146"/>
      <c r="I285" s="146"/>
      <c r="J285" s="600">
        <f t="shared" si="34"/>
        <v>0</v>
      </c>
      <c r="K285" s="146"/>
      <c r="L285" s="600" t="str">
        <f>IF(F285="","0,00000",IF(I285="",+H285*K285/1000000,J285*'Factors emissió OCCC'!$D$6/1000))</f>
        <v>0,00000</v>
      </c>
      <c r="M285" s="350" t="s">
        <v>1073</v>
      </c>
      <c r="N285" s="891"/>
      <c r="O285" s="600" t="str">
        <f t="shared" si="32"/>
        <v>0,00000</v>
      </c>
      <c r="P285" s="218" t="s">
        <v>1073</v>
      </c>
      <c r="Q285" s="891"/>
      <c r="R285" s="600" t="str">
        <f t="shared" si="33"/>
        <v>0,00000</v>
      </c>
      <c r="S285" s="350" t="s">
        <v>1073</v>
      </c>
      <c r="T285" s="243"/>
      <c r="U285" s="243"/>
      <c r="W285" s="141"/>
    </row>
    <row r="286" spans="2:23" s="107" customFormat="1" ht="21" customHeight="1" outlineLevel="1" x14ac:dyDescent="0.25">
      <c r="B286" s="120"/>
      <c r="C286" s="1463"/>
      <c r="D286" s="1446" t="s">
        <v>163</v>
      </c>
      <c r="E286" s="1446"/>
      <c r="F286" s="1447"/>
      <c r="G286" s="1447"/>
      <c r="H286" s="146"/>
      <c r="I286" s="146"/>
      <c r="J286" s="600">
        <f t="shared" si="34"/>
        <v>0</v>
      </c>
      <c r="K286" s="146"/>
      <c r="L286" s="600" t="str">
        <f>IF(F286="","0,00000",IF(I286="",+H286*K286/1000000,J286*'Factors emissió OCCC'!$D$6/1000))</f>
        <v>0,00000</v>
      </c>
      <c r="M286" s="350" t="s">
        <v>1073</v>
      </c>
      <c r="N286" s="891"/>
      <c r="O286" s="600" t="str">
        <f t="shared" si="32"/>
        <v>0,00000</v>
      </c>
      <c r="P286" s="218" t="s">
        <v>1073</v>
      </c>
      <c r="Q286" s="891"/>
      <c r="R286" s="600" t="str">
        <f t="shared" si="33"/>
        <v>0,00000</v>
      </c>
      <c r="S286" s="350" t="s">
        <v>1073</v>
      </c>
      <c r="T286" s="243"/>
      <c r="U286" s="243"/>
      <c r="W286" s="141"/>
    </row>
    <row r="287" spans="2:23" s="107" customFormat="1" ht="21" customHeight="1" outlineLevel="1" x14ac:dyDescent="0.25">
      <c r="B287" s="120"/>
      <c r="C287" s="1463"/>
      <c r="D287" s="1446" t="s">
        <v>164</v>
      </c>
      <c r="E287" s="1446"/>
      <c r="F287" s="1447"/>
      <c r="G287" s="1447"/>
      <c r="H287" s="146"/>
      <c r="I287" s="146"/>
      <c r="J287" s="600">
        <f t="shared" si="34"/>
        <v>0</v>
      </c>
      <c r="K287" s="146"/>
      <c r="L287" s="600" t="str">
        <f>IF(F287="","0,00000",IF(I287="",+H287*K287/1000000,J287*'Factors emissió OCCC'!$D$6/1000))</f>
        <v>0,00000</v>
      </c>
      <c r="M287" s="350" t="s">
        <v>1073</v>
      </c>
      <c r="N287" s="891"/>
      <c r="O287" s="600" t="str">
        <f t="shared" si="32"/>
        <v>0,00000</v>
      </c>
      <c r="P287" s="218" t="s">
        <v>1073</v>
      </c>
      <c r="Q287" s="891"/>
      <c r="R287" s="600" t="str">
        <f t="shared" si="33"/>
        <v>0,00000</v>
      </c>
      <c r="S287" s="350" t="s">
        <v>1073</v>
      </c>
      <c r="T287" s="243"/>
      <c r="U287" s="243"/>
      <c r="W287" s="141"/>
    </row>
    <row r="288" spans="2:23" s="107" customFormat="1" ht="21" customHeight="1" outlineLevel="1" x14ac:dyDescent="0.25">
      <c r="B288" s="120"/>
      <c r="C288" s="1463"/>
      <c r="D288" s="1446" t="s">
        <v>165</v>
      </c>
      <c r="E288" s="1446"/>
      <c r="F288" s="1447"/>
      <c r="G288" s="1447"/>
      <c r="H288" s="146"/>
      <c r="I288" s="146"/>
      <c r="J288" s="600">
        <f t="shared" si="34"/>
        <v>0</v>
      </c>
      <c r="K288" s="146"/>
      <c r="L288" s="600" t="str">
        <f>IF(F288="","0,00000",IF(I288="",+H288*K288/1000000,J288*'Factors emissió OCCC'!$D$6/1000))</f>
        <v>0,00000</v>
      </c>
      <c r="M288" s="350" t="s">
        <v>1073</v>
      </c>
      <c r="N288" s="891"/>
      <c r="O288" s="600" t="str">
        <f t="shared" si="32"/>
        <v>0,00000</v>
      </c>
      <c r="P288" s="218" t="s">
        <v>1073</v>
      </c>
      <c r="Q288" s="891"/>
      <c r="R288" s="600" t="str">
        <f t="shared" si="33"/>
        <v>0,00000</v>
      </c>
      <c r="S288" s="350" t="s">
        <v>1073</v>
      </c>
      <c r="T288" s="243"/>
      <c r="U288" s="243"/>
      <c r="W288" s="141"/>
    </row>
    <row r="289" spans="2:25" s="107" customFormat="1" ht="21" customHeight="1" outlineLevel="1" thickBot="1" x14ac:dyDescent="0.3">
      <c r="B289" s="120"/>
      <c r="C289" s="1469"/>
      <c r="D289" s="1448" t="s">
        <v>166</v>
      </c>
      <c r="E289" s="1448"/>
      <c r="F289" s="1449"/>
      <c r="G289" s="1449"/>
      <c r="H289" s="146"/>
      <c r="I289" s="146"/>
      <c r="J289" s="601">
        <f t="shared" si="34"/>
        <v>0</v>
      </c>
      <c r="K289" s="146"/>
      <c r="L289" s="600" t="str">
        <f>IF(F289="","0,00000",IF(I289="",+H289*K289/1000000,J289*'Factors emissió OCCC'!$D$6/1000))</f>
        <v>0,00000</v>
      </c>
      <c r="M289" s="351" t="s">
        <v>1073</v>
      </c>
      <c r="N289" s="893"/>
      <c r="O289" s="600" t="str">
        <f t="shared" si="32"/>
        <v>0,00000</v>
      </c>
      <c r="P289" s="227" t="s">
        <v>1073</v>
      </c>
      <c r="Q289" s="893"/>
      <c r="R289" s="600" t="str">
        <f t="shared" si="33"/>
        <v>0,00000</v>
      </c>
      <c r="S289" s="351" t="s">
        <v>1073</v>
      </c>
      <c r="T289" s="243"/>
      <c r="U289" s="243"/>
      <c r="W289" s="141"/>
    </row>
    <row r="290" spans="2:25" s="107" customFormat="1" ht="30" customHeight="1" x14ac:dyDescent="0.25">
      <c r="B290" s="120"/>
      <c r="C290" s="1670" t="s">
        <v>1739</v>
      </c>
      <c r="D290" s="1671"/>
      <c r="E290" s="1671"/>
      <c r="F290" s="1671"/>
      <c r="G290" s="1671"/>
      <c r="H290" s="1671"/>
      <c r="I290" s="1671"/>
      <c r="J290" s="1671"/>
      <c r="K290" s="1671"/>
      <c r="L290" s="1671"/>
      <c r="M290" s="1671"/>
      <c r="N290" s="1671"/>
      <c r="O290" s="1671"/>
      <c r="P290" s="1671"/>
      <c r="Q290" s="1671"/>
      <c r="R290" s="1671"/>
      <c r="S290" s="1672"/>
      <c r="T290" s="243"/>
      <c r="U290" s="243"/>
      <c r="V290" s="134"/>
      <c r="W290" s="141"/>
      <c r="X290" s="134"/>
      <c r="Y290" s="134"/>
    </row>
    <row r="291" spans="2:25" s="107" customFormat="1" ht="144.9" customHeight="1" x14ac:dyDescent="0.25">
      <c r="B291" s="120"/>
      <c r="C291" s="1458" t="s">
        <v>97</v>
      </c>
      <c r="D291" s="1673" t="s">
        <v>1522</v>
      </c>
      <c r="E291" s="1674"/>
      <c r="F291" s="1674"/>
      <c r="G291" s="1675"/>
      <c r="H291" s="841" t="s">
        <v>988</v>
      </c>
      <c r="I291" s="1460" t="s">
        <v>1532</v>
      </c>
      <c r="J291" s="1460"/>
      <c r="K291" s="583" t="s">
        <v>1533</v>
      </c>
      <c r="L291" s="1475" t="s">
        <v>1530</v>
      </c>
      <c r="M291" s="1475"/>
      <c r="N291" s="1421" t="s">
        <v>1531</v>
      </c>
      <c r="O291" s="1421"/>
      <c r="P291" s="1421"/>
      <c r="Q291" s="1421" t="s">
        <v>1534</v>
      </c>
      <c r="R291" s="1421"/>
      <c r="S291" s="1417"/>
      <c r="T291" s="243"/>
      <c r="U291" s="243"/>
      <c r="V291" s="134"/>
      <c r="W291" s="1481" t="s">
        <v>987</v>
      </c>
      <c r="X291" s="134"/>
      <c r="Y291" s="134"/>
    </row>
    <row r="292" spans="2:25" s="107" customFormat="1" ht="77.099999999999994" customHeight="1" x14ac:dyDescent="0.25">
      <c r="B292" s="120"/>
      <c r="C292" s="1458"/>
      <c r="D292" s="1673" t="s">
        <v>1521</v>
      </c>
      <c r="E292" s="1675"/>
      <c r="F292" s="841" t="s">
        <v>1524</v>
      </c>
      <c r="G292" s="841" t="s">
        <v>1523</v>
      </c>
      <c r="H292" s="841" t="s">
        <v>122</v>
      </c>
      <c r="I292" s="841" t="s">
        <v>1482</v>
      </c>
      <c r="J292" s="841" t="s">
        <v>87</v>
      </c>
      <c r="K292" s="841" t="s">
        <v>990</v>
      </c>
      <c r="L292" s="673" t="s">
        <v>1537</v>
      </c>
      <c r="M292" s="673" t="s">
        <v>1078</v>
      </c>
      <c r="N292" s="673" t="s">
        <v>1535</v>
      </c>
      <c r="O292" s="673" t="s">
        <v>1072</v>
      </c>
      <c r="P292" s="673" t="s">
        <v>1080</v>
      </c>
      <c r="Q292" s="673" t="s">
        <v>1536</v>
      </c>
      <c r="R292" s="673" t="s">
        <v>1072</v>
      </c>
      <c r="S292" s="838" t="s">
        <v>1079</v>
      </c>
      <c r="T292" s="243"/>
      <c r="U292" s="243"/>
      <c r="V292" s="134"/>
      <c r="W292" s="1481"/>
      <c r="X292" s="134"/>
      <c r="Y292" s="134"/>
    </row>
    <row r="293" spans="2:25" s="107" customFormat="1" ht="21" customHeight="1" x14ac:dyDescent="0.25">
      <c r="B293" s="120"/>
      <c r="C293" s="1463" t="s">
        <v>1781</v>
      </c>
      <c r="D293" s="839" t="s">
        <v>124</v>
      </c>
      <c r="E293" s="915" t="s">
        <v>1856</v>
      </c>
      <c r="F293" s="908" t="s">
        <v>1486</v>
      </c>
      <c r="G293" s="908"/>
      <c r="H293" s="146">
        <v>9124797</v>
      </c>
      <c r="I293" s="917" t="str">
        <f>IF(OR(G293="",F293="NO"),"",IF(G293=$G$702,'Factors emissió OCCC'!$T$17,IF(G293=$G$703,'Factors emissió OCCC'!$T$18,IF(G293=$G$704,'Factors emissió OCCC'!$T$19,IF(G293=$G$705,'Factors emissió OCCC'!$T$22,IF(G293=$G$706,'Factors emissió OCCC'!$T$28,IF(G293=$G$707,'Factors emissió OCCC'!$T$33,IF(G293=$G$708,'Factors emissió OCCC'!$T$34,IF(G293=$G$709,'Factors emissió OCCC'!$T$37)))))))))</f>
        <v/>
      </c>
      <c r="J293" s="920" t="str">
        <f>IF(I293="","",I293*H293/100)</f>
        <v/>
      </c>
      <c r="K293" s="146">
        <v>188.56</v>
      </c>
      <c r="L293" s="600">
        <f>IF(E293="","0,00000",IF(I293="",+H293*K293/1000000,J293*'Factors emissió OCCC'!$D$6/1000))</f>
        <v>1720.5717223199999</v>
      </c>
      <c r="M293" s="218" t="s">
        <v>1073</v>
      </c>
      <c r="N293" s="891"/>
      <c r="O293" s="600">
        <f>IF(F293="","0,00000",IF(I293="",+H293*N293/1000000,IF(K293="","0,00000")))</f>
        <v>0</v>
      </c>
      <c r="P293" s="218" t="s">
        <v>1073</v>
      </c>
      <c r="Q293" s="891"/>
      <c r="R293" s="600">
        <f>IF(F293="","0,00000",IF(I293="",+H293*Q293/1000000,IF(K293="","0,00000")))</f>
        <v>0</v>
      </c>
      <c r="S293" s="350" t="s">
        <v>1073</v>
      </c>
      <c r="T293" s="243"/>
      <c r="U293" s="243"/>
      <c r="V293" s="134"/>
      <c r="W293" s="145" t="s">
        <v>123</v>
      </c>
      <c r="X293" s="134"/>
      <c r="Y293" s="134"/>
    </row>
    <row r="294" spans="2:25" s="107" customFormat="1" ht="21" customHeight="1" x14ac:dyDescent="0.25">
      <c r="B294" s="120"/>
      <c r="C294" s="1463"/>
      <c r="D294" s="839" t="s">
        <v>125</v>
      </c>
      <c r="E294" s="915" t="s">
        <v>1857</v>
      </c>
      <c r="F294" s="908" t="s">
        <v>1486</v>
      </c>
      <c r="G294" s="908"/>
      <c r="H294" s="146">
        <v>9938150</v>
      </c>
      <c r="I294" s="917" t="str">
        <f>IF(OR(G294="",F294="NO"),"",IF(G294=$G$702,'Factors emissió OCCC'!$T$17,IF(G294=$G$703,'Factors emissió OCCC'!$T$18,IF(G294=$G$704,'Factors emissió OCCC'!$T$19,IF(G294=$G$705,'Factors emissió OCCC'!$T$22,IF(G294=$G$706,'Factors emissió OCCC'!$T$28,IF(G294=$G$707,'Factors emissió OCCC'!$T$33,IF(G294=$G$708,'Factors emissió OCCC'!$T$34,IF(G294=$G$709,'Factors emissió OCCC'!$T$37)))))))))</f>
        <v/>
      </c>
      <c r="J294" s="920" t="str">
        <f t="shared" ref="J294:J332" si="35">IF(I294="","",I294*H294/100)</f>
        <v/>
      </c>
      <c r="K294" s="146">
        <v>155.53</v>
      </c>
      <c r="L294" s="600">
        <f>IF(E294="","0,00000",IF(I294="",+H294*K294/1000000,J294*'Factors emissió OCCC'!$D$6/1000))</f>
        <v>1545.6804695000001</v>
      </c>
      <c r="M294" s="218" t="s">
        <v>1073</v>
      </c>
      <c r="N294" s="891"/>
      <c r="O294" s="600">
        <f t="shared" ref="O294:O332" si="36">IF(F294="","0,00000",IF(I294="",+H294*N294/1000000,IF(K294="","0,00000")))</f>
        <v>0</v>
      </c>
      <c r="P294" s="218" t="s">
        <v>1073</v>
      </c>
      <c r="Q294" s="891"/>
      <c r="R294" s="600">
        <f t="shared" ref="R294:R332" si="37">IF(F294="","0,00000",IF(I294="",+H294*Q294/1000000,IF(K294="","0,00000")))</f>
        <v>0</v>
      </c>
      <c r="S294" s="350" t="s">
        <v>1073</v>
      </c>
      <c r="T294" s="243"/>
      <c r="U294" s="243"/>
      <c r="V294" s="134"/>
      <c r="W294" s="10"/>
      <c r="X294" s="134"/>
      <c r="Y294" s="134"/>
    </row>
    <row r="295" spans="2:25" s="107" customFormat="1" ht="21" customHeight="1" x14ac:dyDescent="0.25">
      <c r="B295" s="120"/>
      <c r="C295" s="1463"/>
      <c r="D295" s="839" t="s">
        <v>127</v>
      </c>
      <c r="E295" s="915" t="s">
        <v>1858</v>
      </c>
      <c r="F295" s="908" t="s">
        <v>1486</v>
      </c>
      <c r="G295" s="908"/>
      <c r="H295" s="146">
        <v>821113</v>
      </c>
      <c r="I295" s="917" t="str">
        <f>IF(OR(G295="",F295="NO"),"",IF(G295=$G$702,'Factors emissió OCCC'!$T$17,IF(G295=$G$703,'Factors emissió OCCC'!$T$18,IF(G295=$G$704,'Factors emissió OCCC'!$T$19,IF(G295=$G$705,'Factors emissió OCCC'!$T$22,IF(G295=$G$706,'Factors emissió OCCC'!$T$28,IF(G295=$G$707,'Factors emissió OCCC'!$T$33,IF(G295=$G$708,'Factors emissió OCCC'!$T$34,IF(G295=$G$709,'Factors emissió OCCC'!$T$37)))))))))</f>
        <v/>
      </c>
      <c r="J295" s="920" t="str">
        <f t="shared" si="35"/>
        <v/>
      </c>
      <c r="K295" s="146">
        <v>131.77000000000001</v>
      </c>
      <c r="L295" s="600">
        <f>IF(E295="","0,00000",IF(I295="",+H295*K295/1000000,J295*'Factors emissió OCCC'!$D$6/1000))</f>
        <v>108.19806001000001</v>
      </c>
      <c r="M295" s="218" t="s">
        <v>1073</v>
      </c>
      <c r="N295" s="891"/>
      <c r="O295" s="600">
        <f t="shared" si="36"/>
        <v>0</v>
      </c>
      <c r="P295" s="218" t="s">
        <v>1073</v>
      </c>
      <c r="Q295" s="891"/>
      <c r="R295" s="600">
        <f t="shared" si="37"/>
        <v>0</v>
      </c>
      <c r="S295" s="350" t="s">
        <v>1073</v>
      </c>
      <c r="T295" s="243"/>
      <c r="U295" s="243"/>
      <c r="V295" s="134"/>
      <c r="W295" s="137" t="s">
        <v>126</v>
      </c>
      <c r="X295" s="134"/>
      <c r="Y295" s="134"/>
    </row>
    <row r="296" spans="2:25" s="107" customFormat="1" ht="21" customHeight="1" x14ac:dyDescent="0.25">
      <c r="B296" s="120"/>
      <c r="C296" s="1463"/>
      <c r="D296" s="839" t="s">
        <v>128</v>
      </c>
      <c r="E296" s="915" t="s">
        <v>1515</v>
      </c>
      <c r="F296" s="908" t="s">
        <v>1486</v>
      </c>
      <c r="G296" s="908"/>
      <c r="H296" s="146">
        <v>660912</v>
      </c>
      <c r="I296" s="917" t="str">
        <f>IF(OR(G296="",F296="NO"),"",IF(G296=$G$702,'Factors emissió OCCC'!$T$17,IF(G296=$G$703,'Factors emissió OCCC'!$T$18,IF(G296=$G$704,'Factors emissió OCCC'!$T$19,IF(G296=$G$705,'Factors emissió OCCC'!$T$22,IF(G296=$G$706,'Factors emissió OCCC'!$T$28,IF(G296=$G$707,'Factors emissió OCCC'!$T$33,IF(G296=$G$708,'Factors emissió OCCC'!$T$34,IF(G296=$G$709,'Factors emissió OCCC'!$T$37)))))))))</f>
        <v/>
      </c>
      <c r="J296" s="920" t="str">
        <f t="shared" si="35"/>
        <v/>
      </c>
      <c r="K296" s="146">
        <v>71.33</v>
      </c>
      <c r="L296" s="600">
        <f>IF(E296="","0,00000",IF(I296="",+H296*K296/1000000,J296*'Factors emissió OCCC'!$D$6/1000))</f>
        <v>47.142852959999999</v>
      </c>
      <c r="M296" s="218" t="s">
        <v>1073</v>
      </c>
      <c r="N296" s="891"/>
      <c r="O296" s="600">
        <f t="shared" si="36"/>
        <v>0</v>
      </c>
      <c r="P296" s="218" t="s">
        <v>1073</v>
      </c>
      <c r="Q296" s="891"/>
      <c r="R296" s="600">
        <f t="shared" si="37"/>
        <v>0</v>
      </c>
      <c r="S296" s="350" t="s">
        <v>1073</v>
      </c>
      <c r="T296" s="243"/>
      <c r="U296" s="243"/>
      <c r="V296" s="134"/>
      <c r="W296" s="141"/>
      <c r="X296" s="134"/>
      <c r="Y296" s="134"/>
    </row>
    <row r="297" spans="2:25" s="107" customFormat="1" ht="21" customHeight="1" x14ac:dyDescent="0.25">
      <c r="B297" s="120"/>
      <c r="C297" s="1463"/>
      <c r="D297" s="839" t="s">
        <v>129</v>
      </c>
      <c r="E297" s="915" t="s">
        <v>1859</v>
      </c>
      <c r="F297" s="908" t="s">
        <v>1486</v>
      </c>
      <c r="G297" s="908"/>
      <c r="H297" s="146">
        <v>29585036</v>
      </c>
      <c r="I297" s="917" t="str">
        <f>IF(OR(G297="",F297="NO"),"",IF(G297=$G$702,'Factors emissió OCCC'!$T$17,IF(G297=$G$703,'Factors emissió OCCC'!$T$18,IF(G297=$G$704,'Factors emissió OCCC'!$T$19,IF(G297=$G$705,'Factors emissió OCCC'!$T$22,IF(G297=$G$706,'Factors emissió OCCC'!$T$28,IF(G297=$G$707,'Factors emissió OCCC'!$T$33,IF(G297=$G$708,'Factors emissió OCCC'!$T$34,IF(G297=$G$709,'Factors emissió OCCC'!$T$37)))))))))</f>
        <v/>
      </c>
      <c r="J297" s="920" t="str">
        <f t="shared" si="35"/>
        <v/>
      </c>
      <c r="K297" s="146">
        <v>24.2</v>
      </c>
      <c r="L297" s="600">
        <f>IF(E297="","0,00000",IF(I297="",+H297*K297/1000000,J297*'Factors emissió OCCC'!$D$6/1000))</f>
        <v>715.95787119999989</v>
      </c>
      <c r="M297" s="218" t="s">
        <v>1073</v>
      </c>
      <c r="N297" s="891"/>
      <c r="O297" s="600">
        <f t="shared" si="36"/>
        <v>0</v>
      </c>
      <c r="P297" s="218" t="s">
        <v>1073</v>
      </c>
      <c r="Q297" s="891"/>
      <c r="R297" s="600">
        <f t="shared" si="37"/>
        <v>0</v>
      </c>
      <c r="S297" s="350" t="s">
        <v>1073</v>
      </c>
      <c r="T297" s="243"/>
      <c r="U297" s="243"/>
      <c r="V297" s="134"/>
      <c r="W297" s="141"/>
      <c r="X297" s="134"/>
      <c r="Y297" s="134"/>
    </row>
    <row r="298" spans="2:25" s="107" customFormat="1" ht="21" customHeight="1" x14ac:dyDescent="0.25">
      <c r="B298" s="120"/>
      <c r="C298" s="1463"/>
      <c r="D298" s="839" t="s">
        <v>130</v>
      </c>
      <c r="E298" s="915" t="s">
        <v>1860</v>
      </c>
      <c r="F298" s="908" t="s">
        <v>1486</v>
      </c>
      <c r="G298" s="908"/>
      <c r="H298" s="146">
        <v>1571745</v>
      </c>
      <c r="I298" s="917" t="str">
        <f>IF(OR(G298="",F298="NO"),"",IF(G298=$G$702,'Factors emissió OCCC'!$T$17,IF(G298=$G$703,'Factors emissió OCCC'!$T$18,IF(G298=$G$704,'Factors emissió OCCC'!$T$19,IF(G298=$G$705,'Factors emissió OCCC'!$T$22,IF(G298=$G$706,'Factors emissió OCCC'!$T$28,IF(G298=$G$707,'Factors emissió OCCC'!$T$33,IF(G298=$G$708,'Factors emissió OCCC'!$T$34,IF(G298=$G$709,'Factors emissió OCCC'!$T$37)))))))))</f>
        <v/>
      </c>
      <c r="J298" s="920" t="str">
        <f t="shared" si="35"/>
        <v/>
      </c>
      <c r="K298" s="146">
        <v>74.75</v>
      </c>
      <c r="L298" s="600">
        <f>IF(E298="","0,00000",IF(I298="",+H298*K298/1000000,J298*'Factors emissió OCCC'!$D$6/1000))</f>
        <v>117.48793875</v>
      </c>
      <c r="M298" s="218" t="s">
        <v>1073</v>
      </c>
      <c r="N298" s="891"/>
      <c r="O298" s="600">
        <f t="shared" si="36"/>
        <v>0</v>
      </c>
      <c r="P298" s="218" t="s">
        <v>1073</v>
      </c>
      <c r="Q298" s="891"/>
      <c r="R298" s="600">
        <f t="shared" si="37"/>
        <v>0</v>
      </c>
      <c r="S298" s="350" t="s">
        <v>1073</v>
      </c>
      <c r="T298" s="243"/>
      <c r="U298" s="243"/>
      <c r="V298" s="134"/>
      <c r="W298" s="141"/>
      <c r="X298" s="134"/>
      <c r="Y298" s="134"/>
    </row>
    <row r="299" spans="2:25" s="107" customFormat="1" ht="21" customHeight="1" x14ac:dyDescent="0.25">
      <c r="B299" s="120"/>
      <c r="C299" s="1463"/>
      <c r="D299" s="839" t="s">
        <v>131</v>
      </c>
      <c r="E299" s="915" t="s">
        <v>1861</v>
      </c>
      <c r="F299" s="908" t="s">
        <v>1485</v>
      </c>
      <c r="G299" s="908" t="s">
        <v>1517</v>
      </c>
      <c r="H299" s="146">
        <v>133220</v>
      </c>
      <c r="I299" s="917">
        <f>IF(OR(G299="",F299="NO"),"",IF(G299=$G$702,'Factors emissió OCCC'!$T$17,IF(G299=$G$703,'Factors emissió OCCC'!$T$18,IF(G299=$G$704,'Factors emissió OCCC'!$T$19,IF(G299=$G$705,'Factors emissió OCCC'!$T$22,IF(G299=$G$706,'Factors emissió OCCC'!$T$28,IF(G299=$G$707,'Factors emissió OCCC'!$T$33,IF(G299=$G$708,'Factors emissió OCCC'!$T$34,IF(G299=$G$709,'Factors emissió OCCC'!$T$37)))))))))</f>
        <v>19.242000000000001</v>
      </c>
      <c r="J299" s="920">
        <f t="shared" si="35"/>
        <v>25634.192400000004</v>
      </c>
      <c r="K299" s="146"/>
      <c r="L299" s="600">
        <f>IF(E299="","0,00000",IF(I299="",+H299*K299/1000000,J299*'Factors emissió OCCC'!$D$6/1000))</f>
        <v>7.2569116974780021</v>
      </c>
      <c r="M299" s="218" t="s">
        <v>1073</v>
      </c>
      <c r="N299" s="891"/>
      <c r="O299" s="600" t="str">
        <f t="shared" si="36"/>
        <v>0,00000</v>
      </c>
      <c r="P299" s="218" t="s">
        <v>1073</v>
      </c>
      <c r="Q299" s="891"/>
      <c r="R299" s="600" t="str">
        <f t="shared" si="37"/>
        <v>0,00000</v>
      </c>
      <c r="S299" s="350" t="s">
        <v>1073</v>
      </c>
      <c r="T299" s="243"/>
      <c r="U299" s="243"/>
      <c r="V299" s="134"/>
      <c r="W299" s="141"/>
      <c r="X299" s="134"/>
      <c r="Y299" s="134"/>
    </row>
    <row r="300" spans="2:25" s="107" customFormat="1" ht="21" customHeight="1" x14ac:dyDescent="0.25">
      <c r="B300" s="120"/>
      <c r="C300" s="1463"/>
      <c r="D300" s="839" t="s">
        <v>133</v>
      </c>
      <c r="E300" s="915"/>
      <c r="F300" s="908"/>
      <c r="G300" s="908"/>
      <c r="H300" s="146"/>
      <c r="I300" s="917" t="str">
        <f>IF(OR(G300="",F300="NO"),"",IF(G300=$G$702,'Factors emissió OCCC'!$T$17,IF(G300=$G$703,'Factors emissió OCCC'!$T$18,IF(G300=$G$704,'Factors emissió OCCC'!$T$19,IF(G300=$G$705,'Factors emissió OCCC'!$T$22,IF(G300=$G$706,'Factors emissió OCCC'!$T$28,IF(G300=$G$707,'Factors emissió OCCC'!$T$33,IF(G300=$G$708,'Factors emissió OCCC'!$T$34,IF(G300=$G$709,'Factors emissió OCCC'!$T$37)))))))))</f>
        <v/>
      </c>
      <c r="J300" s="920" t="str">
        <f t="shared" si="35"/>
        <v/>
      </c>
      <c r="K300" s="146"/>
      <c r="L300" s="600" t="str">
        <f>IF(E300="","0,00000",IF(I300="",+H300*K300/1000000,J300*'Factors emissió OCCC'!$D$6/1000))</f>
        <v>0,00000</v>
      </c>
      <c r="M300" s="218" t="s">
        <v>1073</v>
      </c>
      <c r="N300" s="891"/>
      <c r="O300" s="600" t="str">
        <f t="shared" si="36"/>
        <v>0,00000</v>
      </c>
      <c r="P300" s="218" t="s">
        <v>1073</v>
      </c>
      <c r="Q300" s="891"/>
      <c r="R300" s="600" t="str">
        <f t="shared" si="37"/>
        <v>0,00000</v>
      </c>
      <c r="S300" s="350" t="s">
        <v>1073</v>
      </c>
      <c r="T300" s="243"/>
      <c r="U300" s="243"/>
      <c r="V300" s="134"/>
      <c r="W300" s="141"/>
      <c r="X300" s="134"/>
      <c r="Y300" s="134"/>
    </row>
    <row r="301" spans="2:25" s="107" customFormat="1" ht="21" customHeight="1" x14ac:dyDescent="0.25">
      <c r="B301" s="120"/>
      <c r="C301" s="1463"/>
      <c r="D301" s="839" t="s">
        <v>134</v>
      </c>
      <c r="E301" s="915"/>
      <c r="F301" s="908"/>
      <c r="G301" s="908"/>
      <c r="H301" s="146"/>
      <c r="I301" s="917" t="str">
        <f>IF(OR(G301="",F301="NO"),"",IF(G301=$G$702,'Factors emissió OCCC'!$T$17,IF(G301=$G$703,'Factors emissió OCCC'!$T$18,IF(G301=$G$704,'Factors emissió OCCC'!$T$19,IF(G301=$G$705,'Factors emissió OCCC'!$T$22,IF(G301=$G$706,'Factors emissió OCCC'!$T$28,IF(G301=$G$707,'Factors emissió OCCC'!$T$33,IF(G301=$G$708,'Factors emissió OCCC'!$T$34,IF(G301=$G$709,'Factors emissió OCCC'!$T$37)))))))))</f>
        <v/>
      </c>
      <c r="J301" s="920" t="str">
        <f t="shared" si="35"/>
        <v/>
      </c>
      <c r="K301" s="146"/>
      <c r="L301" s="600" t="str">
        <f>IF(E301="","0,00000",IF(I301="",+H301*K301/1000000,J301*'Factors emissió OCCC'!$D$6/1000))</f>
        <v>0,00000</v>
      </c>
      <c r="M301" s="218" t="s">
        <v>1073</v>
      </c>
      <c r="N301" s="891"/>
      <c r="O301" s="600" t="str">
        <f t="shared" si="36"/>
        <v>0,00000</v>
      </c>
      <c r="P301" s="218" t="s">
        <v>1073</v>
      </c>
      <c r="Q301" s="891"/>
      <c r="R301" s="600" t="str">
        <f t="shared" si="37"/>
        <v>0,00000</v>
      </c>
      <c r="S301" s="350" t="s">
        <v>1073</v>
      </c>
      <c r="T301" s="243"/>
      <c r="U301" s="243"/>
      <c r="V301" s="134"/>
      <c r="W301" s="141"/>
      <c r="X301" s="134"/>
      <c r="Y301" s="134"/>
    </row>
    <row r="302" spans="2:25" s="107" customFormat="1" ht="21" customHeight="1" x14ac:dyDescent="0.25">
      <c r="B302" s="120"/>
      <c r="C302" s="1463"/>
      <c r="D302" s="839" t="s">
        <v>135</v>
      </c>
      <c r="E302" s="915"/>
      <c r="F302" s="908"/>
      <c r="G302" s="908"/>
      <c r="H302" s="146"/>
      <c r="I302" s="917" t="str">
        <f>IF(OR(G302="",F302="NO"),"",IF(G302=$G$702,'Factors emissió OCCC'!$T$17,IF(G302=$G$703,'Factors emissió OCCC'!$T$18,IF(G302=$G$704,'Factors emissió OCCC'!$T$19,IF(G302=$G$705,'Factors emissió OCCC'!$T$22,IF(G302=$G$706,'Factors emissió OCCC'!$T$28,IF(G302=$G$707,'Factors emissió OCCC'!$T$33,IF(G302=$G$708,'Factors emissió OCCC'!$T$34,IF(G302=$G$709,'Factors emissió OCCC'!$T$37)))))))))</f>
        <v/>
      </c>
      <c r="J302" s="920" t="str">
        <f t="shared" si="35"/>
        <v/>
      </c>
      <c r="K302" s="146"/>
      <c r="L302" s="600" t="str">
        <f>IF(E302="","0,00000",IF(I302="",+H302*K302/1000000,J302*'Factors emissió OCCC'!$D$6/1000))</f>
        <v>0,00000</v>
      </c>
      <c r="M302" s="218" t="s">
        <v>1073</v>
      </c>
      <c r="N302" s="891"/>
      <c r="O302" s="600" t="str">
        <f t="shared" si="36"/>
        <v>0,00000</v>
      </c>
      <c r="P302" s="218" t="s">
        <v>1073</v>
      </c>
      <c r="Q302" s="891"/>
      <c r="R302" s="600" t="str">
        <f t="shared" si="37"/>
        <v>0,00000</v>
      </c>
      <c r="S302" s="350" t="s">
        <v>1073</v>
      </c>
      <c r="T302" s="243"/>
      <c r="U302" s="243"/>
      <c r="V302" s="134"/>
      <c r="W302" s="141"/>
      <c r="X302" s="134"/>
      <c r="Y302" s="134"/>
    </row>
    <row r="303" spans="2:25" s="107" customFormat="1" ht="21" customHeight="1" x14ac:dyDescent="0.25">
      <c r="B303" s="120"/>
      <c r="C303" s="1463"/>
      <c r="D303" s="839" t="s">
        <v>136</v>
      </c>
      <c r="E303" s="915"/>
      <c r="F303" s="908"/>
      <c r="G303" s="908"/>
      <c r="H303" s="146"/>
      <c r="I303" s="917" t="str">
        <f>IF(OR(G303="",F303="NO"),"",IF(G303=$G$702,'Factors emissió OCCC'!$T$17,IF(G303=$G$703,'Factors emissió OCCC'!$T$18,IF(G303=$G$704,'Factors emissió OCCC'!$T$19,IF(G303=$G$705,'Factors emissió OCCC'!$T$22,IF(G303=$G$706,'Factors emissió OCCC'!$T$28,IF(G303=$G$707,'Factors emissió OCCC'!$T$33,IF(G303=$G$708,'Factors emissió OCCC'!$T$34,IF(G303=$G$709,'Factors emissió OCCC'!$T$37)))))))))</f>
        <v/>
      </c>
      <c r="J303" s="920" t="str">
        <f t="shared" si="35"/>
        <v/>
      </c>
      <c r="K303" s="146"/>
      <c r="L303" s="600" t="str">
        <f>IF(E303="","0,00000",IF(I303="",+H303*K303/1000000,J303*'Factors emissió OCCC'!$D$6/1000))</f>
        <v>0,00000</v>
      </c>
      <c r="M303" s="218" t="s">
        <v>1073</v>
      </c>
      <c r="N303" s="891"/>
      <c r="O303" s="600" t="str">
        <f t="shared" si="36"/>
        <v>0,00000</v>
      </c>
      <c r="P303" s="218" t="s">
        <v>1073</v>
      </c>
      <c r="Q303" s="891"/>
      <c r="R303" s="600" t="str">
        <f t="shared" si="37"/>
        <v>0,00000</v>
      </c>
      <c r="S303" s="350" t="s">
        <v>1073</v>
      </c>
      <c r="T303" s="243"/>
      <c r="U303" s="243"/>
      <c r="V303" s="134"/>
      <c r="W303" s="141"/>
      <c r="X303" s="134"/>
      <c r="Y303" s="134"/>
    </row>
    <row r="304" spans="2:25" s="107" customFormat="1" ht="21" customHeight="1" x14ac:dyDescent="0.25">
      <c r="B304" s="120"/>
      <c r="C304" s="1463"/>
      <c r="D304" s="839" t="s">
        <v>137</v>
      </c>
      <c r="E304" s="915"/>
      <c r="F304" s="908"/>
      <c r="G304" s="908"/>
      <c r="H304" s="146"/>
      <c r="I304" s="917" t="str">
        <f>IF(OR(G304="",F304="NO"),"",IF(G304=$G$702,'Factors emissió OCCC'!$T$17,IF(G304=$G$703,'Factors emissió OCCC'!$T$18,IF(G304=$G$704,'Factors emissió OCCC'!$T$19,IF(G304=$G$705,'Factors emissió OCCC'!$T$22,IF(G304=$G$706,'Factors emissió OCCC'!$T$28,IF(G304=$G$707,'Factors emissió OCCC'!$T$33,IF(G304=$G$708,'Factors emissió OCCC'!$T$34,IF(G304=$G$709,'Factors emissió OCCC'!$T$37)))))))))</f>
        <v/>
      </c>
      <c r="J304" s="920" t="str">
        <f t="shared" si="35"/>
        <v/>
      </c>
      <c r="K304" s="146"/>
      <c r="L304" s="600" t="str">
        <f>IF(E304="","0,00000",IF(I304="",+H304*K304/1000000,J304*'Factors emissió OCCC'!$D$6/1000))</f>
        <v>0,00000</v>
      </c>
      <c r="M304" s="218" t="s">
        <v>1073</v>
      </c>
      <c r="N304" s="891"/>
      <c r="O304" s="600" t="str">
        <f t="shared" si="36"/>
        <v>0,00000</v>
      </c>
      <c r="P304" s="218" t="s">
        <v>1073</v>
      </c>
      <c r="Q304" s="891"/>
      <c r="R304" s="600" t="str">
        <f t="shared" si="37"/>
        <v>0,00000</v>
      </c>
      <c r="S304" s="350" t="s">
        <v>1073</v>
      </c>
      <c r="T304" s="243"/>
      <c r="U304" s="243"/>
      <c r="V304" s="134"/>
      <c r="W304" s="141"/>
      <c r="X304" s="134"/>
      <c r="Y304" s="134"/>
    </row>
    <row r="305" spans="2:25" s="107" customFormat="1" ht="21" customHeight="1" x14ac:dyDescent="0.25">
      <c r="B305" s="120"/>
      <c r="C305" s="1463"/>
      <c r="D305" s="839" t="s">
        <v>138</v>
      </c>
      <c r="E305" s="915"/>
      <c r="F305" s="908"/>
      <c r="G305" s="908"/>
      <c r="H305" s="146"/>
      <c r="I305" s="917" t="str">
        <f>IF(OR(G305="",F305="NO"),"",IF(G305=$G$702,'Factors emissió OCCC'!$T$17,IF(G305=$G$703,'Factors emissió OCCC'!$T$18,IF(G305=$G$704,'Factors emissió OCCC'!$T$19,IF(G305=$G$705,'Factors emissió OCCC'!$T$22,IF(G305=$G$706,'Factors emissió OCCC'!$T$28,IF(G305=$G$707,'Factors emissió OCCC'!$T$33,IF(G305=$G$708,'Factors emissió OCCC'!$T$34,IF(G305=$G$709,'Factors emissió OCCC'!$T$37)))))))))</f>
        <v/>
      </c>
      <c r="J305" s="920" t="str">
        <f t="shared" si="35"/>
        <v/>
      </c>
      <c r="K305" s="146"/>
      <c r="L305" s="600" t="str">
        <f>IF(E305="","0,00000",IF(I305="",+H305*K305/1000000,J305*'Factors emissió OCCC'!$D$6/1000))</f>
        <v>0,00000</v>
      </c>
      <c r="M305" s="218" t="s">
        <v>1073</v>
      </c>
      <c r="N305" s="891"/>
      <c r="O305" s="600" t="str">
        <f t="shared" si="36"/>
        <v>0,00000</v>
      </c>
      <c r="P305" s="218" t="s">
        <v>1073</v>
      </c>
      <c r="Q305" s="891"/>
      <c r="R305" s="600" t="str">
        <f t="shared" si="37"/>
        <v>0,00000</v>
      </c>
      <c r="S305" s="350" t="s">
        <v>1073</v>
      </c>
      <c r="T305" s="243"/>
      <c r="U305" s="243"/>
      <c r="V305" s="134"/>
      <c r="W305" s="141"/>
      <c r="X305" s="134"/>
      <c r="Y305" s="134"/>
    </row>
    <row r="306" spans="2:25" s="107" customFormat="1" ht="21" customHeight="1" x14ac:dyDescent="0.25">
      <c r="B306" s="120"/>
      <c r="C306" s="1463"/>
      <c r="D306" s="839" t="s">
        <v>139</v>
      </c>
      <c r="E306" s="915"/>
      <c r="F306" s="908"/>
      <c r="G306" s="908"/>
      <c r="H306" s="146"/>
      <c r="I306" s="917" t="str">
        <f>IF(OR(G306="",F306="NO"),"",IF(G306=$G$702,'Factors emissió OCCC'!$T$17,IF(G306=$G$703,'Factors emissió OCCC'!$T$18,IF(G306=$G$704,'Factors emissió OCCC'!$T$19,IF(G306=$G$705,'Factors emissió OCCC'!$T$22,IF(G306=$G$706,'Factors emissió OCCC'!$T$28,IF(G306=$G$707,'Factors emissió OCCC'!$T$33,IF(G306=$G$708,'Factors emissió OCCC'!$T$34,IF(G306=$G$709,'Factors emissió OCCC'!$T$37)))))))))</f>
        <v/>
      </c>
      <c r="J306" s="920" t="str">
        <f t="shared" si="35"/>
        <v/>
      </c>
      <c r="K306" s="146"/>
      <c r="L306" s="600" t="str">
        <f>IF(E306="","0,00000",IF(I306="",+H306*K306/1000000,J306*'Factors emissió OCCC'!$D$6/1000))</f>
        <v>0,00000</v>
      </c>
      <c r="M306" s="218" t="s">
        <v>1073</v>
      </c>
      <c r="N306" s="891"/>
      <c r="O306" s="600" t="str">
        <f t="shared" si="36"/>
        <v>0,00000</v>
      </c>
      <c r="P306" s="218" t="s">
        <v>1073</v>
      </c>
      <c r="Q306" s="891"/>
      <c r="R306" s="600" t="str">
        <f t="shared" si="37"/>
        <v>0,00000</v>
      </c>
      <c r="S306" s="350" t="s">
        <v>1073</v>
      </c>
      <c r="T306" s="243"/>
      <c r="U306" s="243"/>
      <c r="V306" s="134"/>
      <c r="W306" s="141"/>
      <c r="X306" s="134"/>
      <c r="Y306" s="134"/>
    </row>
    <row r="307" spans="2:25" s="107" customFormat="1" ht="21" customHeight="1" x14ac:dyDescent="0.25">
      <c r="B307" s="120"/>
      <c r="C307" s="1463"/>
      <c r="D307" s="839" t="s">
        <v>140</v>
      </c>
      <c r="E307" s="915"/>
      <c r="F307" s="908"/>
      <c r="G307" s="908"/>
      <c r="H307" s="146"/>
      <c r="I307" s="917" t="str">
        <f>IF(OR(G307="",F307="NO"),"",IF(G307=$G$702,'Factors emissió OCCC'!$T$17,IF(G307=$G$703,'Factors emissió OCCC'!$T$18,IF(G307=$G$704,'Factors emissió OCCC'!$T$19,IF(G307=$G$705,'Factors emissió OCCC'!$T$22,IF(G307=$G$706,'Factors emissió OCCC'!$T$28,IF(G307=$G$707,'Factors emissió OCCC'!$T$33,IF(G307=$G$708,'Factors emissió OCCC'!$T$34,IF(G307=$G$709,'Factors emissió OCCC'!$T$37)))))))))</f>
        <v/>
      </c>
      <c r="J307" s="920" t="str">
        <f t="shared" si="35"/>
        <v/>
      </c>
      <c r="K307" s="146"/>
      <c r="L307" s="600" t="str">
        <f>IF(E307="","0,00000",IF(I307="",+H307*K307/1000000,J307*'Factors emissió OCCC'!$D$6/1000))</f>
        <v>0,00000</v>
      </c>
      <c r="M307" s="218" t="s">
        <v>1073</v>
      </c>
      <c r="N307" s="891"/>
      <c r="O307" s="600" t="str">
        <f t="shared" si="36"/>
        <v>0,00000</v>
      </c>
      <c r="P307" s="218" t="s">
        <v>1073</v>
      </c>
      <c r="Q307" s="891"/>
      <c r="R307" s="600" t="str">
        <f t="shared" si="37"/>
        <v>0,00000</v>
      </c>
      <c r="S307" s="350" t="s">
        <v>1073</v>
      </c>
      <c r="T307" s="243"/>
      <c r="U307" s="243"/>
      <c r="V307" s="134"/>
      <c r="W307" s="141"/>
      <c r="X307" s="134"/>
      <c r="Y307" s="134"/>
    </row>
    <row r="308" spans="2:25" s="107" customFormat="1" ht="21" customHeight="1" x14ac:dyDescent="0.25">
      <c r="B308" s="120"/>
      <c r="C308" s="1463"/>
      <c r="D308" s="839" t="s">
        <v>141</v>
      </c>
      <c r="E308" s="915"/>
      <c r="F308" s="908"/>
      <c r="G308" s="908"/>
      <c r="H308" s="146"/>
      <c r="I308" s="917" t="str">
        <f>IF(OR(G308="",F308="NO"),"",IF(G308=$G$702,'Factors emissió OCCC'!$T$17,IF(G308=$G$703,'Factors emissió OCCC'!$T$18,IF(G308=$G$704,'Factors emissió OCCC'!$T$19,IF(G308=$G$705,'Factors emissió OCCC'!$T$22,IF(G308=$G$706,'Factors emissió OCCC'!$T$28,IF(G308=$G$707,'Factors emissió OCCC'!$T$33,IF(G308=$G$708,'Factors emissió OCCC'!$T$34,IF(G308=$G$709,'Factors emissió OCCC'!$T$37)))))))))</f>
        <v/>
      </c>
      <c r="J308" s="920" t="str">
        <f t="shared" si="35"/>
        <v/>
      </c>
      <c r="K308" s="146"/>
      <c r="L308" s="600" t="str">
        <f>IF(E308="","0,00000",IF(I308="",+H308*K308/1000000,J308*'Factors emissió OCCC'!$D$6/1000))</f>
        <v>0,00000</v>
      </c>
      <c r="M308" s="218" t="s">
        <v>1073</v>
      </c>
      <c r="N308" s="891"/>
      <c r="O308" s="600" t="str">
        <f t="shared" si="36"/>
        <v>0,00000</v>
      </c>
      <c r="P308" s="218" t="s">
        <v>1073</v>
      </c>
      <c r="Q308" s="891"/>
      <c r="R308" s="600" t="str">
        <f t="shared" si="37"/>
        <v>0,00000</v>
      </c>
      <c r="S308" s="350" t="s">
        <v>1073</v>
      </c>
      <c r="T308" s="243"/>
      <c r="U308" s="243"/>
      <c r="V308" s="134"/>
      <c r="W308" s="141"/>
      <c r="X308" s="134"/>
      <c r="Y308" s="134"/>
    </row>
    <row r="309" spans="2:25" s="107" customFormat="1" ht="21" customHeight="1" x14ac:dyDescent="0.25">
      <c r="B309" s="120"/>
      <c r="C309" s="1463"/>
      <c r="D309" s="839" t="s">
        <v>142</v>
      </c>
      <c r="E309" s="915"/>
      <c r="F309" s="908"/>
      <c r="G309" s="908"/>
      <c r="H309" s="146"/>
      <c r="I309" s="917" t="str">
        <f>IF(OR(G309="",F309="NO"),"",IF(G309=$G$702,'Factors emissió OCCC'!$T$17,IF(G309=$G$703,'Factors emissió OCCC'!$T$18,IF(G309=$G$704,'Factors emissió OCCC'!$T$19,IF(G309=$G$705,'Factors emissió OCCC'!$T$22,IF(G309=$G$706,'Factors emissió OCCC'!$T$28,IF(G309=$G$707,'Factors emissió OCCC'!$T$33,IF(G309=$G$708,'Factors emissió OCCC'!$T$34,IF(G309=$G$709,'Factors emissió OCCC'!$T$37)))))))))</f>
        <v/>
      </c>
      <c r="J309" s="920" t="str">
        <f t="shared" si="35"/>
        <v/>
      </c>
      <c r="K309" s="146"/>
      <c r="L309" s="600" t="str">
        <f>IF(E309="","0,00000",IF(I309="",+H309*K309/1000000,J309*'Factors emissió OCCC'!$D$6/1000))</f>
        <v>0,00000</v>
      </c>
      <c r="M309" s="218" t="s">
        <v>1073</v>
      </c>
      <c r="N309" s="891"/>
      <c r="O309" s="600" t="str">
        <f t="shared" si="36"/>
        <v>0,00000</v>
      </c>
      <c r="P309" s="218" t="s">
        <v>1073</v>
      </c>
      <c r="Q309" s="891"/>
      <c r="R309" s="600" t="str">
        <f t="shared" si="37"/>
        <v>0,00000</v>
      </c>
      <c r="S309" s="350" t="s">
        <v>1073</v>
      </c>
      <c r="T309" s="243"/>
      <c r="U309" s="243"/>
      <c r="V309" s="134"/>
      <c r="W309" s="141"/>
      <c r="X309" s="134"/>
      <c r="Y309" s="134"/>
    </row>
    <row r="310" spans="2:25" s="107" customFormat="1" ht="21" customHeight="1" x14ac:dyDescent="0.25">
      <c r="B310" s="120"/>
      <c r="C310" s="1463"/>
      <c r="D310" s="839" t="s">
        <v>143</v>
      </c>
      <c r="E310" s="915"/>
      <c r="F310" s="908"/>
      <c r="G310" s="908"/>
      <c r="H310" s="146"/>
      <c r="I310" s="917" t="str">
        <f>IF(OR(G310="",F310="NO"),"",IF(G310=$G$702,'Factors emissió OCCC'!$T$17,IF(G310=$G$703,'Factors emissió OCCC'!$T$18,IF(G310=$G$704,'Factors emissió OCCC'!$T$19,IF(G310=$G$705,'Factors emissió OCCC'!$T$22,IF(G310=$G$706,'Factors emissió OCCC'!$T$28,IF(G310=$G$707,'Factors emissió OCCC'!$T$33,IF(G310=$G$708,'Factors emissió OCCC'!$T$34,IF(G310=$G$709,'Factors emissió OCCC'!$T$37)))))))))</f>
        <v/>
      </c>
      <c r="J310" s="920" t="str">
        <f t="shared" si="35"/>
        <v/>
      </c>
      <c r="K310" s="146"/>
      <c r="L310" s="600" t="str">
        <f>IF(E310="","0,00000",IF(I310="",+H310*K310/1000000,J310*'Factors emissió OCCC'!$D$6/1000))</f>
        <v>0,00000</v>
      </c>
      <c r="M310" s="218" t="s">
        <v>1073</v>
      </c>
      <c r="N310" s="891"/>
      <c r="O310" s="600" t="str">
        <f t="shared" si="36"/>
        <v>0,00000</v>
      </c>
      <c r="P310" s="218" t="s">
        <v>1073</v>
      </c>
      <c r="Q310" s="891"/>
      <c r="R310" s="600" t="str">
        <f t="shared" si="37"/>
        <v>0,00000</v>
      </c>
      <c r="S310" s="350" t="s">
        <v>1073</v>
      </c>
      <c r="T310" s="243"/>
      <c r="U310" s="243"/>
      <c r="V310" s="134"/>
      <c r="W310" s="141"/>
      <c r="X310" s="134"/>
      <c r="Y310" s="134"/>
    </row>
    <row r="311" spans="2:25" s="107" customFormat="1" ht="21" customHeight="1" x14ac:dyDescent="0.25">
      <c r="B311" s="120"/>
      <c r="C311" s="1463"/>
      <c r="D311" s="839" t="s">
        <v>144</v>
      </c>
      <c r="E311" s="915"/>
      <c r="F311" s="908"/>
      <c r="G311" s="908"/>
      <c r="H311" s="146"/>
      <c r="I311" s="917" t="str">
        <f>IF(OR(G311="",F311="NO"),"",IF(G311=$G$702,'Factors emissió OCCC'!$T$17,IF(G311=$G$703,'Factors emissió OCCC'!$T$18,IF(G311=$G$704,'Factors emissió OCCC'!$T$19,IF(G311=$G$705,'Factors emissió OCCC'!$T$22,IF(G311=$G$706,'Factors emissió OCCC'!$T$28,IF(G311=$G$707,'Factors emissió OCCC'!$T$33,IF(G311=$G$708,'Factors emissió OCCC'!$T$34,IF(G311=$G$709,'Factors emissió OCCC'!$T$37)))))))))</f>
        <v/>
      </c>
      <c r="J311" s="920" t="str">
        <f t="shared" si="35"/>
        <v/>
      </c>
      <c r="K311" s="146"/>
      <c r="L311" s="600" t="str">
        <f>IF(E311="","0,00000",IF(I311="",+H311*K311/1000000,J311*'Factors emissió OCCC'!$D$6/1000))</f>
        <v>0,00000</v>
      </c>
      <c r="M311" s="218" t="s">
        <v>1073</v>
      </c>
      <c r="N311" s="891"/>
      <c r="O311" s="600" t="str">
        <f t="shared" si="36"/>
        <v>0,00000</v>
      </c>
      <c r="P311" s="218" t="s">
        <v>1073</v>
      </c>
      <c r="Q311" s="891"/>
      <c r="R311" s="600" t="str">
        <f t="shared" si="37"/>
        <v>0,00000</v>
      </c>
      <c r="S311" s="350" t="s">
        <v>1073</v>
      </c>
      <c r="T311" s="243"/>
      <c r="U311" s="243"/>
      <c r="V311" s="134"/>
      <c r="W311" s="141"/>
      <c r="X311" s="134"/>
      <c r="Y311" s="134"/>
    </row>
    <row r="312" spans="2:25" s="107" customFormat="1" ht="21" customHeight="1" x14ac:dyDescent="0.25">
      <c r="B312" s="120"/>
      <c r="C312" s="1463"/>
      <c r="D312" s="839" t="s">
        <v>145</v>
      </c>
      <c r="E312" s="915"/>
      <c r="F312" s="908"/>
      <c r="G312" s="908"/>
      <c r="H312" s="146"/>
      <c r="I312" s="917" t="str">
        <f>IF(OR(G312="",F312="NO"),"",IF(G312=$G$702,'Factors emissió OCCC'!$T$17,IF(G312=$G$703,'Factors emissió OCCC'!$T$18,IF(G312=$G$704,'Factors emissió OCCC'!$T$19,IF(G312=$G$705,'Factors emissió OCCC'!$T$22,IF(G312=$G$706,'Factors emissió OCCC'!$T$28,IF(G312=$G$707,'Factors emissió OCCC'!$T$33,IF(G312=$G$708,'Factors emissió OCCC'!$T$34,IF(G312=$G$709,'Factors emissió OCCC'!$T$37)))))))))</f>
        <v/>
      </c>
      <c r="J312" s="920" t="str">
        <f t="shared" si="35"/>
        <v/>
      </c>
      <c r="K312" s="146"/>
      <c r="L312" s="600" t="str">
        <f>IF(E312="","0,00000",IF(I312="",+H312*K312/1000000,J312*'Factors emissió OCCC'!$D$6/1000))</f>
        <v>0,00000</v>
      </c>
      <c r="M312" s="218" t="s">
        <v>1073</v>
      </c>
      <c r="N312" s="891"/>
      <c r="O312" s="600" t="str">
        <f t="shared" si="36"/>
        <v>0,00000</v>
      </c>
      <c r="P312" s="218" t="s">
        <v>1073</v>
      </c>
      <c r="Q312" s="891"/>
      <c r="R312" s="600" t="str">
        <f t="shared" si="37"/>
        <v>0,00000</v>
      </c>
      <c r="S312" s="350" t="s">
        <v>1073</v>
      </c>
      <c r="T312" s="243"/>
      <c r="U312" s="243"/>
      <c r="V312" s="134"/>
      <c r="W312" s="141"/>
      <c r="X312" s="134"/>
      <c r="Y312" s="134"/>
    </row>
    <row r="313" spans="2:25" s="107" customFormat="1" ht="21" customHeight="1" x14ac:dyDescent="0.25">
      <c r="B313" s="120"/>
      <c r="C313" s="1463"/>
      <c r="D313" s="839" t="s">
        <v>146</v>
      </c>
      <c r="E313" s="915"/>
      <c r="F313" s="908"/>
      <c r="G313" s="908"/>
      <c r="H313" s="146"/>
      <c r="I313" s="917" t="str">
        <f>IF(OR(G313="",F313="NO"),"",IF(G313=$G$702,'Factors emissió OCCC'!$T$17,IF(G313=$G$703,'Factors emissió OCCC'!$T$18,IF(G313=$G$704,'Factors emissió OCCC'!$T$19,IF(G313=$G$705,'Factors emissió OCCC'!$T$22,IF(G313=$G$706,'Factors emissió OCCC'!$T$28,IF(G313=$G$707,'Factors emissió OCCC'!$T$33,IF(G313=$G$708,'Factors emissió OCCC'!$T$34,IF(G313=$G$709,'Factors emissió OCCC'!$T$37)))))))))</f>
        <v/>
      </c>
      <c r="J313" s="920" t="str">
        <f t="shared" si="35"/>
        <v/>
      </c>
      <c r="K313" s="146"/>
      <c r="L313" s="600" t="str">
        <f>IF(E313="","0,00000",IF(I313="",+H313*K313/1000000,J313*'Factors emissió OCCC'!$D$6/1000))</f>
        <v>0,00000</v>
      </c>
      <c r="M313" s="218" t="s">
        <v>1073</v>
      </c>
      <c r="N313" s="891"/>
      <c r="O313" s="600" t="str">
        <f t="shared" si="36"/>
        <v>0,00000</v>
      </c>
      <c r="P313" s="218" t="s">
        <v>1073</v>
      </c>
      <c r="Q313" s="891"/>
      <c r="R313" s="600" t="str">
        <f t="shared" si="37"/>
        <v>0,00000</v>
      </c>
      <c r="S313" s="350" t="s">
        <v>1073</v>
      </c>
      <c r="T313" s="243"/>
      <c r="U313" s="243"/>
      <c r="V313" s="134"/>
      <c r="W313" s="141"/>
      <c r="X313" s="134"/>
      <c r="Y313" s="134"/>
    </row>
    <row r="314" spans="2:25" s="107" customFormat="1" ht="21" customHeight="1" x14ac:dyDescent="0.25">
      <c r="B314" s="120"/>
      <c r="C314" s="1463"/>
      <c r="D314" s="839" t="s">
        <v>147</v>
      </c>
      <c r="E314" s="915"/>
      <c r="F314" s="908"/>
      <c r="G314" s="908"/>
      <c r="H314" s="146"/>
      <c r="I314" s="917" t="str">
        <f>IF(OR(G314="",F314="NO"),"",IF(G314=$G$702,'Factors emissió OCCC'!$T$17,IF(G314=$G$703,'Factors emissió OCCC'!$T$18,IF(G314=$G$704,'Factors emissió OCCC'!$T$19,IF(G314=$G$705,'Factors emissió OCCC'!$T$22,IF(G314=$G$706,'Factors emissió OCCC'!$T$28,IF(G314=$G$707,'Factors emissió OCCC'!$T$33,IF(G314=$G$708,'Factors emissió OCCC'!$T$34,IF(G314=$G$709,'Factors emissió OCCC'!$T$37)))))))))</f>
        <v/>
      </c>
      <c r="J314" s="920" t="str">
        <f t="shared" si="35"/>
        <v/>
      </c>
      <c r="K314" s="146"/>
      <c r="L314" s="600" t="str">
        <f>IF(E314="","0,00000",IF(I314="",+H314*K314/1000000,J314*'Factors emissió OCCC'!$D$6/1000))</f>
        <v>0,00000</v>
      </c>
      <c r="M314" s="218" t="s">
        <v>1073</v>
      </c>
      <c r="N314" s="891"/>
      <c r="O314" s="600" t="str">
        <f t="shared" si="36"/>
        <v>0,00000</v>
      </c>
      <c r="P314" s="218" t="s">
        <v>1073</v>
      </c>
      <c r="Q314" s="891"/>
      <c r="R314" s="600" t="str">
        <f t="shared" si="37"/>
        <v>0,00000</v>
      </c>
      <c r="S314" s="350" t="s">
        <v>1073</v>
      </c>
      <c r="T314" s="243"/>
      <c r="U314" s="243"/>
      <c r="V314" s="134"/>
      <c r="W314" s="141"/>
      <c r="X314" s="134"/>
      <c r="Y314" s="134"/>
    </row>
    <row r="315" spans="2:25" s="107" customFormat="1" ht="21" customHeight="1" x14ac:dyDescent="0.25">
      <c r="B315" s="120"/>
      <c r="C315" s="1463"/>
      <c r="D315" s="839" t="s">
        <v>148</v>
      </c>
      <c r="E315" s="915"/>
      <c r="F315" s="908"/>
      <c r="G315" s="908"/>
      <c r="H315" s="146"/>
      <c r="I315" s="917" t="str">
        <f>IF(OR(G315="",F315="NO"),"",IF(G315=$G$702,'Factors emissió OCCC'!$T$17,IF(G315=$G$703,'Factors emissió OCCC'!$T$18,IF(G315=$G$704,'Factors emissió OCCC'!$T$19,IF(G315=$G$705,'Factors emissió OCCC'!$T$22,IF(G315=$G$706,'Factors emissió OCCC'!$T$28,IF(G315=$G$707,'Factors emissió OCCC'!$T$33,IF(G315=$G$708,'Factors emissió OCCC'!$T$34,IF(G315=$G$709,'Factors emissió OCCC'!$T$37)))))))))</f>
        <v/>
      </c>
      <c r="J315" s="920" t="str">
        <f t="shared" si="35"/>
        <v/>
      </c>
      <c r="K315" s="146"/>
      <c r="L315" s="600" t="str">
        <f>IF(E315="","0,00000",IF(I315="",+H315*K315/1000000,J315*'Factors emissió OCCC'!$D$6/1000))</f>
        <v>0,00000</v>
      </c>
      <c r="M315" s="218" t="s">
        <v>1073</v>
      </c>
      <c r="N315" s="891"/>
      <c r="O315" s="600" t="str">
        <f t="shared" si="36"/>
        <v>0,00000</v>
      </c>
      <c r="P315" s="218" t="s">
        <v>1073</v>
      </c>
      <c r="Q315" s="891"/>
      <c r="R315" s="600" t="str">
        <f t="shared" si="37"/>
        <v>0,00000</v>
      </c>
      <c r="S315" s="350" t="s">
        <v>1073</v>
      </c>
      <c r="T315" s="243"/>
      <c r="U315" s="243"/>
      <c r="V315" s="134"/>
      <c r="W315" s="141"/>
      <c r="X315" s="134"/>
      <c r="Y315" s="134"/>
    </row>
    <row r="316" spans="2:25" s="107" customFormat="1" ht="21" customHeight="1" x14ac:dyDescent="0.25">
      <c r="B316" s="120"/>
      <c r="C316" s="1463"/>
      <c r="D316" s="839" t="s">
        <v>149</v>
      </c>
      <c r="E316" s="915"/>
      <c r="F316" s="908"/>
      <c r="G316" s="908"/>
      <c r="H316" s="146"/>
      <c r="I316" s="917" t="str">
        <f>IF(OR(G316="",F316="NO"),"",IF(G316=$G$702,'Factors emissió OCCC'!$T$17,IF(G316=$G$703,'Factors emissió OCCC'!$T$18,IF(G316=$G$704,'Factors emissió OCCC'!$T$19,IF(G316=$G$705,'Factors emissió OCCC'!$T$22,IF(G316=$G$706,'Factors emissió OCCC'!$T$28,IF(G316=$G$707,'Factors emissió OCCC'!$T$33,IF(G316=$G$708,'Factors emissió OCCC'!$T$34,IF(G316=$G$709,'Factors emissió OCCC'!$T$37)))))))))</f>
        <v/>
      </c>
      <c r="J316" s="920" t="str">
        <f t="shared" si="35"/>
        <v/>
      </c>
      <c r="K316" s="146"/>
      <c r="L316" s="600" t="str">
        <f>IF(E316="","0,00000",IF(I316="",+H316*K316/1000000,J316*'Factors emissió OCCC'!$D$6/1000))</f>
        <v>0,00000</v>
      </c>
      <c r="M316" s="218" t="s">
        <v>1073</v>
      </c>
      <c r="N316" s="891"/>
      <c r="O316" s="600" t="str">
        <f t="shared" si="36"/>
        <v>0,00000</v>
      </c>
      <c r="P316" s="218" t="s">
        <v>1073</v>
      </c>
      <c r="Q316" s="891"/>
      <c r="R316" s="600" t="str">
        <f t="shared" si="37"/>
        <v>0,00000</v>
      </c>
      <c r="S316" s="350" t="s">
        <v>1073</v>
      </c>
      <c r="T316" s="243"/>
      <c r="U316" s="243"/>
      <c r="V316" s="134"/>
      <c r="W316" s="141"/>
      <c r="X316" s="134"/>
      <c r="Y316" s="134"/>
    </row>
    <row r="317" spans="2:25" s="107" customFormat="1" ht="21" customHeight="1" x14ac:dyDescent="0.25">
      <c r="B317" s="120"/>
      <c r="C317" s="1463"/>
      <c r="D317" s="839" t="s">
        <v>150</v>
      </c>
      <c r="E317" s="915"/>
      <c r="F317" s="908"/>
      <c r="G317" s="908"/>
      <c r="H317" s="146"/>
      <c r="I317" s="917" t="str">
        <f>IF(OR(G317="",F317="NO"),"",IF(G317=$G$702,'Factors emissió OCCC'!$T$17,IF(G317=$G$703,'Factors emissió OCCC'!$T$18,IF(G317=$G$704,'Factors emissió OCCC'!$T$19,IF(G317=$G$705,'Factors emissió OCCC'!$T$22,IF(G317=$G$706,'Factors emissió OCCC'!$T$28,IF(G317=$G$707,'Factors emissió OCCC'!$T$33,IF(G317=$G$708,'Factors emissió OCCC'!$T$34,IF(G317=$G$709,'Factors emissió OCCC'!$T$37)))))))))</f>
        <v/>
      </c>
      <c r="J317" s="920" t="str">
        <f t="shared" si="35"/>
        <v/>
      </c>
      <c r="K317" s="146"/>
      <c r="L317" s="600" t="str">
        <f>IF(E317="","0,00000",IF(I317="",+H317*K317/1000000,J317*'Factors emissió OCCC'!$D$6/1000))</f>
        <v>0,00000</v>
      </c>
      <c r="M317" s="218" t="s">
        <v>1073</v>
      </c>
      <c r="N317" s="891"/>
      <c r="O317" s="600" t="str">
        <f t="shared" si="36"/>
        <v>0,00000</v>
      </c>
      <c r="P317" s="218" t="s">
        <v>1073</v>
      </c>
      <c r="Q317" s="891"/>
      <c r="R317" s="600" t="str">
        <f t="shared" si="37"/>
        <v>0,00000</v>
      </c>
      <c r="S317" s="350" t="s">
        <v>1073</v>
      </c>
      <c r="T317" s="243"/>
      <c r="U317" s="243"/>
      <c r="V317" s="134"/>
      <c r="W317" s="141"/>
      <c r="X317" s="134"/>
      <c r="Y317" s="134"/>
    </row>
    <row r="318" spans="2:25" s="107" customFormat="1" ht="21" customHeight="1" outlineLevel="1" x14ac:dyDescent="0.25">
      <c r="B318" s="120"/>
      <c r="C318" s="1463"/>
      <c r="D318" s="839" t="s">
        <v>151</v>
      </c>
      <c r="E318" s="915"/>
      <c r="F318" s="908"/>
      <c r="G318" s="908"/>
      <c r="H318" s="146"/>
      <c r="I318" s="917" t="str">
        <f>IF(OR(G318="",F318="NO"),"",IF(G318=$G$702,'Factors emissió OCCC'!$T$17,IF(G318=$G$703,'Factors emissió OCCC'!$T$18,IF(G318=$G$704,'Factors emissió OCCC'!$T$19,IF(G318=$G$705,'Factors emissió OCCC'!$T$22,IF(G318=$G$706,'Factors emissió OCCC'!$T$28,IF(G318=$G$707,'Factors emissió OCCC'!$T$33,IF(G318=$G$708,'Factors emissió OCCC'!$T$34,IF(G318=$G$709,'Factors emissió OCCC'!$T$37)))))))))</f>
        <v/>
      </c>
      <c r="J318" s="920" t="str">
        <f t="shared" si="35"/>
        <v/>
      </c>
      <c r="K318" s="146"/>
      <c r="L318" s="600" t="str">
        <f>IF(E318="","0,00000",IF(I318="",+H318*K318/1000000,J318*'Factors emissió OCCC'!$D$6/1000))</f>
        <v>0,00000</v>
      </c>
      <c r="M318" s="218" t="s">
        <v>1073</v>
      </c>
      <c r="N318" s="891"/>
      <c r="O318" s="600" t="str">
        <f t="shared" si="36"/>
        <v>0,00000</v>
      </c>
      <c r="P318" s="218" t="s">
        <v>1073</v>
      </c>
      <c r="Q318" s="891"/>
      <c r="R318" s="600" t="str">
        <f t="shared" si="37"/>
        <v>0,00000</v>
      </c>
      <c r="S318" s="350" t="s">
        <v>1073</v>
      </c>
      <c r="T318" s="243"/>
      <c r="U318" s="243"/>
      <c r="W318" s="141"/>
    </row>
    <row r="319" spans="2:25" s="107" customFormat="1" ht="21" customHeight="1" outlineLevel="1" x14ac:dyDescent="0.25">
      <c r="B319" s="120"/>
      <c r="C319" s="1463"/>
      <c r="D319" s="839" t="s">
        <v>152</v>
      </c>
      <c r="E319" s="915"/>
      <c r="F319" s="908"/>
      <c r="G319" s="908"/>
      <c r="H319" s="146"/>
      <c r="I319" s="917" t="str">
        <f>IF(OR(G319="",F319="NO"),"",IF(G319=$G$702,'Factors emissió OCCC'!$T$17,IF(G319=$G$703,'Factors emissió OCCC'!$T$18,IF(G319=$G$704,'Factors emissió OCCC'!$T$19,IF(G319=$G$705,'Factors emissió OCCC'!$T$22,IF(G319=$G$706,'Factors emissió OCCC'!$T$28,IF(G319=$G$707,'Factors emissió OCCC'!$T$33,IF(G319=$G$708,'Factors emissió OCCC'!$T$34,IF(G319=$G$709,'Factors emissió OCCC'!$T$37)))))))))</f>
        <v/>
      </c>
      <c r="J319" s="920" t="str">
        <f t="shared" si="35"/>
        <v/>
      </c>
      <c r="K319" s="146"/>
      <c r="L319" s="600" t="str">
        <f>IF(E319="","0,00000",IF(I319="",+H319*K319/1000000,J319*'Factors emissió OCCC'!$D$6/1000))</f>
        <v>0,00000</v>
      </c>
      <c r="M319" s="218" t="s">
        <v>1073</v>
      </c>
      <c r="N319" s="891"/>
      <c r="O319" s="600" t="str">
        <f t="shared" si="36"/>
        <v>0,00000</v>
      </c>
      <c r="P319" s="218" t="s">
        <v>1073</v>
      </c>
      <c r="Q319" s="891"/>
      <c r="R319" s="600" t="str">
        <f t="shared" si="37"/>
        <v>0,00000</v>
      </c>
      <c r="S319" s="350" t="s">
        <v>1073</v>
      </c>
      <c r="T319" s="243"/>
      <c r="U319" s="243"/>
      <c r="W319" s="141"/>
    </row>
    <row r="320" spans="2:25" s="107" customFormat="1" ht="21" customHeight="1" outlineLevel="1" x14ac:dyDescent="0.25">
      <c r="B320" s="120"/>
      <c r="C320" s="1463"/>
      <c r="D320" s="839" t="s">
        <v>153</v>
      </c>
      <c r="E320" s="915"/>
      <c r="F320" s="908"/>
      <c r="G320" s="908"/>
      <c r="H320" s="146"/>
      <c r="I320" s="917" t="str">
        <f>IF(OR(G320="",F320="NO"),"",IF(G320=$G$702,'Factors emissió OCCC'!$T$17,IF(G320=$G$703,'Factors emissió OCCC'!$T$18,IF(G320=$G$704,'Factors emissió OCCC'!$T$19,IF(G320=$G$705,'Factors emissió OCCC'!$T$22,IF(G320=$G$706,'Factors emissió OCCC'!$T$28,IF(G320=$G$707,'Factors emissió OCCC'!$T$33,IF(G320=$G$708,'Factors emissió OCCC'!$T$34,IF(G320=$G$709,'Factors emissió OCCC'!$T$37)))))))))</f>
        <v/>
      </c>
      <c r="J320" s="920" t="str">
        <f t="shared" si="35"/>
        <v/>
      </c>
      <c r="K320" s="146"/>
      <c r="L320" s="600" t="str">
        <f>IF(E320="","0,00000",IF(I320="",+H320*K320/1000000,J320*'Factors emissió OCCC'!$D$6/1000))</f>
        <v>0,00000</v>
      </c>
      <c r="M320" s="218" t="s">
        <v>1073</v>
      </c>
      <c r="N320" s="891"/>
      <c r="O320" s="600" t="str">
        <f t="shared" si="36"/>
        <v>0,00000</v>
      </c>
      <c r="P320" s="218" t="s">
        <v>1073</v>
      </c>
      <c r="Q320" s="891"/>
      <c r="R320" s="600" t="str">
        <f t="shared" si="37"/>
        <v>0,00000</v>
      </c>
      <c r="S320" s="350" t="s">
        <v>1073</v>
      </c>
      <c r="T320" s="243"/>
      <c r="U320" s="243"/>
      <c r="W320" s="141"/>
    </row>
    <row r="321" spans="2:25" s="107" customFormat="1" ht="21" customHeight="1" outlineLevel="1" x14ac:dyDescent="0.25">
      <c r="B321" s="120"/>
      <c r="C321" s="1463"/>
      <c r="D321" s="839" t="s">
        <v>154</v>
      </c>
      <c r="E321" s="915"/>
      <c r="F321" s="908"/>
      <c r="G321" s="908"/>
      <c r="H321" s="146"/>
      <c r="I321" s="917" t="str">
        <f>IF(OR(G321="",F321="NO"),"",IF(G321=$G$702,'Factors emissió OCCC'!$T$17,IF(G321=$G$703,'Factors emissió OCCC'!$T$18,IF(G321=$G$704,'Factors emissió OCCC'!$T$19,IF(G321=$G$705,'Factors emissió OCCC'!$T$22,IF(G321=$G$706,'Factors emissió OCCC'!$T$28,IF(G321=$G$707,'Factors emissió OCCC'!$T$33,IF(G321=$G$708,'Factors emissió OCCC'!$T$34,IF(G321=$G$709,'Factors emissió OCCC'!$T$37)))))))))</f>
        <v/>
      </c>
      <c r="J321" s="920" t="str">
        <f t="shared" si="35"/>
        <v/>
      </c>
      <c r="K321" s="146"/>
      <c r="L321" s="600" t="str">
        <f>IF(E321="","0,00000",IF(I321="",+H321*K321/1000000,J321*'Factors emissió OCCC'!$D$6/1000))</f>
        <v>0,00000</v>
      </c>
      <c r="M321" s="218" t="s">
        <v>1073</v>
      </c>
      <c r="N321" s="891"/>
      <c r="O321" s="600" t="str">
        <f t="shared" si="36"/>
        <v>0,00000</v>
      </c>
      <c r="P321" s="218" t="s">
        <v>1073</v>
      </c>
      <c r="Q321" s="891"/>
      <c r="R321" s="600" t="str">
        <f t="shared" si="37"/>
        <v>0,00000</v>
      </c>
      <c r="S321" s="350" t="s">
        <v>1073</v>
      </c>
      <c r="T321" s="243"/>
      <c r="U321" s="243"/>
      <c r="W321" s="141"/>
    </row>
    <row r="322" spans="2:25" s="107" customFormat="1" ht="21" customHeight="1" outlineLevel="1" x14ac:dyDescent="0.25">
      <c r="B322" s="120"/>
      <c r="C322" s="1463"/>
      <c r="D322" s="839" t="s">
        <v>155</v>
      </c>
      <c r="E322" s="915"/>
      <c r="F322" s="908"/>
      <c r="G322" s="908"/>
      <c r="H322" s="146"/>
      <c r="I322" s="917" t="str">
        <f>IF(OR(G322="",F322="NO"),"",IF(G322=$G$702,'Factors emissió OCCC'!$T$17,IF(G322=$G$703,'Factors emissió OCCC'!$T$18,IF(G322=$G$704,'Factors emissió OCCC'!$T$19,IF(G322=$G$705,'Factors emissió OCCC'!$T$22,IF(G322=$G$706,'Factors emissió OCCC'!$T$28,IF(G322=$G$707,'Factors emissió OCCC'!$T$33,IF(G322=$G$708,'Factors emissió OCCC'!$T$34,IF(G322=$G$709,'Factors emissió OCCC'!$T$37)))))))))</f>
        <v/>
      </c>
      <c r="J322" s="920" t="str">
        <f t="shared" si="35"/>
        <v/>
      </c>
      <c r="K322" s="146"/>
      <c r="L322" s="600" t="str">
        <f>IF(E322="","0,00000",IF(I322="",+H322*K322/1000000,J322*'Factors emissió OCCC'!$D$6/1000))</f>
        <v>0,00000</v>
      </c>
      <c r="M322" s="218" t="s">
        <v>1073</v>
      </c>
      <c r="N322" s="891"/>
      <c r="O322" s="600" t="str">
        <f t="shared" si="36"/>
        <v>0,00000</v>
      </c>
      <c r="P322" s="218" t="s">
        <v>1073</v>
      </c>
      <c r="Q322" s="891"/>
      <c r="R322" s="600" t="str">
        <f t="shared" si="37"/>
        <v>0,00000</v>
      </c>
      <c r="S322" s="350" t="s">
        <v>1073</v>
      </c>
      <c r="T322" s="243"/>
      <c r="U322" s="243"/>
      <c r="W322" s="141"/>
    </row>
    <row r="323" spans="2:25" s="107" customFormat="1" ht="21" customHeight="1" outlineLevel="1" x14ac:dyDescent="0.25">
      <c r="B323" s="120"/>
      <c r="C323" s="1463"/>
      <c r="D323" s="839" t="s">
        <v>157</v>
      </c>
      <c r="E323" s="915"/>
      <c r="F323" s="908"/>
      <c r="G323" s="908"/>
      <c r="H323" s="146"/>
      <c r="I323" s="917" t="str">
        <f>IF(OR(G323="",F323="NO"),"",IF(G323=$G$702,'Factors emissió OCCC'!$T$17,IF(G323=$G$703,'Factors emissió OCCC'!$T$18,IF(G323=$G$704,'Factors emissió OCCC'!$T$19,IF(G323=$G$705,'Factors emissió OCCC'!$T$22,IF(G323=$G$706,'Factors emissió OCCC'!$T$28,IF(G323=$G$707,'Factors emissió OCCC'!$T$33,IF(G323=$G$708,'Factors emissió OCCC'!$T$34,IF(G323=$G$709,'Factors emissió OCCC'!$T$37)))))))))</f>
        <v/>
      </c>
      <c r="J323" s="920" t="str">
        <f t="shared" si="35"/>
        <v/>
      </c>
      <c r="K323" s="146"/>
      <c r="L323" s="600" t="str">
        <f>IF(E323="","0,00000",IF(I323="",+H323*K323/1000000,J323*'Factors emissió OCCC'!$D$6/1000))</f>
        <v>0,00000</v>
      </c>
      <c r="M323" s="218" t="s">
        <v>1073</v>
      </c>
      <c r="N323" s="891"/>
      <c r="O323" s="600" t="str">
        <f t="shared" si="36"/>
        <v>0,00000</v>
      </c>
      <c r="P323" s="218" t="s">
        <v>1073</v>
      </c>
      <c r="Q323" s="891"/>
      <c r="R323" s="600" t="str">
        <f t="shared" si="37"/>
        <v>0,00000</v>
      </c>
      <c r="S323" s="350" t="s">
        <v>1073</v>
      </c>
      <c r="T323" s="243"/>
      <c r="U323" s="243"/>
      <c r="W323" s="141"/>
    </row>
    <row r="324" spans="2:25" s="107" customFormat="1" ht="21" customHeight="1" outlineLevel="1" x14ac:dyDescent="0.25">
      <c r="B324" s="120"/>
      <c r="C324" s="1463"/>
      <c r="D324" s="839" t="s">
        <v>158</v>
      </c>
      <c r="E324" s="915"/>
      <c r="F324" s="908"/>
      <c r="G324" s="908"/>
      <c r="H324" s="146"/>
      <c r="I324" s="917" t="str">
        <f>IF(OR(G324="",F324="NO"),"",IF(G324=$G$702,'Factors emissió OCCC'!$T$17,IF(G324=$G$703,'Factors emissió OCCC'!$T$18,IF(G324=$G$704,'Factors emissió OCCC'!$T$19,IF(G324=$G$705,'Factors emissió OCCC'!$T$22,IF(G324=$G$706,'Factors emissió OCCC'!$T$28,IF(G324=$G$707,'Factors emissió OCCC'!$T$33,IF(G324=$G$708,'Factors emissió OCCC'!$T$34,IF(G324=$G$709,'Factors emissió OCCC'!$T$37)))))))))</f>
        <v/>
      </c>
      <c r="J324" s="920" t="str">
        <f t="shared" si="35"/>
        <v/>
      </c>
      <c r="K324" s="146"/>
      <c r="L324" s="600" t="str">
        <f>IF(E324="","0,00000",IF(I324="",+H324*K324/1000000,J324*'Factors emissió OCCC'!$D$6/1000))</f>
        <v>0,00000</v>
      </c>
      <c r="M324" s="218" t="s">
        <v>1073</v>
      </c>
      <c r="N324" s="891"/>
      <c r="O324" s="600" t="str">
        <f t="shared" si="36"/>
        <v>0,00000</v>
      </c>
      <c r="P324" s="218" t="s">
        <v>1073</v>
      </c>
      <c r="Q324" s="891"/>
      <c r="R324" s="600" t="str">
        <f t="shared" si="37"/>
        <v>0,00000</v>
      </c>
      <c r="S324" s="350" t="s">
        <v>1073</v>
      </c>
      <c r="T324" s="243"/>
      <c r="U324" s="243"/>
      <c r="W324" s="141"/>
    </row>
    <row r="325" spans="2:25" s="107" customFormat="1" ht="21" customHeight="1" outlineLevel="1" x14ac:dyDescent="0.25">
      <c r="B325" s="120"/>
      <c r="C325" s="1463"/>
      <c r="D325" s="839" t="s">
        <v>159</v>
      </c>
      <c r="E325" s="915"/>
      <c r="F325" s="908"/>
      <c r="G325" s="908"/>
      <c r="H325" s="146"/>
      <c r="I325" s="917" t="str">
        <f>IF(OR(G325="",F325="NO"),"",IF(G325=$G$702,'Factors emissió OCCC'!$T$17,IF(G325=$G$703,'Factors emissió OCCC'!$T$18,IF(G325=$G$704,'Factors emissió OCCC'!$T$19,IF(G325=$G$705,'Factors emissió OCCC'!$T$22,IF(G325=$G$706,'Factors emissió OCCC'!$T$28,IF(G325=$G$707,'Factors emissió OCCC'!$T$33,IF(G325=$G$708,'Factors emissió OCCC'!$T$34,IF(G325=$G$709,'Factors emissió OCCC'!$T$37)))))))))</f>
        <v/>
      </c>
      <c r="J325" s="920" t="str">
        <f t="shared" si="35"/>
        <v/>
      </c>
      <c r="K325" s="146"/>
      <c r="L325" s="600" t="str">
        <f>IF(E325="","0,00000",IF(I325="",+H325*K325/1000000,J325*'Factors emissió OCCC'!$D$6/1000))</f>
        <v>0,00000</v>
      </c>
      <c r="M325" s="218" t="s">
        <v>1073</v>
      </c>
      <c r="N325" s="891"/>
      <c r="O325" s="600" t="str">
        <f t="shared" si="36"/>
        <v>0,00000</v>
      </c>
      <c r="P325" s="218" t="s">
        <v>1073</v>
      </c>
      <c r="Q325" s="891"/>
      <c r="R325" s="600" t="str">
        <f t="shared" si="37"/>
        <v>0,00000</v>
      </c>
      <c r="S325" s="350" t="s">
        <v>1073</v>
      </c>
      <c r="T325" s="243"/>
      <c r="U325" s="243"/>
      <c r="W325" s="141"/>
    </row>
    <row r="326" spans="2:25" s="107" customFormat="1" ht="21" customHeight="1" outlineLevel="1" x14ac:dyDescent="0.25">
      <c r="B326" s="120"/>
      <c r="C326" s="1463"/>
      <c r="D326" s="839" t="s">
        <v>160</v>
      </c>
      <c r="E326" s="915"/>
      <c r="F326" s="908"/>
      <c r="G326" s="908"/>
      <c r="H326" s="146"/>
      <c r="I326" s="917" t="str">
        <f>IF(OR(G326="",F326="NO"),"",IF(G326=$G$702,'Factors emissió OCCC'!$T$17,IF(G326=$G$703,'Factors emissió OCCC'!$T$18,IF(G326=$G$704,'Factors emissió OCCC'!$T$19,IF(G326=$G$705,'Factors emissió OCCC'!$T$22,IF(G326=$G$706,'Factors emissió OCCC'!$T$28,IF(G326=$G$707,'Factors emissió OCCC'!$T$33,IF(G326=$G$708,'Factors emissió OCCC'!$T$34,IF(G326=$G$709,'Factors emissió OCCC'!$T$37)))))))))</f>
        <v/>
      </c>
      <c r="J326" s="920" t="str">
        <f t="shared" si="35"/>
        <v/>
      </c>
      <c r="K326" s="146"/>
      <c r="L326" s="600" t="str">
        <f>IF(E326="","0,00000",IF(I326="",+H326*K326/1000000,J326*'Factors emissió OCCC'!$D$6/1000))</f>
        <v>0,00000</v>
      </c>
      <c r="M326" s="218" t="s">
        <v>1073</v>
      </c>
      <c r="N326" s="891"/>
      <c r="O326" s="600" t="str">
        <f t="shared" si="36"/>
        <v>0,00000</v>
      </c>
      <c r="P326" s="218" t="s">
        <v>1073</v>
      </c>
      <c r="Q326" s="891"/>
      <c r="R326" s="600" t="str">
        <f t="shared" si="37"/>
        <v>0,00000</v>
      </c>
      <c r="S326" s="350" t="s">
        <v>1073</v>
      </c>
      <c r="T326" s="243"/>
      <c r="U326" s="243"/>
      <c r="W326" s="141"/>
    </row>
    <row r="327" spans="2:25" s="107" customFormat="1" ht="21" customHeight="1" outlineLevel="1" x14ac:dyDescent="0.25">
      <c r="B327" s="120"/>
      <c r="C327" s="1463"/>
      <c r="D327" s="839" t="s">
        <v>161</v>
      </c>
      <c r="E327" s="915"/>
      <c r="F327" s="908"/>
      <c r="G327" s="908"/>
      <c r="H327" s="146"/>
      <c r="I327" s="917" t="str">
        <f>IF(OR(G327="",F327="NO"),"",IF(G327=$G$702,'Factors emissió OCCC'!$T$17,IF(G327=$G$703,'Factors emissió OCCC'!$T$18,IF(G327=$G$704,'Factors emissió OCCC'!$T$19,IF(G327=$G$705,'Factors emissió OCCC'!$T$22,IF(G327=$G$706,'Factors emissió OCCC'!$T$28,IF(G327=$G$707,'Factors emissió OCCC'!$T$33,IF(G327=$G$708,'Factors emissió OCCC'!$T$34,IF(G327=$G$709,'Factors emissió OCCC'!$T$37)))))))))</f>
        <v/>
      </c>
      <c r="J327" s="920" t="str">
        <f t="shared" si="35"/>
        <v/>
      </c>
      <c r="K327" s="146"/>
      <c r="L327" s="600" t="str">
        <f>IF(E327="","0,00000",IF(I327="",+H327*K327/1000000,J327*'Factors emissió OCCC'!$D$6/1000))</f>
        <v>0,00000</v>
      </c>
      <c r="M327" s="218" t="s">
        <v>1073</v>
      </c>
      <c r="N327" s="891"/>
      <c r="O327" s="600" t="str">
        <f t="shared" si="36"/>
        <v>0,00000</v>
      </c>
      <c r="P327" s="218" t="s">
        <v>1073</v>
      </c>
      <c r="Q327" s="891"/>
      <c r="R327" s="600" t="str">
        <f t="shared" si="37"/>
        <v>0,00000</v>
      </c>
      <c r="S327" s="350" t="s">
        <v>1073</v>
      </c>
      <c r="T327" s="243"/>
      <c r="U327" s="243"/>
      <c r="W327" s="141"/>
    </row>
    <row r="328" spans="2:25" s="107" customFormat="1" ht="21" customHeight="1" outlineLevel="1" x14ac:dyDescent="0.25">
      <c r="B328" s="120"/>
      <c r="C328" s="1463"/>
      <c r="D328" s="839" t="s">
        <v>162</v>
      </c>
      <c r="E328" s="915"/>
      <c r="F328" s="908"/>
      <c r="G328" s="908"/>
      <c r="H328" s="146"/>
      <c r="I328" s="917" t="str">
        <f>IF(OR(G328="",F328="NO"),"",IF(G328=$G$702,'Factors emissió OCCC'!$T$17,IF(G328=$G$703,'Factors emissió OCCC'!$T$18,IF(G328=$G$704,'Factors emissió OCCC'!$T$19,IF(G328=$G$705,'Factors emissió OCCC'!$T$22,IF(G328=$G$706,'Factors emissió OCCC'!$T$28,IF(G328=$G$707,'Factors emissió OCCC'!$T$33,IF(G328=$G$708,'Factors emissió OCCC'!$T$34,IF(G328=$G$709,'Factors emissió OCCC'!$T$37)))))))))</f>
        <v/>
      </c>
      <c r="J328" s="920" t="str">
        <f t="shared" si="35"/>
        <v/>
      </c>
      <c r="K328" s="146"/>
      <c r="L328" s="600" t="str">
        <f>IF(E328="","0,00000",IF(I328="",+H328*K328/1000000,J328*'Factors emissió OCCC'!$D$6/1000))</f>
        <v>0,00000</v>
      </c>
      <c r="M328" s="218" t="s">
        <v>1073</v>
      </c>
      <c r="N328" s="891"/>
      <c r="O328" s="600" t="str">
        <f t="shared" si="36"/>
        <v>0,00000</v>
      </c>
      <c r="P328" s="218" t="s">
        <v>1073</v>
      </c>
      <c r="Q328" s="891"/>
      <c r="R328" s="600" t="str">
        <f t="shared" si="37"/>
        <v>0,00000</v>
      </c>
      <c r="S328" s="350" t="s">
        <v>1073</v>
      </c>
      <c r="T328" s="243"/>
      <c r="U328" s="243"/>
      <c r="W328" s="141"/>
    </row>
    <row r="329" spans="2:25" s="107" customFormat="1" ht="21" customHeight="1" outlineLevel="1" x14ac:dyDescent="0.25">
      <c r="B329" s="120"/>
      <c r="C329" s="1463"/>
      <c r="D329" s="839" t="s">
        <v>163</v>
      </c>
      <c r="E329" s="915"/>
      <c r="F329" s="908"/>
      <c r="G329" s="908"/>
      <c r="H329" s="146"/>
      <c r="I329" s="917" t="str">
        <f>IF(OR(G329="",F329="NO"),"",IF(G329=$G$702,'Factors emissió OCCC'!$T$17,IF(G329=$G$703,'Factors emissió OCCC'!$T$18,IF(G329=$G$704,'Factors emissió OCCC'!$T$19,IF(G329=$G$705,'Factors emissió OCCC'!$T$22,IF(G329=$G$706,'Factors emissió OCCC'!$T$28,IF(G329=$G$707,'Factors emissió OCCC'!$T$33,IF(G329=$G$708,'Factors emissió OCCC'!$T$34,IF(G329=$G$709,'Factors emissió OCCC'!$T$37)))))))))</f>
        <v/>
      </c>
      <c r="J329" s="920" t="str">
        <f t="shared" si="35"/>
        <v/>
      </c>
      <c r="K329" s="146"/>
      <c r="L329" s="600" t="str">
        <f>IF(E329="","0,00000",IF(I329="",+H329*K329/1000000,J329*'Factors emissió OCCC'!$D$6/1000))</f>
        <v>0,00000</v>
      </c>
      <c r="M329" s="218" t="s">
        <v>1073</v>
      </c>
      <c r="N329" s="891"/>
      <c r="O329" s="600" t="str">
        <f t="shared" si="36"/>
        <v>0,00000</v>
      </c>
      <c r="P329" s="218" t="s">
        <v>1073</v>
      </c>
      <c r="Q329" s="891"/>
      <c r="R329" s="600" t="str">
        <f t="shared" si="37"/>
        <v>0,00000</v>
      </c>
      <c r="S329" s="350" t="s">
        <v>1073</v>
      </c>
      <c r="T329" s="243"/>
      <c r="U329" s="243"/>
      <c r="W329" s="141"/>
    </row>
    <row r="330" spans="2:25" s="107" customFormat="1" ht="21" customHeight="1" outlineLevel="1" x14ac:dyDescent="0.25">
      <c r="B330" s="120"/>
      <c r="C330" s="1463"/>
      <c r="D330" s="839" t="s">
        <v>164</v>
      </c>
      <c r="E330" s="915"/>
      <c r="F330" s="908"/>
      <c r="G330" s="908"/>
      <c r="H330" s="146"/>
      <c r="I330" s="917" t="str">
        <f>IF(OR(G330="",F330="NO"),"",IF(G330=$G$702,'Factors emissió OCCC'!$T$17,IF(G330=$G$703,'Factors emissió OCCC'!$T$18,IF(G330=$G$704,'Factors emissió OCCC'!$T$19,IF(G330=$G$705,'Factors emissió OCCC'!$T$22,IF(G330=$G$706,'Factors emissió OCCC'!$T$28,IF(G330=$G$707,'Factors emissió OCCC'!$T$33,IF(G330=$G$708,'Factors emissió OCCC'!$T$34,IF(G330=$G$709,'Factors emissió OCCC'!$T$37)))))))))</f>
        <v/>
      </c>
      <c r="J330" s="920" t="str">
        <f t="shared" si="35"/>
        <v/>
      </c>
      <c r="K330" s="146"/>
      <c r="L330" s="600" t="str">
        <f>IF(E330="","0,00000",IF(I330="",+H330*K330/1000000,J330*'Factors emissió OCCC'!$D$6/1000))</f>
        <v>0,00000</v>
      </c>
      <c r="M330" s="218" t="s">
        <v>1073</v>
      </c>
      <c r="N330" s="891"/>
      <c r="O330" s="600" t="str">
        <f t="shared" si="36"/>
        <v>0,00000</v>
      </c>
      <c r="P330" s="218" t="s">
        <v>1073</v>
      </c>
      <c r="Q330" s="891"/>
      <c r="R330" s="600" t="str">
        <f t="shared" si="37"/>
        <v>0,00000</v>
      </c>
      <c r="S330" s="350" t="s">
        <v>1073</v>
      </c>
      <c r="T330" s="243"/>
      <c r="U330" s="243"/>
      <c r="W330" s="141"/>
    </row>
    <row r="331" spans="2:25" s="107" customFormat="1" ht="21" customHeight="1" outlineLevel="1" x14ac:dyDescent="0.25">
      <c r="B331" s="120"/>
      <c r="C331" s="1463"/>
      <c r="D331" s="839" t="s">
        <v>165</v>
      </c>
      <c r="E331" s="915"/>
      <c r="F331" s="908"/>
      <c r="G331" s="908"/>
      <c r="H331" s="146"/>
      <c r="I331" s="917" t="str">
        <f>IF(OR(G331="",F331="NO"),"",IF(G331=$G$702,'Factors emissió OCCC'!$T$17,IF(G331=$G$703,'Factors emissió OCCC'!$T$18,IF(G331=$G$704,'Factors emissió OCCC'!$T$19,IF(G331=$G$705,'Factors emissió OCCC'!$T$22,IF(G331=$G$706,'Factors emissió OCCC'!$T$28,IF(G331=$G$707,'Factors emissió OCCC'!$T$33,IF(G331=$G$708,'Factors emissió OCCC'!$T$34,IF(G331=$G$709,'Factors emissió OCCC'!$T$37)))))))))</f>
        <v/>
      </c>
      <c r="J331" s="920" t="str">
        <f t="shared" si="35"/>
        <v/>
      </c>
      <c r="K331" s="146"/>
      <c r="L331" s="600" t="str">
        <f>IF(E331="","0,00000",IF(I331="",+H331*K331/1000000,J331*'Factors emissió OCCC'!$D$6/1000))</f>
        <v>0,00000</v>
      </c>
      <c r="M331" s="218" t="s">
        <v>1073</v>
      </c>
      <c r="N331" s="891"/>
      <c r="O331" s="600" t="str">
        <f t="shared" si="36"/>
        <v>0,00000</v>
      </c>
      <c r="P331" s="218" t="s">
        <v>1073</v>
      </c>
      <c r="Q331" s="891"/>
      <c r="R331" s="600" t="str">
        <f t="shared" si="37"/>
        <v>0,00000</v>
      </c>
      <c r="S331" s="350" t="s">
        <v>1073</v>
      </c>
      <c r="T331" s="243"/>
      <c r="U331" s="243"/>
      <c r="W331" s="141"/>
    </row>
    <row r="332" spans="2:25" s="107" customFormat="1" ht="21" customHeight="1" outlineLevel="1" thickBot="1" x14ac:dyDescent="0.3">
      <c r="B332" s="120"/>
      <c r="C332" s="1469"/>
      <c r="D332" s="840" t="s">
        <v>166</v>
      </c>
      <c r="E332" s="916"/>
      <c r="F332" s="918"/>
      <c r="G332" s="918"/>
      <c r="H332" s="148"/>
      <c r="I332" s="919" t="str">
        <f>IF(OR(G332="",F332="NO"),"",IF(G332=$G$702,'Factors emissió OCCC'!$T$17,IF(G332=$G$703,'Factors emissió OCCC'!$T$18,IF(G332=$G$704,'Factors emissió OCCC'!$T$19,IF(G332=$G$705,'Factors emissió OCCC'!$T$22,IF(G332=$G$706,'Factors emissió OCCC'!$T$28,IF(G332=$G$707,'Factors emissió OCCC'!$T$33,IF(G332=$G$708,'Factors emissió OCCC'!$T$34,IF(G332=$G$709,'Factors emissió OCCC'!$T$37)))))))))</f>
        <v/>
      </c>
      <c r="J332" s="921" t="str">
        <f t="shared" si="35"/>
        <v/>
      </c>
      <c r="K332" s="148"/>
      <c r="L332" s="600" t="str">
        <f>IF(E332="","0,00000",IF(I332="",+H332*K332/1000000,J332*'Factors emissió OCCC'!$D$6/1000))</f>
        <v>0,00000</v>
      </c>
      <c r="M332" s="227" t="s">
        <v>1073</v>
      </c>
      <c r="N332" s="893"/>
      <c r="O332" s="601" t="str">
        <f t="shared" si="36"/>
        <v>0,00000</v>
      </c>
      <c r="P332" s="227" t="s">
        <v>1073</v>
      </c>
      <c r="Q332" s="893"/>
      <c r="R332" s="601" t="str">
        <f t="shared" si="37"/>
        <v>0,00000</v>
      </c>
      <c r="S332" s="351" t="s">
        <v>1073</v>
      </c>
      <c r="T332" s="243"/>
      <c r="U332" s="243"/>
      <c r="W332" s="141"/>
    </row>
    <row r="333" spans="2:25" s="107" customFormat="1" ht="21" customHeight="1" thickBot="1" x14ac:dyDescent="0.3">
      <c r="B333" s="120"/>
      <c r="C333" s="243"/>
      <c r="D333" s="243"/>
      <c r="E333" s="243"/>
      <c r="F333" s="243"/>
      <c r="G333" s="243"/>
      <c r="H333" s="243"/>
      <c r="I333" s="243"/>
      <c r="J333" s="243"/>
      <c r="K333" s="243"/>
      <c r="L333" s="243"/>
      <c r="M333" s="243"/>
      <c r="N333" s="243"/>
      <c r="O333" s="243"/>
      <c r="P333" s="243"/>
      <c r="Q333" s="243"/>
      <c r="R333" s="243"/>
      <c r="S333" s="243"/>
      <c r="T333" s="243"/>
      <c r="U333" s="243"/>
      <c r="W333" s="141"/>
    </row>
    <row r="334" spans="2:25" s="107" customFormat="1" ht="46.5" customHeight="1" x14ac:dyDescent="0.25">
      <c r="B334" s="120"/>
      <c r="C334" s="1485" t="s">
        <v>167</v>
      </c>
      <c r="D334" s="1486"/>
      <c r="E334" s="1486"/>
      <c r="F334" s="1486"/>
      <c r="G334" s="1486"/>
      <c r="H334" s="1486"/>
      <c r="I334" s="1486"/>
      <c r="J334" s="1486"/>
      <c r="K334" s="1486"/>
      <c r="L334" s="1486"/>
      <c r="M334" s="1486"/>
      <c r="N334" s="1486"/>
      <c r="O334" s="1486"/>
      <c r="P334" s="1486"/>
      <c r="Q334" s="1487"/>
      <c r="R334" s="243"/>
      <c r="S334" s="243"/>
      <c r="T334" s="243"/>
      <c r="U334" s="243"/>
      <c r="W334" s="141"/>
    </row>
    <row r="335" spans="2:25" s="107" customFormat="1" ht="30" customHeight="1" x14ac:dyDescent="0.25">
      <c r="B335" s="120"/>
      <c r="C335" s="1477" t="s">
        <v>168</v>
      </c>
      <c r="D335" s="1478"/>
      <c r="E335" s="1478"/>
      <c r="F335" s="1478"/>
      <c r="G335" s="1478"/>
      <c r="H335" s="1478"/>
      <c r="I335" s="1478"/>
      <c r="J335" s="1478"/>
      <c r="K335" s="1478"/>
      <c r="L335" s="1478"/>
      <c r="M335" s="1478"/>
      <c r="N335" s="1478"/>
      <c r="O335" s="1478"/>
      <c r="P335" s="1478"/>
      <c r="Q335" s="1479"/>
      <c r="R335" s="243"/>
      <c r="S335" s="243"/>
      <c r="T335" s="243"/>
      <c r="U335" s="243"/>
      <c r="V335" s="134"/>
      <c r="W335" s="141"/>
      <c r="X335" s="134"/>
      <c r="Y335" s="134"/>
    </row>
    <row r="336" spans="2:25" s="107" customFormat="1" ht="33" customHeight="1" x14ac:dyDescent="0.25">
      <c r="B336" s="120"/>
      <c r="C336" s="1458" t="s">
        <v>97</v>
      </c>
      <c r="D336" s="1460" t="s">
        <v>116</v>
      </c>
      <c r="E336" s="1460"/>
      <c r="F336" s="1460"/>
      <c r="G336" s="1460"/>
      <c r="H336" s="841" t="s">
        <v>993</v>
      </c>
      <c r="I336" s="583" t="s">
        <v>994</v>
      </c>
      <c r="J336" s="1475" t="s">
        <v>983</v>
      </c>
      <c r="K336" s="1475"/>
      <c r="L336" s="1421" t="s">
        <v>1070</v>
      </c>
      <c r="M336" s="1421"/>
      <c r="N336" s="1421"/>
      <c r="O336" s="1421" t="s">
        <v>1069</v>
      </c>
      <c r="P336" s="1421"/>
      <c r="Q336" s="1417"/>
      <c r="R336" s="243"/>
      <c r="S336" s="243"/>
      <c r="T336" s="243"/>
      <c r="U336" s="243"/>
      <c r="V336" s="134"/>
      <c r="W336" s="1481" t="s">
        <v>1433</v>
      </c>
      <c r="X336" s="134"/>
      <c r="Y336" s="134"/>
    </row>
    <row r="337" spans="2:25" s="107" customFormat="1" ht="69" customHeight="1" x14ac:dyDescent="0.25">
      <c r="B337" s="120"/>
      <c r="C337" s="1458"/>
      <c r="D337" s="1460"/>
      <c r="E337" s="1460"/>
      <c r="F337" s="1460"/>
      <c r="G337" s="1460"/>
      <c r="H337" s="841" t="s">
        <v>122</v>
      </c>
      <c r="I337" s="841" t="s">
        <v>990</v>
      </c>
      <c r="J337" s="673" t="s">
        <v>1071</v>
      </c>
      <c r="K337" s="673" t="s">
        <v>1078</v>
      </c>
      <c r="L337" s="673" t="s">
        <v>1431</v>
      </c>
      <c r="M337" s="673" t="s">
        <v>1072</v>
      </c>
      <c r="N337" s="673" t="s">
        <v>1080</v>
      </c>
      <c r="O337" s="673" t="s">
        <v>1432</v>
      </c>
      <c r="P337" s="673" t="s">
        <v>1072</v>
      </c>
      <c r="Q337" s="838" t="s">
        <v>1079</v>
      </c>
      <c r="R337" s="243"/>
      <c r="S337" s="243"/>
      <c r="T337" s="243"/>
      <c r="U337" s="243"/>
      <c r="V337" s="134"/>
      <c r="W337" s="1481"/>
      <c r="X337" s="134"/>
      <c r="Y337" s="134"/>
    </row>
    <row r="338" spans="2:25" s="107" customFormat="1" ht="21" customHeight="1" x14ac:dyDescent="0.25">
      <c r="B338" s="120"/>
      <c r="C338" s="1463" t="s">
        <v>169</v>
      </c>
      <c r="D338" s="1446" t="s">
        <v>170</v>
      </c>
      <c r="E338" s="1446"/>
      <c r="F338" s="1446"/>
      <c r="G338" s="1446"/>
      <c r="H338" s="146"/>
      <c r="I338" s="139" t="str">
        <f>IF(H338=0,"",+'Factors emissió OCCC'!$D$24)</f>
        <v/>
      </c>
      <c r="J338" s="600" t="str">
        <f>IF(H338=0,"0,00000",+H338*I338/1000000)</f>
        <v>0,00000</v>
      </c>
      <c r="K338" s="218" t="s">
        <v>1073</v>
      </c>
      <c r="L338" s="891"/>
      <c r="M338" s="600" t="str">
        <f>IF(H338=0,"0,00000",H338*L338/1000000)</f>
        <v>0,00000</v>
      </c>
      <c r="N338" s="218" t="s">
        <v>1073</v>
      </c>
      <c r="O338" s="891"/>
      <c r="P338" s="600" t="str">
        <f>IF(H338=0,"0,00000",H338*O338/1000000)</f>
        <v>0,00000</v>
      </c>
      <c r="Q338" s="350" t="s">
        <v>1073</v>
      </c>
      <c r="R338" s="243"/>
      <c r="S338" s="243"/>
      <c r="T338" s="243"/>
      <c r="U338" s="243"/>
      <c r="V338" s="134"/>
      <c r="W338" s="141"/>
      <c r="X338" s="134"/>
      <c r="Y338" s="134"/>
    </row>
    <row r="339" spans="2:25" s="107" customFormat="1" ht="21" customHeight="1" x14ac:dyDescent="0.25">
      <c r="B339" s="120"/>
      <c r="C339" s="1463"/>
      <c r="D339" s="1446" t="s">
        <v>171</v>
      </c>
      <c r="E339" s="1446"/>
      <c r="F339" s="1446"/>
      <c r="G339" s="1446"/>
      <c r="H339" s="146"/>
      <c r="I339" s="139" t="str">
        <f>IF(H339=0,"",+'Factors emissió OCCC'!$D$24)</f>
        <v/>
      </c>
      <c r="J339" s="600" t="str">
        <f t="shared" ref="J339:J357" si="38">IF(H339=0,"0,00000",+H339*I339/1000000)</f>
        <v>0,00000</v>
      </c>
      <c r="K339" s="218" t="s">
        <v>1073</v>
      </c>
      <c r="L339" s="891"/>
      <c r="M339" s="600" t="str">
        <f t="shared" ref="M339:M357" si="39">IF(H339=0,"0,00000",H339*L339/1000000)</f>
        <v>0,00000</v>
      </c>
      <c r="N339" s="218" t="s">
        <v>1073</v>
      </c>
      <c r="O339" s="891"/>
      <c r="P339" s="600" t="str">
        <f t="shared" ref="P339:P357" si="40">IF(H339=0,"0,00000",H339*O339/1000000)</f>
        <v>0,00000</v>
      </c>
      <c r="Q339" s="350" t="s">
        <v>1073</v>
      </c>
      <c r="R339" s="243"/>
      <c r="S339" s="243"/>
      <c r="T339" s="243"/>
      <c r="U339" s="243"/>
      <c r="V339" s="134"/>
      <c r="W339" s="1481" t="s">
        <v>995</v>
      </c>
      <c r="X339" s="134"/>
      <c r="Y339" s="134"/>
    </row>
    <row r="340" spans="2:25" s="107" customFormat="1" ht="21" customHeight="1" x14ac:dyDescent="0.25">
      <c r="B340" s="120"/>
      <c r="C340" s="1463"/>
      <c r="D340" s="1446" t="s">
        <v>172</v>
      </c>
      <c r="E340" s="1446"/>
      <c r="F340" s="1446"/>
      <c r="G340" s="1446"/>
      <c r="H340" s="146"/>
      <c r="I340" s="139" t="str">
        <f>IF(H340=0,"",+'Factors emissió OCCC'!$D$24)</f>
        <v/>
      </c>
      <c r="J340" s="600" t="str">
        <f t="shared" si="38"/>
        <v>0,00000</v>
      </c>
      <c r="K340" s="218" t="s">
        <v>1073</v>
      </c>
      <c r="L340" s="891"/>
      <c r="M340" s="600" t="str">
        <f t="shared" si="39"/>
        <v>0,00000</v>
      </c>
      <c r="N340" s="218" t="s">
        <v>1073</v>
      </c>
      <c r="O340" s="891"/>
      <c r="P340" s="600" t="str">
        <f t="shared" si="40"/>
        <v>0,00000</v>
      </c>
      <c r="Q340" s="350" t="s">
        <v>1073</v>
      </c>
      <c r="R340" s="243"/>
      <c r="S340" s="243"/>
      <c r="T340" s="243"/>
      <c r="U340" s="243"/>
      <c r="V340" s="134"/>
      <c r="W340" s="1481"/>
      <c r="X340" s="134"/>
      <c r="Y340" s="134"/>
    </row>
    <row r="341" spans="2:25" s="107" customFormat="1" ht="21" customHeight="1" x14ac:dyDescent="0.25">
      <c r="B341" s="120"/>
      <c r="C341" s="1463"/>
      <c r="D341" s="1446" t="s">
        <v>173</v>
      </c>
      <c r="E341" s="1446"/>
      <c r="F341" s="1446"/>
      <c r="G341" s="1446"/>
      <c r="H341" s="146"/>
      <c r="I341" s="139" t="str">
        <f>IF(H341=0,"",+'Factors emissió OCCC'!$D$24)</f>
        <v/>
      </c>
      <c r="J341" s="600" t="str">
        <f t="shared" si="38"/>
        <v>0,00000</v>
      </c>
      <c r="K341" s="218" t="s">
        <v>1073</v>
      </c>
      <c r="L341" s="891"/>
      <c r="M341" s="600" t="str">
        <f t="shared" si="39"/>
        <v>0,00000</v>
      </c>
      <c r="N341" s="218" t="s">
        <v>1073</v>
      </c>
      <c r="O341" s="891"/>
      <c r="P341" s="600" t="str">
        <f t="shared" si="40"/>
        <v>0,00000</v>
      </c>
      <c r="Q341" s="350" t="s">
        <v>1073</v>
      </c>
      <c r="R341" s="243"/>
      <c r="S341" s="243"/>
      <c r="T341" s="243"/>
      <c r="U341" s="243"/>
      <c r="V341" s="134"/>
      <c r="W341" s="1481"/>
      <c r="X341" s="134"/>
      <c r="Y341" s="134"/>
    </row>
    <row r="342" spans="2:25" s="107" customFormat="1" ht="21" customHeight="1" x14ac:dyDescent="0.25">
      <c r="B342" s="120"/>
      <c r="C342" s="1463"/>
      <c r="D342" s="1446" t="s">
        <v>174</v>
      </c>
      <c r="E342" s="1446"/>
      <c r="F342" s="1446"/>
      <c r="G342" s="1446"/>
      <c r="H342" s="146"/>
      <c r="I342" s="139" t="str">
        <f>IF(H342=0,"",+'Factors emissió OCCC'!$D$24)</f>
        <v/>
      </c>
      <c r="J342" s="600" t="str">
        <f t="shared" si="38"/>
        <v>0,00000</v>
      </c>
      <c r="K342" s="218" t="s">
        <v>1073</v>
      </c>
      <c r="L342" s="891"/>
      <c r="M342" s="600" t="str">
        <f t="shared" si="39"/>
        <v>0,00000</v>
      </c>
      <c r="N342" s="218" t="s">
        <v>1073</v>
      </c>
      <c r="O342" s="891"/>
      <c r="P342" s="600" t="str">
        <f t="shared" si="40"/>
        <v>0,00000</v>
      </c>
      <c r="Q342" s="350" t="s">
        <v>1073</v>
      </c>
      <c r="R342" s="243"/>
      <c r="S342" s="243"/>
      <c r="T342" s="243"/>
      <c r="U342" s="243"/>
      <c r="V342" s="134"/>
      <c r="W342" s="1481"/>
      <c r="X342" s="134"/>
      <c r="Y342" s="134"/>
    </row>
    <row r="343" spans="2:25" s="107" customFormat="1" ht="21" customHeight="1" x14ac:dyDescent="0.25">
      <c r="B343" s="120"/>
      <c r="C343" s="1463"/>
      <c r="D343" s="1446" t="s">
        <v>175</v>
      </c>
      <c r="E343" s="1446"/>
      <c r="F343" s="1446"/>
      <c r="G343" s="1446"/>
      <c r="H343" s="146"/>
      <c r="I343" s="139" t="str">
        <f>IF(H343=0,"",+'Factors emissió OCCC'!$D$24)</f>
        <v/>
      </c>
      <c r="J343" s="600" t="str">
        <f t="shared" si="38"/>
        <v>0,00000</v>
      </c>
      <c r="K343" s="218" t="s">
        <v>1073</v>
      </c>
      <c r="L343" s="891"/>
      <c r="M343" s="600" t="str">
        <f t="shared" si="39"/>
        <v>0,00000</v>
      </c>
      <c r="N343" s="218" t="s">
        <v>1073</v>
      </c>
      <c r="O343" s="891"/>
      <c r="P343" s="600" t="str">
        <f t="shared" si="40"/>
        <v>0,00000</v>
      </c>
      <c r="Q343" s="350" t="s">
        <v>1073</v>
      </c>
      <c r="R343" s="243"/>
      <c r="S343" s="243"/>
      <c r="T343" s="243"/>
      <c r="U343" s="243"/>
      <c r="W343" s="1481"/>
    </row>
    <row r="344" spans="2:25" s="107" customFormat="1" ht="21" customHeight="1" outlineLevel="1" x14ac:dyDescent="0.25">
      <c r="B344" s="120"/>
      <c r="C344" s="1463"/>
      <c r="D344" s="1446" t="s">
        <v>176</v>
      </c>
      <c r="E344" s="1446"/>
      <c r="F344" s="1446"/>
      <c r="G344" s="1446"/>
      <c r="H344" s="146"/>
      <c r="I344" s="139" t="str">
        <f>IF(H344=0,"",+'Factors emissió OCCC'!$D$24)</f>
        <v/>
      </c>
      <c r="J344" s="600" t="str">
        <f t="shared" si="38"/>
        <v>0,00000</v>
      </c>
      <c r="K344" s="218" t="s">
        <v>1073</v>
      </c>
      <c r="L344" s="891"/>
      <c r="M344" s="600" t="str">
        <f t="shared" si="39"/>
        <v>0,00000</v>
      </c>
      <c r="N344" s="218" t="s">
        <v>1073</v>
      </c>
      <c r="O344" s="891"/>
      <c r="P344" s="600" t="str">
        <f t="shared" si="40"/>
        <v>0,00000</v>
      </c>
      <c r="Q344" s="350" t="s">
        <v>1073</v>
      </c>
      <c r="R344" s="243"/>
      <c r="S344" s="243"/>
      <c r="T344" s="243"/>
      <c r="U344" s="243"/>
      <c r="W344" s="141"/>
    </row>
    <row r="345" spans="2:25" s="107" customFormat="1" ht="21" customHeight="1" outlineLevel="1" x14ac:dyDescent="0.25">
      <c r="B345" s="120"/>
      <c r="C345" s="1463"/>
      <c r="D345" s="1446" t="s">
        <v>177</v>
      </c>
      <c r="E345" s="1446"/>
      <c r="F345" s="1446"/>
      <c r="G345" s="1446"/>
      <c r="H345" s="146"/>
      <c r="I345" s="139" t="str">
        <f>IF(H345=0,"",+'Factors emissió OCCC'!$D$24)</f>
        <v/>
      </c>
      <c r="J345" s="600" t="str">
        <f t="shared" si="38"/>
        <v>0,00000</v>
      </c>
      <c r="K345" s="218" t="s">
        <v>1073</v>
      </c>
      <c r="L345" s="891"/>
      <c r="M345" s="600" t="str">
        <f t="shared" si="39"/>
        <v>0,00000</v>
      </c>
      <c r="N345" s="218" t="s">
        <v>1073</v>
      </c>
      <c r="O345" s="891"/>
      <c r="P345" s="600" t="str">
        <f t="shared" si="40"/>
        <v>0,00000</v>
      </c>
      <c r="Q345" s="350" t="s">
        <v>1073</v>
      </c>
      <c r="R345" s="243"/>
      <c r="S345" s="243"/>
      <c r="T345" s="243"/>
      <c r="U345" s="243"/>
      <c r="W345" s="141"/>
    </row>
    <row r="346" spans="2:25" s="107" customFormat="1" ht="21" customHeight="1" outlineLevel="1" x14ac:dyDescent="0.25">
      <c r="B346" s="120"/>
      <c r="C346" s="1463"/>
      <c r="D346" s="1446" t="s">
        <v>178</v>
      </c>
      <c r="E346" s="1446"/>
      <c r="F346" s="1446"/>
      <c r="G346" s="1446"/>
      <c r="H346" s="146"/>
      <c r="I346" s="139" t="str">
        <f>IF(H346=0,"",+'Factors emissió OCCC'!$D$24)</f>
        <v/>
      </c>
      <c r="J346" s="600" t="str">
        <f t="shared" si="38"/>
        <v>0,00000</v>
      </c>
      <c r="K346" s="218" t="s">
        <v>1073</v>
      </c>
      <c r="L346" s="891"/>
      <c r="M346" s="600" t="str">
        <f t="shared" si="39"/>
        <v>0,00000</v>
      </c>
      <c r="N346" s="218" t="s">
        <v>1073</v>
      </c>
      <c r="O346" s="891"/>
      <c r="P346" s="600" t="str">
        <f t="shared" si="40"/>
        <v>0,00000</v>
      </c>
      <c r="Q346" s="350" t="s">
        <v>1073</v>
      </c>
      <c r="R346" s="243"/>
      <c r="S346" s="243"/>
      <c r="T346" s="243"/>
      <c r="U346" s="243"/>
      <c r="W346" s="141"/>
    </row>
    <row r="347" spans="2:25" s="107" customFormat="1" ht="21" customHeight="1" outlineLevel="1" x14ac:dyDescent="0.25">
      <c r="B347" s="120"/>
      <c r="C347" s="1463"/>
      <c r="D347" s="1446" t="s">
        <v>179</v>
      </c>
      <c r="E347" s="1446"/>
      <c r="F347" s="1446"/>
      <c r="G347" s="1446"/>
      <c r="H347" s="146"/>
      <c r="I347" s="139" t="str">
        <f>IF(H347=0,"",+'Factors emissió OCCC'!$D$24)</f>
        <v/>
      </c>
      <c r="J347" s="600" t="str">
        <f t="shared" si="38"/>
        <v>0,00000</v>
      </c>
      <c r="K347" s="218" t="s">
        <v>1073</v>
      </c>
      <c r="L347" s="891"/>
      <c r="M347" s="600" t="str">
        <f t="shared" si="39"/>
        <v>0,00000</v>
      </c>
      <c r="N347" s="218" t="s">
        <v>1073</v>
      </c>
      <c r="O347" s="891"/>
      <c r="P347" s="600" t="str">
        <f t="shared" si="40"/>
        <v>0,00000</v>
      </c>
      <c r="Q347" s="350" t="s">
        <v>1073</v>
      </c>
      <c r="R347" s="243"/>
      <c r="S347" s="243"/>
      <c r="T347" s="243"/>
      <c r="U347" s="243"/>
      <c r="W347" s="141"/>
    </row>
    <row r="348" spans="2:25" s="107" customFormat="1" ht="21" customHeight="1" outlineLevel="1" x14ac:dyDescent="0.25">
      <c r="B348" s="120"/>
      <c r="C348" s="1463"/>
      <c r="D348" s="1446" t="s">
        <v>180</v>
      </c>
      <c r="E348" s="1446"/>
      <c r="F348" s="1446"/>
      <c r="G348" s="1446"/>
      <c r="H348" s="146"/>
      <c r="I348" s="139" t="str">
        <f>IF(H348=0,"",+'Factors emissió OCCC'!$D$24)</f>
        <v/>
      </c>
      <c r="J348" s="600" t="str">
        <f t="shared" si="38"/>
        <v>0,00000</v>
      </c>
      <c r="K348" s="218" t="s">
        <v>1073</v>
      </c>
      <c r="L348" s="891"/>
      <c r="M348" s="600" t="str">
        <f t="shared" si="39"/>
        <v>0,00000</v>
      </c>
      <c r="N348" s="218" t="s">
        <v>1073</v>
      </c>
      <c r="O348" s="891"/>
      <c r="P348" s="600" t="str">
        <f t="shared" si="40"/>
        <v>0,00000</v>
      </c>
      <c r="Q348" s="350" t="s">
        <v>1073</v>
      </c>
      <c r="R348" s="243"/>
      <c r="S348" s="243"/>
      <c r="T348" s="243"/>
      <c r="U348" s="243"/>
      <c r="W348" s="141"/>
    </row>
    <row r="349" spans="2:25" s="107" customFormat="1" ht="21" customHeight="1" outlineLevel="1" x14ac:dyDescent="0.25">
      <c r="B349" s="120"/>
      <c r="C349" s="1463"/>
      <c r="D349" s="1446" t="s">
        <v>181</v>
      </c>
      <c r="E349" s="1446"/>
      <c r="F349" s="1446"/>
      <c r="G349" s="1446"/>
      <c r="H349" s="146"/>
      <c r="I349" s="139" t="str">
        <f>IF(H349=0,"",+'Factors emissió OCCC'!$D$24)</f>
        <v/>
      </c>
      <c r="J349" s="600" t="str">
        <f t="shared" si="38"/>
        <v>0,00000</v>
      </c>
      <c r="K349" s="218" t="s">
        <v>1073</v>
      </c>
      <c r="L349" s="891"/>
      <c r="M349" s="600" t="str">
        <f t="shared" si="39"/>
        <v>0,00000</v>
      </c>
      <c r="N349" s="218" t="s">
        <v>1073</v>
      </c>
      <c r="O349" s="891"/>
      <c r="P349" s="600" t="str">
        <f t="shared" si="40"/>
        <v>0,00000</v>
      </c>
      <c r="Q349" s="350" t="s">
        <v>1073</v>
      </c>
      <c r="R349" s="243"/>
      <c r="S349" s="243"/>
      <c r="T349" s="243"/>
      <c r="U349" s="243"/>
      <c r="W349" s="141"/>
    </row>
    <row r="350" spans="2:25" s="107" customFormat="1" ht="21" customHeight="1" outlineLevel="1" x14ac:dyDescent="0.25">
      <c r="B350" s="120"/>
      <c r="C350" s="1463"/>
      <c r="D350" s="1446" t="s">
        <v>182</v>
      </c>
      <c r="E350" s="1446"/>
      <c r="F350" s="1446"/>
      <c r="G350" s="1446"/>
      <c r="H350" s="146"/>
      <c r="I350" s="139" t="str">
        <f>IF(H350=0,"",+'Factors emissió OCCC'!$D$24)</f>
        <v/>
      </c>
      <c r="J350" s="600" t="str">
        <f t="shared" si="38"/>
        <v>0,00000</v>
      </c>
      <c r="K350" s="218" t="s">
        <v>1073</v>
      </c>
      <c r="L350" s="891"/>
      <c r="M350" s="600" t="str">
        <f t="shared" si="39"/>
        <v>0,00000</v>
      </c>
      <c r="N350" s="218" t="s">
        <v>1073</v>
      </c>
      <c r="O350" s="891"/>
      <c r="P350" s="600" t="str">
        <f t="shared" si="40"/>
        <v>0,00000</v>
      </c>
      <c r="Q350" s="350" t="s">
        <v>1073</v>
      </c>
      <c r="R350" s="243"/>
      <c r="S350" s="243"/>
      <c r="T350" s="243"/>
      <c r="U350" s="243"/>
      <c r="W350" s="141"/>
    </row>
    <row r="351" spans="2:25" s="107" customFormat="1" ht="21" customHeight="1" outlineLevel="1" x14ac:dyDescent="0.25">
      <c r="B351" s="120"/>
      <c r="C351" s="1463"/>
      <c r="D351" s="1446" t="s">
        <v>183</v>
      </c>
      <c r="E351" s="1446"/>
      <c r="F351" s="1446"/>
      <c r="G351" s="1446"/>
      <c r="H351" s="146"/>
      <c r="I351" s="139" t="str">
        <f>IF(H351=0,"",+'Factors emissió OCCC'!$D$24)</f>
        <v/>
      </c>
      <c r="J351" s="600" t="str">
        <f t="shared" si="38"/>
        <v>0,00000</v>
      </c>
      <c r="K351" s="218" t="s">
        <v>1073</v>
      </c>
      <c r="L351" s="891"/>
      <c r="M351" s="600" t="str">
        <f t="shared" si="39"/>
        <v>0,00000</v>
      </c>
      <c r="N351" s="218" t="s">
        <v>1073</v>
      </c>
      <c r="O351" s="891"/>
      <c r="P351" s="600" t="str">
        <f t="shared" si="40"/>
        <v>0,00000</v>
      </c>
      <c r="Q351" s="350" t="s">
        <v>1073</v>
      </c>
      <c r="R351" s="243"/>
      <c r="S351" s="243"/>
      <c r="T351" s="243"/>
      <c r="U351" s="243"/>
      <c r="W351" s="141"/>
    </row>
    <row r="352" spans="2:25" s="107" customFormat="1" ht="21" customHeight="1" outlineLevel="1" x14ac:dyDescent="0.25">
      <c r="B352" s="120"/>
      <c r="C352" s="1463"/>
      <c r="D352" s="1446" t="s">
        <v>184</v>
      </c>
      <c r="E352" s="1446"/>
      <c r="F352" s="1446"/>
      <c r="G352" s="1446"/>
      <c r="H352" s="146"/>
      <c r="I352" s="139" t="str">
        <f>IF(H352=0,"",+'Factors emissió OCCC'!$D$24)</f>
        <v/>
      </c>
      <c r="J352" s="600" t="str">
        <f t="shared" si="38"/>
        <v>0,00000</v>
      </c>
      <c r="K352" s="218" t="s">
        <v>1073</v>
      </c>
      <c r="L352" s="891"/>
      <c r="M352" s="600" t="str">
        <f t="shared" si="39"/>
        <v>0,00000</v>
      </c>
      <c r="N352" s="218" t="s">
        <v>1073</v>
      </c>
      <c r="O352" s="891"/>
      <c r="P352" s="600" t="str">
        <f t="shared" si="40"/>
        <v>0,00000</v>
      </c>
      <c r="Q352" s="350" t="s">
        <v>1073</v>
      </c>
      <c r="R352" s="243"/>
      <c r="S352" s="243"/>
      <c r="T352" s="243"/>
      <c r="U352" s="243"/>
      <c r="W352" s="141"/>
    </row>
    <row r="353" spans="1:71" s="107" customFormat="1" ht="21" customHeight="1" outlineLevel="1" x14ac:dyDescent="0.25">
      <c r="B353" s="120"/>
      <c r="C353" s="1463"/>
      <c r="D353" s="1446" t="s">
        <v>185</v>
      </c>
      <c r="E353" s="1446"/>
      <c r="F353" s="1446"/>
      <c r="G353" s="1446"/>
      <c r="H353" s="146"/>
      <c r="I353" s="139" t="str">
        <f>IF(H353=0,"",+'Factors emissió OCCC'!$D$24)</f>
        <v/>
      </c>
      <c r="J353" s="600" t="str">
        <f t="shared" si="38"/>
        <v>0,00000</v>
      </c>
      <c r="K353" s="218" t="s">
        <v>1073</v>
      </c>
      <c r="L353" s="891"/>
      <c r="M353" s="600" t="str">
        <f t="shared" si="39"/>
        <v>0,00000</v>
      </c>
      <c r="N353" s="218" t="s">
        <v>1073</v>
      </c>
      <c r="O353" s="891"/>
      <c r="P353" s="600" t="str">
        <f t="shared" si="40"/>
        <v>0,00000</v>
      </c>
      <c r="Q353" s="350" t="s">
        <v>1073</v>
      </c>
      <c r="R353" s="243"/>
      <c r="S353" s="243"/>
      <c r="T353" s="243"/>
      <c r="U353" s="243"/>
      <c r="W353" s="141"/>
    </row>
    <row r="354" spans="1:71" s="107" customFormat="1" ht="21" customHeight="1" outlineLevel="1" x14ac:dyDescent="0.25">
      <c r="B354" s="120"/>
      <c r="C354" s="1463"/>
      <c r="D354" s="1446" t="s">
        <v>186</v>
      </c>
      <c r="E354" s="1446"/>
      <c r="F354" s="1446"/>
      <c r="G354" s="1446"/>
      <c r="H354" s="146"/>
      <c r="I354" s="139" t="str">
        <f>IF(H354=0,"",+'Factors emissió OCCC'!$D$24)</f>
        <v/>
      </c>
      <c r="J354" s="600" t="str">
        <f t="shared" si="38"/>
        <v>0,00000</v>
      </c>
      <c r="K354" s="218" t="s">
        <v>1073</v>
      </c>
      <c r="L354" s="891"/>
      <c r="M354" s="600" t="str">
        <f t="shared" si="39"/>
        <v>0,00000</v>
      </c>
      <c r="N354" s="218" t="s">
        <v>1073</v>
      </c>
      <c r="O354" s="891"/>
      <c r="P354" s="600" t="str">
        <f t="shared" si="40"/>
        <v>0,00000</v>
      </c>
      <c r="Q354" s="350" t="s">
        <v>1073</v>
      </c>
      <c r="R354" s="243"/>
      <c r="S354" s="243"/>
      <c r="T354" s="243"/>
      <c r="U354" s="243"/>
      <c r="W354" s="141"/>
    </row>
    <row r="355" spans="1:71" s="107" customFormat="1" ht="21" customHeight="1" outlineLevel="1" x14ac:dyDescent="0.25">
      <c r="B355" s="120"/>
      <c r="C355" s="1463"/>
      <c r="D355" s="1446" t="s">
        <v>187</v>
      </c>
      <c r="E355" s="1446"/>
      <c r="F355" s="1446"/>
      <c r="G355" s="1446"/>
      <c r="H355" s="146"/>
      <c r="I355" s="139" t="str">
        <f>IF(H355=0,"",+'Factors emissió OCCC'!$D$24)</f>
        <v/>
      </c>
      <c r="J355" s="600" t="str">
        <f t="shared" si="38"/>
        <v>0,00000</v>
      </c>
      <c r="K355" s="218" t="s">
        <v>1073</v>
      </c>
      <c r="L355" s="891"/>
      <c r="M355" s="600" t="str">
        <f t="shared" si="39"/>
        <v>0,00000</v>
      </c>
      <c r="N355" s="218" t="s">
        <v>1073</v>
      </c>
      <c r="O355" s="891"/>
      <c r="P355" s="600" t="str">
        <f t="shared" si="40"/>
        <v>0,00000</v>
      </c>
      <c r="Q355" s="350" t="s">
        <v>1073</v>
      </c>
      <c r="R355" s="243"/>
      <c r="S355" s="243"/>
      <c r="T355" s="243"/>
      <c r="U355" s="243"/>
      <c r="W355" s="141"/>
    </row>
    <row r="356" spans="1:71" s="107" customFormat="1" ht="21" customHeight="1" outlineLevel="1" x14ac:dyDescent="0.25">
      <c r="B356" s="120"/>
      <c r="C356" s="1463"/>
      <c r="D356" s="1446" t="s">
        <v>188</v>
      </c>
      <c r="E356" s="1446"/>
      <c r="F356" s="1446"/>
      <c r="G356" s="1446"/>
      <c r="H356" s="146"/>
      <c r="I356" s="139" t="str">
        <f>IF(H356=0,"",+'Factors emissió OCCC'!$D$24)</f>
        <v/>
      </c>
      <c r="J356" s="600" t="str">
        <f t="shared" si="38"/>
        <v>0,00000</v>
      </c>
      <c r="K356" s="218" t="s">
        <v>1073</v>
      </c>
      <c r="L356" s="891"/>
      <c r="M356" s="600" t="str">
        <f t="shared" si="39"/>
        <v>0,00000</v>
      </c>
      <c r="N356" s="218" t="s">
        <v>1073</v>
      </c>
      <c r="O356" s="891"/>
      <c r="P356" s="600" t="str">
        <f t="shared" si="40"/>
        <v>0,00000</v>
      </c>
      <c r="Q356" s="350" t="s">
        <v>1073</v>
      </c>
      <c r="R356" s="243"/>
      <c r="S356" s="243"/>
      <c r="T356" s="243"/>
      <c r="U356" s="243"/>
      <c r="W356" s="141"/>
    </row>
    <row r="357" spans="1:71" s="107" customFormat="1" ht="21" customHeight="1" outlineLevel="1" thickBot="1" x14ac:dyDescent="0.3">
      <c r="B357" s="120"/>
      <c r="C357" s="1469"/>
      <c r="D357" s="1448" t="s">
        <v>189</v>
      </c>
      <c r="E357" s="1448"/>
      <c r="F357" s="1448"/>
      <c r="G357" s="1448"/>
      <c r="H357" s="148"/>
      <c r="I357" s="150" t="str">
        <f>IF(H357=0,"",+'Factors emissió OCCC'!$D$24)</f>
        <v/>
      </c>
      <c r="J357" s="601" t="str">
        <f t="shared" si="38"/>
        <v>0,00000</v>
      </c>
      <c r="K357" s="227" t="s">
        <v>1073</v>
      </c>
      <c r="L357" s="893"/>
      <c r="M357" s="601" t="str">
        <f t="shared" si="39"/>
        <v>0,00000</v>
      </c>
      <c r="N357" s="227" t="s">
        <v>1073</v>
      </c>
      <c r="O357" s="893"/>
      <c r="P357" s="601" t="str">
        <f t="shared" si="40"/>
        <v>0,00000</v>
      </c>
      <c r="Q357" s="351" t="s">
        <v>1073</v>
      </c>
      <c r="R357" s="243"/>
      <c r="S357" s="243"/>
      <c r="T357" s="243"/>
      <c r="U357" s="243"/>
      <c r="W357" s="141"/>
    </row>
    <row r="358" spans="1:71" s="107" customFormat="1" ht="21" customHeight="1" outlineLevel="1" x14ac:dyDescent="0.25">
      <c r="B358" s="124"/>
      <c r="C358" s="125"/>
      <c r="D358" s="125"/>
      <c r="E358" s="125"/>
      <c r="F358" s="125"/>
      <c r="G358" s="125"/>
      <c r="H358" s="125"/>
      <c r="I358" s="125"/>
      <c r="J358" s="125"/>
      <c r="K358" s="125"/>
      <c r="L358" s="125"/>
      <c r="M358" s="125"/>
      <c r="N358" s="125"/>
      <c r="O358" s="125"/>
      <c r="P358" s="125"/>
      <c r="Q358" s="125"/>
      <c r="R358" s="125"/>
      <c r="S358" s="243"/>
      <c r="T358" s="243"/>
      <c r="U358" s="243"/>
      <c r="W358" s="151"/>
    </row>
    <row r="359" spans="1:71" ht="16.5" customHeight="1" thickBot="1" x14ac:dyDescent="0.3">
      <c r="A359" s="107"/>
      <c r="B359" s="107"/>
      <c r="C359" s="107"/>
      <c r="D359" s="107"/>
      <c r="E359" s="107"/>
      <c r="F359" s="107"/>
      <c r="G359" s="107"/>
      <c r="H359" s="107"/>
      <c r="I359" s="152"/>
      <c r="J359" s="153"/>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row>
    <row r="360" spans="1:71" s="108" customFormat="1" ht="24.75" customHeight="1" thickBot="1" x14ac:dyDescent="0.3">
      <c r="C360" s="1512" t="s">
        <v>1437</v>
      </c>
      <c r="D360" s="1513"/>
      <c r="E360" s="1513"/>
      <c r="F360" s="1513"/>
      <c r="G360" s="1513"/>
      <c r="H360" s="1513"/>
      <c r="I360" s="1564"/>
      <c r="J360" s="127">
        <f>SUM(J194:J227)+SUM(J231:J246)+SUM(L250:L289)+SUM(L293:L332)+SUM(J338:J357)</f>
        <v>4262.2958264374774</v>
      </c>
      <c r="L360" s="867" t="s">
        <v>1084</v>
      </c>
      <c r="M360" s="127">
        <f>SUM(M194:M227)+SUM(M231:M246)+SUM(O250:O289)+SUM(O293:O332)+SUM(M338:M357)</f>
        <v>0</v>
      </c>
      <c r="N360" s="334" t="s">
        <v>1435</v>
      </c>
      <c r="O360" s="868" t="s">
        <v>1083</v>
      </c>
      <c r="P360" s="127">
        <f>SUM(P194:P227)+SUM(P231:P246)+SUM(R250:R289)+SUM(R293:R332)+SUM(P338:P357)</f>
        <v>0</v>
      </c>
      <c r="Q360" s="334" t="s">
        <v>1435</v>
      </c>
    </row>
    <row r="361" spans="1:71" s="107" customFormat="1" ht="15.9" customHeight="1" x14ac:dyDescent="0.25">
      <c r="B361" s="748" t="s">
        <v>95</v>
      </c>
      <c r="C361" s="718"/>
      <c r="D361" s="718"/>
      <c r="E361" s="718"/>
      <c r="F361" s="718"/>
      <c r="G361" s="718"/>
      <c r="H361" s="718"/>
      <c r="I361" s="718"/>
      <c r="J361" s="718"/>
      <c r="K361" s="718"/>
      <c r="L361" s="718"/>
      <c r="M361" s="718"/>
      <c r="N361" s="718"/>
      <c r="O361" s="718"/>
      <c r="P361" s="718"/>
      <c r="Q361" s="718"/>
      <c r="R361" s="718"/>
      <c r="S361" s="718"/>
      <c r="T361" s="718"/>
      <c r="U361" s="718"/>
    </row>
    <row r="362" spans="1:71" ht="30" customHeight="1" x14ac:dyDescent="0.25">
      <c r="A362" s="107"/>
      <c r="B362" s="869" t="s">
        <v>1380</v>
      </c>
      <c r="C362" s="768"/>
      <c r="D362" s="787"/>
      <c r="E362" s="787"/>
      <c r="F362" s="787"/>
      <c r="G362" s="787"/>
      <c r="H362" s="787"/>
      <c r="I362" s="787"/>
      <c r="J362" s="768"/>
      <c r="K362" s="768"/>
      <c r="L362" s="768"/>
      <c r="M362" s="768"/>
      <c r="N362" s="768"/>
      <c r="O362" s="768"/>
      <c r="P362" s="768"/>
      <c r="Q362" s="768"/>
      <c r="R362" s="768"/>
      <c r="S362" s="768"/>
      <c r="T362" s="768"/>
      <c r="U362" s="768"/>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row>
    <row r="363" spans="1:71" s="107" customFormat="1" ht="10.5" customHeight="1" thickBot="1" x14ac:dyDescent="0.3">
      <c r="B363" s="115"/>
      <c r="C363" s="116"/>
      <c r="D363" s="116"/>
      <c r="E363" s="116"/>
      <c r="F363" s="116"/>
      <c r="G363" s="116"/>
      <c r="H363" s="116"/>
      <c r="I363" s="116"/>
      <c r="J363" s="116"/>
      <c r="K363" s="116"/>
      <c r="L363" s="116"/>
      <c r="M363" s="116"/>
      <c r="N363" s="116"/>
      <c r="O363" s="116"/>
      <c r="P363" s="116"/>
      <c r="Q363" s="116"/>
      <c r="R363" s="116"/>
      <c r="S363" s="243"/>
      <c r="T363" s="243"/>
      <c r="U363" s="243"/>
      <c r="V363" s="134"/>
      <c r="W363" s="1480" t="s">
        <v>1123</v>
      </c>
      <c r="X363" s="134"/>
      <c r="Y363" s="134"/>
    </row>
    <row r="364" spans="1:71" s="108" customFormat="1" ht="30" customHeight="1" x14ac:dyDescent="0.25">
      <c r="B364" s="118"/>
      <c r="C364" s="1485" t="s">
        <v>96</v>
      </c>
      <c r="D364" s="1486"/>
      <c r="E364" s="1486"/>
      <c r="F364" s="1486"/>
      <c r="G364" s="1486"/>
      <c r="H364" s="1486"/>
      <c r="I364" s="1486"/>
      <c r="J364" s="1486"/>
      <c r="K364" s="1486"/>
      <c r="L364" s="1486"/>
      <c r="M364" s="1486"/>
      <c r="N364" s="1486"/>
      <c r="O364" s="1486"/>
      <c r="P364" s="1486"/>
      <c r="Q364" s="1487"/>
      <c r="R364" s="281"/>
      <c r="S364" s="281"/>
      <c r="T364" s="281"/>
      <c r="U364" s="281"/>
      <c r="W364" s="1481"/>
    </row>
    <row r="365" spans="1:71" s="108" customFormat="1" ht="53.25" customHeight="1" x14ac:dyDescent="0.25">
      <c r="B365" s="118"/>
      <c r="C365" s="1458" t="s">
        <v>97</v>
      </c>
      <c r="D365" s="1460" t="s">
        <v>98</v>
      </c>
      <c r="E365" s="1460"/>
      <c r="F365" s="1460" t="s">
        <v>62</v>
      </c>
      <c r="G365" s="1460"/>
      <c r="H365" s="841" t="s">
        <v>981</v>
      </c>
      <c r="I365" s="583" t="s">
        <v>982</v>
      </c>
      <c r="J365" s="1475" t="s">
        <v>983</v>
      </c>
      <c r="K365" s="1475"/>
      <c r="L365" s="1421" t="s">
        <v>1070</v>
      </c>
      <c r="M365" s="1421"/>
      <c r="N365" s="1421"/>
      <c r="O365" s="1421" t="s">
        <v>1069</v>
      </c>
      <c r="P365" s="1421"/>
      <c r="Q365" s="1417"/>
      <c r="R365" s="281"/>
      <c r="S365" s="281"/>
      <c r="T365" s="281"/>
      <c r="U365" s="281"/>
      <c r="W365" s="670" t="s">
        <v>1836</v>
      </c>
    </row>
    <row r="366" spans="1:71" s="108" customFormat="1" ht="66" customHeight="1" x14ac:dyDescent="0.25">
      <c r="B366" s="118"/>
      <c r="C366" s="1458"/>
      <c r="D366" s="1460"/>
      <c r="E366" s="1460"/>
      <c r="F366" s="841" t="s">
        <v>736</v>
      </c>
      <c r="G366" s="841" t="s">
        <v>63</v>
      </c>
      <c r="H366" s="841" t="s">
        <v>99</v>
      </c>
      <c r="I366" s="841" t="s">
        <v>1143</v>
      </c>
      <c r="J366" s="673" t="s">
        <v>1071</v>
      </c>
      <c r="K366" s="673" t="s">
        <v>1078</v>
      </c>
      <c r="L366" s="673" t="s">
        <v>1423</v>
      </c>
      <c r="M366" s="673" t="s">
        <v>1072</v>
      </c>
      <c r="N366" s="673" t="s">
        <v>1080</v>
      </c>
      <c r="O366" s="673" t="s">
        <v>1425</v>
      </c>
      <c r="P366" s="673" t="s">
        <v>1072</v>
      </c>
      <c r="Q366" s="838" t="s">
        <v>1079</v>
      </c>
      <c r="R366" s="281"/>
      <c r="S366" s="281"/>
      <c r="T366" s="281"/>
      <c r="U366" s="281"/>
      <c r="W366" s="1450" t="s">
        <v>1735</v>
      </c>
    </row>
    <row r="367" spans="1:71" s="107" customFormat="1" ht="21" customHeight="1" x14ac:dyDescent="0.25">
      <c r="B367" s="120"/>
      <c r="C367" s="1463" t="s">
        <v>100</v>
      </c>
      <c r="D367" s="1470" t="s">
        <v>101</v>
      </c>
      <c r="E367" s="839" t="s">
        <v>102</v>
      </c>
      <c r="F367" s="839" t="s">
        <v>103</v>
      </c>
      <c r="G367" s="682"/>
      <c r="H367" s="138"/>
      <c r="I367" s="139" t="str">
        <f>IF(G367=0,"",+'Factors emissió OCCC'!$D$16)</f>
        <v/>
      </c>
      <c r="J367" s="600" t="str">
        <f>IF(G367=0,"0,00000",(G367*I367)/1000)</f>
        <v>0,00000</v>
      </c>
      <c r="K367" s="218" t="s">
        <v>1073</v>
      </c>
      <c r="L367" s="890" t="str">
        <f>IF(G367=0,"",+'Factors emissió OCCC'!$M$17)</f>
        <v/>
      </c>
      <c r="M367" s="600" t="str">
        <f>IF(G367=0,"0,00000",(G367*L367)/1000)</f>
        <v>0,00000</v>
      </c>
      <c r="N367" s="218" t="s">
        <v>1073</v>
      </c>
      <c r="O367" s="890" t="str">
        <f>IF(G367=0,"",+'Factors emissió OCCC'!$O$17)</f>
        <v/>
      </c>
      <c r="P367" s="600" t="str">
        <f>IF(G367=0,"0,00000",(G367*O367)/1000)</f>
        <v>0,00000</v>
      </c>
      <c r="Q367" s="350" t="s">
        <v>1073</v>
      </c>
      <c r="R367" s="243"/>
      <c r="S367" s="243"/>
      <c r="T367" s="243"/>
      <c r="U367" s="243"/>
      <c r="V367" s="134"/>
      <c r="W367" s="1450"/>
      <c r="X367" s="134"/>
      <c r="Y367" s="134"/>
    </row>
    <row r="368" spans="1:71" s="107" customFormat="1" ht="27.9" customHeight="1" x14ac:dyDescent="0.25">
      <c r="B368" s="120"/>
      <c r="C368" s="1464"/>
      <c r="D368" s="1489"/>
      <c r="E368" s="842" t="s">
        <v>104</v>
      </c>
      <c r="F368" s="839" t="s">
        <v>103</v>
      </c>
      <c r="G368" s="846"/>
      <c r="H368" s="138"/>
      <c r="I368" s="139" t="str">
        <f>IF(G368=0,"",+'Factors emissió OCCC'!$D$16)</f>
        <v/>
      </c>
      <c r="J368" s="600" t="str">
        <f t="shared" ref="J368:J375" si="41">IF(G368=0,"0,00000",(G368*I368)/1000)</f>
        <v>0,00000</v>
      </c>
      <c r="K368" s="218" t="s">
        <v>1073</v>
      </c>
      <c r="L368" s="890" t="str">
        <f>IF(G368=0,"",+'Factors emissió OCCC'!$M$21)</f>
        <v/>
      </c>
      <c r="M368" s="600" t="str">
        <f t="shared" ref="M368:M400" si="42">IF(G368=0,"0,00000",(G368*L368)/1000)</f>
        <v>0,00000</v>
      </c>
      <c r="N368" s="218" t="s">
        <v>1073</v>
      </c>
      <c r="O368" s="890" t="str">
        <f>IF(G368=0,"",+'Factors emissió OCCC'!$O$21)</f>
        <v/>
      </c>
      <c r="P368" s="600" t="str">
        <f t="shared" ref="P368:P400" si="43">IF(G368=0,"0,00000",(G368*O368)/1000)</f>
        <v>0,00000</v>
      </c>
      <c r="Q368" s="350" t="s">
        <v>1073</v>
      </c>
      <c r="R368" s="243"/>
      <c r="S368" s="243"/>
      <c r="T368" s="243"/>
      <c r="U368" s="243"/>
      <c r="V368" s="134"/>
      <c r="W368" s="1450"/>
      <c r="X368" s="134"/>
      <c r="Y368" s="134"/>
    </row>
    <row r="369" spans="2:25" s="107" customFormat="1" ht="21" customHeight="1" x14ac:dyDescent="0.25">
      <c r="B369" s="120"/>
      <c r="C369" s="1464"/>
      <c r="D369" s="1489"/>
      <c r="E369" s="839" t="s">
        <v>106</v>
      </c>
      <c r="F369" s="839" t="s">
        <v>103</v>
      </c>
      <c r="G369" s="846"/>
      <c r="H369" s="138"/>
      <c r="I369" s="139" t="str">
        <f>IF(G369=0,"",+'Factors emissió OCCC'!$D$16)</f>
        <v/>
      </c>
      <c r="J369" s="600" t="str">
        <f t="shared" si="41"/>
        <v>0,00000</v>
      </c>
      <c r="K369" s="218" t="s">
        <v>1073</v>
      </c>
      <c r="L369" s="890" t="str">
        <f>IF(G369=0,"",+'Factors emissió OCCC'!$M$24)</f>
        <v/>
      </c>
      <c r="M369" s="600" t="str">
        <f t="shared" si="42"/>
        <v>0,00000</v>
      </c>
      <c r="N369" s="218" t="s">
        <v>1073</v>
      </c>
      <c r="O369" s="890" t="str">
        <f>IF(G369=0,"",+'Factors emissió OCCC'!$O$24)</f>
        <v/>
      </c>
      <c r="P369" s="600" t="str">
        <f t="shared" si="43"/>
        <v>0,00000</v>
      </c>
      <c r="Q369" s="350" t="s">
        <v>1073</v>
      </c>
      <c r="R369" s="243"/>
      <c r="S369" s="243"/>
      <c r="T369" s="243"/>
      <c r="U369" s="243"/>
      <c r="V369" s="134"/>
      <c r="W369" s="1677"/>
      <c r="X369" s="134"/>
      <c r="Y369" s="134"/>
    </row>
    <row r="370" spans="2:25" s="107" customFormat="1" ht="21" customHeight="1" x14ac:dyDescent="0.25">
      <c r="B370" s="120"/>
      <c r="C370" s="1464"/>
      <c r="D370" s="1489"/>
      <c r="E370" s="839" t="s">
        <v>107</v>
      </c>
      <c r="F370" s="839" t="s">
        <v>103</v>
      </c>
      <c r="G370" s="846"/>
      <c r="H370" s="138"/>
      <c r="I370" s="139" t="str">
        <f>IF(G370=0,"",+'Factors emissió OCCC'!$D$16)</f>
        <v/>
      </c>
      <c r="J370" s="600" t="str">
        <f t="shared" si="41"/>
        <v>0,00000</v>
      </c>
      <c r="K370" s="218" t="s">
        <v>1073</v>
      </c>
      <c r="L370" s="890" t="str">
        <f>IF(G370=0,"",+'Factors emissió OCCC'!$M$17)</f>
        <v/>
      </c>
      <c r="M370" s="600" t="str">
        <f t="shared" si="42"/>
        <v>0,00000</v>
      </c>
      <c r="N370" s="218" t="s">
        <v>1073</v>
      </c>
      <c r="O370" s="890" t="str">
        <f>IF(G370=0,"",+'Factors emissió OCCC'!$O$17)</f>
        <v/>
      </c>
      <c r="P370" s="600" t="str">
        <f t="shared" si="43"/>
        <v>0,00000</v>
      </c>
      <c r="Q370" s="350" t="s">
        <v>1073</v>
      </c>
      <c r="R370" s="243"/>
      <c r="S370" s="243"/>
      <c r="T370" s="243"/>
      <c r="U370" s="243"/>
      <c r="V370" s="134"/>
      <c r="W370" s="1677"/>
      <c r="X370" s="134"/>
      <c r="Y370" s="134"/>
    </row>
    <row r="371" spans="2:25" s="107" customFormat="1" ht="51.75" customHeight="1" x14ac:dyDescent="0.25">
      <c r="B371" s="120"/>
      <c r="C371" s="1464"/>
      <c r="D371" s="1489"/>
      <c r="E371" s="842" t="s">
        <v>108</v>
      </c>
      <c r="F371" s="839" t="s">
        <v>103</v>
      </c>
      <c r="G371" s="846"/>
      <c r="H371" s="138"/>
      <c r="I371" s="139" t="str">
        <f>IF(G371=0,"",+'Factors emissió OCCC'!$D$28)</f>
        <v/>
      </c>
      <c r="J371" s="600" t="str">
        <f t="shared" si="41"/>
        <v>0,00000</v>
      </c>
      <c r="K371" s="218" t="s">
        <v>1073</v>
      </c>
      <c r="L371" s="890" t="str">
        <f>IF(G371=0,"",+'Factors emissió OCCC'!$M$34)</f>
        <v/>
      </c>
      <c r="M371" s="600" t="str">
        <f t="shared" si="42"/>
        <v>0,00000</v>
      </c>
      <c r="N371" s="218" t="s">
        <v>1073</v>
      </c>
      <c r="O371" s="890" t="str">
        <f>IF(G371=0,"",+'Factors emissió OCCC'!$O$34)</f>
        <v/>
      </c>
      <c r="P371" s="600" t="str">
        <f t="shared" si="43"/>
        <v>0,00000</v>
      </c>
      <c r="Q371" s="350" t="s">
        <v>1073</v>
      </c>
      <c r="R371" s="243"/>
      <c r="S371" s="243"/>
      <c r="T371" s="243"/>
      <c r="U371" s="243"/>
      <c r="V371" s="134"/>
      <c r="W371" s="1677"/>
      <c r="X371" s="134"/>
      <c r="Y371" s="134"/>
    </row>
    <row r="372" spans="2:25" s="107" customFormat="1" ht="21" customHeight="1" x14ac:dyDescent="0.25">
      <c r="B372" s="120"/>
      <c r="C372" s="1464"/>
      <c r="D372" s="1470" t="s">
        <v>109</v>
      </c>
      <c r="E372" s="839" t="s">
        <v>102</v>
      </c>
      <c r="F372" s="839" t="s">
        <v>103</v>
      </c>
      <c r="G372" s="846"/>
      <c r="H372" s="138"/>
      <c r="I372" s="139" t="str">
        <f>IF(G372=0,"",+'Factors emissió OCCC'!$D$18)</f>
        <v/>
      </c>
      <c r="J372" s="600" t="str">
        <f t="shared" si="41"/>
        <v>0,00000</v>
      </c>
      <c r="K372" s="218" t="s">
        <v>1073</v>
      </c>
      <c r="L372" s="890" t="str">
        <f>IF(G372=0,"",+'Factors emissió OCCC'!$M$19)</f>
        <v/>
      </c>
      <c r="M372" s="600" t="str">
        <f t="shared" si="42"/>
        <v>0,00000</v>
      </c>
      <c r="N372" s="218" t="s">
        <v>1073</v>
      </c>
      <c r="O372" s="890" t="str">
        <f>IF(G372=0,"",+'Factors emissió OCCC'!$O$19)</f>
        <v/>
      </c>
      <c r="P372" s="600" t="str">
        <f t="shared" si="43"/>
        <v>0,00000</v>
      </c>
      <c r="Q372" s="350" t="s">
        <v>1073</v>
      </c>
      <c r="R372" s="243"/>
      <c r="S372" s="243"/>
      <c r="T372" s="243"/>
      <c r="U372" s="243"/>
      <c r="V372" s="134"/>
      <c r="W372" s="1677"/>
      <c r="X372" s="134"/>
      <c r="Y372" s="134"/>
    </row>
    <row r="373" spans="2:25" s="107" customFormat="1" ht="27.9" customHeight="1" x14ac:dyDescent="0.25">
      <c r="B373" s="120"/>
      <c r="C373" s="1464"/>
      <c r="D373" s="1489"/>
      <c r="E373" s="842" t="s">
        <v>104</v>
      </c>
      <c r="F373" s="839" t="s">
        <v>103</v>
      </c>
      <c r="G373" s="846"/>
      <c r="H373" s="138"/>
      <c r="I373" s="139" t="str">
        <f>IF(G373=0,"",+'Factors emissió OCCC'!$D$18)</f>
        <v/>
      </c>
      <c r="J373" s="600" t="str">
        <f t="shared" si="41"/>
        <v>0,00000</v>
      </c>
      <c r="K373" s="218" t="s">
        <v>1073</v>
      </c>
      <c r="L373" s="890" t="str">
        <f>IF(G373=0,"",+'Factors emissió OCCC'!$M$23)</f>
        <v/>
      </c>
      <c r="M373" s="600" t="str">
        <f t="shared" si="42"/>
        <v>0,00000</v>
      </c>
      <c r="N373" s="218" t="s">
        <v>1073</v>
      </c>
      <c r="O373" s="890" t="str">
        <f>IF(G373=0,"",+'Factors emissió OCCC'!$O$23)</f>
        <v/>
      </c>
      <c r="P373" s="600" t="str">
        <f t="shared" si="43"/>
        <v>0,00000</v>
      </c>
      <c r="Q373" s="350" t="s">
        <v>1073</v>
      </c>
      <c r="R373" s="243"/>
      <c r="S373" s="243"/>
      <c r="T373" s="243"/>
      <c r="U373" s="243"/>
      <c r="V373" s="134"/>
      <c r="W373" s="1677"/>
      <c r="X373" s="134"/>
      <c r="Y373" s="134"/>
    </row>
    <row r="374" spans="2:25" s="107" customFormat="1" ht="21" customHeight="1" x14ac:dyDescent="0.25">
      <c r="B374" s="120"/>
      <c r="C374" s="1464"/>
      <c r="D374" s="1489"/>
      <c r="E374" s="839" t="s">
        <v>105</v>
      </c>
      <c r="F374" s="839" t="s">
        <v>103</v>
      </c>
      <c r="G374" s="846"/>
      <c r="H374" s="138"/>
      <c r="I374" s="139" t="str">
        <f>IF(G374=0,"",+'Factors emissió OCCC'!$D$18)</f>
        <v/>
      </c>
      <c r="J374" s="600" t="str">
        <f t="shared" si="41"/>
        <v>0,00000</v>
      </c>
      <c r="K374" s="218" t="s">
        <v>1073</v>
      </c>
      <c r="L374" s="890" t="str">
        <f>IF(G374=0,"",+'Factors emissió OCCC'!$M$26)</f>
        <v/>
      </c>
      <c r="M374" s="600" t="str">
        <f t="shared" si="42"/>
        <v>0,00000</v>
      </c>
      <c r="N374" s="218" t="s">
        <v>1073</v>
      </c>
      <c r="O374" s="890" t="str">
        <f>IF(G374=0,"",+'Factors emissió OCCC'!$O$26)</f>
        <v/>
      </c>
      <c r="P374" s="600" t="str">
        <f t="shared" si="43"/>
        <v>0,00000</v>
      </c>
      <c r="Q374" s="350" t="s">
        <v>1073</v>
      </c>
      <c r="R374" s="243"/>
      <c r="S374" s="243"/>
      <c r="T374" s="243"/>
      <c r="U374" s="243"/>
      <c r="V374" s="134"/>
      <c r="W374" s="1677"/>
      <c r="X374" s="134"/>
      <c r="Y374" s="134"/>
    </row>
    <row r="375" spans="2:25" s="107" customFormat="1" ht="21" customHeight="1" x14ac:dyDescent="0.25">
      <c r="B375" s="120"/>
      <c r="C375" s="1464"/>
      <c r="D375" s="1489"/>
      <c r="E375" s="839" t="s">
        <v>107</v>
      </c>
      <c r="F375" s="839" t="s">
        <v>103</v>
      </c>
      <c r="G375" s="846"/>
      <c r="H375" s="138"/>
      <c r="I375" s="139" t="str">
        <f>IF(G375=0,"",+'Factors emissió OCCC'!$D$18)</f>
        <v/>
      </c>
      <c r="J375" s="600" t="str">
        <f t="shared" si="41"/>
        <v>0,00000</v>
      </c>
      <c r="K375" s="218" t="s">
        <v>1073</v>
      </c>
      <c r="L375" s="890" t="str">
        <f>IF(G375=0,"",+'Factors emissió OCCC'!$M$19)</f>
        <v/>
      </c>
      <c r="M375" s="600" t="str">
        <f t="shared" si="42"/>
        <v>0,00000</v>
      </c>
      <c r="N375" s="218" t="s">
        <v>1073</v>
      </c>
      <c r="O375" s="890" t="str">
        <f>IF(G375=0,"",+'Factors emissió OCCC'!$O$19)</f>
        <v/>
      </c>
      <c r="P375" s="600" t="str">
        <f t="shared" si="43"/>
        <v>0,00000</v>
      </c>
      <c r="Q375" s="350" t="s">
        <v>1073</v>
      </c>
      <c r="R375" s="243"/>
      <c r="S375" s="243"/>
      <c r="T375" s="243"/>
      <c r="U375" s="243"/>
      <c r="V375" s="134"/>
      <c r="W375" s="1677"/>
      <c r="X375" s="134"/>
      <c r="Y375" s="134"/>
    </row>
    <row r="376" spans="2:25" s="107" customFormat="1" ht="90.6" customHeight="1" x14ac:dyDescent="0.25">
      <c r="B376" s="120"/>
      <c r="C376" s="1464"/>
      <c r="D376" s="1489"/>
      <c r="E376" s="842" t="s">
        <v>1426</v>
      </c>
      <c r="F376" s="839" t="s">
        <v>103</v>
      </c>
      <c r="G376" s="846"/>
      <c r="H376" s="138"/>
      <c r="I376" s="139" t="str">
        <f>IF(G376=0,"",+'Factors emissió OCCC'!$D$25)</f>
        <v/>
      </c>
      <c r="J376" s="600" t="str">
        <f>IF(G376=0,"0,00000",(G376*I376)/1000)</f>
        <v>0,00000</v>
      </c>
      <c r="K376" s="218" t="s">
        <v>1073</v>
      </c>
      <c r="L376" s="890" t="str">
        <f>IF(G376=0,"",+'Factors emissió OCCC'!$M$31)</f>
        <v/>
      </c>
      <c r="M376" s="600" t="str">
        <f t="shared" si="42"/>
        <v>0,00000</v>
      </c>
      <c r="N376" s="218" t="s">
        <v>1073</v>
      </c>
      <c r="O376" s="890" t="str">
        <f>IF(G376=0,"",+'Factors emissió OCCC'!$O$31)</f>
        <v/>
      </c>
      <c r="P376" s="600" t="str">
        <f t="shared" si="43"/>
        <v>0,00000</v>
      </c>
      <c r="Q376" s="350" t="s">
        <v>1073</v>
      </c>
      <c r="R376" s="243"/>
      <c r="S376" s="243"/>
      <c r="T376" s="243"/>
      <c r="U376" s="243"/>
      <c r="V376" s="134"/>
      <c r="W376" s="1677"/>
      <c r="X376" s="134"/>
      <c r="Y376" s="134"/>
    </row>
    <row r="377" spans="2:25" s="107" customFormat="1" ht="90.6" customHeight="1" x14ac:dyDescent="0.25">
      <c r="B377" s="120"/>
      <c r="C377" s="1464"/>
      <c r="D377" s="1489"/>
      <c r="E377" s="842" t="s">
        <v>1427</v>
      </c>
      <c r="F377" s="839"/>
      <c r="G377" s="846"/>
      <c r="H377" s="138"/>
      <c r="I377" s="139" t="str">
        <f>IF(G377=0,"",+'Factors emissió OCCC'!$D$25)</f>
        <v/>
      </c>
      <c r="J377" s="600" t="str">
        <f t="shared" ref="J377:J392" si="44">IF(G377=0,"0,00000",(G377*I377)/1000)</f>
        <v>0,00000</v>
      </c>
      <c r="K377" s="218" t="s">
        <v>1073</v>
      </c>
      <c r="L377" s="890" t="str">
        <f>IF(G377=0,"",+'Factors emissió OCCC'!$M$33)</f>
        <v/>
      </c>
      <c r="M377" s="600" t="str">
        <f t="shared" si="42"/>
        <v>0,00000</v>
      </c>
      <c r="N377" s="218" t="s">
        <v>1073</v>
      </c>
      <c r="O377" s="890" t="str">
        <f>IF(G377=0,"",+'Factors emissió OCCC'!$O$33)</f>
        <v/>
      </c>
      <c r="P377" s="600" t="str">
        <f t="shared" si="43"/>
        <v>0,00000</v>
      </c>
      <c r="Q377" s="350" t="s">
        <v>1073</v>
      </c>
      <c r="R377" s="243"/>
      <c r="S377" s="243"/>
      <c r="T377" s="243"/>
      <c r="U377" s="243"/>
      <c r="V377" s="134"/>
      <c r="W377" s="1677"/>
      <c r="X377" s="134"/>
      <c r="Y377" s="134"/>
    </row>
    <row r="378" spans="2:25" s="107" customFormat="1" ht="90.6" customHeight="1" x14ac:dyDescent="0.25">
      <c r="B378" s="120"/>
      <c r="C378" s="1464"/>
      <c r="D378" s="1489"/>
      <c r="E378" s="842" t="s">
        <v>1428</v>
      </c>
      <c r="F378" s="839" t="s">
        <v>103</v>
      </c>
      <c r="G378" s="846"/>
      <c r="H378" s="138"/>
      <c r="I378" s="139" t="str">
        <f>IF(G378=0,"",+'Factors emissió OCCC'!$D$25)</f>
        <v/>
      </c>
      <c r="J378" s="600" t="str">
        <f t="shared" si="44"/>
        <v>0,00000</v>
      </c>
      <c r="K378" s="218" t="s">
        <v>1073</v>
      </c>
      <c r="L378" s="890" t="str">
        <f>IF(G378=0,"",+'Factors emissió OCCC'!$M$36)</f>
        <v/>
      </c>
      <c r="M378" s="600" t="str">
        <f t="shared" si="42"/>
        <v>0,00000</v>
      </c>
      <c r="N378" s="218" t="s">
        <v>1073</v>
      </c>
      <c r="O378" s="890" t="str">
        <f>IF(G378=0,"",+'Factors emissió OCCC'!$O$36)</f>
        <v/>
      </c>
      <c r="P378" s="600" t="str">
        <f t="shared" si="43"/>
        <v>0,00000</v>
      </c>
      <c r="Q378" s="350" t="s">
        <v>1073</v>
      </c>
      <c r="R378" s="243"/>
      <c r="S378" s="243"/>
      <c r="T378" s="243"/>
      <c r="U378" s="243"/>
      <c r="V378" s="134"/>
      <c r="W378" s="1677"/>
      <c r="X378" s="134"/>
      <c r="Y378" s="134"/>
    </row>
    <row r="379" spans="2:25" s="107" customFormat="1" ht="21" customHeight="1" x14ac:dyDescent="0.25">
      <c r="B379" s="120"/>
      <c r="C379" s="1464"/>
      <c r="D379" s="1470" t="s">
        <v>1676</v>
      </c>
      <c r="E379" s="839" t="s">
        <v>102</v>
      </c>
      <c r="F379" s="839" t="s">
        <v>103</v>
      </c>
      <c r="G379" s="846"/>
      <c r="H379" s="140"/>
      <c r="I379" s="139" t="str">
        <f>IF(G379=0,"",+'Factors emissió OCCC'!$D$19*(1-(IF(H379="",0.05,H379))))</f>
        <v/>
      </c>
      <c r="J379" s="600" t="str">
        <f t="shared" si="44"/>
        <v>0,00000</v>
      </c>
      <c r="K379" s="218" t="s">
        <v>1073</v>
      </c>
      <c r="L379" s="890" t="str">
        <f>IF(G379=0,"",+'Factors emissió OCCC'!$M$18)</f>
        <v/>
      </c>
      <c r="M379" s="600" t="str">
        <f t="shared" si="42"/>
        <v>0,00000</v>
      </c>
      <c r="N379" s="218" t="s">
        <v>1073</v>
      </c>
      <c r="O379" s="890" t="str">
        <f>IF(G379=0,"",+'Factors emissió OCCC'!$O$18)</f>
        <v/>
      </c>
      <c r="P379" s="600" t="str">
        <f t="shared" si="43"/>
        <v>0,00000</v>
      </c>
      <c r="Q379" s="350" t="s">
        <v>1073</v>
      </c>
      <c r="R379" s="243"/>
      <c r="S379" s="243"/>
      <c r="T379" s="243"/>
      <c r="U379" s="243"/>
      <c r="V379" s="134"/>
      <c r="W379" s="1677"/>
      <c r="X379" s="134"/>
      <c r="Y379" s="134"/>
    </row>
    <row r="380" spans="2:25" s="107" customFormat="1" ht="27.9" customHeight="1" x14ac:dyDescent="0.25">
      <c r="B380" s="120"/>
      <c r="C380" s="1464"/>
      <c r="D380" s="1470"/>
      <c r="E380" s="842" t="s">
        <v>104</v>
      </c>
      <c r="F380" s="839" t="s">
        <v>103</v>
      </c>
      <c r="G380" s="846"/>
      <c r="H380" s="140"/>
      <c r="I380" s="139" t="str">
        <f>IF(G380=0,"",+'Factors emissió OCCC'!$D$19*(1-(IF(H380="",0.05,H380))))</f>
        <v/>
      </c>
      <c r="J380" s="600" t="str">
        <f t="shared" si="44"/>
        <v>0,00000</v>
      </c>
      <c r="K380" s="218" t="s">
        <v>1073</v>
      </c>
      <c r="L380" s="890" t="str">
        <f>IF(G380=0,"",+'Factors emissió OCCC'!$M$22)</f>
        <v/>
      </c>
      <c r="M380" s="600" t="str">
        <f t="shared" si="42"/>
        <v>0,00000</v>
      </c>
      <c r="N380" s="218" t="s">
        <v>1073</v>
      </c>
      <c r="O380" s="890" t="str">
        <f>IF(G380=0,"",+'Factors emissió OCCC'!$O$22)</f>
        <v/>
      </c>
      <c r="P380" s="600" t="str">
        <f t="shared" si="43"/>
        <v>0,00000</v>
      </c>
      <c r="Q380" s="350" t="s">
        <v>1073</v>
      </c>
      <c r="R380" s="243"/>
      <c r="S380" s="243"/>
      <c r="T380" s="243"/>
      <c r="U380" s="243"/>
      <c r="V380" s="134"/>
      <c r="W380" s="141"/>
      <c r="X380" s="134"/>
      <c r="Y380" s="134"/>
    </row>
    <row r="381" spans="2:25" s="107" customFormat="1" ht="21" customHeight="1" x14ac:dyDescent="0.25">
      <c r="B381" s="120"/>
      <c r="C381" s="1464"/>
      <c r="D381" s="1470"/>
      <c r="E381" s="839" t="s">
        <v>106</v>
      </c>
      <c r="F381" s="839" t="s">
        <v>103</v>
      </c>
      <c r="G381" s="846"/>
      <c r="H381" s="140"/>
      <c r="I381" s="139" t="str">
        <f>IF(G381=0,"",+'Factors emissió OCCC'!$D$19*(1-(IF(H381="",0.05,H381))))</f>
        <v/>
      </c>
      <c r="J381" s="600" t="str">
        <f t="shared" si="44"/>
        <v>0,00000</v>
      </c>
      <c r="K381" s="218" t="s">
        <v>1073</v>
      </c>
      <c r="L381" s="890" t="str">
        <f>IF(G381=0,"",+'Factors emissió OCCC'!$M$25)</f>
        <v/>
      </c>
      <c r="M381" s="600" t="str">
        <f t="shared" si="42"/>
        <v>0,00000</v>
      </c>
      <c r="N381" s="218" t="s">
        <v>1073</v>
      </c>
      <c r="O381" s="890" t="str">
        <f>IF(G381=0,"",+'Factors emissió OCCC'!$O$25)</f>
        <v/>
      </c>
      <c r="P381" s="600" t="str">
        <f t="shared" si="43"/>
        <v>0,00000</v>
      </c>
      <c r="Q381" s="350" t="s">
        <v>1073</v>
      </c>
      <c r="R381" s="243"/>
      <c r="S381" s="243"/>
      <c r="T381" s="243"/>
      <c r="U381" s="243"/>
      <c r="V381" s="134"/>
      <c r="W381" s="141"/>
      <c r="X381" s="134"/>
      <c r="Y381" s="134"/>
    </row>
    <row r="382" spans="2:25" s="107" customFormat="1" ht="21" customHeight="1" x14ac:dyDescent="0.25">
      <c r="B382" s="120"/>
      <c r="C382" s="1464"/>
      <c r="D382" s="1470"/>
      <c r="E382" s="839" t="s">
        <v>107</v>
      </c>
      <c r="F382" s="839" t="s">
        <v>103</v>
      </c>
      <c r="G382" s="846"/>
      <c r="H382" s="140"/>
      <c r="I382" s="139" t="str">
        <f>IF(G382=0,"",+'Factors emissió OCCC'!$D$19*(1-(IF(H382="",0.05,H382))))</f>
        <v/>
      </c>
      <c r="J382" s="600" t="str">
        <f t="shared" si="44"/>
        <v>0,00000</v>
      </c>
      <c r="K382" s="218" t="s">
        <v>1073</v>
      </c>
      <c r="L382" s="890" t="str">
        <f>IF(G382=0,"",+'Factors emissió OCCC'!$M$18)</f>
        <v/>
      </c>
      <c r="M382" s="600" t="str">
        <f t="shared" si="42"/>
        <v>0,00000</v>
      </c>
      <c r="N382" s="218" t="s">
        <v>1073</v>
      </c>
      <c r="O382" s="890" t="str">
        <f>IF(G382=0,"",+'Factors emissió OCCC'!$O$18)</f>
        <v/>
      </c>
      <c r="P382" s="600" t="str">
        <f t="shared" si="43"/>
        <v>0,00000</v>
      </c>
      <c r="Q382" s="350" t="s">
        <v>1073</v>
      </c>
      <c r="R382" s="243"/>
      <c r="S382" s="243"/>
      <c r="T382" s="243"/>
      <c r="U382" s="243"/>
      <c r="V382" s="134"/>
      <c r="W382" s="141"/>
      <c r="X382" s="134"/>
      <c r="Y382" s="134"/>
    </row>
    <row r="383" spans="2:25" s="107" customFormat="1" ht="21" customHeight="1" x14ac:dyDescent="0.25">
      <c r="B383" s="120"/>
      <c r="C383" s="1464"/>
      <c r="D383" s="1470" t="s">
        <v>1677</v>
      </c>
      <c r="E383" s="839" t="s">
        <v>102</v>
      </c>
      <c r="F383" s="839" t="s">
        <v>103</v>
      </c>
      <c r="G383" s="846"/>
      <c r="H383" s="140"/>
      <c r="I383" s="139" t="str">
        <f>IF(G383=0,"",+'Factors emissió OCCC'!$D$20*(1-(IF(H383="",0.3,H383))))</f>
        <v/>
      </c>
      <c r="J383" s="600" t="str">
        <f t="shared" si="44"/>
        <v>0,00000</v>
      </c>
      <c r="K383" s="218" t="s">
        <v>1073</v>
      </c>
      <c r="L383" s="890" t="str">
        <f>IF(G383=0,"",+'Factors emissió OCCC'!$M$19)</f>
        <v/>
      </c>
      <c r="M383" s="600" t="str">
        <f t="shared" si="42"/>
        <v>0,00000</v>
      </c>
      <c r="N383" s="218" t="s">
        <v>1073</v>
      </c>
      <c r="O383" s="890" t="str">
        <f>IF(G383=0,"",+'Factors emissió OCCC'!$O$19)</f>
        <v/>
      </c>
      <c r="P383" s="600" t="str">
        <f t="shared" si="43"/>
        <v>0,00000</v>
      </c>
      <c r="Q383" s="350" t="s">
        <v>1073</v>
      </c>
      <c r="R383" s="243"/>
      <c r="S383" s="243"/>
      <c r="T383" s="243"/>
      <c r="U383" s="243"/>
      <c r="V383" s="134"/>
      <c r="W383" s="141"/>
      <c r="X383" s="134"/>
      <c r="Y383" s="134"/>
    </row>
    <row r="384" spans="2:25" s="107" customFormat="1" ht="27.9" customHeight="1" x14ac:dyDescent="0.25">
      <c r="B384" s="120"/>
      <c r="C384" s="1464"/>
      <c r="D384" s="1470"/>
      <c r="E384" s="842" t="s">
        <v>104</v>
      </c>
      <c r="F384" s="839" t="s">
        <v>103</v>
      </c>
      <c r="G384" s="846"/>
      <c r="H384" s="140"/>
      <c r="I384" s="139" t="str">
        <f>IF(G384=0,"",+'Factors emissió OCCC'!$D$20*(1-(IF(H384="",0.3,H384))))</f>
        <v/>
      </c>
      <c r="J384" s="600" t="str">
        <f t="shared" si="44"/>
        <v>0,00000</v>
      </c>
      <c r="K384" s="218" t="s">
        <v>1073</v>
      </c>
      <c r="L384" s="890" t="str">
        <f>IF(G384=0,"",+'Factors emissió OCCC'!$M$23)</f>
        <v/>
      </c>
      <c r="M384" s="600" t="str">
        <f t="shared" si="42"/>
        <v>0,00000</v>
      </c>
      <c r="N384" s="218" t="s">
        <v>1073</v>
      </c>
      <c r="O384" s="890" t="str">
        <f>IF(G384=0,"",+'Factors emissió OCCC'!$O$23)</f>
        <v/>
      </c>
      <c r="P384" s="600" t="str">
        <f t="shared" si="43"/>
        <v>0,00000</v>
      </c>
      <c r="Q384" s="350" t="s">
        <v>1073</v>
      </c>
      <c r="R384" s="243"/>
      <c r="S384" s="243"/>
      <c r="T384" s="243"/>
      <c r="U384" s="243"/>
      <c r="V384" s="134"/>
      <c r="W384" s="141"/>
      <c r="X384" s="134"/>
      <c r="Y384" s="134"/>
    </row>
    <row r="385" spans="2:25" s="107" customFormat="1" ht="21" customHeight="1" x14ac:dyDescent="0.25">
      <c r="B385" s="120"/>
      <c r="C385" s="1464"/>
      <c r="D385" s="1470"/>
      <c r="E385" s="839" t="s">
        <v>105</v>
      </c>
      <c r="F385" s="839" t="s">
        <v>103</v>
      </c>
      <c r="G385" s="846"/>
      <c r="H385" s="140"/>
      <c r="I385" s="139" t="str">
        <f>IF(G385=0,"",+'Factors emissió OCCC'!$D$20*(1-(IF(H385="",0.3,H385))))</f>
        <v/>
      </c>
      <c r="J385" s="600" t="str">
        <f t="shared" si="44"/>
        <v>0,00000</v>
      </c>
      <c r="K385" s="218" t="s">
        <v>1073</v>
      </c>
      <c r="L385" s="890" t="str">
        <f>IF(G385=0,"",+'Factors emissió OCCC'!$M$26)</f>
        <v/>
      </c>
      <c r="M385" s="600" t="str">
        <f t="shared" si="42"/>
        <v>0,00000</v>
      </c>
      <c r="N385" s="218" t="s">
        <v>1073</v>
      </c>
      <c r="O385" s="890" t="str">
        <f>IF(G385=0,"",+'Factors emissió OCCC'!$O$26)</f>
        <v/>
      </c>
      <c r="P385" s="600" t="str">
        <f t="shared" si="43"/>
        <v>0,00000</v>
      </c>
      <c r="Q385" s="350" t="s">
        <v>1073</v>
      </c>
      <c r="R385" s="243"/>
      <c r="S385" s="243"/>
      <c r="T385" s="243"/>
      <c r="U385" s="243"/>
      <c r="V385" s="134"/>
      <c r="W385" s="141"/>
      <c r="X385" s="134"/>
      <c r="Y385" s="134"/>
    </row>
    <row r="386" spans="2:25" s="107" customFormat="1" ht="21" customHeight="1" x14ac:dyDescent="0.25">
      <c r="B386" s="120"/>
      <c r="C386" s="1464"/>
      <c r="D386" s="1470"/>
      <c r="E386" s="839" t="s">
        <v>107</v>
      </c>
      <c r="F386" s="839" t="s">
        <v>103</v>
      </c>
      <c r="G386" s="846"/>
      <c r="H386" s="140"/>
      <c r="I386" s="139" t="str">
        <f>IF(G386=0,"",+'Factors emissió OCCC'!$D$20*(1-(IF(H386="",0.3,H386))))</f>
        <v/>
      </c>
      <c r="J386" s="600" t="str">
        <f t="shared" si="44"/>
        <v>0,00000</v>
      </c>
      <c r="K386" s="218" t="s">
        <v>1073</v>
      </c>
      <c r="L386" s="890" t="str">
        <f>IF(G386=0,"",+'Factors emissió OCCC'!$M$19)</f>
        <v/>
      </c>
      <c r="M386" s="600" t="str">
        <f t="shared" si="42"/>
        <v>0,00000</v>
      </c>
      <c r="N386" s="218" t="s">
        <v>1073</v>
      </c>
      <c r="O386" s="890" t="str">
        <f>IF(G386=0,"",+'Factors emissió OCCC'!$O$19)</f>
        <v/>
      </c>
      <c r="P386" s="600" t="str">
        <f t="shared" si="43"/>
        <v>0,00000</v>
      </c>
      <c r="Q386" s="350" t="s">
        <v>1073</v>
      </c>
      <c r="R386" s="243"/>
      <c r="S386" s="243"/>
      <c r="T386" s="243"/>
      <c r="U386" s="243"/>
      <c r="V386" s="134"/>
      <c r="W386" s="141"/>
      <c r="X386" s="134"/>
      <c r="Y386" s="134"/>
    </row>
    <row r="387" spans="2:25" s="107" customFormat="1" ht="21" customHeight="1" x14ac:dyDescent="0.25">
      <c r="B387" s="120"/>
      <c r="C387" s="1464"/>
      <c r="D387" s="1470" t="s">
        <v>111</v>
      </c>
      <c r="E387" s="839" t="s">
        <v>102</v>
      </c>
      <c r="F387" s="839" t="s">
        <v>103</v>
      </c>
      <c r="G387" s="846"/>
      <c r="H387" s="142"/>
      <c r="I387" s="139" t="str">
        <f>IF(G387=0,"",+'Factors emissió OCCC'!$D$22)</f>
        <v/>
      </c>
      <c r="J387" s="600" t="str">
        <f t="shared" si="44"/>
        <v>0,00000</v>
      </c>
      <c r="K387" s="218" t="s">
        <v>1073</v>
      </c>
      <c r="L387" s="890" t="str">
        <f>IF(G387=0,"",+'Factors emissió OCCC'!$M$20)</f>
        <v/>
      </c>
      <c r="M387" s="600" t="str">
        <f t="shared" si="42"/>
        <v>0,00000</v>
      </c>
      <c r="N387" s="218" t="s">
        <v>1073</v>
      </c>
      <c r="O387" s="890" t="str">
        <f>IF(G387=0,"",+'Factors emissió OCCC'!$O$20)</f>
        <v/>
      </c>
      <c r="P387" s="600" t="str">
        <f t="shared" si="43"/>
        <v>0,00000</v>
      </c>
      <c r="Q387" s="350" t="s">
        <v>1073</v>
      </c>
      <c r="R387" s="243"/>
      <c r="S387" s="243"/>
      <c r="T387" s="243"/>
      <c r="U387" s="243"/>
      <c r="V387" s="134"/>
      <c r="W387" s="141"/>
      <c r="X387" s="134"/>
      <c r="Y387" s="134"/>
    </row>
    <row r="388" spans="2:25" s="107" customFormat="1" ht="27.9" customHeight="1" x14ac:dyDescent="0.25">
      <c r="B388" s="120"/>
      <c r="C388" s="1464"/>
      <c r="D388" s="1489"/>
      <c r="E388" s="842" t="s">
        <v>104</v>
      </c>
      <c r="F388" s="839" t="s">
        <v>103</v>
      </c>
      <c r="G388" s="846"/>
      <c r="H388" s="142"/>
      <c r="I388" s="139" t="str">
        <f>IF(G388=0,"",+'Factors emissió OCCC'!$D$22)</f>
        <v/>
      </c>
      <c r="J388" s="600" t="str">
        <f t="shared" si="44"/>
        <v>0,00000</v>
      </c>
      <c r="K388" s="218" t="s">
        <v>1073</v>
      </c>
      <c r="L388" s="891"/>
      <c r="M388" s="600" t="str">
        <f t="shared" si="42"/>
        <v>0,00000</v>
      </c>
      <c r="N388" s="241"/>
      <c r="O388" s="891"/>
      <c r="P388" s="600" t="str">
        <f t="shared" si="43"/>
        <v>0,00000</v>
      </c>
      <c r="Q388" s="340"/>
      <c r="R388" s="243"/>
      <c r="S388" s="243"/>
      <c r="T388" s="243"/>
      <c r="U388" s="243"/>
      <c r="V388" s="134"/>
      <c r="W388" s="141"/>
      <c r="X388" s="134"/>
      <c r="Y388" s="134"/>
    </row>
    <row r="389" spans="2:25" s="107" customFormat="1" ht="21" customHeight="1" x14ac:dyDescent="0.25">
      <c r="B389" s="120"/>
      <c r="C389" s="1464"/>
      <c r="D389" s="1489"/>
      <c r="E389" s="839" t="s">
        <v>105</v>
      </c>
      <c r="F389" s="839" t="s">
        <v>103</v>
      </c>
      <c r="G389" s="846"/>
      <c r="H389" s="142"/>
      <c r="I389" s="139" t="str">
        <f>IF(G389=0,"",+'Factors emissió OCCC'!$D$22)</f>
        <v/>
      </c>
      <c r="J389" s="600" t="str">
        <f t="shared" si="44"/>
        <v>0,00000</v>
      </c>
      <c r="K389" s="218" t="s">
        <v>1073</v>
      </c>
      <c r="L389" s="891"/>
      <c r="M389" s="600" t="str">
        <f t="shared" si="42"/>
        <v>0,00000</v>
      </c>
      <c r="N389" s="241"/>
      <c r="O389" s="891"/>
      <c r="P389" s="600" t="str">
        <f t="shared" si="43"/>
        <v>0,00000</v>
      </c>
      <c r="Q389" s="340"/>
      <c r="R389" s="243"/>
      <c r="S389" s="243"/>
      <c r="T389" s="243"/>
      <c r="U389" s="243"/>
      <c r="V389" s="134"/>
      <c r="W389" s="141"/>
      <c r="X389" s="134"/>
      <c r="Y389" s="134"/>
    </row>
    <row r="390" spans="2:25" s="107" customFormat="1" ht="21" customHeight="1" x14ac:dyDescent="0.25">
      <c r="B390" s="120"/>
      <c r="C390" s="1464"/>
      <c r="D390" s="1489"/>
      <c r="E390" s="839" t="s">
        <v>106</v>
      </c>
      <c r="F390" s="839" t="s">
        <v>103</v>
      </c>
      <c r="G390" s="846"/>
      <c r="H390" s="142"/>
      <c r="I390" s="139" t="str">
        <f>IF(G390=0,"",+'Factors emissió OCCC'!$D$22)</f>
        <v/>
      </c>
      <c r="J390" s="600" t="str">
        <f t="shared" si="44"/>
        <v>0,00000</v>
      </c>
      <c r="K390" s="218" t="s">
        <v>1073</v>
      </c>
      <c r="L390" s="891"/>
      <c r="M390" s="600" t="str">
        <f t="shared" si="42"/>
        <v>0,00000</v>
      </c>
      <c r="N390" s="241"/>
      <c r="O390" s="891"/>
      <c r="P390" s="600" t="str">
        <f t="shared" si="43"/>
        <v>0,00000</v>
      </c>
      <c r="Q390" s="340"/>
      <c r="R390" s="243"/>
      <c r="S390" s="243"/>
      <c r="T390" s="243"/>
      <c r="U390" s="243"/>
      <c r="V390" s="134"/>
      <c r="W390" s="141"/>
      <c r="X390" s="134"/>
      <c r="Y390" s="134"/>
    </row>
    <row r="391" spans="2:25" s="107" customFormat="1" ht="21" customHeight="1" x14ac:dyDescent="0.25">
      <c r="B391" s="120"/>
      <c r="C391" s="1464"/>
      <c r="D391" s="1489"/>
      <c r="E391" s="839" t="s">
        <v>107</v>
      </c>
      <c r="F391" s="839" t="s">
        <v>103</v>
      </c>
      <c r="G391" s="846"/>
      <c r="H391" s="142"/>
      <c r="I391" s="139" t="str">
        <f>IF(G391=0,"",+'Factors emissió OCCC'!$D$22)</f>
        <v/>
      </c>
      <c r="J391" s="600" t="str">
        <f t="shared" si="44"/>
        <v>0,00000</v>
      </c>
      <c r="K391" s="218" t="s">
        <v>1073</v>
      </c>
      <c r="L391" s="890" t="str">
        <f>IF(G391=0,"",+'Factors emissió OCCC'!$M$20)</f>
        <v/>
      </c>
      <c r="M391" s="600" t="str">
        <f t="shared" si="42"/>
        <v>0,00000</v>
      </c>
      <c r="N391" s="218" t="s">
        <v>1073</v>
      </c>
      <c r="O391" s="890" t="str">
        <f>IF(G391=0,"",+'Factors emissió OCCC'!$O$20)</f>
        <v/>
      </c>
      <c r="P391" s="600" t="str">
        <f t="shared" si="43"/>
        <v>0,00000</v>
      </c>
      <c r="Q391" s="350" t="s">
        <v>1073</v>
      </c>
      <c r="R391" s="243"/>
      <c r="S391" s="243"/>
      <c r="T391" s="243"/>
      <c r="U391" s="243"/>
      <c r="V391" s="134"/>
      <c r="W391" s="141"/>
      <c r="X391" s="134"/>
      <c r="Y391" s="134"/>
    </row>
    <row r="392" spans="2:25" s="107" customFormat="1" ht="51.75" customHeight="1" x14ac:dyDescent="0.25">
      <c r="B392" s="120"/>
      <c r="C392" s="1464"/>
      <c r="D392" s="1489"/>
      <c r="E392" s="842" t="s">
        <v>108</v>
      </c>
      <c r="F392" s="839" t="s">
        <v>103</v>
      </c>
      <c r="G392" s="846"/>
      <c r="H392" s="142"/>
      <c r="I392" s="139" t="str">
        <f>IF(G392=0,"",+'Factors emissió OCCC'!$D$22)</f>
        <v/>
      </c>
      <c r="J392" s="600" t="str">
        <f t="shared" si="44"/>
        <v>0,00000</v>
      </c>
      <c r="K392" s="218" t="s">
        <v>1073</v>
      </c>
      <c r="L392" s="891"/>
      <c r="M392" s="600" t="str">
        <f t="shared" si="42"/>
        <v>0,00000</v>
      </c>
      <c r="N392" s="241"/>
      <c r="O392" s="891"/>
      <c r="P392" s="600" t="str">
        <f t="shared" si="43"/>
        <v>0,00000</v>
      </c>
      <c r="Q392" s="340"/>
      <c r="R392" s="243"/>
      <c r="S392" s="243"/>
      <c r="T392" s="243"/>
      <c r="U392" s="243"/>
      <c r="V392" s="134"/>
      <c r="W392" s="141"/>
      <c r="X392" s="134"/>
      <c r="Y392" s="134"/>
    </row>
    <row r="393" spans="2:25" s="107" customFormat="1" ht="21" customHeight="1" x14ac:dyDescent="0.25">
      <c r="B393" s="120"/>
      <c r="C393" s="1464"/>
      <c r="D393" s="1470" t="s">
        <v>112</v>
      </c>
      <c r="E393" s="839" t="s">
        <v>102</v>
      </c>
      <c r="F393" s="143" t="s">
        <v>192</v>
      </c>
      <c r="G393" s="846"/>
      <c r="H393" s="142"/>
      <c r="I393" s="139" t="str">
        <f>IF(G393=0,"",+'Factors emissió OCCC'!$D$23)</f>
        <v/>
      </c>
      <c r="J393" s="600" t="str">
        <f>IF(G393=0,"0,00000",(G393*I393)/1000)</f>
        <v>0,00000</v>
      </c>
      <c r="K393" s="218" t="s">
        <v>1073</v>
      </c>
      <c r="L393" s="891"/>
      <c r="M393" s="600" t="str">
        <f t="shared" si="42"/>
        <v>0,00000</v>
      </c>
      <c r="N393" s="241"/>
      <c r="O393" s="891"/>
      <c r="P393" s="600" t="str">
        <f t="shared" si="43"/>
        <v>0,00000</v>
      </c>
      <c r="Q393" s="340"/>
      <c r="R393" s="243"/>
      <c r="S393" s="243"/>
      <c r="T393" s="243"/>
      <c r="U393" s="243"/>
      <c r="V393" s="134"/>
      <c r="W393" s="141"/>
      <c r="X393" s="134"/>
      <c r="Y393" s="134"/>
    </row>
    <row r="394" spans="2:25" s="107" customFormat="1" ht="28.5" customHeight="1" x14ac:dyDescent="0.25">
      <c r="B394" s="120"/>
      <c r="C394" s="1464"/>
      <c r="D394" s="1489"/>
      <c r="E394" s="842" t="s">
        <v>104</v>
      </c>
      <c r="F394" s="143" t="s">
        <v>192</v>
      </c>
      <c r="G394" s="846"/>
      <c r="H394" s="142"/>
      <c r="I394" s="139" t="str">
        <f>IF(G394=0,"",+'Factors emissió OCCC'!$D$23)</f>
        <v/>
      </c>
      <c r="J394" s="600" t="str">
        <f t="shared" ref="J394:J400" si="45">IF(G394=0,"0,00000",(G394*I394)/1000)</f>
        <v>0,00000</v>
      </c>
      <c r="K394" s="218" t="s">
        <v>1073</v>
      </c>
      <c r="L394" s="891"/>
      <c r="M394" s="600" t="str">
        <f t="shared" si="42"/>
        <v>0,00000</v>
      </c>
      <c r="N394" s="241"/>
      <c r="O394" s="891"/>
      <c r="P394" s="600" t="str">
        <f t="shared" si="43"/>
        <v>0,00000</v>
      </c>
      <c r="Q394" s="340"/>
      <c r="R394" s="243"/>
      <c r="S394" s="243"/>
      <c r="T394" s="243"/>
      <c r="U394" s="243"/>
      <c r="V394" s="134"/>
      <c r="W394" s="141"/>
      <c r="X394" s="134"/>
      <c r="Y394" s="134"/>
    </row>
    <row r="395" spans="2:25" s="107" customFormat="1" ht="21" customHeight="1" x14ac:dyDescent="0.25">
      <c r="B395" s="120"/>
      <c r="C395" s="1464"/>
      <c r="D395" s="1489"/>
      <c r="E395" s="839" t="s">
        <v>105</v>
      </c>
      <c r="F395" s="143" t="s">
        <v>192</v>
      </c>
      <c r="G395" s="846"/>
      <c r="H395" s="142"/>
      <c r="I395" s="139" t="str">
        <f>IF(G395=0,"",+'Factors emissió OCCC'!$D$23)</f>
        <v/>
      </c>
      <c r="J395" s="600" t="str">
        <f t="shared" si="45"/>
        <v>0,00000</v>
      </c>
      <c r="K395" s="218" t="s">
        <v>1073</v>
      </c>
      <c r="L395" s="891"/>
      <c r="M395" s="600" t="str">
        <f t="shared" si="42"/>
        <v>0,00000</v>
      </c>
      <c r="N395" s="241"/>
      <c r="O395" s="891"/>
      <c r="P395" s="600" t="str">
        <f t="shared" si="43"/>
        <v>0,00000</v>
      </c>
      <c r="Q395" s="340"/>
      <c r="R395" s="243"/>
      <c r="S395" s="243"/>
      <c r="T395" s="243"/>
      <c r="U395" s="243"/>
      <c r="V395" s="134"/>
      <c r="W395" s="141"/>
      <c r="X395" s="134"/>
      <c r="Y395" s="134"/>
    </row>
    <row r="396" spans="2:25" s="107" customFormat="1" ht="21" customHeight="1" x14ac:dyDescent="0.25">
      <c r="B396" s="120"/>
      <c r="C396" s="1464"/>
      <c r="D396" s="1489"/>
      <c r="E396" s="839" t="s">
        <v>107</v>
      </c>
      <c r="F396" s="143" t="s">
        <v>192</v>
      </c>
      <c r="G396" s="846"/>
      <c r="H396" s="142"/>
      <c r="I396" s="139" t="str">
        <f>IF(G396=0,"",+'Factors emissió OCCC'!$D$23)</f>
        <v/>
      </c>
      <c r="J396" s="600" t="str">
        <f t="shared" si="45"/>
        <v>0,00000</v>
      </c>
      <c r="K396" s="218" t="s">
        <v>1073</v>
      </c>
      <c r="L396" s="891"/>
      <c r="M396" s="600" t="str">
        <f t="shared" si="42"/>
        <v>0,00000</v>
      </c>
      <c r="N396" s="241"/>
      <c r="O396" s="891"/>
      <c r="P396" s="600" t="str">
        <f t="shared" si="43"/>
        <v>0,00000</v>
      </c>
      <c r="Q396" s="340"/>
      <c r="R396" s="243"/>
      <c r="S396" s="243"/>
      <c r="T396" s="243"/>
      <c r="U396" s="243"/>
      <c r="V396" s="134"/>
      <c r="W396" s="141"/>
      <c r="X396" s="134"/>
      <c r="Y396" s="134"/>
    </row>
    <row r="397" spans="2:25" s="107" customFormat="1" ht="21" customHeight="1" x14ac:dyDescent="0.25">
      <c r="B397" s="120"/>
      <c r="C397" s="1464"/>
      <c r="D397" s="1470" t="s">
        <v>1125</v>
      </c>
      <c r="E397" s="839" t="s">
        <v>102</v>
      </c>
      <c r="F397" s="839" t="s">
        <v>103</v>
      </c>
      <c r="G397" s="846"/>
      <c r="H397" s="142"/>
      <c r="I397" s="139" t="str">
        <f>IF(G397=0,"",+'Factors emissió OCCC'!$D$16)</f>
        <v/>
      </c>
      <c r="J397" s="600" t="str">
        <f t="shared" si="45"/>
        <v>0,00000</v>
      </c>
      <c r="K397" s="218" t="s">
        <v>1073</v>
      </c>
      <c r="L397" s="890" t="str">
        <f>IF(G397=0,"",+'Factors emissió OCCC'!$M$17)</f>
        <v/>
      </c>
      <c r="M397" s="600" t="str">
        <f t="shared" si="42"/>
        <v>0,00000</v>
      </c>
      <c r="N397" s="218" t="s">
        <v>1073</v>
      </c>
      <c r="O397" s="890" t="str">
        <f>IF(G397=0,"",+'Factors emissió OCCC'!$O$17)</f>
        <v/>
      </c>
      <c r="P397" s="600" t="str">
        <f t="shared" si="43"/>
        <v>0,00000</v>
      </c>
      <c r="Q397" s="350" t="s">
        <v>1073</v>
      </c>
      <c r="R397" s="243"/>
      <c r="S397" s="243"/>
      <c r="T397" s="243"/>
      <c r="U397" s="243"/>
      <c r="V397" s="134"/>
      <c r="W397" s="141"/>
      <c r="X397" s="134"/>
      <c r="Y397" s="134"/>
    </row>
    <row r="398" spans="2:25" s="107" customFormat="1" ht="27.9" customHeight="1" x14ac:dyDescent="0.25">
      <c r="B398" s="120"/>
      <c r="C398" s="1464"/>
      <c r="D398" s="1470"/>
      <c r="E398" s="842" t="s">
        <v>104</v>
      </c>
      <c r="F398" s="839" t="s">
        <v>103</v>
      </c>
      <c r="G398" s="846"/>
      <c r="H398" s="142"/>
      <c r="I398" s="139" t="str">
        <f>IF(G398=0,"",+'Factors emissió OCCC'!$D$16)</f>
        <v/>
      </c>
      <c r="J398" s="600" t="str">
        <f t="shared" si="45"/>
        <v>0,00000</v>
      </c>
      <c r="K398" s="218" t="s">
        <v>1073</v>
      </c>
      <c r="L398" s="890" t="str">
        <f>IF(G398=0,"",+'Factors emissió OCCC'!$M$21)</f>
        <v/>
      </c>
      <c r="M398" s="600" t="str">
        <f t="shared" si="42"/>
        <v>0,00000</v>
      </c>
      <c r="N398" s="218" t="s">
        <v>1073</v>
      </c>
      <c r="O398" s="890" t="str">
        <f>IF(G398=0,"",+'Factors emissió OCCC'!$O$21)</f>
        <v/>
      </c>
      <c r="P398" s="600" t="str">
        <f t="shared" si="43"/>
        <v>0,00000</v>
      </c>
      <c r="Q398" s="350" t="s">
        <v>1073</v>
      </c>
      <c r="R398" s="243"/>
      <c r="S398" s="243"/>
      <c r="T398" s="243"/>
      <c r="U398" s="243"/>
      <c r="V398" s="134"/>
      <c r="W398" s="141"/>
      <c r="X398" s="134"/>
      <c r="Y398" s="134"/>
    </row>
    <row r="399" spans="2:25" s="107" customFormat="1" ht="21" customHeight="1" x14ac:dyDescent="0.25">
      <c r="B399" s="120"/>
      <c r="C399" s="1464"/>
      <c r="D399" s="1470"/>
      <c r="E399" s="839" t="s">
        <v>106</v>
      </c>
      <c r="F399" s="839" t="s">
        <v>103</v>
      </c>
      <c r="G399" s="846"/>
      <c r="H399" s="142"/>
      <c r="I399" s="139" t="str">
        <f>IF(G399=0,"",+'Factors emissió OCCC'!$D$16)</f>
        <v/>
      </c>
      <c r="J399" s="600" t="str">
        <f t="shared" si="45"/>
        <v>0,00000</v>
      </c>
      <c r="K399" s="218" t="s">
        <v>1073</v>
      </c>
      <c r="L399" s="890" t="str">
        <f>IF(G399=0,"",+'Factors emissió OCCC'!$M$24)</f>
        <v/>
      </c>
      <c r="M399" s="600" t="str">
        <f t="shared" si="42"/>
        <v>0,00000</v>
      </c>
      <c r="N399" s="218" t="s">
        <v>1073</v>
      </c>
      <c r="O399" s="890" t="str">
        <f>IF(G399=0,"",+'Factors emissió OCCC'!$O$24)</f>
        <v/>
      </c>
      <c r="P399" s="600" t="str">
        <f t="shared" si="43"/>
        <v>0,00000</v>
      </c>
      <c r="Q399" s="350" t="s">
        <v>1073</v>
      </c>
      <c r="R399" s="243"/>
      <c r="S399" s="243"/>
      <c r="T399" s="243"/>
      <c r="U399" s="243"/>
      <c r="V399" s="134"/>
      <c r="W399" s="141"/>
      <c r="X399" s="134"/>
      <c r="Y399" s="134"/>
    </row>
    <row r="400" spans="2:25" s="107" customFormat="1" ht="21" customHeight="1" thickBot="1" x14ac:dyDescent="0.3">
      <c r="B400" s="120"/>
      <c r="C400" s="1488"/>
      <c r="D400" s="1490"/>
      <c r="E400" s="844" t="s">
        <v>107</v>
      </c>
      <c r="F400" s="844" t="s">
        <v>103</v>
      </c>
      <c r="G400" s="859"/>
      <c r="H400" s="860"/>
      <c r="I400" s="858" t="str">
        <f>IF(G400=0,"",+'Factors emissió OCCC'!$D$16)</f>
        <v/>
      </c>
      <c r="J400" s="608" t="str">
        <f t="shared" si="45"/>
        <v>0,00000</v>
      </c>
      <c r="K400" s="244" t="s">
        <v>1073</v>
      </c>
      <c r="L400" s="892" t="str">
        <f>IF(G400=0,"",+'Factors emissió OCCC'!$M$17)</f>
        <v/>
      </c>
      <c r="M400" s="608" t="str">
        <f t="shared" si="42"/>
        <v>0,00000</v>
      </c>
      <c r="N400" s="244" t="s">
        <v>1073</v>
      </c>
      <c r="O400" s="892" t="str">
        <f>IF(G400=0,"",+'Factors emissió OCCC'!$O$17)</f>
        <v/>
      </c>
      <c r="P400" s="608" t="str">
        <f t="shared" si="43"/>
        <v>0,00000</v>
      </c>
      <c r="Q400" s="609" t="s">
        <v>1073</v>
      </c>
      <c r="R400" s="243"/>
      <c r="S400" s="243"/>
      <c r="T400" s="243"/>
      <c r="U400" s="243"/>
      <c r="V400" s="134"/>
      <c r="W400" s="141"/>
      <c r="X400" s="134"/>
      <c r="Y400" s="134"/>
    </row>
    <row r="401" spans="2:25" s="107" customFormat="1" ht="30" customHeight="1" x14ac:dyDescent="0.25">
      <c r="B401" s="120"/>
      <c r="C401" s="1485" t="s">
        <v>115</v>
      </c>
      <c r="D401" s="1486"/>
      <c r="E401" s="1486"/>
      <c r="F401" s="1486"/>
      <c r="G401" s="1486"/>
      <c r="H401" s="1486"/>
      <c r="I401" s="1486"/>
      <c r="J401" s="1486"/>
      <c r="K401" s="1486"/>
      <c r="L401" s="1486"/>
      <c r="M401" s="1486"/>
      <c r="N401" s="1486"/>
      <c r="O401" s="1486"/>
      <c r="P401" s="1486"/>
      <c r="Q401" s="1487"/>
      <c r="R401" s="243"/>
      <c r="S401" s="243"/>
      <c r="T401" s="243"/>
      <c r="U401" s="243"/>
      <c r="V401" s="134"/>
      <c r="W401" s="141"/>
      <c r="X401" s="134"/>
      <c r="Y401" s="134"/>
    </row>
    <row r="402" spans="2:25" s="107" customFormat="1" ht="60" customHeight="1" x14ac:dyDescent="0.25">
      <c r="B402" s="120"/>
      <c r="C402" s="1458" t="s">
        <v>97</v>
      </c>
      <c r="D402" s="1460" t="s">
        <v>116</v>
      </c>
      <c r="E402" s="1460"/>
      <c r="F402" s="861" t="s">
        <v>117</v>
      </c>
      <c r="G402" s="861" t="s">
        <v>1429</v>
      </c>
      <c r="H402" s="583" t="s">
        <v>984</v>
      </c>
      <c r="I402" s="583" t="s">
        <v>982</v>
      </c>
      <c r="J402" s="1475" t="s">
        <v>983</v>
      </c>
      <c r="K402" s="1475"/>
      <c r="L402" s="1421" t="s">
        <v>1070</v>
      </c>
      <c r="M402" s="1421"/>
      <c r="N402" s="1421"/>
      <c r="O402" s="1421" t="s">
        <v>1069</v>
      </c>
      <c r="P402" s="1421"/>
      <c r="Q402" s="1417"/>
      <c r="R402" s="243"/>
      <c r="S402" s="243"/>
      <c r="T402" s="243"/>
      <c r="U402" s="243"/>
      <c r="V402" s="134"/>
      <c r="W402" s="141" t="s">
        <v>985</v>
      </c>
      <c r="X402" s="134"/>
      <c r="Y402" s="134"/>
    </row>
    <row r="403" spans="2:25" s="107" customFormat="1" ht="46.5" customHeight="1" x14ac:dyDescent="0.25">
      <c r="B403" s="120"/>
      <c r="C403" s="1458"/>
      <c r="D403" s="1460"/>
      <c r="E403" s="1460"/>
      <c r="F403" s="861" t="s">
        <v>118</v>
      </c>
      <c r="G403" s="861" t="s">
        <v>1430</v>
      </c>
      <c r="H403" s="841" t="s">
        <v>119</v>
      </c>
      <c r="I403" s="841" t="s">
        <v>986</v>
      </c>
      <c r="J403" s="673" t="s">
        <v>1071</v>
      </c>
      <c r="K403" s="673" t="s">
        <v>1078</v>
      </c>
      <c r="L403" s="673" t="s">
        <v>1423</v>
      </c>
      <c r="M403" s="673" t="s">
        <v>1072</v>
      </c>
      <c r="N403" s="673" t="s">
        <v>1080</v>
      </c>
      <c r="O403" s="673" t="s">
        <v>1425</v>
      </c>
      <c r="P403" s="673" t="s">
        <v>1072</v>
      </c>
      <c r="Q403" s="838" t="s">
        <v>1079</v>
      </c>
      <c r="R403" s="243"/>
      <c r="S403" s="243"/>
      <c r="T403" s="243"/>
      <c r="U403" s="243"/>
      <c r="V403" s="134"/>
      <c r="W403" s="141"/>
      <c r="X403" s="134"/>
      <c r="Y403" s="134"/>
    </row>
    <row r="404" spans="2:25" s="107" customFormat="1" ht="21" customHeight="1" x14ac:dyDescent="0.25">
      <c r="B404" s="120"/>
      <c r="C404" s="1463" t="s">
        <v>120</v>
      </c>
      <c r="D404" s="1470" t="s">
        <v>1124</v>
      </c>
      <c r="E404" s="839" t="s">
        <v>102</v>
      </c>
      <c r="F404" s="862"/>
      <c r="G404" s="863" t="str">
        <f>IF(F404=0,"0,00",F404/H404)</f>
        <v>0,00</v>
      </c>
      <c r="H404" s="144" t="str">
        <f>IF(F404=0,"",+'Factors emissió OCCC'!$F$16)</f>
        <v/>
      </c>
      <c r="I404" s="139" t="str">
        <f>IF(F404=0,"",+'Factors emissió OCCC'!$D$16)</f>
        <v/>
      </c>
      <c r="J404" s="600" t="str">
        <f t="shared" ref="J404:J415" si="46">IF(F404=0,"0,00000",(F404/H404*I404)/1000)</f>
        <v>0,00000</v>
      </c>
      <c r="K404" s="218" t="s">
        <v>1073</v>
      </c>
      <c r="L404" s="887">
        <f>IF(G404=0,"",+'Factors emissió OCCC'!$M$17)</f>
        <v>6.3200000000000001E-3</v>
      </c>
      <c r="M404" s="600">
        <f>IF(G404=0,"0,00000",(G404*L404)/1000)</f>
        <v>0</v>
      </c>
      <c r="N404" s="218" t="s">
        <v>1073</v>
      </c>
      <c r="O404" s="887">
        <f>IF(G404=0,"",+'Factors emissió OCCC'!$O$17)</f>
        <v>5.8999999999999999E-3</v>
      </c>
      <c r="P404" s="600">
        <f>IF(G404=0,"0,00000",(G404*O404)/1000)</f>
        <v>0</v>
      </c>
      <c r="Q404" s="350" t="s">
        <v>1073</v>
      </c>
      <c r="R404" s="243"/>
      <c r="S404" s="243"/>
      <c r="T404" s="243"/>
      <c r="U404" s="243"/>
      <c r="V404" s="134"/>
      <c r="W404" s="141"/>
      <c r="X404" s="134"/>
      <c r="Y404" s="134"/>
    </row>
    <row r="405" spans="2:25" s="107" customFormat="1" ht="27.9" customHeight="1" x14ac:dyDescent="0.25">
      <c r="B405" s="120"/>
      <c r="C405" s="1463"/>
      <c r="D405" s="1470"/>
      <c r="E405" s="842" t="s">
        <v>104</v>
      </c>
      <c r="F405" s="862"/>
      <c r="G405" s="863" t="str">
        <f t="shared" ref="G405:G419" si="47">IF(F405=0,"0,00",F405/H405)</f>
        <v>0,00</v>
      </c>
      <c r="H405" s="144" t="str">
        <f>IF(F405=0,"",+'Factors emissió OCCC'!$F$16)</f>
        <v/>
      </c>
      <c r="I405" s="139" t="str">
        <f>IF(F405=0,"",+'Factors emissió OCCC'!$D$16)</f>
        <v/>
      </c>
      <c r="J405" s="600" t="str">
        <f t="shared" si="46"/>
        <v>0,00000</v>
      </c>
      <c r="K405" s="218" t="s">
        <v>1073</v>
      </c>
      <c r="L405" s="887">
        <f>IF(G405=0,"",+'Factors emissió OCCC'!$M$21)</f>
        <v>5.0699999999999999E-3</v>
      </c>
      <c r="M405" s="600">
        <f t="shared" ref="M405:M407" si="48">IF(G405=0,"0,00000",(G405*L405)/1000)</f>
        <v>0</v>
      </c>
      <c r="N405" s="218" t="s">
        <v>1073</v>
      </c>
      <c r="O405" s="887">
        <f>IF(G405=0,"",+'Factors emissió OCCC'!$O$21)</f>
        <v>5.7499999999999999E-3</v>
      </c>
      <c r="P405" s="600">
        <f t="shared" ref="P405:P407" si="49">IF(G405=0,"0,00000",(G405*O405)/1000)</f>
        <v>0</v>
      </c>
      <c r="Q405" s="350" t="s">
        <v>1073</v>
      </c>
      <c r="R405" s="243"/>
      <c r="S405" s="243"/>
      <c r="T405" s="243"/>
      <c r="U405" s="243"/>
      <c r="V405" s="134"/>
      <c r="W405" s="141"/>
      <c r="X405" s="134"/>
      <c r="Y405" s="134"/>
    </row>
    <row r="406" spans="2:25" s="107" customFormat="1" ht="21" customHeight="1" x14ac:dyDescent="0.25">
      <c r="B406" s="120"/>
      <c r="C406" s="1463"/>
      <c r="D406" s="1470"/>
      <c r="E406" s="839" t="s">
        <v>106</v>
      </c>
      <c r="F406" s="862"/>
      <c r="G406" s="863" t="str">
        <f t="shared" si="47"/>
        <v>0,00</v>
      </c>
      <c r="H406" s="144" t="str">
        <f>IF(F406=0,"",+'Factors emissió OCCC'!$F$16)</f>
        <v/>
      </c>
      <c r="I406" s="139" t="str">
        <f>IF(F406=0,"",+'Factors emissió OCCC'!$D$16)</f>
        <v/>
      </c>
      <c r="J406" s="600" t="str">
        <f t="shared" si="46"/>
        <v>0,00000</v>
      </c>
      <c r="K406" s="218" t="s">
        <v>1073</v>
      </c>
      <c r="L406" s="887">
        <f>IF(G406=0,"",+'Factors emissió OCCC'!$M$24)</f>
        <v>5.289E-2</v>
      </c>
      <c r="M406" s="600">
        <f t="shared" si="48"/>
        <v>0</v>
      </c>
      <c r="N406" s="218" t="s">
        <v>1073</v>
      </c>
      <c r="O406" s="887">
        <f>IF(G406=0,"",+'Factors emissió OCCC'!$O$24)</f>
        <v>1.2789999999999999E-2</v>
      </c>
      <c r="P406" s="600">
        <f t="shared" si="49"/>
        <v>0</v>
      </c>
      <c r="Q406" s="350" t="s">
        <v>1073</v>
      </c>
      <c r="R406" s="243"/>
      <c r="S406" s="243"/>
      <c r="T406" s="243"/>
      <c r="U406" s="243"/>
      <c r="V406" s="134"/>
      <c r="W406" s="141"/>
      <c r="X406" s="134"/>
      <c r="Y406" s="134"/>
    </row>
    <row r="407" spans="2:25" s="107" customFormat="1" ht="21" customHeight="1" x14ac:dyDescent="0.25">
      <c r="B407" s="120"/>
      <c r="C407" s="1463"/>
      <c r="D407" s="1470"/>
      <c r="E407" s="839" t="s">
        <v>107</v>
      </c>
      <c r="F407" s="862"/>
      <c r="G407" s="863" t="str">
        <f t="shared" si="47"/>
        <v>0,00</v>
      </c>
      <c r="H407" s="144" t="str">
        <f>IF(F407=0,"",+'Factors emissió OCCC'!$F$16)</f>
        <v/>
      </c>
      <c r="I407" s="139" t="str">
        <f>IF(F407=0,"",+'Factors emissió OCCC'!$D$16)</f>
        <v/>
      </c>
      <c r="J407" s="600" t="str">
        <f t="shared" si="46"/>
        <v>0,00000</v>
      </c>
      <c r="K407" s="218" t="s">
        <v>1073</v>
      </c>
      <c r="L407" s="887">
        <f>IF(G407=0,"",+'Factors emissió OCCC'!$M$17)</f>
        <v>6.3200000000000001E-3</v>
      </c>
      <c r="M407" s="600">
        <f t="shared" si="48"/>
        <v>0</v>
      </c>
      <c r="N407" s="218" t="s">
        <v>1073</v>
      </c>
      <c r="O407" s="887">
        <f>IF(G407=0,"",+'Factors emissió OCCC'!$O$17)</f>
        <v>5.8999999999999999E-3</v>
      </c>
      <c r="P407" s="600">
        <f t="shared" si="49"/>
        <v>0</v>
      </c>
      <c r="Q407" s="350" t="s">
        <v>1073</v>
      </c>
      <c r="R407" s="243"/>
      <c r="S407" s="243"/>
      <c r="T407" s="243"/>
      <c r="U407" s="243"/>
      <c r="V407" s="134"/>
      <c r="W407" s="141"/>
      <c r="X407" s="134"/>
      <c r="Y407" s="134"/>
    </row>
    <row r="408" spans="2:25" s="107" customFormat="1" ht="21" customHeight="1" x14ac:dyDescent="0.25">
      <c r="B408" s="120"/>
      <c r="C408" s="1463"/>
      <c r="D408" s="1470" t="s">
        <v>121</v>
      </c>
      <c r="E408" s="839" t="s">
        <v>102</v>
      </c>
      <c r="F408" s="862"/>
      <c r="G408" s="863" t="str">
        <f t="shared" si="47"/>
        <v>0,00</v>
      </c>
      <c r="H408" s="144" t="str">
        <f>IF(F408=0,"",+'Factors emissió OCCC'!$F$17)</f>
        <v/>
      </c>
      <c r="I408" s="139" t="str">
        <f>IF(F408=0,"",+'Factors emissió OCCC'!$D$16)</f>
        <v/>
      </c>
      <c r="J408" s="600" t="str">
        <f t="shared" si="46"/>
        <v>0,00000</v>
      </c>
      <c r="K408" s="218" t="s">
        <v>1073</v>
      </c>
      <c r="L408" s="887">
        <f>IF(G408=0,"",+'Factors emissió OCCC'!$M$17)</f>
        <v>6.3200000000000001E-3</v>
      </c>
      <c r="M408" s="600">
        <f>IF(G408=0,"0,00000",(G408*L408)/1000)</f>
        <v>0</v>
      </c>
      <c r="N408" s="218" t="s">
        <v>1073</v>
      </c>
      <c r="O408" s="887">
        <f>IF(G408=0,"",+'Factors emissió OCCC'!$O$17)</f>
        <v>5.8999999999999999E-3</v>
      </c>
      <c r="P408" s="600">
        <f>IF(G408=0,"0,00000",(G408*O408)/1000)</f>
        <v>0</v>
      </c>
      <c r="Q408" s="350" t="s">
        <v>1073</v>
      </c>
      <c r="R408" s="243"/>
      <c r="S408" s="243"/>
      <c r="T408" s="243"/>
      <c r="U408" s="243"/>
      <c r="V408" s="134"/>
      <c r="W408" s="141"/>
      <c r="X408" s="134"/>
      <c r="Y408" s="134"/>
    </row>
    <row r="409" spans="2:25" s="107" customFormat="1" ht="27.9" customHeight="1" x14ac:dyDescent="0.25">
      <c r="B409" s="120"/>
      <c r="C409" s="1463"/>
      <c r="D409" s="1470"/>
      <c r="E409" s="842" t="s">
        <v>104</v>
      </c>
      <c r="F409" s="862"/>
      <c r="G409" s="863" t="str">
        <f t="shared" si="47"/>
        <v>0,00</v>
      </c>
      <c r="H409" s="144" t="str">
        <f>IF(F409=0,"",+'Factors emissió OCCC'!$F$17)</f>
        <v/>
      </c>
      <c r="I409" s="139" t="str">
        <f>IF(F409=0,"",+'Factors emissió OCCC'!$D$16)</f>
        <v/>
      </c>
      <c r="J409" s="600" t="str">
        <f t="shared" si="46"/>
        <v>0,00000</v>
      </c>
      <c r="K409" s="218" t="s">
        <v>1073</v>
      </c>
      <c r="L409" s="887">
        <f>IF(G409=0,"",+'Factors emissió OCCC'!$M$21)</f>
        <v>5.0699999999999999E-3</v>
      </c>
      <c r="M409" s="600">
        <f t="shared" ref="M409:M419" si="50">IF(G409=0,"0,00000",(G409*L409)/1000)</f>
        <v>0</v>
      </c>
      <c r="N409" s="218" t="s">
        <v>1073</v>
      </c>
      <c r="O409" s="887">
        <f>IF(G409=0,"",+'Factors emissió OCCC'!$O$21)</f>
        <v>5.7499999999999999E-3</v>
      </c>
      <c r="P409" s="600">
        <f t="shared" ref="P409:P419" si="51">IF(G409=0,"0,00000",(G409*O409)/1000)</f>
        <v>0</v>
      </c>
      <c r="Q409" s="350" t="s">
        <v>1073</v>
      </c>
      <c r="R409" s="243"/>
      <c r="S409" s="243"/>
      <c r="T409" s="243"/>
      <c r="U409" s="243"/>
      <c r="V409" s="134"/>
      <c r="W409" s="141"/>
      <c r="X409" s="134"/>
      <c r="Y409" s="134"/>
    </row>
    <row r="410" spans="2:25" s="107" customFormat="1" ht="21" customHeight="1" x14ac:dyDescent="0.25">
      <c r="B410" s="120"/>
      <c r="C410" s="1463"/>
      <c r="D410" s="1470"/>
      <c r="E410" s="839" t="s">
        <v>106</v>
      </c>
      <c r="F410" s="862"/>
      <c r="G410" s="863" t="str">
        <f t="shared" si="47"/>
        <v>0,00</v>
      </c>
      <c r="H410" s="144" t="str">
        <f>IF(F410=0,"",+'Factors emissió OCCC'!$F$17)</f>
        <v/>
      </c>
      <c r="I410" s="139" t="str">
        <f>IF(F410=0,"",+'Factors emissió OCCC'!$D$16)</f>
        <v/>
      </c>
      <c r="J410" s="600" t="str">
        <f t="shared" si="46"/>
        <v>0,00000</v>
      </c>
      <c r="K410" s="218" t="s">
        <v>1073</v>
      </c>
      <c r="L410" s="887">
        <f>IF(G410=0,"",+'Factors emissió OCCC'!$M$24)</f>
        <v>5.289E-2</v>
      </c>
      <c r="M410" s="600">
        <f t="shared" si="50"/>
        <v>0</v>
      </c>
      <c r="N410" s="218" t="s">
        <v>1073</v>
      </c>
      <c r="O410" s="887">
        <f>IF(G410=0,"",+'Factors emissió OCCC'!$O$24)</f>
        <v>1.2789999999999999E-2</v>
      </c>
      <c r="P410" s="600">
        <f t="shared" si="51"/>
        <v>0</v>
      </c>
      <c r="Q410" s="350" t="s">
        <v>1073</v>
      </c>
      <c r="R410" s="243"/>
      <c r="S410" s="243"/>
      <c r="T410" s="243"/>
      <c r="U410" s="243"/>
      <c r="V410" s="134"/>
      <c r="W410" s="141"/>
      <c r="X410" s="134"/>
      <c r="Y410" s="134"/>
    </row>
    <row r="411" spans="2:25" s="107" customFormat="1" ht="21" customHeight="1" x14ac:dyDescent="0.25">
      <c r="B411" s="120"/>
      <c r="C411" s="1463"/>
      <c r="D411" s="1470"/>
      <c r="E411" s="839" t="s">
        <v>107</v>
      </c>
      <c r="F411" s="862"/>
      <c r="G411" s="863" t="str">
        <f t="shared" si="47"/>
        <v>0,00</v>
      </c>
      <c r="H411" s="144" t="str">
        <f>IF(F411=0,"",+'Factors emissió OCCC'!$F$17)</f>
        <v/>
      </c>
      <c r="I411" s="139" t="str">
        <f>IF(F411=0,"",+'Factors emissió OCCC'!$D$16)</f>
        <v/>
      </c>
      <c r="J411" s="600" t="str">
        <f t="shared" si="46"/>
        <v>0,00000</v>
      </c>
      <c r="K411" s="218" t="s">
        <v>1073</v>
      </c>
      <c r="L411" s="887">
        <f>IF(G411=0,"",+'Factors emissió OCCC'!$M$17)</f>
        <v>6.3200000000000001E-3</v>
      </c>
      <c r="M411" s="600">
        <f t="shared" si="50"/>
        <v>0</v>
      </c>
      <c r="N411" s="218" t="s">
        <v>1073</v>
      </c>
      <c r="O411" s="887">
        <f>IF(G411=0,"",+'Factors emissió OCCC'!$O$17)</f>
        <v>5.8999999999999999E-3</v>
      </c>
      <c r="P411" s="600">
        <f t="shared" si="51"/>
        <v>0</v>
      </c>
      <c r="Q411" s="350" t="s">
        <v>1073</v>
      </c>
      <c r="R411" s="243"/>
      <c r="S411" s="243"/>
      <c r="T411" s="243"/>
      <c r="U411" s="243"/>
      <c r="V411" s="134"/>
      <c r="W411" s="141"/>
      <c r="X411" s="134"/>
      <c r="Y411" s="134"/>
    </row>
    <row r="412" spans="2:25" s="107" customFormat="1" ht="21" customHeight="1" x14ac:dyDescent="0.25">
      <c r="B412" s="120"/>
      <c r="C412" s="1463"/>
      <c r="D412" s="1470" t="s">
        <v>109</v>
      </c>
      <c r="E412" s="839" t="s">
        <v>102</v>
      </c>
      <c r="F412" s="862"/>
      <c r="G412" s="863" t="str">
        <f t="shared" si="47"/>
        <v>0,00</v>
      </c>
      <c r="H412" s="144" t="str">
        <f>IF(F412=0,"",+'Factors emissió OCCC'!$F$18)</f>
        <v/>
      </c>
      <c r="I412" s="139" t="str">
        <f>IF(F412=0,"",+'Factors emissió OCCC'!$D$18)</f>
        <v/>
      </c>
      <c r="J412" s="600" t="str">
        <f t="shared" si="46"/>
        <v>0,00000</v>
      </c>
      <c r="K412" s="218" t="s">
        <v>1073</v>
      </c>
      <c r="L412" s="887">
        <f>IF(G412=0,"",+'Factors emissió OCCC'!$M$19)</f>
        <v>1E-4</v>
      </c>
      <c r="M412" s="600">
        <f t="shared" si="50"/>
        <v>0</v>
      </c>
      <c r="N412" s="218" t="s">
        <v>1073</v>
      </c>
      <c r="O412" s="887">
        <f>IF(G412=0,"",+'Factors emissió OCCC'!$O$19)</f>
        <v>2.8729999999999999E-2</v>
      </c>
      <c r="P412" s="600">
        <f t="shared" si="51"/>
        <v>0</v>
      </c>
      <c r="Q412" s="350" t="s">
        <v>1073</v>
      </c>
      <c r="R412" s="243"/>
      <c r="S412" s="243"/>
      <c r="T412" s="243"/>
      <c r="U412" s="243"/>
      <c r="V412" s="134"/>
      <c r="W412" s="141"/>
      <c r="X412" s="134"/>
      <c r="Y412" s="134"/>
    </row>
    <row r="413" spans="2:25" s="107" customFormat="1" ht="27.9" customHeight="1" collapsed="1" x14ac:dyDescent="0.25">
      <c r="B413" s="120"/>
      <c r="C413" s="1463"/>
      <c r="D413" s="1470"/>
      <c r="E413" s="842" t="s">
        <v>104</v>
      </c>
      <c r="F413" s="862"/>
      <c r="G413" s="863" t="str">
        <f t="shared" si="47"/>
        <v>0,00</v>
      </c>
      <c r="H413" s="144" t="str">
        <f>IF(F413=0,"",+'Factors emissió OCCC'!$F$18)</f>
        <v/>
      </c>
      <c r="I413" s="139" t="str">
        <f>IF(F413=0,"",+'Factors emissió OCCC'!$D$18)</f>
        <v/>
      </c>
      <c r="J413" s="600" t="str">
        <f t="shared" si="46"/>
        <v>0,00000</v>
      </c>
      <c r="K413" s="218" t="s">
        <v>1073</v>
      </c>
      <c r="L413" s="887">
        <f>IF(G413=0,"",+'Factors emissió OCCC'!$M$23)</f>
        <v>8.0000000000000007E-5</v>
      </c>
      <c r="M413" s="600">
        <f t="shared" si="50"/>
        <v>0</v>
      </c>
      <c r="N413" s="218" t="s">
        <v>1073</v>
      </c>
      <c r="O413" s="887">
        <f>IF(G413=0,"",+'Factors emissió OCCC'!$O$23)</f>
        <v>1.9359999999999999E-2</v>
      </c>
      <c r="P413" s="600">
        <f t="shared" si="51"/>
        <v>0</v>
      </c>
      <c r="Q413" s="350" t="s">
        <v>1073</v>
      </c>
      <c r="R413" s="243"/>
      <c r="S413" s="243"/>
      <c r="T413" s="243"/>
      <c r="U413" s="243"/>
      <c r="V413" s="134"/>
      <c r="W413" s="141"/>
      <c r="X413" s="134"/>
      <c r="Y413" s="134"/>
    </row>
    <row r="414" spans="2:25" s="107" customFormat="1" ht="21" customHeight="1" x14ac:dyDescent="0.25">
      <c r="B414" s="120"/>
      <c r="C414" s="1463"/>
      <c r="D414" s="1470"/>
      <c r="E414" s="839" t="s">
        <v>105</v>
      </c>
      <c r="F414" s="862"/>
      <c r="G414" s="863" t="str">
        <f t="shared" si="47"/>
        <v>0,00</v>
      </c>
      <c r="H414" s="144" t="str">
        <f>IF(F414=0,"",+'Factors emissió OCCC'!$F$18)</f>
        <v/>
      </c>
      <c r="I414" s="139" t="str">
        <f>IF(F414=0,"",+'Factors emissió OCCC'!$D$18)</f>
        <v/>
      </c>
      <c r="J414" s="600" t="str">
        <f t="shared" si="46"/>
        <v>0,00000</v>
      </c>
      <c r="K414" s="218" t="s">
        <v>1073</v>
      </c>
      <c r="L414" s="887">
        <f>IF(G414=0,"",+'Factors emissió OCCC'!$M$26)</f>
        <v>1.17E-3</v>
      </c>
      <c r="M414" s="600">
        <f t="shared" si="50"/>
        <v>0</v>
      </c>
      <c r="N414" s="218" t="s">
        <v>1073</v>
      </c>
      <c r="O414" s="887">
        <f>IF(G414=0,"",+'Factors emissió OCCC'!$O$26)</f>
        <v>3.5229999999999997E-2</v>
      </c>
      <c r="P414" s="600">
        <f t="shared" si="51"/>
        <v>0</v>
      </c>
      <c r="Q414" s="350" t="s">
        <v>1073</v>
      </c>
      <c r="R414" s="243"/>
      <c r="S414" s="243"/>
      <c r="T414" s="243"/>
      <c r="U414" s="243"/>
      <c r="V414" s="134"/>
      <c r="W414" s="141"/>
      <c r="X414" s="134"/>
      <c r="Y414" s="134"/>
    </row>
    <row r="415" spans="2:25" s="107" customFormat="1" ht="21" customHeight="1" x14ac:dyDescent="0.25">
      <c r="B415" s="120"/>
      <c r="C415" s="1463"/>
      <c r="D415" s="1470"/>
      <c r="E415" s="839" t="s">
        <v>107</v>
      </c>
      <c r="F415" s="862"/>
      <c r="G415" s="863" t="str">
        <f t="shared" si="47"/>
        <v>0,00</v>
      </c>
      <c r="H415" s="144" t="str">
        <f>IF(F415=0,"",+'Factors emissió OCCC'!$F$18)</f>
        <v/>
      </c>
      <c r="I415" s="139" t="str">
        <f>IF(F415=0,"",+'Factors emissió OCCC'!$D$18)</f>
        <v/>
      </c>
      <c r="J415" s="600" t="str">
        <f t="shared" si="46"/>
        <v>0,00000</v>
      </c>
      <c r="K415" s="218" t="s">
        <v>1073</v>
      </c>
      <c r="L415" s="887">
        <f>IF(G415=0,"",+'Factors emissió OCCC'!$M$19)</f>
        <v>1E-4</v>
      </c>
      <c r="M415" s="600">
        <f t="shared" si="50"/>
        <v>0</v>
      </c>
      <c r="N415" s="218" t="s">
        <v>1073</v>
      </c>
      <c r="O415" s="887">
        <f>IF(G415=0,"",+'Factors emissió OCCC'!$O$19)</f>
        <v>2.8729999999999999E-2</v>
      </c>
      <c r="P415" s="600">
        <f t="shared" si="51"/>
        <v>0</v>
      </c>
      <c r="Q415" s="350" t="s">
        <v>1073</v>
      </c>
      <c r="R415" s="243"/>
      <c r="S415" s="243"/>
      <c r="T415" s="243"/>
      <c r="U415" s="243"/>
      <c r="V415" s="134"/>
      <c r="W415" s="141"/>
      <c r="X415" s="134"/>
      <c r="Y415" s="134"/>
    </row>
    <row r="416" spans="2:25" s="107" customFormat="1" ht="21" customHeight="1" x14ac:dyDescent="0.25">
      <c r="B416" s="120"/>
      <c r="C416" s="1463"/>
      <c r="D416" s="1470" t="s">
        <v>110</v>
      </c>
      <c r="E416" s="839" t="s">
        <v>102</v>
      </c>
      <c r="F416" s="862"/>
      <c r="G416" s="863" t="str">
        <f t="shared" si="47"/>
        <v>0,00</v>
      </c>
      <c r="H416" s="144" t="str">
        <f>IF(F416=0,"",+'Factors emissió OCCC'!$F$21)</f>
        <v/>
      </c>
      <c r="I416" s="139" t="str">
        <f>IF(F416=0,"",+'Factors emissió OCCC'!$D$21)</f>
        <v/>
      </c>
      <c r="J416" s="600" t="str">
        <f>IF(F416=0,"0,00000",(F416/H416*I416)/1000)</f>
        <v>0,00000</v>
      </c>
      <c r="K416" s="218" t="s">
        <v>1073</v>
      </c>
      <c r="L416" s="887">
        <f>IF(G416=0,"",+'Factors emissió OCCC'!$M$19)</f>
        <v>1E-4</v>
      </c>
      <c r="M416" s="600">
        <f t="shared" si="50"/>
        <v>0</v>
      </c>
      <c r="N416" s="218" t="s">
        <v>1073</v>
      </c>
      <c r="O416" s="887">
        <f>IF(G416=0,"",+'Factors emissió OCCC'!$O$19)</f>
        <v>2.8729999999999999E-2</v>
      </c>
      <c r="P416" s="600">
        <f t="shared" si="51"/>
        <v>0</v>
      </c>
      <c r="Q416" s="350" t="s">
        <v>1073</v>
      </c>
      <c r="R416" s="243"/>
      <c r="S416" s="243"/>
      <c r="T416" s="243"/>
      <c r="U416" s="243"/>
      <c r="V416" s="134"/>
      <c r="W416" s="141"/>
      <c r="X416" s="134"/>
      <c r="Y416" s="134"/>
    </row>
    <row r="417" spans="2:25" s="107" customFormat="1" ht="27.9" customHeight="1" collapsed="1" x14ac:dyDescent="0.25">
      <c r="B417" s="120"/>
      <c r="C417" s="1463"/>
      <c r="D417" s="1470"/>
      <c r="E417" s="842" t="s">
        <v>104</v>
      </c>
      <c r="F417" s="862"/>
      <c r="G417" s="863" t="str">
        <f t="shared" si="47"/>
        <v>0,00</v>
      </c>
      <c r="H417" s="144" t="str">
        <f>IF(F417=0,"",+'Factors emissió OCCC'!$F$21)</f>
        <v/>
      </c>
      <c r="I417" s="139" t="str">
        <f>IF(F417=0,"",+'Factors emissió OCCC'!$D$21)</f>
        <v/>
      </c>
      <c r="J417" s="600" t="str">
        <f>IF(F417=0,"0,00000",(F417/H417*I417)/1000)</f>
        <v>0,00000</v>
      </c>
      <c r="K417" s="218" t="s">
        <v>1073</v>
      </c>
      <c r="L417" s="887">
        <f>IF(G417=0,"",+'Factors emissió OCCC'!$M$23)</f>
        <v>8.0000000000000007E-5</v>
      </c>
      <c r="M417" s="600">
        <f t="shared" si="50"/>
        <v>0</v>
      </c>
      <c r="N417" s="218" t="s">
        <v>1073</v>
      </c>
      <c r="O417" s="887">
        <f>IF(G417=0,"",+'Factors emissió OCCC'!$O$23)</f>
        <v>1.9359999999999999E-2</v>
      </c>
      <c r="P417" s="600">
        <f t="shared" si="51"/>
        <v>0</v>
      </c>
      <c r="Q417" s="350" t="s">
        <v>1073</v>
      </c>
      <c r="R417" s="243"/>
      <c r="S417" s="243"/>
      <c r="T417" s="243"/>
      <c r="U417" s="243"/>
      <c r="V417" s="134"/>
      <c r="W417" s="141"/>
      <c r="X417" s="134"/>
      <c r="Y417" s="134"/>
    </row>
    <row r="418" spans="2:25" s="107" customFormat="1" ht="21" customHeight="1" x14ac:dyDescent="0.25">
      <c r="B418" s="120"/>
      <c r="C418" s="1463"/>
      <c r="D418" s="1470"/>
      <c r="E418" s="839" t="s">
        <v>105</v>
      </c>
      <c r="F418" s="862"/>
      <c r="G418" s="863" t="str">
        <f t="shared" si="47"/>
        <v>0,00</v>
      </c>
      <c r="H418" s="144" t="str">
        <f>IF(F418=0,"",+'Factors emissió OCCC'!$F$21)</f>
        <v/>
      </c>
      <c r="I418" s="139" t="str">
        <f>IF(F418=0,"",+'Factors emissió OCCC'!$D$21)</f>
        <v/>
      </c>
      <c r="J418" s="600" t="str">
        <f>IF(F418=0,"0,00000",(F418/H418*I418)/1000)</f>
        <v>0,00000</v>
      </c>
      <c r="K418" s="218" t="s">
        <v>1073</v>
      </c>
      <c r="L418" s="887">
        <f>IF(G418=0,"",+'Factors emissió OCCC'!$M$26)</f>
        <v>1.17E-3</v>
      </c>
      <c r="M418" s="600">
        <f t="shared" si="50"/>
        <v>0</v>
      </c>
      <c r="N418" s="218" t="s">
        <v>1073</v>
      </c>
      <c r="O418" s="887">
        <f>IF(G418=0,"",+'Factors emissió OCCC'!$O$26)</f>
        <v>3.5229999999999997E-2</v>
      </c>
      <c r="P418" s="600">
        <f t="shared" si="51"/>
        <v>0</v>
      </c>
      <c r="Q418" s="350" t="s">
        <v>1073</v>
      </c>
      <c r="R418" s="243"/>
      <c r="S418" s="243"/>
      <c r="T418" s="243"/>
      <c r="U418" s="243"/>
      <c r="V418" s="134"/>
      <c r="W418" s="141"/>
      <c r="X418" s="134"/>
      <c r="Y418" s="134"/>
    </row>
    <row r="419" spans="2:25" s="107" customFormat="1" ht="21" customHeight="1" thickBot="1" x14ac:dyDescent="0.3">
      <c r="B419" s="120"/>
      <c r="C419" s="1469"/>
      <c r="D419" s="1471"/>
      <c r="E419" s="840" t="s">
        <v>107</v>
      </c>
      <c r="F419" s="864"/>
      <c r="G419" s="865" t="str">
        <f t="shared" si="47"/>
        <v>0,00</v>
      </c>
      <c r="H419" s="700" t="str">
        <f>IF(F419=0,"",+'Factors emissió OCCC'!$F$21)</f>
        <v/>
      </c>
      <c r="I419" s="150" t="str">
        <f>IF(F419=0,"",+'Factors emissió OCCC'!$D$21)</f>
        <v/>
      </c>
      <c r="J419" s="601" t="str">
        <f>IF(F419=0,"0,00000",(F419/H419*I419)/1000)</f>
        <v>0,00000</v>
      </c>
      <c r="K419" s="227" t="s">
        <v>1073</v>
      </c>
      <c r="L419" s="888">
        <f>IF(G419=0,"",+'Factors emissió OCCC'!$M$19)</f>
        <v>1E-4</v>
      </c>
      <c r="M419" s="601">
        <f t="shared" si="50"/>
        <v>0</v>
      </c>
      <c r="N419" s="227" t="s">
        <v>1073</v>
      </c>
      <c r="O419" s="888">
        <f>IF(G419=0,"",+'Factors emissió OCCC'!$O$19)</f>
        <v>2.8729999999999999E-2</v>
      </c>
      <c r="P419" s="601">
        <f t="shared" si="51"/>
        <v>0</v>
      </c>
      <c r="Q419" s="351" t="s">
        <v>1073</v>
      </c>
      <c r="R419" s="243"/>
      <c r="S419" s="243"/>
      <c r="T419" s="243"/>
      <c r="U419" s="243"/>
      <c r="V419" s="134"/>
      <c r="W419" s="141"/>
      <c r="X419" s="134"/>
      <c r="Y419" s="134"/>
    </row>
    <row r="420" spans="2:25" s="107" customFormat="1" ht="30" customHeight="1" x14ac:dyDescent="0.25">
      <c r="B420" s="120"/>
      <c r="C420" s="1678" t="s">
        <v>1529</v>
      </c>
      <c r="D420" s="1679"/>
      <c r="E420" s="1679"/>
      <c r="F420" s="1679"/>
      <c r="G420" s="1679"/>
      <c r="H420" s="1679"/>
      <c r="I420" s="1679"/>
      <c r="J420" s="1679"/>
      <c r="K420" s="1680" t="s">
        <v>1573</v>
      </c>
      <c r="L420" s="1680"/>
      <c r="M420" s="1680"/>
      <c r="N420" s="1680"/>
      <c r="O420" s="1680"/>
      <c r="P420" s="1680"/>
      <c r="Q420" s="1680"/>
      <c r="R420" s="1680"/>
      <c r="S420" s="1681"/>
      <c r="T420" s="243"/>
      <c r="U420" s="243"/>
      <c r="V420" s="134"/>
      <c r="W420" s="1481" t="s">
        <v>987</v>
      </c>
      <c r="X420" s="134"/>
      <c r="Y420" s="134"/>
    </row>
    <row r="421" spans="2:25" s="107" customFormat="1" ht="144.9" customHeight="1" x14ac:dyDescent="0.25">
      <c r="B421" s="120"/>
      <c r="C421" s="1458" t="s">
        <v>97</v>
      </c>
      <c r="D421" s="1460" t="s">
        <v>1484</v>
      </c>
      <c r="E421" s="1460"/>
      <c r="F421" s="1460" t="s">
        <v>1525</v>
      </c>
      <c r="G421" s="1460"/>
      <c r="H421" s="841" t="s">
        <v>988</v>
      </c>
      <c r="I421" s="1460" t="s">
        <v>1532</v>
      </c>
      <c r="J421" s="1460"/>
      <c r="K421" s="583" t="s">
        <v>1533</v>
      </c>
      <c r="L421" s="1475" t="s">
        <v>1530</v>
      </c>
      <c r="M421" s="1475"/>
      <c r="N421" s="1421" t="s">
        <v>1531</v>
      </c>
      <c r="O421" s="1421"/>
      <c r="P421" s="1421"/>
      <c r="Q421" s="1421" t="s">
        <v>1534</v>
      </c>
      <c r="R421" s="1421"/>
      <c r="S421" s="1417"/>
      <c r="T421" s="243"/>
      <c r="U421" s="243"/>
      <c r="V421" s="134"/>
      <c r="W421" s="1481"/>
      <c r="X421" s="134"/>
      <c r="Y421" s="134"/>
    </row>
    <row r="422" spans="2:25" s="107" customFormat="1" ht="77.099999999999994" customHeight="1" x14ac:dyDescent="0.25">
      <c r="B422" s="120"/>
      <c r="C422" s="1458"/>
      <c r="D422" s="1460"/>
      <c r="E422" s="1460"/>
      <c r="F422" s="1460"/>
      <c r="G422" s="1460"/>
      <c r="H422" s="841" t="s">
        <v>122</v>
      </c>
      <c r="I422" s="841" t="s">
        <v>1482</v>
      </c>
      <c r="J422" s="841" t="s">
        <v>87</v>
      </c>
      <c r="K422" s="841" t="s">
        <v>990</v>
      </c>
      <c r="L422" s="673" t="s">
        <v>1537</v>
      </c>
      <c r="M422" s="673" t="s">
        <v>1078</v>
      </c>
      <c r="N422" s="673" t="s">
        <v>1535</v>
      </c>
      <c r="O422" s="673" t="s">
        <v>1072</v>
      </c>
      <c r="P422" s="673" t="s">
        <v>1080</v>
      </c>
      <c r="Q422" s="673" t="s">
        <v>1536</v>
      </c>
      <c r="R422" s="673" t="s">
        <v>1072</v>
      </c>
      <c r="S422" s="838" t="s">
        <v>1079</v>
      </c>
      <c r="T422" s="243"/>
      <c r="U422" s="243"/>
      <c r="V422" s="134"/>
      <c r="W422" s="145" t="s">
        <v>123</v>
      </c>
      <c r="X422" s="134"/>
      <c r="Y422" s="134"/>
    </row>
    <row r="423" spans="2:25" s="107" customFormat="1" ht="21" customHeight="1" x14ac:dyDescent="0.25">
      <c r="B423" s="120"/>
      <c r="C423" s="1463" t="s">
        <v>1781</v>
      </c>
      <c r="D423" s="1446" t="s">
        <v>124</v>
      </c>
      <c r="E423" s="1446"/>
      <c r="F423" s="1447"/>
      <c r="G423" s="1447"/>
      <c r="H423" s="146"/>
      <c r="I423" s="146"/>
      <c r="J423" s="600">
        <f>I423*H423/100</f>
        <v>0</v>
      </c>
      <c r="K423" s="146"/>
      <c r="L423" s="600" t="str">
        <f>IF(F423="","0,00000",IF(I423="",+H423*K423/1000000,J423*'Factors emissió OCCC'!$D$6/1000))</f>
        <v>0,00000</v>
      </c>
      <c r="M423" s="350" t="s">
        <v>1073</v>
      </c>
      <c r="N423" s="891"/>
      <c r="O423" s="600" t="str">
        <f>IF(F423="","0,00000",IF(I423="",+H423*N423/1000000,IF(K423="","0,00000")))</f>
        <v>0,00000</v>
      </c>
      <c r="P423" s="218" t="s">
        <v>1073</v>
      </c>
      <c r="Q423" s="891"/>
      <c r="R423" s="600" t="str">
        <f>IF(F423="","0,00000",IF(I423="",+H423*Q423/1000000,IF(K423="","0,00000")))</f>
        <v>0,00000</v>
      </c>
      <c r="S423" s="350" t="s">
        <v>1073</v>
      </c>
      <c r="T423" s="243"/>
      <c r="U423" s="243"/>
      <c r="V423" s="134"/>
      <c r="W423" s="10"/>
      <c r="X423" s="134"/>
      <c r="Y423" s="134"/>
    </row>
    <row r="424" spans="2:25" s="107" customFormat="1" ht="21" customHeight="1" x14ac:dyDescent="0.25">
      <c r="B424" s="120"/>
      <c r="C424" s="1463"/>
      <c r="D424" s="1446" t="s">
        <v>125</v>
      </c>
      <c r="E424" s="1446"/>
      <c r="F424" s="1447"/>
      <c r="G424" s="1447"/>
      <c r="H424" s="146"/>
      <c r="I424" s="146"/>
      <c r="J424" s="600">
        <f t="shared" ref="J424:J451" si="52">I424*H424/100</f>
        <v>0</v>
      </c>
      <c r="K424" s="146"/>
      <c r="L424" s="600" t="str">
        <f>IF(F424="","0,00000",IF(I424="",+H424*K424/1000000,J424*'Factors emissió OCCC'!$D$6/1000))</f>
        <v>0,00000</v>
      </c>
      <c r="M424" s="350" t="s">
        <v>1073</v>
      </c>
      <c r="N424" s="891"/>
      <c r="O424" s="600" t="str">
        <f t="shared" ref="O424:O462" si="53">IF(F424="","0,00000",IF(I424="",+H424*N424/1000000,IF(K424="","0,00000")))</f>
        <v>0,00000</v>
      </c>
      <c r="P424" s="218" t="s">
        <v>1073</v>
      </c>
      <c r="Q424" s="891"/>
      <c r="R424" s="600" t="str">
        <f t="shared" ref="R424:R462" si="54">IF(F424="","0,00000",IF(I424="",+H424*Q424/1000000,IF(K424="","0,00000")))</f>
        <v>0,00000</v>
      </c>
      <c r="S424" s="350" t="s">
        <v>1073</v>
      </c>
      <c r="T424" s="243"/>
      <c r="U424" s="243"/>
      <c r="V424" s="134"/>
      <c r="W424" s="137" t="s">
        <v>126</v>
      </c>
      <c r="X424" s="134"/>
      <c r="Y424" s="134"/>
    </row>
    <row r="425" spans="2:25" s="107" customFormat="1" ht="21" customHeight="1" x14ac:dyDescent="0.25">
      <c r="B425" s="120"/>
      <c r="C425" s="1463"/>
      <c r="D425" s="1446" t="s">
        <v>127</v>
      </c>
      <c r="E425" s="1446"/>
      <c r="F425" s="1447"/>
      <c r="G425" s="1447"/>
      <c r="H425" s="146"/>
      <c r="I425" s="146"/>
      <c r="J425" s="600">
        <f t="shared" si="52"/>
        <v>0</v>
      </c>
      <c r="K425" s="146"/>
      <c r="L425" s="600" t="str">
        <f>IF(F425="","0,00000",IF(I425="",+H425*K425/1000000,J425*'Factors emissió OCCC'!$D$6/1000))</f>
        <v>0,00000</v>
      </c>
      <c r="M425" s="350" t="s">
        <v>1073</v>
      </c>
      <c r="N425" s="891"/>
      <c r="O425" s="600" t="str">
        <f t="shared" si="53"/>
        <v>0,00000</v>
      </c>
      <c r="P425" s="218" t="s">
        <v>1073</v>
      </c>
      <c r="Q425" s="891"/>
      <c r="R425" s="600" t="str">
        <f t="shared" si="54"/>
        <v>0,00000</v>
      </c>
      <c r="S425" s="350" t="s">
        <v>1073</v>
      </c>
      <c r="T425" s="243"/>
      <c r="U425" s="243"/>
      <c r="V425" s="134"/>
      <c r="W425" s="147"/>
      <c r="X425" s="134"/>
      <c r="Y425" s="134"/>
    </row>
    <row r="426" spans="2:25" s="107" customFormat="1" ht="21" customHeight="1" x14ac:dyDescent="0.25">
      <c r="B426" s="120"/>
      <c r="C426" s="1463"/>
      <c r="D426" s="1446" t="s">
        <v>128</v>
      </c>
      <c r="E426" s="1446"/>
      <c r="F426" s="1447"/>
      <c r="G426" s="1447"/>
      <c r="H426" s="146"/>
      <c r="I426" s="146"/>
      <c r="J426" s="600">
        <f t="shared" si="52"/>
        <v>0</v>
      </c>
      <c r="K426" s="146"/>
      <c r="L426" s="600" t="str">
        <f>IF(F426="","0,00000",IF(I426="",+H426*K426/1000000,J426*'Factors emissió OCCC'!$D$6/1000))</f>
        <v>0,00000</v>
      </c>
      <c r="M426" s="350" t="s">
        <v>1073</v>
      </c>
      <c r="N426" s="891"/>
      <c r="O426" s="600" t="str">
        <f t="shared" si="53"/>
        <v>0,00000</v>
      </c>
      <c r="P426" s="218" t="s">
        <v>1073</v>
      </c>
      <c r="Q426" s="891"/>
      <c r="R426" s="600" t="str">
        <f t="shared" si="54"/>
        <v>0,00000</v>
      </c>
      <c r="S426" s="350" t="s">
        <v>1073</v>
      </c>
      <c r="T426" s="243"/>
      <c r="U426" s="243"/>
      <c r="V426" s="134"/>
      <c r="W426" s="141"/>
      <c r="X426" s="134"/>
      <c r="Y426" s="134"/>
    </row>
    <row r="427" spans="2:25" s="107" customFormat="1" ht="21" customHeight="1" x14ac:dyDescent="0.25">
      <c r="B427" s="120"/>
      <c r="C427" s="1463"/>
      <c r="D427" s="1446" t="s">
        <v>129</v>
      </c>
      <c r="E427" s="1446"/>
      <c r="F427" s="1447"/>
      <c r="G427" s="1447"/>
      <c r="H427" s="146"/>
      <c r="I427" s="146"/>
      <c r="J427" s="600">
        <f t="shared" si="52"/>
        <v>0</v>
      </c>
      <c r="K427" s="146"/>
      <c r="L427" s="600" t="str">
        <f>IF(F427="","0,00000",IF(I427="",+H427*K427/1000000,J427*'Factors emissió OCCC'!$D$6/1000))</f>
        <v>0,00000</v>
      </c>
      <c r="M427" s="350" t="s">
        <v>1073</v>
      </c>
      <c r="N427" s="891"/>
      <c r="O427" s="600" t="str">
        <f t="shared" si="53"/>
        <v>0,00000</v>
      </c>
      <c r="P427" s="218" t="s">
        <v>1073</v>
      </c>
      <c r="Q427" s="891"/>
      <c r="R427" s="600" t="str">
        <f t="shared" si="54"/>
        <v>0,00000</v>
      </c>
      <c r="S427" s="350" t="s">
        <v>1073</v>
      </c>
      <c r="T427" s="243"/>
      <c r="U427" s="243"/>
      <c r="V427" s="134"/>
      <c r="W427" s="1481" t="s">
        <v>991</v>
      </c>
      <c r="X427" s="134"/>
      <c r="Y427" s="134"/>
    </row>
    <row r="428" spans="2:25" s="107" customFormat="1" ht="21" customHeight="1" outlineLevel="1" x14ac:dyDescent="0.25">
      <c r="B428" s="120"/>
      <c r="C428" s="1463"/>
      <c r="D428" s="1446" t="s">
        <v>130</v>
      </c>
      <c r="E428" s="1446"/>
      <c r="F428" s="1447"/>
      <c r="G428" s="1447"/>
      <c r="H428" s="146"/>
      <c r="I428" s="146"/>
      <c r="J428" s="600">
        <f t="shared" si="52"/>
        <v>0</v>
      </c>
      <c r="K428" s="146"/>
      <c r="L428" s="600" t="str">
        <f>IF(F428="","0,00000",IF(I428="",+H428*K428/1000000,J428*'Factors emissió OCCC'!$D$6/1000))</f>
        <v>0,00000</v>
      </c>
      <c r="M428" s="350" t="s">
        <v>1073</v>
      </c>
      <c r="N428" s="891"/>
      <c r="O428" s="600" t="str">
        <f t="shared" si="53"/>
        <v>0,00000</v>
      </c>
      <c r="P428" s="218" t="s">
        <v>1073</v>
      </c>
      <c r="Q428" s="891"/>
      <c r="R428" s="600" t="str">
        <f t="shared" si="54"/>
        <v>0,00000</v>
      </c>
      <c r="S428" s="350" t="s">
        <v>1073</v>
      </c>
      <c r="T428" s="243"/>
      <c r="U428" s="243"/>
      <c r="W428" s="1481"/>
    </row>
    <row r="429" spans="2:25" s="107" customFormat="1" ht="21" customHeight="1" outlineLevel="1" x14ac:dyDescent="0.25">
      <c r="B429" s="120"/>
      <c r="C429" s="1463"/>
      <c r="D429" s="1446" t="s">
        <v>131</v>
      </c>
      <c r="E429" s="1446"/>
      <c r="F429" s="1447"/>
      <c r="G429" s="1447"/>
      <c r="H429" s="146"/>
      <c r="I429" s="146"/>
      <c r="J429" s="600">
        <f t="shared" si="52"/>
        <v>0</v>
      </c>
      <c r="K429" s="146"/>
      <c r="L429" s="600" t="str">
        <f>IF(F429="","0,00000",IF(I429="",+H429*K429/1000000,J429*'Factors emissió OCCC'!$D$6/1000))</f>
        <v>0,00000</v>
      </c>
      <c r="M429" s="350" t="s">
        <v>1073</v>
      </c>
      <c r="N429" s="891"/>
      <c r="O429" s="600" t="str">
        <f t="shared" si="53"/>
        <v>0,00000</v>
      </c>
      <c r="P429" s="218" t="s">
        <v>1073</v>
      </c>
      <c r="Q429" s="891"/>
      <c r="R429" s="600" t="str">
        <f t="shared" si="54"/>
        <v>0,00000</v>
      </c>
      <c r="S429" s="350" t="s">
        <v>1073</v>
      </c>
      <c r="T429" s="243"/>
      <c r="U429" s="243"/>
      <c r="V429" s="959"/>
      <c r="W429" s="1676" t="s">
        <v>132</v>
      </c>
    </row>
    <row r="430" spans="2:25" s="107" customFormat="1" ht="21" customHeight="1" outlineLevel="1" x14ac:dyDescent="0.25">
      <c r="B430" s="120"/>
      <c r="C430" s="1463"/>
      <c r="D430" s="1446" t="s">
        <v>133</v>
      </c>
      <c r="E430" s="1446"/>
      <c r="F430" s="1447"/>
      <c r="G430" s="1447"/>
      <c r="H430" s="146"/>
      <c r="I430" s="146"/>
      <c r="J430" s="600">
        <f t="shared" si="52"/>
        <v>0</v>
      </c>
      <c r="K430" s="146"/>
      <c r="L430" s="600" t="str">
        <f>IF(F430="","0,00000",IF(I430="",+H430*K430/1000000,J430*'Factors emissió OCCC'!$D$6/1000))</f>
        <v>0,00000</v>
      </c>
      <c r="M430" s="350" t="s">
        <v>1073</v>
      </c>
      <c r="N430" s="891"/>
      <c r="O430" s="600" t="str">
        <f t="shared" si="53"/>
        <v>0,00000</v>
      </c>
      <c r="P430" s="218" t="s">
        <v>1073</v>
      </c>
      <c r="Q430" s="891"/>
      <c r="R430" s="600" t="str">
        <f t="shared" si="54"/>
        <v>0,00000</v>
      </c>
      <c r="S430" s="350" t="s">
        <v>1073</v>
      </c>
      <c r="T430" s="243"/>
      <c r="U430" s="243"/>
      <c r="V430" s="959"/>
      <c r="W430" s="1676"/>
    </row>
    <row r="431" spans="2:25" s="107" customFormat="1" ht="21" customHeight="1" outlineLevel="1" x14ac:dyDescent="0.25">
      <c r="B431" s="120"/>
      <c r="C431" s="1463"/>
      <c r="D431" s="1446" t="s">
        <v>134</v>
      </c>
      <c r="E431" s="1446"/>
      <c r="F431" s="1447"/>
      <c r="G431" s="1447"/>
      <c r="H431" s="146"/>
      <c r="I431" s="146"/>
      <c r="J431" s="600">
        <f t="shared" si="52"/>
        <v>0</v>
      </c>
      <c r="K431" s="146"/>
      <c r="L431" s="600" t="str">
        <f>IF(F431="","0,00000",IF(I431="",+H431*K431/1000000,J431*'Factors emissió OCCC'!$D$6/1000))</f>
        <v>0,00000</v>
      </c>
      <c r="M431" s="350" t="s">
        <v>1073</v>
      </c>
      <c r="N431" s="891"/>
      <c r="O431" s="600" t="str">
        <f t="shared" si="53"/>
        <v>0,00000</v>
      </c>
      <c r="P431" s="218" t="s">
        <v>1073</v>
      </c>
      <c r="Q431" s="891"/>
      <c r="R431" s="600" t="str">
        <f t="shared" si="54"/>
        <v>0,00000</v>
      </c>
      <c r="S431" s="350" t="s">
        <v>1073</v>
      </c>
      <c r="T431" s="243"/>
      <c r="U431" s="243"/>
      <c r="W431" s="137" t="s">
        <v>1573</v>
      </c>
    </row>
    <row r="432" spans="2:25" s="107" customFormat="1" ht="21" customHeight="1" outlineLevel="1" x14ac:dyDescent="0.25">
      <c r="B432" s="120"/>
      <c r="C432" s="1463"/>
      <c r="D432" s="1446" t="s">
        <v>135</v>
      </c>
      <c r="E432" s="1446"/>
      <c r="F432" s="1447"/>
      <c r="G432" s="1447"/>
      <c r="H432" s="146"/>
      <c r="I432" s="146"/>
      <c r="J432" s="600">
        <f t="shared" si="52"/>
        <v>0</v>
      </c>
      <c r="K432" s="146"/>
      <c r="L432" s="600" t="str">
        <f>IF(F432="","0,00000",IF(I432="",+H432*K432/1000000,J432*'Factors emissió OCCC'!$D$6/1000))</f>
        <v>0,00000</v>
      </c>
      <c r="M432" s="350" t="s">
        <v>1073</v>
      </c>
      <c r="N432" s="891"/>
      <c r="O432" s="600" t="str">
        <f t="shared" si="53"/>
        <v>0,00000</v>
      </c>
      <c r="P432" s="218" t="s">
        <v>1073</v>
      </c>
      <c r="Q432" s="891"/>
      <c r="R432" s="600" t="str">
        <f t="shared" si="54"/>
        <v>0,00000</v>
      </c>
      <c r="S432" s="350" t="s">
        <v>1073</v>
      </c>
      <c r="T432" s="243"/>
      <c r="U432" s="243"/>
      <c r="W432" s="141"/>
    </row>
    <row r="433" spans="2:23" s="107" customFormat="1" ht="21" customHeight="1" outlineLevel="1" x14ac:dyDescent="0.25">
      <c r="B433" s="120"/>
      <c r="C433" s="1463"/>
      <c r="D433" s="1446" t="s">
        <v>136</v>
      </c>
      <c r="E433" s="1446"/>
      <c r="F433" s="1447"/>
      <c r="G433" s="1447"/>
      <c r="H433" s="146"/>
      <c r="I433" s="146"/>
      <c r="J433" s="600">
        <f t="shared" si="52"/>
        <v>0</v>
      </c>
      <c r="K433" s="146"/>
      <c r="L433" s="600" t="str">
        <f>IF(F433="","0,00000",IF(I433="",+H433*K433/1000000,J433*'Factors emissió OCCC'!$D$6/1000))</f>
        <v>0,00000</v>
      </c>
      <c r="M433" s="350" t="s">
        <v>1073</v>
      </c>
      <c r="N433" s="891"/>
      <c r="O433" s="600" t="str">
        <f t="shared" si="53"/>
        <v>0,00000</v>
      </c>
      <c r="P433" s="218" t="s">
        <v>1073</v>
      </c>
      <c r="Q433" s="891"/>
      <c r="R433" s="600" t="str">
        <f t="shared" si="54"/>
        <v>0,00000</v>
      </c>
      <c r="S433" s="350" t="s">
        <v>1073</v>
      </c>
      <c r="T433" s="243"/>
      <c r="U433" s="243"/>
      <c r="W433" s="141"/>
    </row>
    <row r="434" spans="2:23" s="107" customFormat="1" ht="21" customHeight="1" outlineLevel="1" x14ac:dyDescent="0.25">
      <c r="B434" s="120"/>
      <c r="C434" s="1463"/>
      <c r="D434" s="1446" t="s">
        <v>137</v>
      </c>
      <c r="E434" s="1446"/>
      <c r="F434" s="1447"/>
      <c r="G434" s="1447"/>
      <c r="H434" s="146"/>
      <c r="I434" s="146"/>
      <c r="J434" s="600">
        <f t="shared" si="52"/>
        <v>0</v>
      </c>
      <c r="K434" s="146"/>
      <c r="L434" s="600" t="str">
        <f>IF(F434="","0,00000",IF(I434="",+H434*K434/1000000,J434*'Factors emissió OCCC'!$D$6/1000))</f>
        <v>0,00000</v>
      </c>
      <c r="M434" s="350" t="s">
        <v>1073</v>
      </c>
      <c r="N434" s="891"/>
      <c r="O434" s="600" t="str">
        <f t="shared" si="53"/>
        <v>0,00000</v>
      </c>
      <c r="P434" s="218" t="s">
        <v>1073</v>
      </c>
      <c r="Q434" s="891"/>
      <c r="R434" s="600" t="str">
        <f t="shared" si="54"/>
        <v>0,00000</v>
      </c>
      <c r="S434" s="350" t="s">
        <v>1073</v>
      </c>
      <c r="T434" s="243"/>
      <c r="U434" s="243"/>
      <c r="W434" s="141"/>
    </row>
    <row r="435" spans="2:23" s="107" customFormat="1" ht="21" customHeight="1" outlineLevel="1" x14ac:dyDescent="0.25">
      <c r="B435" s="120"/>
      <c r="C435" s="1463"/>
      <c r="D435" s="1446" t="s">
        <v>138</v>
      </c>
      <c r="E435" s="1446"/>
      <c r="F435" s="1447"/>
      <c r="G435" s="1447"/>
      <c r="H435" s="146"/>
      <c r="I435" s="146"/>
      <c r="J435" s="600">
        <f t="shared" si="52"/>
        <v>0</v>
      </c>
      <c r="K435" s="146"/>
      <c r="L435" s="600" t="str">
        <f>IF(F435="","0,00000",IF(I435="",+H435*K435/1000000,J435*'Factors emissió OCCC'!$D$6/1000))</f>
        <v>0,00000</v>
      </c>
      <c r="M435" s="350" t="s">
        <v>1073</v>
      </c>
      <c r="N435" s="891"/>
      <c r="O435" s="600" t="str">
        <f t="shared" si="53"/>
        <v>0,00000</v>
      </c>
      <c r="P435" s="218" t="s">
        <v>1073</v>
      </c>
      <c r="Q435" s="891"/>
      <c r="R435" s="600" t="str">
        <f t="shared" si="54"/>
        <v>0,00000</v>
      </c>
      <c r="S435" s="350" t="s">
        <v>1073</v>
      </c>
      <c r="T435" s="243"/>
      <c r="U435" s="243"/>
      <c r="W435" s="141"/>
    </row>
    <row r="436" spans="2:23" s="107" customFormat="1" ht="21" customHeight="1" outlineLevel="1" x14ac:dyDescent="0.25">
      <c r="B436" s="120"/>
      <c r="C436" s="1463"/>
      <c r="D436" s="1446" t="s">
        <v>139</v>
      </c>
      <c r="E436" s="1446"/>
      <c r="F436" s="1447"/>
      <c r="G436" s="1447"/>
      <c r="H436" s="146"/>
      <c r="I436" s="146"/>
      <c r="J436" s="600">
        <f t="shared" si="52"/>
        <v>0</v>
      </c>
      <c r="K436" s="146"/>
      <c r="L436" s="600" t="str">
        <f>IF(F436="","0,00000",IF(I436="",+H436*K436/1000000,J436*'Factors emissió OCCC'!$D$6/1000))</f>
        <v>0,00000</v>
      </c>
      <c r="M436" s="350" t="s">
        <v>1073</v>
      </c>
      <c r="N436" s="891"/>
      <c r="O436" s="600" t="str">
        <f t="shared" si="53"/>
        <v>0,00000</v>
      </c>
      <c r="P436" s="218" t="s">
        <v>1073</v>
      </c>
      <c r="Q436" s="891"/>
      <c r="R436" s="600" t="str">
        <f t="shared" si="54"/>
        <v>0,00000</v>
      </c>
      <c r="S436" s="350" t="s">
        <v>1073</v>
      </c>
      <c r="T436" s="243"/>
      <c r="U436" s="243"/>
      <c r="W436" s="141"/>
    </row>
    <row r="437" spans="2:23" s="107" customFormat="1" ht="21" customHeight="1" outlineLevel="1" x14ac:dyDescent="0.25">
      <c r="B437" s="120"/>
      <c r="C437" s="1463"/>
      <c r="D437" s="1446" t="s">
        <v>140</v>
      </c>
      <c r="E437" s="1446"/>
      <c r="F437" s="1447"/>
      <c r="G437" s="1447"/>
      <c r="H437" s="146"/>
      <c r="I437" s="146"/>
      <c r="J437" s="600">
        <f t="shared" si="52"/>
        <v>0</v>
      </c>
      <c r="K437" s="146"/>
      <c r="L437" s="600" t="str">
        <f>IF(F437="","0,00000",IF(I437="",+H437*K437/1000000,J437*'Factors emissió OCCC'!$D$6/1000))</f>
        <v>0,00000</v>
      </c>
      <c r="M437" s="350" t="s">
        <v>1073</v>
      </c>
      <c r="N437" s="891"/>
      <c r="O437" s="600" t="str">
        <f t="shared" si="53"/>
        <v>0,00000</v>
      </c>
      <c r="P437" s="218" t="s">
        <v>1073</v>
      </c>
      <c r="Q437" s="891"/>
      <c r="R437" s="600" t="str">
        <f t="shared" si="54"/>
        <v>0,00000</v>
      </c>
      <c r="S437" s="350" t="s">
        <v>1073</v>
      </c>
      <c r="T437" s="243"/>
      <c r="U437" s="243"/>
      <c r="W437" s="141"/>
    </row>
    <row r="438" spans="2:23" s="107" customFormat="1" ht="21" customHeight="1" outlineLevel="1" x14ac:dyDescent="0.25">
      <c r="B438" s="120"/>
      <c r="C438" s="1463"/>
      <c r="D438" s="1446" t="s">
        <v>141</v>
      </c>
      <c r="E438" s="1446"/>
      <c r="F438" s="1447"/>
      <c r="G438" s="1447"/>
      <c r="H438" s="146"/>
      <c r="I438" s="146"/>
      <c r="J438" s="600">
        <f t="shared" si="52"/>
        <v>0</v>
      </c>
      <c r="K438" s="146"/>
      <c r="L438" s="600" t="str">
        <f>IF(F438="","0,00000",IF(I438="",+H438*K438/1000000,J438*'Factors emissió OCCC'!$D$6/1000))</f>
        <v>0,00000</v>
      </c>
      <c r="M438" s="350" t="s">
        <v>1073</v>
      </c>
      <c r="N438" s="891"/>
      <c r="O438" s="600" t="str">
        <f t="shared" si="53"/>
        <v>0,00000</v>
      </c>
      <c r="P438" s="218" t="s">
        <v>1073</v>
      </c>
      <c r="Q438" s="891"/>
      <c r="R438" s="600" t="str">
        <f t="shared" si="54"/>
        <v>0,00000</v>
      </c>
      <c r="S438" s="350" t="s">
        <v>1073</v>
      </c>
      <c r="T438" s="243"/>
      <c r="U438" s="243"/>
      <c r="W438" s="141"/>
    </row>
    <row r="439" spans="2:23" s="107" customFormat="1" ht="21" customHeight="1" outlineLevel="1" x14ac:dyDescent="0.25">
      <c r="B439" s="120"/>
      <c r="C439" s="1463"/>
      <c r="D439" s="1446" t="s">
        <v>142</v>
      </c>
      <c r="E439" s="1446"/>
      <c r="F439" s="1447"/>
      <c r="G439" s="1447"/>
      <c r="H439" s="146"/>
      <c r="I439" s="146"/>
      <c r="J439" s="600">
        <f t="shared" si="52"/>
        <v>0</v>
      </c>
      <c r="K439" s="146"/>
      <c r="L439" s="600" t="str">
        <f>IF(F439="","0,00000",IF(I439="",+H439*K439/1000000,J439*'Factors emissió OCCC'!$D$6/1000))</f>
        <v>0,00000</v>
      </c>
      <c r="M439" s="350" t="s">
        <v>1073</v>
      </c>
      <c r="N439" s="891"/>
      <c r="O439" s="600" t="str">
        <f t="shared" si="53"/>
        <v>0,00000</v>
      </c>
      <c r="P439" s="218" t="s">
        <v>1073</v>
      </c>
      <c r="Q439" s="891"/>
      <c r="R439" s="600" t="str">
        <f t="shared" si="54"/>
        <v>0,00000</v>
      </c>
      <c r="S439" s="350" t="s">
        <v>1073</v>
      </c>
      <c r="T439" s="243"/>
      <c r="U439" s="243"/>
      <c r="W439" s="141"/>
    </row>
    <row r="440" spans="2:23" s="107" customFormat="1" ht="21" customHeight="1" outlineLevel="1" x14ac:dyDescent="0.25">
      <c r="B440" s="120"/>
      <c r="C440" s="1463"/>
      <c r="D440" s="1446" t="s">
        <v>143</v>
      </c>
      <c r="E440" s="1446"/>
      <c r="F440" s="1447"/>
      <c r="G440" s="1447"/>
      <c r="H440" s="146"/>
      <c r="I440" s="146"/>
      <c r="J440" s="600">
        <f t="shared" si="52"/>
        <v>0</v>
      </c>
      <c r="K440" s="146"/>
      <c r="L440" s="600" t="str">
        <f>IF(F440="","0,00000",IF(I440="",+H440*K440/1000000,J440*'Factors emissió OCCC'!$D$6/1000))</f>
        <v>0,00000</v>
      </c>
      <c r="M440" s="350" t="s">
        <v>1073</v>
      </c>
      <c r="N440" s="891"/>
      <c r="O440" s="600" t="str">
        <f t="shared" si="53"/>
        <v>0,00000</v>
      </c>
      <c r="P440" s="218" t="s">
        <v>1073</v>
      </c>
      <c r="Q440" s="891"/>
      <c r="R440" s="600" t="str">
        <f t="shared" si="54"/>
        <v>0,00000</v>
      </c>
      <c r="S440" s="350" t="s">
        <v>1073</v>
      </c>
      <c r="T440" s="243"/>
      <c r="U440" s="243"/>
      <c r="W440" s="141"/>
    </row>
    <row r="441" spans="2:23" s="107" customFormat="1" ht="21" customHeight="1" outlineLevel="1" x14ac:dyDescent="0.25">
      <c r="B441" s="120"/>
      <c r="C441" s="1463"/>
      <c r="D441" s="1446" t="s">
        <v>144</v>
      </c>
      <c r="E441" s="1446"/>
      <c r="F441" s="1447"/>
      <c r="G441" s="1447"/>
      <c r="H441" s="146"/>
      <c r="I441" s="146"/>
      <c r="J441" s="600">
        <f t="shared" si="52"/>
        <v>0</v>
      </c>
      <c r="K441" s="146"/>
      <c r="L441" s="600" t="str">
        <f>IF(F441="","0,00000",IF(I441="",+H441*K441/1000000,J441*'Factors emissió OCCC'!$D$6/1000))</f>
        <v>0,00000</v>
      </c>
      <c r="M441" s="350" t="s">
        <v>1073</v>
      </c>
      <c r="N441" s="891"/>
      <c r="O441" s="600" t="str">
        <f t="shared" si="53"/>
        <v>0,00000</v>
      </c>
      <c r="P441" s="218" t="s">
        <v>1073</v>
      </c>
      <c r="Q441" s="891"/>
      <c r="R441" s="600" t="str">
        <f t="shared" si="54"/>
        <v>0,00000</v>
      </c>
      <c r="S441" s="350" t="s">
        <v>1073</v>
      </c>
      <c r="T441" s="243"/>
      <c r="U441" s="243"/>
      <c r="W441" s="141"/>
    </row>
    <row r="442" spans="2:23" s="107" customFormat="1" ht="21" customHeight="1" outlineLevel="1" x14ac:dyDescent="0.25">
      <c r="B442" s="120"/>
      <c r="C442" s="1463"/>
      <c r="D442" s="1446" t="s">
        <v>145</v>
      </c>
      <c r="E442" s="1446"/>
      <c r="F442" s="1447"/>
      <c r="G442" s="1447"/>
      <c r="H442" s="146"/>
      <c r="I442" s="146"/>
      <c r="J442" s="600">
        <f t="shared" si="52"/>
        <v>0</v>
      </c>
      <c r="K442" s="146"/>
      <c r="L442" s="600" t="str">
        <f>IF(F442="","0,00000",IF(I442="",+H442*K442/1000000,J442*'Factors emissió OCCC'!$D$6/1000))</f>
        <v>0,00000</v>
      </c>
      <c r="M442" s="350" t="s">
        <v>1073</v>
      </c>
      <c r="N442" s="891"/>
      <c r="O442" s="600" t="str">
        <f t="shared" si="53"/>
        <v>0,00000</v>
      </c>
      <c r="P442" s="218" t="s">
        <v>1073</v>
      </c>
      <c r="Q442" s="891"/>
      <c r="R442" s="600" t="str">
        <f t="shared" si="54"/>
        <v>0,00000</v>
      </c>
      <c r="S442" s="350" t="s">
        <v>1073</v>
      </c>
      <c r="T442" s="243"/>
      <c r="U442" s="243"/>
      <c r="W442" s="141"/>
    </row>
    <row r="443" spans="2:23" s="107" customFormat="1" ht="21" customHeight="1" outlineLevel="1" x14ac:dyDescent="0.25">
      <c r="B443" s="120"/>
      <c r="C443" s="1463"/>
      <c r="D443" s="1446" t="s">
        <v>146</v>
      </c>
      <c r="E443" s="1446"/>
      <c r="F443" s="1447"/>
      <c r="G443" s="1447"/>
      <c r="H443" s="146"/>
      <c r="I443" s="146"/>
      <c r="J443" s="600">
        <f t="shared" si="52"/>
        <v>0</v>
      </c>
      <c r="K443" s="146"/>
      <c r="L443" s="600" t="str">
        <f>IF(F443="","0,00000",IF(I443="",+H443*K443/1000000,J443*'Factors emissió OCCC'!$D$6/1000))</f>
        <v>0,00000</v>
      </c>
      <c r="M443" s="350" t="s">
        <v>1073</v>
      </c>
      <c r="N443" s="891"/>
      <c r="O443" s="600" t="str">
        <f t="shared" si="53"/>
        <v>0,00000</v>
      </c>
      <c r="P443" s="218" t="s">
        <v>1073</v>
      </c>
      <c r="Q443" s="891"/>
      <c r="R443" s="600" t="str">
        <f t="shared" si="54"/>
        <v>0,00000</v>
      </c>
      <c r="S443" s="350" t="s">
        <v>1073</v>
      </c>
      <c r="T443" s="243"/>
      <c r="U443" s="243"/>
      <c r="W443" s="141"/>
    </row>
    <row r="444" spans="2:23" s="107" customFormat="1" ht="21" customHeight="1" outlineLevel="1" x14ac:dyDescent="0.25">
      <c r="B444" s="120"/>
      <c r="C444" s="1463"/>
      <c r="D444" s="1446" t="s">
        <v>147</v>
      </c>
      <c r="E444" s="1446"/>
      <c r="F444" s="1447"/>
      <c r="G444" s="1447"/>
      <c r="H444" s="146"/>
      <c r="I444" s="146"/>
      <c r="J444" s="600">
        <f t="shared" si="52"/>
        <v>0</v>
      </c>
      <c r="K444" s="146"/>
      <c r="L444" s="600" t="str">
        <f>IF(F444="","0,00000",IF(I444="",+H444*K444/1000000,J444*'Factors emissió OCCC'!$D$6/1000))</f>
        <v>0,00000</v>
      </c>
      <c r="M444" s="350" t="s">
        <v>1073</v>
      </c>
      <c r="N444" s="891"/>
      <c r="O444" s="600" t="str">
        <f t="shared" si="53"/>
        <v>0,00000</v>
      </c>
      <c r="P444" s="218" t="s">
        <v>1073</v>
      </c>
      <c r="Q444" s="891"/>
      <c r="R444" s="600" t="str">
        <f t="shared" si="54"/>
        <v>0,00000</v>
      </c>
      <c r="S444" s="350" t="s">
        <v>1073</v>
      </c>
      <c r="T444" s="243"/>
      <c r="U444" s="243"/>
      <c r="W444" s="141"/>
    </row>
    <row r="445" spans="2:23" s="107" customFormat="1" ht="21" customHeight="1" outlineLevel="1" x14ac:dyDescent="0.25">
      <c r="B445" s="120"/>
      <c r="C445" s="1463"/>
      <c r="D445" s="1446" t="s">
        <v>148</v>
      </c>
      <c r="E445" s="1446"/>
      <c r="F445" s="1447"/>
      <c r="G445" s="1447"/>
      <c r="H445" s="146"/>
      <c r="I445" s="146"/>
      <c r="J445" s="600">
        <f t="shared" si="52"/>
        <v>0</v>
      </c>
      <c r="K445" s="146"/>
      <c r="L445" s="600" t="str">
        <f>IF(F445="","0,00000",IF(I445="",+H445*K445/1000000,J445*'Factors emissió OCCC'!$D$6/1000))</f>
        <v>0,00000</v>
      </c>
      <c r="M445" s="350" t="s">
        <v>1073</v>
      </c>
      <c r="N445" s="891"/>
      <c r="O445" s="600" t="str">
        <f t="shared" si="53"/>
        <v>0,00000</v>
      </c>
      <c r="P445" s="218" t="s">
        <v>1073</v>
      </c>
      <c r="Q445" s="891"/>
      <c r="R445" s="600" t="str">
        <f t="shared" si="54"/>
        <v>0,00000</v>
      </c>
      <c r="S445" s="350" t="s">
        <v>1073</v>
      </c>
      <c r="T445" s="243"/>
      <c r="U445" s="243"/>
      <c r="W445" s="141"/>
    </row>
    <row r="446" spans="2:23" s="107" customFormat="1" ht="21" customHeight="1" outlineLevel="1" x14ac:dyDescent="0.25">
      <c r="B446" s="120"/>
      <c r="C446" s="1463"/>
      <c r="D446" s="1446" t="s">
        <v>149</v>
      </c>
      <c r="E446" s="1446"/>
      <c r="F446" s="1447"/>
      <c r="G446" s="1447"/>
      <c r="H446" s="146"/>
      <c r="I446" s="146"/>
      <c r="J446" s="600">
        <f t="shared" si="52"/>
        <v>0</v>
      </c>
      <c r="K446" s="146"/>
      <c r="L446" s="600" t="str">
        <f>IF(F446="","0,00000",IF(I446="",+H446*K446/1000000,J446*'Factors emissió OCCC'!$D$6/1000))</f>
        <v>0,00000</v>
      </c>
      <c r="M446" s="350" t="s">
        <v>1073</v>
      </c>
      <c r="N446" s="891"/>
      <c r="O446" s="600" t="str">
        <f t="shared" si="53"/>
        <v>0,00000</v>
      </c>
      <c r="P446" s="218" t="s">
        <v>1073</v>
      </c>
      <c r="Q446" s="891"/>
      <c r="R446" s="600" t="str">
        <f t="shared" si="54"/>
        <v>0,00000</v>
      </c>
      <c r="S446" s="350" t="s">
        <v>1073</v>
      </c>
      <c r="T446" s="243"/>
      <c r="U446" s="243"/>
      <c r="W446" s="141"/>
    </row>
    <row r="447" spans="2:23" s="107" customFormat="1" ht="21" customHeight="1" outlineLevel="1" x14ac:dyDescent="0.25">
      <c r="B447" s="120"/>
      <c r="C447" s="1463"/>
      <c r="D447" s="1446" t="s">
        <v>150</v>
      </c>
      <c r="E447" s="1446"/>
      <c r="F447" s="1447"/>
      <c r="G447" s="1447"/>
      <c r="H447" s="146"/>
      <c r="I447" s="146"/>
      <c r="J447" s="600">
        <f t="shared" si="52"/>
        <v>0</v>
      </c>
      <c r="K447" s="146"/>
      <c r="L447" s="600" t="str">
        <f>IF(F447="","0,00000",IF(I447="",+H447*K447/1000000,J447*'Factors emissió OCCC'!$D$6/1000))</f>
        <v>0,00000</v>
      </c>
      <c r="M447" s="350" t="s">
        <v>1073</v>
      </c>
      <c r="N447" s="891"/>
      <c r="O447" s="600" t="str">
        <f t="shared" si="53"/>
        <v>0,00000</v>
      </c>
      <c r="P447" s="218" t="s">
        <v>1073</v>
      </c>
      <c r="Q447" s="891"/>
      <c r="R447" s="600" t="str">
        <f t="shared" si="54"/>
        <v>0,00000</v>
      </c>
      <c r="S447" s="350" t="s">
        <v>1073</v>
      </c>
      <c r="T447" s="243"/>
      <c r="U447" s="243"/>
      <c r="W447" s="141"/>
    </row>
    <row r="448" spans="2:23" s="107" customFormat="1" ht="21" customHeight="1" outlineLevel="1" x14ac:dyDescent="0.25">
      <c r="B448" s="120"/>
      <c r="C448" s="1463"/>
      <c r="D448" s="1446" t="s">
        <v>151</v>
      </c>
      <c r="E448" s="1446"/>
      <c r="F448" s="1447"/>
      <c r="G448" s="1447"/>
      <c r="H448" s="146"/>
      <c r="I448" s="146"/>
      <c r="J448" s="600">
        <f t="shared" si="52"/>
        <v>0</v>
      </c>
      <c r="K448" s="146"/>
      <c r="L448" s="600" t="str">
        <f>IF(F448="","0,00000",IF(I448="",+H448*K448/1000000,J448*'Factors emissió OCCC'!$D$6/1000))</f>
        <v>0,00000</v>
      </c>
      <c r="M448" s="350" t="s">
        <v>1073</v>
      </c>
      <c r="N448" s="891"/>
      <c r="O448" s="600" t="str">
        <f t="shared" si="53"/>
        <v>0,00000</v>
      </c>
      <c r="P448" s="218" t="s">
        <v>1073</v>
      </c>
      <c r="Q448" s="891"/>
      <c r="R448" s="600" t="str">
        <f t="shared" si="54"/>
        <v>0,00000</v>
      </c>
      <c r="S448" s="350" t="s">
        <v>1073</v>
      </c>
      <c r="T448" s="243"/>
      <c r="U448" s="243"/>
      <c r="W448" s="141"/>
    </row>
    <row r="449" spans="2:25" s="107" customFormat="1" ht="21" customHeight="1" outlineLevel="1" x14ac:dyDescent="0.25">
      <c r="B449" s="120"/>
      <c r="C449" s="1463"/>
      <c r="D449" s="1446" t="s">
        <v>152</v>
      </c>
      <c r="E449" s="1446"/>
      <c r="F449" s="1447"/>
      <c r="G449" s="1447"/>
      <c r="H449" s="146"/>
      <c r="I449" s="146"/>
      <c r="J449" s="600">
        <f t="shared" si="52"/>
        <v>0</v>
      </c>
      <c r="K449" s="146"/>
      <c r="L449" s="600" t="str">
        <f>IF(F449="","0,00000",IF(I449="",+H449*K449/1000000,J449*'Factors emissió OCCC'!$D$6/1000))</f>
        <v>0,00000</v>
      </c>
      <c r="M449" s="350" t="s">
        <v>1073</v>
      </c>
      <c r="N449" s="891"/>
      <c r="O449" s="600" t="str">
        <f t="shared" si="53"/>
        <v>0,00000</v>
      </c>
      <c r="P449" s="218" t="s">
        <v>1073</v>
      </c>
      <c r="Q449" s="891"/>
      <c r="R449" s="600" t="str">
        <f t="shared" si="54"/>
        <v>0,00000</v>
      </c>
      <c r="S449" s="350" t="s">
        <v>1073</v>
      </c>
      <c r="T449" s="243"/>
      <c r="U449" s="243"/>
      <c r="W449" s="141"/>
    </row>
    <row r="450" spans="2:25" s="107" customFormat="1" ht="21" customHeight="1" outlineLevel="1" x14ac:dyDescent="0.25">
      <c r="B450" s="120"/>
      <c r="C450" s="1463"/>
      <c r="D450" s="1446" t="s">
        <v>153</v>
      </c>
      <c r="E450" s="1446"/>
      <c r="F450" s="1447"/>
      <c r="G450" s="1447"/>
      <c r="H450" s="146"/>
      <c r="I450" s="146"/>
      <c r="J450" s="600">
        <f t="shared" si="52"/>
        <v>0</v>
      </c>
      <c r="K450" s="146"/>
      <c r="L450" s="600" t="str">
        <f>IF(F450="","0,00000",IF(I450="",+H450*K450/1000000,J450*'Factors emissió OCCC'!$D$6/1000))</f>
        <v>0,00000</v>
      </c>
      <c r="M450" s="350" t="s">
        <v>1073</v>
      </c>
      <c r="N450" s="891"/>
      <c r="O450" s="600" t="str">
        <f t="shared" si="53"/>
        <v>0,00000</v>
      </c>
      <c r="P450" s="218" t="s">
        <v>1073</v>
      </c>
      <c r="Q450" s="891"/>
      <c r="R450" s="600" t="str">
        <f t="shared" si="54"/>
        <v>0,00000</v>
      </c>
      <c r="S450" s="350" t="s">
        <v>1073</v>
      </c>
      <c r="T450" s="243"/>
      <c r="U450" s="243"/>
      <c r="W450" s="141"/>
    </row>
    <row r="451" spans="2:25" s="107" customFormat="1" ht="21" customHeight="1" outlineLevel="1" x14ac:dyDescent="0.25">
      <c r="B451" s="120"/>
      <c r="C451" s="1463"/>
      <c r="D451" s="1446" t="s">
        <v>154</v>
      </c>
      <c r="E451" s="1446"/>
      <c r="F451" s="1447"/>
      <c r="G451" s="1447"/>
      <c r="H451" s="146"/>
      <c r="I451" s="146"/>
      <c r="J451" s="600">
        <f t="shared" si="52"/>
        <v>0</v>
      </c>
      <c r="K451" s="146"/>
      <c r="L451" s="600" t="str">
        <f>IF(F451="","0,00000",IF(I451="",+H451*K451/1000000,J451*'Factors emissió OCCC'!$D$6/1000))</f>
        <v>0,00000</v>
      </c>
      <c r="M451" s="350" t="s">
        <v>1073</v>
      </c>
      <c r="N451" s="891"/>
      <c r="O451" s="600" t="str">
        <f t="shared" si="53"/>
        <v>0,00000</v>
      </c>
      <c r="P451" s="218" t="s">
        <v>1073</v>
      </c>
      <c r="Q451" s="891"/>
      <c r="R451" s="600" t="str">
        <f t="shared" si="54"/>
        <v>0,00000</v>
      </c>
      <c r="S451" s="350" t="s">
        <v>1073</v>
      </c>
      <c r="T451" s="243"/>
      <c r="U451" s="243"/>
      <c r="W451" s="141"/>
    </row>
    <row r="452" spans="2:25" s="107" customFormat="1" ht="21" customHeight="1" outlineLevel="1" x14ac:dyDescent="0.25">
      <c r="B452" s="120"/>
      <c r="C452" s="1463"/>
      <c r="D452" s="1446" t="s">
        <v>155</v>
      </c>
      <c r="E452" s="1446"/>
      <c r="F452" s="1447"/>
      <c r="G452" s="1447"/>
      <c r="H452" s="146"/>
      <c r="I452" s="146"/>
      <c r="J452" s="600">
        <f>I452*H452/100</f>
        <v>0</v>
      </c>
      <c r="K452" s="146"/>
      <c r="L452" s="600" t="str">
        <f>IF(F452="","0,00000",IF(I452="",+H452*K452/1000000,J452*'Factors emissió OCCC'!$D$6/1000))</f>
        <v>0,00000</v>
      </c>
      <c r="M452" s="350" t="s">
        <v>1073</v>
      </c>
      <c r="N452" s="891"/>
      <c r="O452" s="600" t="str">
        <f t="shared" si="53"/>
        <v>0,00000</v>
      </c>
      <c r="P452" s="218" t="s">
        <v>1073</v>
      </c>
      <c r="Q452" s="891"/>
      <c r="R452" s="600" t="str">
        <f t="shared" si="54"/>
        <v>0,00000</v>
      </c>
      <c r="S452" s="350" t="s">
        <v>1073</v>
      </c>
      <c r="T452" s="243"/>
      <c r="U452" s="243"/>
      <c r="W452" s="141"/>
    </row>
    <row r="453" spans="2:25" s="107" customFormat="1" ht="21" customHeight="1" outlineLevel="1" x14ac:dyDescent="0.25">
      <c r="B453" s="120"/>
      <c r="C453" s="1463"/>
      <c r="D453" s="1446" t="s">
        <v>157</v>
      </c>
      <c r="E453" s="1446"/>
      <c r="F453" s="1447"/>
      <c r="G453" s="1447"/>
      <c r="H453" s="146"/>
      <c r="I453" s="146"/>
      <c r="J453" s="600">
        <f t="shared" ref="J453:J462" si="55">I453*H453/100</f>
        <v>0</v>
      </c>
      <c r="K453" s="146"/>
      <c r="L453" s="600" t="str">
        <f>IF(F453="","0,00000",IF(I453="",+H453*K453/1000000,J453*'Factors emissió OCCC'!$D$6/1000))</f>
        <v>0,00000</v>
      </c>
      <c r="M453" s="350" t="s">
        <v>1073</v>
      </c>
      <c r="N453" s="891"/>
      <c r="O453" s="600" t="str">
        <f t="shared" si="53"/>
        <v>0,00000</v>
      </c>
      <c r="P453" s="218" t="s">
        <v>1073</v>
      </c>
      <c r="Q453" s="891"/>
      <c r="R453" s="600" t="str">
        <f t="shared" si="54"/>
        <v>0,00000</v>
      </c>
      <c r="S453" s="350" t="s">
        <v>1073</v>
      </c>
      <c r="T453" s="243"/>
      <c r="U453" s="243"/>
      <c r="W453" s="141"/>
    </row>
    <row r="454" spans="2:25" s="107" customFormat="1" ht="21" customHeight="1" outlineLevel="1" x14ac:dyDescent="0.25">
      <c r="B454" s="120"/>
      <c r="C454" s="1463"/>
      <c r="D454" s="1446" t="s">
        <v>158</v>
      </c>
      <c r="E454" s="1446"/>
      <c r="F454" s="1447"/>
      <c r="G454" s="1447"/>
      <c r="H454" s="146"/>
      <c r="I454" s="146"/>
      <c r="J454" s="600">
        <f t="shared" si="55"/>
        <v>0</v>
      </c>
      <c r="K454" s="146"/>
      <c r="L454" s="600" t="str">
        <f>IF(F454="","0,00000",IF(I454="",+H454*K454/1000000,J454*'Factors emissió OCCC'!$D$6/1000))</f>
        <v>0,00000</v>
      </c>
      <c r="M454" s="350" t="s">
        <v>1073</v>
      </c>
      <c r="N454" s="891"/>
      <c r="O454" s="600" t="str">
        <f t="shared" si="53"/>
        <v>0,00000</v>
      </c>
      <c r="P454" s="218" t="s">
        <v>1073</v>
      </c>
      <c r="Q454" s="891"/>
      <c r="R454" s="600" t="str">
        <f t="shared" si="54"/>
        <v>0,00000</v>
      </c>
      <c r="S454" s="350" t="s">
        <v>1073</v>
      </c>
      <c r="T454" s="243"/>
      <c r="U454" s="243"/>
      <c r="W454" s="141"/>
    </row>
    <row r="455" spans="2:25" s="107" customFormat="1" ht="21" customHeight="1" outlineLevel="1" x14ac:dyDescent="0.25">
      <c r="B455" s="120"/>
      <c r="C455" s="1463"/>
      <c r="D455" s="1446" t="s">
        <v>159</v>
      </c>
      <c r="E455" s="1446"/>
      <c r="F455" s="1447"/>
      <c r="G455" s="1447"/>
      <c r="H455" s="146"/>
      <c r="I455" s="146"/>
      <c r="J455" s="600">
        <f t="shared" si="55"/>
        <v>0</v>
      </c>
      <c r="K455" s="146"/>
      <c r="L455" s="600" t="str">
        <f>IF(F455="","0,00000",IF(I455="",+H455*K455/1000000,J455*'Factors emissió OCCC'!$D$6/1000))</f>
        <v>0,00000</v>
      </c>
      <c r="M455" s="350" t="s">
        <v>1073</v>
      </c>
      <c r="N455" s="891"/>
      <c r="O455" s="600" t="str">
        <f t="shared" si="53"/>
        <v>0,00000</v>
      </c>
      <c r="P455" s="218" t="s">
        <v>1073</v>
      </c>
      <c r="Q455" s="891"/>
      <c r="R455" s="600" t="str">
        <f t="shared" si="54"/>
        <v>0,00000</v>
      </c>
      <c r="S455" s="350" t="s">
        <v>1073</v>
      </c>
      <c r="T455" s="243"/>
      <c r="U455" s="243"/>
      <c r="W455" s="141"/>
    </row>
    <row r="456" spans="2:25" s="107" customFormat="1" ht="21" customHeight="1" outlineLevel="1" x14ac:dyDescent="0.25">
      <c r="B456" s="120"/>
      <c r="C456" s="1463"/>
      <c r="D456" s="1446" t="s">
        <v>160</v>
      </c>
      <c r="E456" s="1446"/>
      <c r="F456" s="1447"/>
      <c r="G456" s="1447"/>
      <c r="H456" s="146"/>
      <c r="I456" s="146"/>
      <c r="J456" s="600">
        <f t="shared" si="55"/>
        <v>0</v>
      </c>
      <c r="K456" s="146"/>
      <c r="L456" s="600" t="str">
        <f>IF(F456="","0,00000",IF(I456="",+H456*K456/1000000,J456*'Factors emissió OCCC'!$D$6/1000))</f>
        <v>0,00000</v>
      </c>
      <c r="M456" s="350" t="s">
        <v>1073</v>
      </c>
      <c r="N456" s="891"/>
      <c r="O456" s="600" t="str">
        <f t="shared" si="53"/>
        <v>0,00000</v>
      </c>
      <c r="P456" s="218" t="s">
        <v>1073</v>
      </c>
      <c r="Q456" s="891"/>
      <c r="R456" s="600" t="str">
        <f t="shared" si="54"/>
        <v>0,00000</v>
      </c>
      <c r="S456" s="350" t="s">
        <v>1073</v>
      </c>
      <c r="T456" s="243"/>
      <c r="U456" s="243"/>
      <c r="W456" s="141"/>
    </row>
    <row r="457" spans="2:25" s="107" customFormat="1" ht="21" customHeight="1" outlineLevel="1" x14ac:dyDescent="0.25">
      <c r="B457" s="120"/>
      <c r="C457" s="1463"/>
      <c r="D457" s="1446" t="s">
        <v>161</v>
      </c>
      <c r="E457" s="1446"/>
      <c r="F457" s="1447"/>
      <c r="G457" s="1447"/>
      <c r="H457" s="146"/>
      <c r="I457" s="146"/>
      <c r="J457" s="600">
        <f t="shared" si="55"/>
        <v>0</v>
      </c>
      <c r="K457" s="146"/>
      <c r="L457" s="600" t="str">
        <f>IF(F457="","0,00000",IF(I457="",+H457*K457/1000000,J457*'Factors emissió OCCC'!$D$6/1000))</f>
        <v>0,00000</v>
      </c>
      <c r="M457" s="350" t="s">
        <v>1073</v>
      </c>
      <c r="N457" s="891"/>
      <c r="O457" s="600" t="str">
        <f t="shared" si="53"/>
        <v>0,00000</v>
      </c>
      <c r="P457" s="218" t="s">
        <v>1073</v>
      </c>
      <c r="Q457" s="891"/>
      <c r="R457" s="600" t="str">
        <f t="shared" si="54"/>
        <v>0,00000</v>
      </c>
      <c r="S457" s="350" t="s">
        <v>1073</v>
      </c>
      <c r="T457" s="243"/>
      <c r="U457" s="243"/>
      <c r="W457" s="141"/>
    </row>
    <row r="458" spans="2:25" s="107" customFormat="1" ht="21" customHeight="1" outlineLevel="1" x14ac:dyDescent="0.25">
      <c r="B458" s="120"/>
      <c r="C458" s="1463"/>
      <c r="D458" s="1446" t="s">
        <v>162</v>
      </c>
      <c r="E458" s="1446"/>
      <c r="F458" s="1447"/>
      <c r="G458" s="1447"/>
      <c r="H458" s="146"/>
      <c r="I458" s="146"/>
      <c r="J458" s="600">
        <f t="shared" si="55"/>
        <v>0</v>
      </c>
      <c r="K458" s="146"/>
      <c r="L458" s="600" t="str">
        <f>IF(F458="","0,00000",IF(I458="",+H458*K458/1000000,J458*'Factors emissió OCCC'!$D$6/1000))</f>
        <v>0,00000</v>
      </c>
      <c r="M458" s="350" t="s">
        <v>1073</v>
      </c>
      <c r="N458" s="891"/>
      <c r="O458" s="600" t="str">
        <f t="shared" si="53"/>
        <v>0,00000</v>
      </c>
      <c r="P458" s="218" t="s">
        <v>1073</v>
      </c>
      <c r="Q458" s="891"/>
      <c r="R458" s="600" t="str">
        <f t="shared" si="54"/>
        <v>0,00000</v>
      </c>
      <c r="S458" s="350" t="s">
        <v>1073</v>
      </c>
      <c r="T458" s="243"/>
      <c r="U458" s="243"/>
      <c r="W458" s="141"/>
    </row>
    <row r="459" spans="2:25" s="107" customFormat="1" ht="21" customHeight="1" outlineLevel="1" x14ac:dyDescent="0.25">
      <c r="B459" s="120"/>
      <c r="C459" s="1463"/>
      <c r="D459" s="1446" t="s">
        <v>163</v>
      </c>
      <c r="E459" s="1446"/>
      <c r="F459" s="1447"/>
      <c r="G459" s="1447"/>
      <c r="H459" s="146"/>
      <c r="I459" s="146"/>
      <c r="J459" s="600">
        <f t="shared" si="55"/>
        <v>0</v>
      </c>
      <c r="K459" s="146"/>
      <c r="L459" s="600" t="str">
        <f>IF(F459="","0,00000",IF(I459="",+H459*K459/1000000,J459*'Factors emissió OCCC'!$D$6/1000))</f>
        <v>0,00000</v>
      </c>
      <c r="M459" s="350" t="s">
        <v>1073</v>
      </c>
      <c r="N459" s="891"/>
      <c r="O459" s="600" t="str">
        <f t="shared" si="53"/>
        <v>0,00000</v>
      </c>
      <c r="P459" s="218" t="s">
        <v>1073</v>
      </c>
      <c r="Q459" s="891"/>
      <c r="R459" s="600" t="str">
        <f t="shared" si="54"/>
        <v>0,00000</v>
      </c>
      <c r="S459" s="350" t="s">
        <v>1073</v>
      </c>
      <c r="T459" s="243"/>
      <c r="U459" s="243"/>
      <c r="W459" s="141"/>
    </row>
    <row r="460" spans="2:25" s="107" customFormat="1" ht="21" customHeight="1" outlineLevel="1" x14ac:dyDescent="0.25">
      <c r="B460" s="120"/>
      <c r="C460" s="1463"/>
      <c r="D460" s="1446" t="s">
        <v>164</v>
      </c>
      <c r="E460" s="1446"/>
      <c r="F460" s="1447"/>
      <c r="G460" s="1447"/>
      <c r="H460" s="146"/>
      <c r="I460" s="146"/>
      <c r="J460" s="600">
        <f t="shared" si="55"/>
        <v>0</v>
      </c>
      <c r="K460" s="146"/>
      <c r="L460" s="600" t="str">
        <f>IF(F460="","0,00000",IF(I460="",+H460*K460/1000000,J460*'Factors emissió OCCC'!$D$6/1000))</f>
        <v>0,00000</v>
      </c>
      <c r="M460" s="350" t="s">
        <v>1073</v>
      </c>
      <c r="N460" s="891"/>
      <c r="O460" s="600" t="str">
        <f t="shared" si="53"/>
        <v>0,00000</v>
      </c>
      <c r="P460" s="218" t="s">
        <v>1073</v>
      </c>
      <c r="Q460" s="891"/>
      <c r="R460" s="600" t="str">
        <f t="shared" si="54"/>
        <v>0,00000</v>
      </c>
      <c r="S460" s="350" t="s">
        <v>1073</v>
      </c>
      <c r="T460" s="243"/>
      <c r="U460" s="243"/>
      <c r="W460" s="141"/>
    </row>
    <row r="461" spans="2:25" s="107" customFormat="1" ht="21" customHeight="1" outlineLevel="1" x14ac:dyDescent="0.25">
      <c r="B461" s="120"/>
      <c r="C461" s="1463"/>
      <c r="D461" s="1446" t="s">
        <v>165</v>
      </c>
      <c r="E461" s="1446"/>
      <c r="F461" s="1447"/>
      <c r="G461" s="1447"/>
      <c r="H461" s="146"/>
      <c r="I461" s="146"/>
      <c r="J461" s="600">
        <f t="shared" si="55"/>
        <v>0</v>
      </c>
      <c r="K461" s="146"/>
      <c r="L461" s="600" t="str">
        <f>IF(F461="","0,00000",IF(I461="",+H461*K461/1000000,J461*'Factors emissió OCCC'!$D$6/1000))</f>
        <v>0,00000</v>
      </c>
      <c r="M461" s="350" t="s">
        <v>1073</v>
      </c>
      <c r="N461" s="891"/>
      <c r="O461" s="600" t="str">
        <f t="shared" si="53"/>
        <v>0,00000</v>
      </c>
      <c r="P461" s="218" t="s">
        <v>1073</v>
      </c>
      <c r="Q461" s="891"/>
      <c r="R461" s="600" t="str">
        <f t="shared" si="54"/>
        <v>0,00000</v>
      </c>
      <c r="S461" s="350" t="s">
        <v>1073</v>
      </c>
      <c r="T461" s="243"/>
      <c r="U461" s="243"/>
      <c r="W461" s="141"/>
    </row>
    <row r="462" spans="2:25" s="107" customFormat="1" ht="21" customHeight="1" outlineLevel="1" thickBot="1" x14ac:dyDescent="0.3">
      <c r="B462" s="120"/>
      <c r="C462" s="1469"/>
      <c r="D462" s="1448" t="s">
        <v>166</v>
      </c>
      <c r="E462" s="1448"/>
      <c r="F462" s="1449"/>
      <c r="G462" s="1449"/>
      <c r="H462" s="146"/>
      <c r="I462" s="146"/>
      <c r="J462" s="601">
        <f t="shared" si="55"/>
        <v>0</v>
      </c>
      <c r="K462" s="146"/>
      <c r="L462" s="600" t="str">
        <f>IF(F462="","0,00000",IF(I462="",+H462*K462/1000000,J462*'Factors emissió OCCC'!$D$6/1000))</f>
        <v>0,00000</v>
      </c>
      <c r="M462" s="351" t="s">
        <v>1073</v>
      </c>
      <c r="N462" s="893"/>
      <c r="O462" s="600" t="str">
        <f t="shared" si="53"/>
        <v>0,00000</v>
      </c>
      <c r="P462" s="227" t="s">
        <v>1073</v>
      </c>
      <c r="Q462" s="893"/>
      <c r="R462" s="600" t="str">
        <f t="shared" si="54"/>
        <v>0,00000</v>
      </c>
      <c r="S462" s="351" t="s">
        <v>1073</v>
      </c>
      <c r="T462" s="243"/>
      <c r="U462" s="243"/>
      <c r="W462" s="141"/>
    </row>
    <row r="463" spans="2:25" s="107" customFormat="1" ht="30" customHeight="1" x14ac:dyDescent="0.25">
      <c r="B463" s="120"/>
      <c r="C463" s="1670" t="s">
        <v>1739</v>
      </c>
      <c r="D463" s="1671"/>
      <c r="E463" s="1671"/>
      <c r="F463" s="1671"/>
      <c r="G463" s="1671"/>
      <c r="H463" s="1671"/>
      <c r="I463" s="1671"/>
      <c r="J463" s="1671"/>
      <c r="K463" s="1671"/>
      <c r="L463" s="1671"/>
      <c r="M463" s="1671"/>
      <c r="N463" s="1671"/>
      <c r="O463" s="1671"/>
      <c r="P463" s="1671"/>
      <c r="Q463" s="1671"/>
      <c r="R463" s="1671"/>
      <c r="S463" s="1672"/>
      <c r="T463" s="243"/>
      <c r="U463" s="243"/>
      <c r="V463" s="134"/>
      <c r="W463" s="141"/>
      <c r="X463" s="134"/>
      <c r="Y463" s="134"/>
    </row>
    <row r="464" spans="2:25" s="107" customFormat="1" ht="144.9" customHeight="1" x14ac:dyDescent="0.25">
      <c r="B464" s="120"/>
      <c r="C464" s="1458" t="s">
        <v>97</v>
      </c>
      <c r="D464" s="1673" t="s">
        <v>1522</v>
      </c>
      <c r="E464" s="1674"/>
      <c r="F464" s="1674"/>
      <c r="G464" s="1675"/>
      <c r="H464" s="841" t="s">
        <v>988</v>
      </c>
      <c r="I464" s="1460" t="s">
        <v>1532</v>
      </c>
      <c r="J464" s="1460"/>
      <c r="K464" s="583" t="s">
        <v>1533</v>
      </c>
      <c r="L464" s="1475" t="s">
        <v>1530</v>
      </c>
      <c r="M464" s="1475"/>
      <c r="N464" s="1421" t="s">
        <v>1531</v>
      </c>
      <c r="O464" s="1421"/>
      <c r="P464" s="1421"/>
      <c r="Q464" s="1421" t="s">
        <v>1534</v>
      </c>
      <c r="R464" s="1421"/>
      <c r="S464" s="1417"/>
      <c r="T464" s="243"/>
      <c r="U464" s="243"/>
      <c r="V464" s="134"/>
      <c r="W464" s="1481" t="s">
        <v>987</v>
      </c>
      <c r="X464" s="134"/>
      <c r="Y464" s="134"/>
    </row>
    <row r="465" spans="2:25" s="107" customFormat="1" ht="77.099999999999994" customHeight="1" x14ac:dyDescent="0.25">
      <c r="B465" s="120"/>
      <c r="C465" s="1458"/>
      <c r="D465" s="1673" t="s">
        <v>1521</v>
      </c>
      <c r="E465" s="1675"/>
      <c r="F465" s="841" t="s">
        <v>1524</v>
      </c>
      <c r="G465" s="841" t="s">
        <v>1523</v>
      </c>
      <c r="H465" s="841" t="s">
        <v>122</v>
      </c>
      <c r="I465" s="841" t="s">
        <v>1482</v>
      </c>
      <c r="J465" s="841" t="s">
        <v>87</v>
      </c>
      <c r="K465" s="841" t="s">
        <v>990</v>
      </c>
      <c r="L465" s="673" t="s">
        <v>1537</v>
      </c>
      <c r="M465" s="673" t="s">
        <v>1078</v>
      </c>
      <c r="N465" s="673" t="s">
        <v>1535</v>
      </c>
      <c r="O465" s="673" t="s">
        <v>1072</v>
      </c>
      <c r="P465" s="673" t="s">
        <v>1080</v>
      </c>
      <c r="Q465" s="673" t="s">
        <v>1536</v>
      </c>
      <c r="R465" s="673" t="s">
        <v>1072</v>
      </c>
      <c r="S465" s="838" t="s">
        <v>1079</v>
      </c>
      <c r="T465" s="243"/>
      <c r="U465" s="243"/>
      <c r="V465" s="134"/>
      <c r="W465" s="1481"/>
      <c r="X465" s="134"/>
      <c r="Y465" s="134"/>
    </row>
    <row r="466" spans="2:25" s="107" customFormat="1" ht="21" customHeight="1" x14ac:dyDescent="0.25">
      <c r="B466" s="120"/>
      <c r="C466" s="1463" t="s">
        <v>1781</v>
      </c>
      <c r="D466" s="839" t="s">
        <v>124</v>
      </c>
      <c r="E466" s="915" t="s">
        <v>1861</v>
      </c>
      <c r="F466" s="908" t="s">
        <v>1485</v>
      </c>
      <c r="G466" s="908" t="s">
        <v>1517</v>
      </c>
      <c r="H466" s="146">
        <v>291553</v>
      </c>
      <c r="I466" s="917">
        <f>IF(OR(G466="",F466="NO"),"",IF(G466=$G$702,'Factors emissió OCCC'!$T$17,IF(G466=$G$703,'Factors emissió OCCC'!$T$18,IF(G466=$G$704,'Factors emissió OCCC'!$T$19,IF(G466=$G$705,'Factors emissió OCCC'!$T$22,IF(G466=$G$706,'Factors emissió OCCC'!$T$28,IF(G466=$G$707,'Factors emissió OCCC'!$T$33,IF(G466=$G$708,'Factors emissió OCCC'!$T$34,IF(G466=$G$709,'Factors emissió OCCC'!$T$37)))))))))</f>
        <v>19.242000000000001</v>
      </c>
      <c r="J466" s="920">
        <f>IF(I466="","",I466*H466/100)</f>
        <v>56100.628260000005</v>
      </c>
      <c r="K466" s="146"/>
      <c r="L466" s="600">
        <f>IF(E466="","0,00000",IF(I466="",+H466*K466/1000000,J466*'Factors emissió OCCC'!$D$6/1000))</f>
        <v>15.881807357264705</v>
      </c>
      <c r="M466" s="218" t="s">
        <v>1073</v>
      </c>
      <c r="N466" s="891"/>
      <c r="O466" s="600" t="str">
        <f>IF(F466="","0,00000",IF(I466="",+H466*N466/1000000,IF(K466="","0,00000")))</f>
        <v>0,00000</v>
      </c>
      <c r="P466" s="218" t="s">
        <v>1073</v>
      </c>
      <c r="Q466" s="891"/>
      <c r="R466" s="600" t="str">
        <f>IF(F466="","0,00000",IF(I466="",+H466*Q466/1000000,IF(K466="","0,00000")))</f>
        <v>0,00000</v>
      </c>
      <c r="S466" s="350" t="s">
        <v>1073</v>
      </c>
      <c r="T466" s="243"/>
      <c r="U466" s="243"/>
      <c r="V466" s="134"/>
      <c r="W466" s="145" t="s">
        <v>123</v>
      </c>
      <c r="X466" s="134"/>
      <c r="Y466" s="134"/>
    </row>
    <row r="467" spans="2:25" s="107" customFormat="1" ht="21" customHeight="1" x14ac:dyDescent="0.25">
      <c r="B467" s="120"/>
      <c r="C467" s="1463"/>
      <c r="D467" s="839" t="s">
        <v>125</v>
      </c>
      <c r="E467" s="915" t="s">
        <v>1856</v>
      </c>
      <c r="F467" s="908" t="s">
        <v>1486</v>
      </c>
      <c r="G467" s="908"/>
      <c r="H467" s="146">
        <v>2349098</v>
      </c>
      <c r="I467" s="917" t="str">
        <f>IF(OR(G467="",F467="NO"),"",IF(G467=$G$702,'Factors emissió OCCC'!$T$17,IF(G467=$G$703,'Factors emissió OCCC'!$T$18,IF(G467=$G$704,'Factors emissió OCCC'!$T$19,IF(G467=$G$705,'Factors emissió OCCC'!$T$22,IF(G467=$G$706,'Factors emissió OCCC'!$T$28,IF(G467=$G$707,'Factors emissió OCCC'!$T$33,IF(G467=$G$708,'Factors emissió OCCC'!$T$34,IF(G467=$G$709,'Factors emissió OCCC'!$T$37)))))))))</f>
        <v/>
      </c>
      <c r="J467" s="920" t="str">
        <f t="shared" ref="J467:J505" si="56">IF(I467="","",I467*H467/100)</f>
        <v/>
      </c>
      <c r="K467" s="146">
        <v>188.56</v>
      </c>
      <c r="L467" s="600">
        <f>IF(E467="","0,00000",IF(I467="",+H467*K467/1000000,J467*'Factors emissió OCCC'!$D$6/1000))</f>
        <v>442.94591888000002</v>
      </c>
      <c r="M467" s="218" t="s">
        <v>1073</v>
      </c>
      <c r="N467" s="891">
        <v>1.64</v>
      </c>
      <c r="O467" s="600">
        <f t="shared" ref="O467:O505" si="57">IF(F467="","0,00000",IF(I467="",+H467*N467/1000000,IF(K467="","0,00000")))</f>
        <v>3.8525207199999998</v>
      </c>
      <c r="P467" s="218" t="s">
        <v>1073</v>
      </c>
      <c r="Q467" s="891">
        <v>1.64</v>
      </c>
      <c r="R467" s="600">
        <f t="shared" ref="R467:R505" si="58">IF(F467="","0,00000",IF(I467="",+H467*Q467/1000000,IF(K467="","0,00000")))</f>
        <v>3.8525207199999998</v>
      </c>
      <c r="S467" s="350" t="s">
        <v>1073</v>
      </c>
      <c r="T467" s="243"/>
      <c r="U467" s="243"/>
      <c r="V467" s="134"/>
      <c r="W467" s="10"/>
      <c r="X467" s="134"/>
      <c r="Y467" s="134"/>
    </row>
    <row r="468" spans="2:25" s="107" customFormat="1" ht="21" customHeight="1" x14ac:dyDescent="0.25">
      <c r="B468" s="120"/>
      <c r="C468" s="1463"/>
      <c r="D468" s="839" t="s">
        <v>127</v>
      </c>
      <c r="E468" s="915" t="s">
        <v>1857</v>
      </c>
      <c r="F468" s="908" t="s">
        <v>1486</v>
      </c>
      <c r="G468" s="908"/>
      <c r="H468" s="146">
        <v>4044014</v>
      </c>
      <c r="I468" s="917" t="str">
        <f>IF(OR(G468="",F468="NO"),"",IF(G468=$G$702,'Factors emissió OCCC'!$T$17,IF(G468=$G$703,'Factors emissió OCCC'!$T$18,IF(G468=$G$704,'Factors emissió OCCC'!$T$19,IF(G468=$G$705,'Factors emissió OCCC'!$T$22,IF(G468=$G$706,'Factors emissió OCCC'!$T$28,IF(G468=$G$707,'Factors emissió OCCC'!$T$33,IF(G468=$G$708,'Factors emissió OCCC'!$T$34,IF(G468=$G$709,'Factors emissió OCCC'!$T$37)))))))))</f>
        <v/>
      </c>
      <c r="J468" s="920" t="str">
        <f t="shared" si="56"/>
        <v/>
      </c>
      <c r="K468" s="146">
        <v>155.53</v>
      </c>
      <c r="L468" s="600">
        <f>IF(E468="","0,00000",IF(I468="",+H468*K468/1000000,J468*'Factors emissió OCCC'!$D$6/1000))</f>
        <v>628.96549741999991</v>
      </c>
      <c r="M468" s="218" t="s">
        <v>1073</v>
      </c>
      <c r="N468" s="891">
        <v>1.22</v>
      </c>
      <c r="O468" s="600">
        <f t="shared" si="57"/>
        <v>4.93369708</v>
      </c>
      <c r="P468" s="218" t="s">
        <v>1073</v>
      </c>
      <c r="Q468" s="891">
        <v>1.22</v>
      </c>
      <c r="R468" s="600">
        <f t="shared" si="58"/>
        <v>4.93369708</v>
      </c>
      <c r="S468" s="350" t="s">
        <v>1073</v>
      </c>
      <c r="T468" s="243"/>
      <c r="U468" s="243"/>
      <c r="V468" s="134"/>
      <c r="W468" s="137" t="s">
        <v>126</v>
      </c>
      <c r="X468" s="134"/>
      <c r="Y468" s="134"/>
    </row>
    <row r="469" spans="2:25" s="107" customFormat="1" ht="21" customHeight="1" x14ac:dyDescent="0.25">
      <c r="B469" s="120"/>
      <c r="C469" s="1463"/>
      <c r="D469" s="839" t="s">
        <v>128</v>
      </c>
      <c r="E469" s="915" t="s">
        <v>1858</v>
      </c>
      <c r="F469" s="908" t="s">
        <v>1486</v>
      </c>
      <c r="G469" s="908"/>
      <c r="H469" s="146">
        <v>1114831</v>
      </c>
      <c r="I469" s="917" t="str">
        <f>IF(OR(G469="",F469="NO"),"",IF(G469=$G$702,'Factors emissió OCCC'!$T$17,IF(G469=$G$703,'Factors emissió OCCC'!$T$18,IF(G469=$G$704,'Factors emissió OCCC'!$T$19,IF(G469=$G$705,'Factors emissió OCCC'!$T$22,IF(G469=$G$706,'Factors emissió OCCC'!$T$28,IF(G469=$G$707,'Factors emissió OCCC'!$T$33,IF(G469=$G$708,'Factors emissió OCCC'!$T$34,IF(G469=$G$709,'Factors emissió OCCC'!$T$37)))))))))</f>
        <v/>
      </c>
      <c r="J469" s="920" t="str">
        <f t="shared" si="56"/>
        <v/>
      </c>
      <c r="K469" s="146">
        <v>131.77000000000001</v>
      </c>
      <c r="L469" s="600">
        <f>IF(E469="","0,00000",IF(I469="",+H469*K469/1000000,J469*'Factors emissió OCCC'!$D$6/1000))</f>
        <v>146.90128086999999</v>
      </c>
      <c r="M469" s="218" t="s">
        <v>1073</v>
      </c>
      <c r="N469" s="891">
        <v>0.64500000000000002</v>
      </c>
      <c r="O469" s="600">
        <f t="shared" si="57"/>
        <v>0.71906599500000001</v>
      </c>
      <c r="P469" s="218" t="s">
        <v>1073</v>
      </c>
      <c r="Q469" s="891">
        <v>0.46500000000000002</v>
      </c>
      <c r="R469" s="600">
        <f t="shared" si="58"/>
        <v>0.518396415</v>
      </c>
      <c r="S469" s="350" t="s">
        <v>1073</v>
      </c>
      <c r="T469" s="243"/>
      <c r="U469" s="243"/>
      <c r="V469" s="134"/>
      <c r="W469" s="141"/>
      <c r="X469" s="134"/>
      <c r="Y469" s="134"/>
    </row>
    <row r="470" spans="2:25" s="107" customFormat="1" ht="21" customHeight="1" x14ac:dyDescent="0.25">
      <c r="B470" s="120"/>
      <c r="C470" s="1463"/>
      <c r="D470" s="839" t="s">
        <v>129</v>
      </c>
      <c r="E470" s="915" t="s">
        <v>1515</v>
      </c>
      <c r="F470" s="908" t="s">
        <v>1486</v>
      </c>
      <c r="G470" s="908"/>
      <c r="H470" s="146">
        <v>241853</v>
      </c>
      <c r="I470" s="917" t="str">
        <f>IF(OR(G470="",F470="NO"),"",IF(G470=$G$702,'Factors emissió OCCC'!$T$17,IF(G470=$G$703,'Factors emissió OCCC'!$T$18,IF(G470=$G$704,'Factors emissió OCCC'!$T$19,IF(G470=$G$705,'Factors emissió OCCC'!$T$22,IF(G470=$G$706,'Factors emissió OCCC'!$T$28,IF(G470=$G$707,'Factors emissió OCCC'!$T$33,IF(G470=$G$708,'Factors emissió OCCC'!$T$34,IF(G470=$G$709,'Factors emissió OCCC'!$T$37)))))))))</f>
        <v/>
      </c>
      <c r="J470" s="920" t="str">
        <f t="shared" si="56"/>
        <v/>
      </c>
      <c r="K470" s="146">
        <v>71.33</v>
      </c>
      <c r="L470" s="600">
        <f>IF(E470="","0,00000",IF(I470="",+H470*K470/1000000,J470*'Factors emissió OCCC'!$D$6/1000))</f>
        <v>17.25137449</v>
      </c>
      <c r="M470" s="218" t="s">
        <v>1073</v>
      </c>
      <c r="N470" s="891">
        <v>3.0366</v>
      </c>
      <c r="O470" s="600">
        <f t="shared" si="57"/>
        <v>0.73441081979999989</v>
      </c>
      <c r="P470" s="218" t="s">
        <v>1073</v>
      </c>
      <c r="Q470" s="891">
        <v>0.45660000000000001</v>
      </c>
      <c r="R470" s="600">
        <f t="shared" si="58"/>
        <v>0.11043007980000001</v>
      </c>
      <c r="S470" s="350" t="s">
        <v>1073</v>
      </c>
      <c r="T470" s="243"/>
      <c r="U470" s="243"/>
      <c r="V470" s="134"/>
      <c r="W470" s="141"/>
      <c r="X470" s="134"/>
      <c r="Y470" s="134"/>
    </row>
    <row r="471" spans="2:25" s="107" customFormat="1" ht="21" customHeight="1" x14ac:dyDescent="0.25">
      <c r="B471" s="120"/>
      <c r="C471" s="1463"/>
      <c r="D471" s="839" t="s">
        <v>130</v>
      </c>
      <c r="E471" s="915" t="s">
        <v>1862</v>
      </c>
      <c r="F471" s="908" t="s">
        <v>1486</v>
      </c>
      <c r="G471" s="908"/>
      <c r="H471" s="146">
        <v>633609</v>
      </c>
      <c r="I471" s="917" t="str">
        <f>IF(OR(G471="",F471="NO"),"",IF(G471=$G$702,'Factors emissió OCCC'!$T$17,IF(G471=$G$703,'Factors emissió OCCC'!$T$18,IF(G471=$G$704,'Factors emissió OCCC'!$T$19,IF(G471=$G$705,'Factors emissió OCCC'!$T$22,IF(G471=$G$706,'Factors emissió OCCC'!$T$28,IF(G471=$G$707,'Factors emissió OCCC'!$T$33,IF(G471=$G$708,'Factors emissió OCCC'!$T$34,IF(G471=$G$709,'Factors emissió OCCC'!$T$37)))))))))</f>
        <v/>
      </c>
      <c r="J471" s="920" t="str">
        <f t="shared" si="56"/>
        <v/>
      </c>
      <c r="K471" s="146">
        <v>24.2</v>
      </c>
      <c r="L471" s="600">
        <f>IF(E471="","0,00000",IF(I471="",+H471*K471/1000000,J471*'Factors emissió OCCC'!$D$6/1000))</f>
        <v>15.333337799999999</v>
      </c>
      <c r="M471" s="218" t="s">
        <v>1073</v>
      </c>
      <c r="N471" s="891">
        <v>1.19</v>
      </c>
      <c r="O471" s="600">
        <f t="shared" si="57"/>
        <v>0.75399470999999996</v>
      </c>
      <c r="P471" s="218" t="s">
        <v>1073</v>
      </c>
      <c r="Q471" s="891">
        <v>5.2050000000000001</v>
      </c>
      <c r="R471" s="600">
        <f t="shared" si="58"/>
        <v>3.2979348450000003</v>
      </c>
      <c r="S471" s="350" t="s">
        <v>1073</v>
      </c>
      <c r="T471" s="243"/>
      <c r="U471" s="243"/>
      <c r="V471" s="134"/>
      <c r="W471" s="141"/>
      <c r="X471" s="134"/>
      <c r="Y471" s="134"/>
    </row>
    <row r="472" spans="2:25" s="107" customFormat="1" ht="21" customHeight="1" x14ac:dyDescent="0.25">
      <c r="B472" s="120"/>
      <c r="C472" s="1463"/>
      <c r="D472" s="839" t="s">
        <v>131</v>
      </c>
      <c r="E472" s="915" t="s">
        <v>1860</v>
      </c>
      <c r="F472" s="908" t="s">
        <v>1486</v>
      </c>
      <c r="G472" s="908"/>
      <c r="H472" s="146">
        <v>147099</v>
      </c>
      <c r="I472" s="917" t="str">
        <f>IF(OR(G472="",F472="NO"),"",IF(G472=$G$702,'Factors emissió OCCC'!$T$17,IF(G472=$G$703,'Factors emissió OCCC'!$T$18,IF(G472=$G$704,'Factors emissió OCCC'!$T$19,IF(G472=$G$705,'Factors emissió OCCC'!$T$22,IF(G472=$G$706,'Factors emissió OCCC'!$T$28,IF(G472=$G$707,'Factors emissió OCCC'!$T$33,IF(G472=$G$708,'Factors emissió OCCC'!$T$34,IF(G472=$G$709,'Factors emissió OCCC'!$T$37)))))))))</f>
        <v/>
      </c>
      <c r="J472" s="920" t="str">
        <f t="shared" si="56"/>
        <v/>
      </c>
      <c r="K472" s="146">
        <v>74.75</v>
      </c>
      <c r="L472" s="600">
        <f>IF(E472="","0,00000",IF(I472="",+H472*K472/1000000,J472*'Factors emissió OCCC'!$D$6/1000))</f>
        <v>10.995650250000001</v>
      </c>
      <c r="M472" s="218" t="s">
        <v>1073</v>
      </c>
      <c r="N472" s="891">
        <v>2.77</v>
      </c>
      <c r="O472" s="600">
        <f t="shared" si="57"/>
        <v>0.40746422999999998</v>
      </c>
      <c r="P472" s="218" t="s">
        <v>1073</v>
      </c>
      <c r="Q472" s="891">
        <v>5.27</v>
      </c>
      <c r="R472" s="600">
        <f t="shared" si="58"/>
        <v>0.77521172999999999</v>
      </c>
      <c r="S472" s="350" t="s">
        <v>1073</v>
      </c>
      <c r="T472" s="243"/>
      <c r="U472" s="243"/>
      <c r="V472" s="134"/>
      <c r="W472" s="141"/>
      <c r="X472" s="134"/>
      <c r="Y472" s="134"/>
    </row>
    <row r="473" spans="2:25" s="107" customFormat="1" ht="21" customHeight="1" x14ac:dyDescent="0.25">
      <c r="B473" s="120"/>
      <c r="C473" s="1463"/>
      <c r="D473" s="839" t="s">
        <v>133</v>
      </c>
      <c r="E473" s="915"/>
      <c r="F473" s="908"/>
      <c r="G473" s="908"/>
      <c r="H473" s="146"/>
      <c r="I473" s="917" t="str">
        <f>IF(OR(G473="",F473="NO"),"",IF(G473=$G$702,'Factors emissió OCCC'!$T$17,IF(G473=$G$703,'Factors emissió OCCC'!$T$18,IF(G473=$G$704,'Factors emissió OCCC'!$T$19,IF(G473=$G$705,'Factors emissió OCCC'!$T$22,IF(G473=$G$706,'Factors emissió OCCC'!$T$28,IF(G473=$G$707,'Factors emissió OCCC'!$T$33,IF(G473=$G$708,'Factors emissió OCCC'!$T$34,IF(G473=$G$709,'Factors emissió OCCC'!$T$37)))))))))</f>
        <v/>
      </c>
      <c r="J473" s="920" t="str">
        <f t="shared" si="56"/>
        <v/>
      </c>
      <c r="K473" s="146"/>
      <c r="L473" s="600" t="str">
        <f>IF(E473="","0,00000",IF(I473="",+H473*K473/1000000,J473*'Factors emissió OCCC'!$D$6/1000))</f>
        <v>0,00000</v>
      </c>
      <c r="M473" s="218" t="s">
        <v>1073</v>
      </c>
      <c r="N473" s="891"/>
      <c r="O473" s="600" t="str">
        <f t="shared" si="57"/>
        <v>0,00000</v>
      </c>
      <c r="P473" s="218" t="s">
        <v>1073</v>
      </c>
      <c r="Q473" s="891"/>
      <c r="R473" s="600" t="str">
        <f t="shared" si="58"/>
        <v>0,00000</v>
      </c>
      <c r="S473" s="350" t="s">
        <v>1073</v>
      </c>
      <c r="T473" s="243"/>
      <c r="U473" s="243"/>
      <c r="V473" s="134"/>
      <c r="W473" s="141"/>
      <c r="X473" s="134"/>
      <c r="Y473" s="134"/>
    </row>
    <row r="474" spans="2:25" s="107" customFormat="1" ht="21" customHeight="1" x14ac:dyDescent="0.25">
      <c r="B474" s="120"/>
      <c r="C474" s="1463"/>
      <c r="D474" s="839" t="s">
        <v>134</v>
      </c>
      <c r="E474" s="915"/>
      <c r="F474" s="908"/>
      <c r="G474" s="908"/>
      <c r="H474" s="146"/>
      <c r="I474" s="917" t="str">
        <f>IF(OR(G474="",F474="NO"),"",IF(G474=$G$702,'Factors emissió OCCC'!$T$17,IF(G474=$G$703,'Factors emissió OCCC'!$T$18,IF(G474=$G$704,'Factors emissió OCCC'!$T$19,IF(G474=$G$705,'Factors emissió OCCC'!$T$22,IF(G474=$G$706,'Factors emissió OCCC'!$T$28,IF(G474=$G$707,'Factors emissió OCCC'!$T$33,IF(G474=$G$708,'Factors emissió OCCC'!$T$34,IF(G474=$G$709,'Factors emissió OCCC'!$T$37)))))))))</f>
        <v/>
      </c>
      <c r="J474" s="920" t="str">
        <f t="shared" si="56"/>
        <v/>
      </c>
      <c r="K474" s="146"/>
      <c r="L474" s="600" t="str">
        <f>IF(E474="","0,00000",IF(I474="",+H474*K474/1000000,J474*'Factors emissió OCCC'!$D$6/1000))</f>
        <v>0,00000</v>
      </c>
      <c r="M474" s="218" t="s">
        <v>1073</v>
      </c>
      <c r="N474" s="891"/>
      <c r="O474" s="600" t="str">
        <f t="shared" si="57"/>
        <v>0,00000</v>
      </c>
      <c r="P474" s="218" t="s">
        <v>1073</v>
      </c>
      <c r="Q474" s="891"/>
      <c r="R474" s="600" t="str">
        <f t="shared" si="58"/>
        <v>0,00000</v>
      </c>
      <c r="S474" s="350" t="s">
        <v>1073</v>
      </c>
      <c r="T474" s="243"/>
      <c r="U474" s="243"/>
      <c r="V474" s="134"/>
      <c r="W474" s="141"/>
      <c r="X474" s="134"/>
      <c r="Y474" s="134"/>
    </row>
    <row r="475" spans="2:25" s="107" customFormat="1" ht="21" customHeight="1" x14ac:dyDescent="0.25">
      <c r="B475" s="120"/>
      <c r="C475" s="1463"/>
      <c r="D475" s="839" t="s">
        <v>135</v>
      </c>
      <c r="E475" s="915"/>
      <c r="F475" s="908"/>
      <c r="G475" s="908"/>
      <c r="H475" s="146"/>
      <c r="I475" s="917" t="str">
        <f>IF(OR(G475="",F475="NO"),"",IF(G475=$G$702,'Factors emissió OCCC'!$T$17,IF(G475=$G$703,'Factors emissió OCCC'!$T$18,IF(G475=$G$704,'Factors emissió OCCC'!$T$19,IF(G475=$G$705,'Factors emissió OCCC'!$T$22,IF(G475=$G$706,'Factors emissió OCCC'!$T$28,IF(G475=$G$707,'Factors emissió OCCC'!$T$33,IF(G475=$G$708,'Factors emissió OCCC'!$T$34,IF(G475=$G$709,'Factors emissió OCCC'!$T$37)))))))))</f>
        <v/>
      </c>
      <c r="J475" s="920" t="str">
        <f t="shared" si="56"/>
        <v/>
      </c>
      <c r="K475" s="146"/>
      <c r="L475" s="600" t="str">
        <f>IF(E475="","0,00000",IF(I475="",+H475*K475/1000000,J475*'Factors emissió OCCC'!$D$6/1000))</f>
        <v>0,00000</v>
      </c>
      <c r="M475" s="218" t="s">
        <v>1073</v>
      </c>
      <c r="N475" s="891"/>
      <c r="O475" s="600" t="str">
        <f t="shared" si="57"/>
        <v>0,00000</v>
      </c>
      <c r="P475" s="218" t="s">
        <v>1073</v>
      </c>
      <c r="Q475" s="891"/>
      <c r="R475" s="600" t="str">
        <f t="shared" si="58"/>
        <v>0,00000</v>
      </c>
      <c r="S475" s="350" t="s">
        <v>1073</v>
      </c>
      <c r="T475" s="243"/>
      <c r="U475" s="243"/>
      <c r="V475" s="134"/>
      <c r="W475" s="141"/>
      <c r="X475" s="134"/>
      <c r="Y475" s="134"/>
    </row>
    <row r="476" spans="2:25" s="107" customFormat="1" ht="21" customHeight="1" x14ac:dyDescent="0.25">
      <c r="B476" s="120"/>
      <c r="C476" s="1463"/>
      <c r="D476" s="839" t="s">
        <v>136</v>
      </c>
      <c r="E476" s="915"/>
      <c r="F476" s="908"/>
      <c r="G476" s="908"/>
      <c r="H476" s="146"/>
      <c r="I476" s="917" t="str">
        <f>IF(OR(G476="",F476="NO"),"",IF(G476=$G$702,'Factors emissió OCCC'!$T$17,IF(G476=$G$703,'Factors emissió OCCC'!$T$18,IF(G476=$G$704,'Factors emissió OCCC'!$T$19,IF(G476=$G$705,'Factors emissió OCCC'!$T$22,IF(G476=$G$706,'Factors emissió OCCC'!$T$28,IF(G476=$G$707,'Factors emissió OCCC'!$T$33,IF(G476=$G$708,'Factors emissió OCCC'!$T$34,IF(G476=$G$709,'Factors emissió OCCC'!$T$37)))))))))</f>
        <v/>
      </c>
      <c r="J476" s="920" t="str">
        <f t="shared" si="56"/>
        <v/>
      </c>
      <c r="K476" s="146"/>
      <c r="L476" s="600" t="str">
        <f>IF(E476="","0,00000",IF(I476="",+H476*K476/1000000,J476*'Factors emissió OCCC'!$D$6/1000))</f>
        <v>0,00000</v>
      </c>
      <c r="M476" s="218" t="s">
        <v>1073</v>
      </c>
      <c r="N476" s="891"/>
      <c r="O476" s="600" t="str">
        <f t="shared" si="57"/>
        <v>0,00000</v>
      </c>
      <c r="P476" s="218" t="s">
        <v>1073</v>
      </c>
      <c r="Q476" s="891"/>
      <c r="R476" s="600" t="str">
        <f t="shared" si="58"/>
        <v>0,00000</v>
      </c>
      <c r="S476" s="350" t="s">
        <v>1073</v>
      </c>
      <c r="T476" s="243"/>
      <c r="U476" s="243"/>
      <c r="V476" s="134"/>
      <c r="W476" s="141"/>
      <c r="X476" s="134"/>
      <c r="Y476" s="134"/>
    </row>
    <row r="477" spans="2:25" s="107" customFormat="1" ht="21" customHeight="1" x14ac:dyDescent="0.25">
      <c r="B477" s="120"/>
      <c r="C477" s="1463"/>
      <c r="D477" s="839" t="s">
        <v>137</v>
      </c>
      <c r="E477" s="915"/>
      <c r="F477" s="908"/>
      <c r="G477" s="908"/>
      <c r="H477" s="146"/>
      <c r="I477" s="917" t="str">
        <f>IF(OR(G477="",F477="NO"),"",IF(G477=$G$702,'Factors emissió OCCC'!$T$17,IF(G477=$G$703,'Factors emissió OCCC'!$T$18,IF(G477=$G$704,'Factors emissió OCCC'!$T$19,IF(G477=$G$705,'Factors emissió OCCC'!$T$22,IF(G477=$G$706,'Factors emissió OCCC'!$T$28,IF(G477=$G$707,'Factors emissió OCCC'!$T$33,IF(G477=$G$708,'Factors emissió OCCC'!$T$34,IF(G477=$G$709,'Factors emissió OCCC'!$T$37)))))))))</f>
        <v/>
      </c>
      <c r="J477" s="920" t="str">
        <f t="shared" si="56"/>
        <v/>
      </c>
      <c r="K477" s="146"/>
      <c r="L477" s="600" t="str">
        <f>IF(E477="","0,00000",IF(I477="",+H477*K477/1000000,J477*'Factors emissió OCCC'!$D$6/1000))</f>
        <v>0,00000</v>
      </c>
      <c r="M477" s="218" t="s">
        <v>1073</v>
      </c>
      <c r="N477" s="891"/>
      <c r="O477" s="600" t="str">
        <f t="shared" si="57"/>
        <v>0,00000</v>
      </c>
      <c r="P477" s="218" t="s">
        <v>1073</v>
      </c>
      <c r="Q477" s="891"/>
      <c r="R477" s="600" t="str">
        <f t="shared" si="58"/>
        <v>0,00000</v>
      </c>
      <c r="S477" s="350" t="s">
        <v>1073</v>
      </c>
      <c r="T477" s="243"/>
      <c r="U477" s="243"/>
      <c r="V477" s="134"/>
      <c r="W477" s="141"/>
      <c r="X477" s="134"/>
      <c r="Y477" s="134"/>
    </row>
    <row r="478" spans="2:25" s="107" customFormat="1" ht="21" customHeight="1" x14ac:dyDescent="0.25">
      <c r="B478" s="120"/>
      <c r="C478" s="1463"/>
      <c r="D478" s="839" t="s">
        <v>138</v>
      </c>
      <c r="E478" s="915"/>
      <c r="F478" s="908"/>
      <c r="G478" s="908"/>
      <c r="H478" s="146"/>
      <c r="I478" s="917" t="str">
        <f>IF(OR(G478="",F478="NO"),"",IF(G478=$G$702,'Factors emissió OCCC'!$T$17,IF(G478=$G$703,'Factors emissió OCCC'!$T$18,IF(G478=$G$704,'Factors emissió OCCC'!$T$19,IF(G478=$G$705,'Factors emissió OCCC'!$T$22,IF(G478=$G$706,'Factors emissió OCCC'!$T$28,IF(G478=$G$707,'Factors emissió OCCC'!$T$33,IF(G478=$G$708,'Factors emissió OCCC'!$T$34,IF(G478=$G$709,'Factors emissió OCCC'!$T$37)))))))))</f>
        <v/>
      </c>
      <c r="J478" s="920" t="str">
        <f t="shared" si="56"/>
        <v/>
      </c>
      <c r="K478" s="146"/>
      <c r="L478" s="600" t="str">
        <f>IF(E478="","0,00000",IF(I478="",+H478*K478/1000000,J478*'Factors emissió OCCC'!$D$6/1000))</f>
        <v>0,00000</v>
      </c>
      <c r="M478" s="218" t="s">
        <v>1073</v>
      </c>
      <c r="N478" s="891"/>
      <c r="O478" s="600" t="str">
        <f t="shared" si="57"/>
        <v>0,00000</v>
      </c>
      <c r="P478" s="218" t="s">
        <v>1073</v>
      </c>
      <c r="Q478" s="891"/>
      <c r="R478" s="600" t="str">
        <f t="shared" si="58"/>
        <v>0,00000</v>
      </c>
      <c r="S478" s="350" t="s">
        <v>1073</v>
      </c>
      <c r="T478" s="243"/>
      <c r="U478" s="243"/>
      <c r="V478" s="134"/>
      <c r="W478" s="141"/>
      <c r="X478" s="134"/>
      <c r="Y478" s="134"/>
    </row>
    <row r="479" spans="2:25" s="107" customFormat="1" ht="21" customHeight="1" x14ac:dyDescent="0.25">
      <c r="B479" s="120"/>
      <c r="C479" s="1463"/>
      <c r="D479" s="839" t="s">
        <v>139</v>
      </c>
      <c r="E479" s="915"/>
      <c r="F479" s="908"/>
      <c r="G479" s="908"/>
      <c r="H479" s="146"/>
      <c r="I479" s="917" t="str">
        <f>IF(OR(G479="",F479="NO"),"",IF(G479=$G$702,'Factors emissió OCCC'!$T$17,IF(G479=$G$703,'Factors emissió OCCC'!$T$18,IF(G479=$G$704,'Factors emissió OCCC'!$T$19,IF(G479=$G$705,'Factors emissió OCCC'!$T$22,IF(G479=$G$706,'Factors emissió OCCC'!$T$28,IF(G479=$G$707,'Factors emissió OCCC'!$T$33,IF(G479=$G$708,'Factors emissió OCCC'!$T$34,IF(G479=$G$709,'Factors emissió OCCC'!$T$37)))))))))</f>
        <v/>
      </c>
      <c r="J479" s="920" t="str">
        <f t="shared" si="56"/>
        <v/>
      </c>
      <c r="K479" s="146"/>
      <c r="L479" s="600" t="str">
        <f>IF(E479="","0,00000",IF(I479="",+H479*K479/1000000,J479*'Factors emissió OCCC'!$D$6/1000))</f>
        <v>0,00000</v>
      </c>
      <c r="M479" s="218" t="s">
        <v>1073</v>
      </c>
      <c r="N479" s="891"/>
      <c r="O479" s="600" t="str">
        <f t="shared" si="57"/>
        <v>0,00000</v>
      </c>
      <c r="P479" s="218" t="s">
        <v>1073</v>
      </c>
      <c r="Q479" s="891"/>
      <c r="R479" s="600" t="str">
        <f t="shared" si="58"/>
        <v>0,00000</v>
      </c>
      <c r="S479" s="350" t="s">
        <v>1073</v>
      </c>
      <c r="T479" s="243"/>
      <c r="U479" s="243"/>
      <c r="V479" s="134"/>
      <c r="W479" s="141"/>
      <c r="X479" s="134"/>
      <c r="Y479" s="134"/>
    </row>
    <row r="480" spans="2:25" s="107" customFormat="1" ht="21" customHeight="1" x14ac:dyDescent="0.25">
      <c r="B480" s="120"/>
      <c r="C480" s="1463"/>
      <c r="D480" s="839" t="s">
        <v>140</v>
      </c>
      <c r="E480" s="915"/>
      <c r="F480" s="908"/>
      <c r="G480" s="908"/>
      <c r="H480" s="146"/>
      <c r="I480" s="917" t="str">
        <f>IF(OR(G480="",F480="NO"),"",IF(G480=$G$702,'Factors emissió OCCC'!$T$17,IF(G480=$G$703,'Factors emissió OCCC'!$T$18,IF(G480=$G$704,'Factors emissió OCCC'!$T$19,IF(G480=$G$705,'Factors emissió OCCC'!$T$22,IF(G480=$G$706,'Factors emissió OCCC'!$T$28,IF(G480=$G$707,'Factors emissió OCCC'!$T$33,IF(G480=$G$708,'Factors emissió OCCC'!$T$34,IF(G480=$G$709,'Factors emissió OCCC'!$T$37)))))))))</f>
        <v/>
      </c>
      <c r="J480" s="920" t="str">
        <f t="shared" si="56"/>
        <v/>
      </c>
      <c r="K480" s="146"/>
      <c r="L480" s="600" t="str">
        <f>IF(E480="","0,00000",IF(I480="",+H480*K480/1000000,J480*'Factors emissió OCCC'!$D$6/1000))</f>
        <v>0,00000</v>
      </c>
      <c r="M480" s="218" t="s">
        <v>1073</v>
      </c>
      <c r="N480" s="891"/>
      <c r="O480" s="600" t="str">
        <f t="shared" si="57"/>
        <v>0,00000</v>
      </c>
      <c r="P480" s="218" t="s">
        <v>1073</v>
      </c>
      <c r="Q480" s="891"/>
      <c r="R480" s="600" t="str">
        <f t="shared" si="58"/>
        <v>0,00000</v>
      </c>
      <c r="S480" s="350" t="s">
        <v>1073</v>
      </c>
      <c r="T480" s="243"/>
      <c r="U480" s="243"/>
      <c r="V480" s="134"/>
      <c r="W480" s="141"/>
      <c r="X480" s="134"/>
      <c r="Y480" s="134"/>
    </row>
    <row r="481" spans="2:25" s="107" customFormat="1" ht="21" customHeight="1" x14ac:dyDescent="0.25">
      <c r="B481" s="120"/>
      <c r="C481" s="1463"/>
      <c r="D481" s="839" t="s">
        <v>141</v>
      </c>
      <c r="E481" s="915"/>
      <c r="F481" s="908"/>
      <c r="G481" s="908"/>
      <c r="H481" s="146"/>
      <c r="I481" s="917" t="str">
        <f>IF(OR(G481="",F481="NO"),"",IF(G481=$G$702,'Factors emissió OCCC'!$T$17,IF(G481=$G$703,'Factors emissió OCCC'!$T$18,IF(G481=$G$704,'Factors emissió OCCC'!$T$19,IF(G481=$G$705,'Factors emissió OCCC'!$T$22,IF(G481=$G$706,'Factors emissió OCCC'!$T$28,IF(G481=$G$707,'Factors emissió OCCC'!$T$33,IF(G481=$G$708,'Factors emissió OCCC'!$T$34,IF(G481=$G$709,'Factors emissió OCCC'!$T$37)))))))))</f>
        <v/>
      </c>
      <c r="J481" s="920" t="str">
        <f t="shared" si="56"/>
        <v/>
      </c>
      <c r="K481" s="146"/>
      <c r="L481" s="600" t="str">
        <f>IF(E481="","0,00000",IF(I481="",+H481*K481/1000000,J481*'Factors emissió OCCC'!$D$6/1000))</f>
        <v>0,00000</v>
      </c>
      <c r="M481" s="218" t="s">
        <v>1073</v>
      </c>
      <c r="N481" s="891"/>
      <c r="O481" s="600" t="str">
        <f t="shared" si="57"/>
        <v>0,00000</v>
      </c>
      <c r="P481" s="218" t="s">
        <v>1073</v>
      </c>
      <c r="Q481" s="891"/>
      <c r="R481" s="600" t="str">
        <f t="shared" si="58"/>
        <v>0,00000</v>
      </c>
      <c r="S481" s="350" t="s">
        <v>1073</v>
      </c>
      <c r="T481" s="243"/>
      <c r="U481" s="243"/>
      <c r="V481" s="134"/>
      <c r="W481" s="141"/>
      <c r="X481" s="134"/>
      <c r="Y481" s="134"/>
    </row>
    <row r="482" spans="2:25" s="107" customFormat="1" ht="21" customHeight="1" x14ac:dyDescent="0.25">
      <c r="B482" s="120"/>
      <c r="C482" s="1463"/>
      <c r="D482" s="839" t="s">
        <v>142</v>
      </c>
      <c r="E482" s="915"/>
      <c r="F482" s="908"/>
      <c r="G482" s="908"/>
      <c r="H482" s="146"/>
      <c r="I482" s="917" t="str">
        <f>IF(OR(G482="",F482="NO"),"",IF(G482=$G$702,'Factors emissió OCCC'!$T$17,IF(G482=$G$703,'Factors emissió OCCC'!$T$18,IF(G482=$G$704,'Factors emissió OCCC'!$T$19,IF(G482=$G$705,'Factors emissió OCCC'!$T$22,IF(G482=$G$706,'Factors emissió OCCC'!$T$28,IF(G482=$G$707,'Factors emissió OCCC'!$T$33,IF(G482=$G$708,'Factors emissió OCCC'!$T$34,IF(G482=$G$709,'Factors emissió OCCC'!$T$37)))))))))</f>
        <v/>
      </c>
      <c r="J482" s="920" t="str">
        <f t="shared" si="56"/>
        <v/>
      </c>
      <c r="K482" s="146"/>
      <c r="L482" s="600" t="str">
        <f>IF(E482="","0,00000",IF(I482="",+H482*K482/1000000,J482*'Factors emissió OCCC'!$D$6/1000))</f>
        <v>0,00000</v>
      </c>
      <c r="M482" s="218" t="s">
        <v>1073</v>
      </c>
      <c r="N482" s="891"/>
      <c r="O482" s="600" t="str">
        <f t="shared" si="57"/>
        <v>0,00000</v>
      </c>
      <c r="P482" s="218" t="s">
        <v>1073</v>
      </c>
      <c r="Q482" s="891"/>
      <c r="R482" s="600" t="str">
        <f t="shared" si="58"/>
        <v>0,00000</v>
      </c>
      <c r="S482" s="350" t="s">
        <v>1073</v>
      </c>
      <c r="T482" s="243"/>
      <c r="U482" s="243"/>
      <c r="V482" s="134"/>
      <c r="W482" s="141"/>
      <c r="X482" s="134"/>
      <c r="Y482" s="134"/>
    </row>
    <row r="483" spans="2:25" s="107" customFormat="1" ht="21" customHeight="1" x14ac:dyDescent="0.25">
      <c r="B483" s="120"/>
      <c r="C483" s="1463"/>
      <c r="D483" s="839" t="s">
        <v>143</v>
      </c>
      <c r="E483" s="915"/>
      <c r="F483" s="908"/>
      <c r="G483" s="908"/>
      <c r="H483" s="146"/>
      <c r="I483" s="917" t="str">
        <f>IF(OR(G483="",F483="NO"),"",IF(G483=$G$702,'Factors emissió OCCC'!$T$17,IF(G483=$G$703,'Factors emissió OCCC'!$T$18,IF(G483=$G$704,'Factors emissió OCCC'!$T$19,IF(G483=$G$705,'Factors emissió OCCC'!$T$22,IF(G483=$G$706,'Factors emissió OCCC'!$T$28,IF(G483=$G$707,'Factors emissió OCCC'!$T$33,IF(G483=$G$708,'Factors emissió OCCC'!$T$34,IF(G483=$G$709,'Factors emissió OCCC'!$T$37)))))))))</f>
        <v/>
      </c>
      <c r="J483" s="920" t="str">
        <f t="shared" si="56"/>
        <v/>
      </c>
      <c r="K483" s="146"/>
      <c r="L483" s="600" t="str">
        <f>IF(E483="","0,00000",IF(I483="",+H483*K483/1000000,J483*'Factors emissió OCCC'!$D$6/1000))</f>
        <v>0,00000</v>
      </c>
      <c r="M483" s="218" t="s">
        <v>1073</v>
      </c>
      <c r="N483" s="891"/>
      <c r="O483" s="600" t="str">
        <f t="shared" si="57"/>
        <v>0,00000</v>
      </c>
      <c r="P483" s="218" t="s">
        <v>1073</v>
      </c>
      <c r="Q483" s="891"/>
      <c r="R483" s="600" t="str">
        <f t="shared" si="58"/>
        <v>0,00000</v>
      </c>
      <c r="S483" s="350" t="s">
        <v>1073</v>
      </c>
      <c r="T483" s="243"/>
      <c r="U483" s="243"/>
      <c r="V483" s="134"/>
      <c r="W483" s="141"/>
      <c r="X483" s="134"/>
      <c r="Y483" s="134"/>
    </row>
    <row r="484" spans="2:25" s="107" customFormat="1" ht="21" customHeight="1" x14ac:dyDescent="0.25">
      <c r="B484" s="120"/>
      <c r="C484" s="1463"/>
      <c r="D484" s="839" t="s">
        <v>144</v>
      </c>
      <c r="E484" s="915"/>
      <c r="F484" s="908"/>
      <c r="G484" s="908"/>
      <c r="H484" s="146"/>
      <c r="I484" s="917" t="str">
        <f>IF(OR(G484="",F484="NO"),"",IF(G484=$G$702,'Factors emissió OCCC'!$T$17,IF(G484=$G$703,'Factors emissió OCCC'!$T$18,IF(G484=$G$704,'Factors emissió OCCC'!$T$19,IF(G484=$G$705,'Factors emissió OCCC'!$T$22,IF(G484=$G$706,'Factors emissió OCCC'!$T$28,IF(G484=$G$707,'Factors emissió OCCC'!$T$33,IF(G484=$G$708,'Factors emissió OCCC'!$T$34,IF(G484=$G$709,'Factors emissió OCCC'!$T$37)))))))))</f>
        <v/>
      </c>
      <c r="J484" s="920" t="str">
        <f t="shared" si="56"/>
        <v/>
      </c>
      <c r="K484" s="146"/>
      <c r="L484" s="600" t="str">
        <f>IF(E484="","0,00000",IF(I484="",+H484*K484/1000000,J484*'Factors emissió OCCC'!$D$6/1000))</f>
        <v>0,00000</v>
      </c>
      <c r="M484" s="218" t="s">
        <v>1073</v>
      </c>
      <c r="N484" s="891"/>
      <c r="O484" s="600" t="str">
        <f t="shared" si="57"/>
        <v>0,00000</v>
      </c>
      <c r="P484" s="218" t="s">
        <v>1073</v>
      </c>
      <c r="Q484" s="891"/>
      <c r="R484" s="600" t="str">
        <f t="shared" si="58"/>
        <v>0,00000</v>
      </c>
      <c r="S484" s="350" t="s">
        <v>1073</v>
      </c>
      <c r="T484" s="243"/>
      <c r="U484" s="243"/>
      <c r="V484" s="134"/>
      <c r="W484" s="141"/>
      <c r="X484" s="134"/>
      <c r="Y484" s="134"/>
    </row>
    <row r="485" spans="2:25" s="107" customFormat="1" ht="21" customHeight="1" x14ac:dyDescent="0.25">
      <c r="B485" s="120"/>
      <c r="C485" s="1463"/>
      <c r="D485" s="839" t="s">
        <v>145</v>
      </c>
      <c r="E485" s="915"/>
      <c r="F485" s="908"/>
      <c r="G485" s="908"/>
      <c r="H485" s="146"/>
      <c r="I485" s="917" t="str">
        <f>IF(OR(G485="",F485="NO"),"",IF(G485=$G$702,'Factors emissió OCCC'!$T$17,IF(G485=$G$703,'Factors emissió OCCC'!$T$18,IF(G485=$G$704,'Factors emissió OCCC'!$T$19,IF(G485=$G$705,'Factors emissió OCCC'!$T$22,IF(G485=$G$706,'Factors emissió OCCC'!$T$28,IF(G485=$G$707,'Factors emissió OCCC'!$T$33,IF(G485=$G$708,'Factors emissió OCCC'!$T$34,IF(G485=$G$709,'Factors emissió OCCC'!$T$37)))))))))</f>
        <v/>
      </c>
      <c r="J485" s="920" t="str">
        <f t="shared" si="56"/>
        <v/>
      </c>
      <c r="K485" s="146"/>
      <c r="L485" s="600" t="str">
        <f>IF(E485="","0,00000",IF(I485="",+H485*K485/1000000,J485*'Factors emissió OCCC'!$D$6/1000))</f>
        <v>0,00000</v>
      </c>
      <c r="M485" s="218" t="s">
        <v>1073</v>
      </c>
      <c r="N485" s="891"/>
      <c r="O485" s="600" t="str">
        <f t="shared" si="57"/>
        <v>0,00000</v>
      </c>
      <c r="P485" s="218" t="s">
        <v>1073</v>
      </c>
      <c r="Q485" s="891"/>
      <c r="R485" s="600" t="str">
        <f t="shared" si="58"/>
        <v>0,00000</v>
      </c>
      <c r="S485" s="350" t="s">
        <v>1073</v>
      </c>
      <c r="T485" s="243"/>
      <c r="U485" s="243"/>
      <c r="V485" s="134"/>
      <c r="W485" s="141"/>
      <c r="X485" s="134"/>
      <c r="Y485" s="134"/>
    </row>
    <row r="486" spans="2:25" s="107" customFormat="1" ht="21" customHeight="1" x14ac:dyDescent="0.25">
      <c r="B486" s="120"/>
      <c r="C486" s="1463"/>
      <c r="D486" s="839" t="s">
        <v>146</v>
      </c>
      <c r="E486" s="915"/>
      <c r="F486" s="908"/>
      <c r="G486" s="908"/>
      <c r="H486" s="146"/>
      <c r="I486" s="917" t="str">
        <f>IF(OR(G486="",F486="NO"),"",IF(G486=$G$702,'Factors emissió OCCC'!$T$17,IF(G486=$G$703,'Factors emissió OCCC'!$T$18,IF(G486=$G$704,'Factors emissió OCCC'!$T$19,IF(G486=$G$705,'Factors emissió OCCC'!$T$22,IF(G486=$G$706,'Factors emissió OCCC'!$T$28,IF(G486=$G$707,'Factors emissió OCCC'!$T$33,IF(G486=$G$708,'Factors emissió OCCC'!$T$34,IF(G486=$G$709,'Factors emissió OCCC'!$T$37)))))))))</f>
        <v/>
      </c>
      <c r="J486" s="920" t="str">
        <f t="shared" si="56"/>
        <v/>
      </c>
      <c r="K486" s="146"/>
      <c r="L486" s="600" t="str">
        <f>IF(E486="","0,00000",IF(I486="",+H486*K486/1000000,J486*'Factors emissió OCCC'!$D$6/1000))</f>
        <v>0,00000</v>
      </c>
      <c r="M486" s="218" t="s">
        <v>1073</v>
      </c>
      <c r="N486" s="891"/>
      <c r="O486" s="600" t="str">
        <f t="shared" si="57"/>
        <v>0,00000</v>
      </c>
      <c r="P486" s="218" t="s">
        <v>1073</v>
      </c>
      <c r="Q486" s="891"/>
      <c r="R486" s="600" t="str">
        <f t="shared" si="58"/>
        <v>0,00000</v>
      </c>
      <c r="S486" s="350" t="s">
        <v>1073</v>
      </c>
      <c r="T486" s="243"/>
      <c r="U486" s="243"/>
      <c r="V486" s="134"/>
      <c r="W486" s="141"/>
      <c r="X486" s="134"/>
      <c r="Y486" s="134"/>
    </row>
    <row r="487" spans="2:25" s="107" customFormat="1" ht="21" customHeight="1" x14ac:dyDescent="0.25">
      <c r="B487" s="120"/>
      <c r="C487" s="1463"/>
      <c r="D487" s="839" t="s">
        <v>147</v>
      </c>
      <c r="E487" s="915"/>
      <c r="F487" s="908"/>
      <c r="G487" s="908"/>
      <c r="H487" s="146"/>
      <c r="I487" s="917" t="str">
        <f>IF(OR(G487="",F487="NO"),"",IF(G487=$G$702,'Factors emissió OCCC'!$T$17,IF(G487=$G$703,'Factors emissió OCCC'!$T$18,IF(G487=$G$704,'Factors emissió OCCC'!$T$19,IF(G487=$G$705,'Factors emissió OCCC'!$T$22,IF(G487=$G$706,'Factors emissió OCCC'!$T$28,IF(G487=$G$707,'Factors emissió OCCC'!$T$33,IF(G487=$G$708,'Factors emissió OCCC'!$T$34,IF(G487=$G$709,'Factors emissió OCCC'!$T$37)))))))))</f>
        <v/>
      </c>
      <c r="J487" s="920" t="str">
        <f t="shared" si="56"/>
        <v/>
      </c>
      <c r="K487" s="146"/>
      <c r="L487" s="600" t="str">
        <f>IF(E487="","0,00000",IF(I487="",+H487*K487/1000000,J487*'Factors emissió OCCC'!$D$6/1000))</f>
        <v>0,00000</v>
      </c>
      <c r="M487" s="218" t="s">
        <v>1073</v>
      </c>
      <c r="N487" s="891"/>
      <c r="O487" s="600" t="str">
        <f t="shared" si="57"/>
        <v>0,00000</v>
      </c>
      <c r="P487" s="218" t="s">
        <v>1073</v>
      </c>
      <c r="Q487" s="891"/>
      <c r="R487" s="600" t="str">
        <f t="shared" si="58"/>
        <v>0,00000</v>
      </c>
      <c r="S487" s="350" t="s">
        <v>1073</v>
      </c>
      <c r="T487" s="243"/>
      <c r="U487" s="243"/>
      <c r="V487" s="134"/>
      <c r="W487" s="141"/>
      <c r="X487" s="134"/>
      <c r="Y487" s="134"/>
    </row>
    <row r="488" spans="2:25" s="107" customFormat="1" ht="21" customHeight="1" x14ac:dyDescent="0.25">
      <c r="B488" s="120"/>
      <c r="C488" s="1463"/>
      <c r="D488" s="839" t="s">
        <v>148</v>
      </c>
      <c r="E488" s="915"/>
      <c r="F488" s="908"/>
      <c r="G488" s="908"/>
      <c r="H488" s="146"/>
      <c r="I488" s="917" t="str">
        <f>IF(OR(G488="",F488="NO"),"",IF(G488=$G$702,'Factors emissió OCCC'!$T$17,IF(G488=$G$703,'Factors emissió OCCC'!$T$18,IF(G488=$G$704,'Factors emissió OCCC'!$T$19,IF(G488=$G$705,'Factors emissió OCCC'!$T$22,IF(G488=$G$706,'Factors emissió OCCC'!$T$28,IF(G488=$G$707,'Factors emissió OCCC'!$T$33,IF(G488=$G$708,'Factors emissió OCCC'!$T$34,IF(G488=$G$709,'Factors emissió OCCC'!$T$37)))))))))</f>
        <v/>
      </c>
      <c r="J488" s="920" t="str">
        <f t="shared" si="56"/>
        <v/>
      </c>
      <c r="K488" s="146"/>
      <c r="L488" s="600" t="str">
        <f>IF(E488="","0,00000",IF(I488="",+H488*K488/1000000,J488*'Factors emissió OCCC'!$D$6/1000))</f>
        <v>0,00000</v>
      </c>
      <c r="M488" s="218" t="s">
        <v>1073</v>
      </c>
      <c r="N488" s="891"/>
      <c r="O488" s="600" t="str">
        <f t="shared" si="57"/>
        <v>0,00000</v>
      </c>
      <c r="P488" s="218" t="s">
        <v>1073</v>
      </c>
      <c r="Q488" s="891"/>
      <c r="R488" s="600" t="str">
        <f t="shared" si="58"/>
        <v>0,00000</v>
      </c>
      <c r="S488" s="350" t="s">
        <v>1073</v>
      </c>
      <c r="T488" s="243"/>
      <c r="U488" s="243"/>
      <c r="V488" s="134"/>
      <c r="W488" s="141"/>
      <c r="X488" s="134"/>
      <c r="Y488" s="134"/>
    </row>
    <row r="489" spans="2:25" s="107" customFormat="1" ht="21" customHeight="1" x14ac:dyDescent="0.25">
      <c r="B489" s="120"/>
      <c r="C489" s="1463"/>
      <c r="D489" s="839" t="s">
        <v>149</v>
      </c>
      <c r="E489" s="915"/>
      <c r="F489" s="908"/>
      <c r="G489" s="908"/>
      <c r="H489" s="146"/>
      <c r="I489" s="917" t="str">
        <f>IF(OR(G489="",F489="NO"),"",IF(G489=$G$702,'Factors emissió OCCC'!$T$17,IF(G489=$G$703,'Factors emissió OCCC'!$T$18,IF(G489=$G$704,'Factors emissió OCCC'!$T$19,IF(G489=$G$705,'Factors emissió OCCC'!$T$22,IF(G489=$G$706,'Factors emissió OCCC'!$T$28,IF(G489=$G$707,'Factors emissió OCCC'!$T$33,IF(G489=$G$708,'Factors emissió OCCC'!$T$34,IF(G489=$G$709,'Factors emissió OCCC'!$T$37)))))))))</f>
        <v/>
      </c>
      <c r="J489" s="920" t="str">
        <f t="shared" si="56"/>
        <v/>
      </c>
      <c r="K489" s="146"/>
      <c r="L489" s="600" t="str">
        <f>IF(E489="","0,00000",IF(I489="",+H489*K489/1000000,J489*'Factors emissió OCCC'!$D$6/1000))</f>
        <v>0,00000</v>
      </c>
      <c r="M489" s="218" t="s">
        <v>1073</v>
      </c>
      <c r="N489" s="891"/>
      <c r="O489" s="600" t="str">
        <f t="shared" si="57"/>
        <v>0,00000</v>
      </c>
      <c r="P489" s="218" t="s">
        <v>1073</v>
      </c>
      <c r="Q489" s="891"/>
      <c r="R489" s="600" t="str">
        <f t="shared" si="58"/>
        <v>0,00000</v>
      </c>
      <c r="S489" s="350" t="s">
        <v>1073</v>
      </c>
      <c r="T489" s="243"/>
      <c r="U489" s="243"/>
      <c r="V489" s="134"/>
      <c r="W489" s="141"/>
      <c r="X489" s="134"/>
      <c r="Y489" s="134"/>
    </row>
    <row r="490" spans="2:25" s="107" customFormat="1" ht="21" customHeight="1" x14ac:dyDescent="0.25">
      <c r="B490" s="120"/>
      <c r="C490" s="1463"/>
      <c r="D490" s="839" t="s">
        <v>150</v>
      </c>
      <c r="E490" s="915"/>
      <c r="F490" s="908"/>
      <c r="G490" s="908"/>
      <c r="H490" s="146"/>
      <c r="I490" s="917" t="str">
        <f>IF(OR(G490="",F490="NO"),"",IF(G490=$G$702,'Factors emissió OCCC'!$T$17,IF(G490=$G$703,'Factors emissió OCCC'!$T$18,IF(G490=$G$704,'Factors emissió OCCC'!$T$19,IF(G490=$G$705,'Factors emissió OCCC'!$T$22,IF(G490=$G$706,'Factors emissió OCCC'!$T$28,IF(G490=$G$707,'Factors emissió OCCC'!$T$33,IF(G490=$G$708,'Factors emissió OCCC'!$T$34,IF(G490=$G$709,'Factors emissió OCCC'!$T$37)))))))))</f>
        <v/>
      </c>
      <c r="J490" s="920" t="str">
        <f t="shared" si="56"/>
        <v/>
      </c>
      <c r="K490" s="146"/>
      <c r="L490" s="600" t="str">
        <f>IF(E490="","0,00000",IF(I490="",+H490*K490/1000000,J490*'Factors emissió OCCC'!$D$6/1000))</f>
        <v>0,00000</v>
      </c>
      <c r="M490" s="218" t="s">
        <v>1073</v>
      </c>
      <c r="N490" s="891"/>
      <c r="O490" s="600" t="str">
        <f t="shared" si="57"/>
        <v>0,00000</v>
      </c>
      <c r="P490" s="218" t="s">
        <v>1073</v>
      </c>
      <c r="Q490" s="891"/>
      <c r="R490" s="600" t="str">
        <f t="shared" si="58"/>
        <v>0,00000</v>
      </c>
      <c r="S490" s="350" t="s">
        <v>1073</v>
      </c>
      <c r="T490" s="243"/>
      <c r="U490" s="243"/>
      <c r="V490" s="134"/>
      <c r="W490" s="141"/>
      <c r="X490" s="134"/>
      <c r="Y490" s="134"/>
    </row>
    <row r="491" spans="2:25" s="107" customFormat="1" ht="21" customHeight="1" outlineLevel="1" x14ac:dyDescent="0.25">
      <c r="B491" s="120"/>
      <c r="C491" s="1463"/>
      <c r="D491" s="839" t="s">
        <v>151</v>
      </c>
      <c r="E491" s="915"/>
      <c r="F491" s="908"/>
      <c r="G491" s="908"/>
      <c r="H491" s="146"/>
      <c r="I491" s="917" t="str">
        <f>IF(OR(G491="",F491="NO"),"",IF(G491=$G$702,'Factors emissió OCCC'!$T$17,IF(G491=$G$703,'Factors emissió OCCC'!$T$18,IF(G491=$G$704,'Factors emissió OCCC'!$T$19,IF(G491=$G$705,'Factors emissió OCCC'!$T$22,IF(G491=$G$706,'Factors emissió OCCC'!$T$28,IF(G491=$G$707,'Factors emissió OCCC'!$T$33,IF(G491=$G$708,'Factors emissió OCCC'!$T$34,IF(G491=$G$709,'Factors emissió OCCC'!$T$37)))))))))</f>
        <v/>
      </c>
      <c r="J491" s="920" t="str">
        <f t="shared" si="56"/>
        <v/>
      </c>
      <c r="K491" s="146"/>
      <c r="L491" s="600" t="str">
        <f>IF(E491="","0,00000",IF(I491="",+H491*K491/1000000,J491*'Factors emissió OCCC'!$D$6/1000))</f>
        <v>0,00000</v>
      </c>
      <c r="M491" s="218" t="s">
        <v>1073</v>
      </c>
      <c r="N491" s="891"/>
      <c r="O491" s="600" t="str">
        <f t="shared" si="57"/>
        <v>0,00000</v>
      </c>
      <c r="P491" s="218" t="s">
        <v>1073</v>
      </c>
      <c r="Q491" s="891"/>
      <c r="R491" s="600" t="str">
        <f t="shared" si="58"/>
        <v>0,00000</v>
      </c>
      <c r="S491" s="350" t="s">
        <v>1073</v>
      </c>
      <c r="T491" s="243"/>
      <c r="U491" s="243"/>
      <c r="W491" s="141"/>
    </row>
    <row r="492" spans="2:25" s="107" customFormat="1" ht="21" customHeight="1" outlineLevel="1" x14ac:dyDescent="0.25">
      <c r="B492" s="120"/>
      <c r="C492" s="1463"/>
      <c r="D492" s="839" t="s">
        <v>152</v>
      </c>
      <c r="E492" s="915"/>
      <c r="F492" s="908"/>
      <c r="G492" s="908"/>
      <c r="H492" s="146"/>
      <c r="I492" s="917" t="str">
        <f>IF(OR(G492="",F492="NO"),"",IF(G492=$G$702,'Factors emissió OCCC'!$T$17,IF(G492=$G$703,'Factors emissió OCCC'!$T$18,IF(G492=$G$704,'Factors emissió OCCC'!$T$19,IF(G492=$G$705,'Factors emissió OCCC'!$T$22,IF(G492=$G$706,'Factors emissió OCCC'!$T$28,IF(G492=$G$707,'Factors emissió OCCC'!$T$33,IF(G492=$G$708,'Factors emissió OCCC'!$T$34,IF(G492=$G$709,'Factors emissió OCCC'!$T$37)))))))))</f>
        <v/>
      </c>
      <c r="J492" s="920" t="str">
        <f t="shared" si="56"/>
        <v/>
      </c>
      <c r="K492" s="146"/>
      <c r="L492" s="600" t="str">
        <f>IF(E492="","0,00000",IF(I492="",+H492*K492/1000000,J492*'Factors emissió OCCC'!$D$6/1000))</f>
        <v>0,00000</v>
      </c>
      <c r="M492" s="218" t="s">
        <v>1073</v>
      </c>
      <c r="N492" s="891"/>
      <c r="O492" s="600" t="str">
        <f t="shared" si="57"/>
        <v>0,00000</v>
      </c>
      <c r="P492" s="218" t="s">
        <v>1073</v>
      </c>
      <c r="Q492" s="891"/>
      <c r="R492" s="600" t="str">
        <f t="shared" si="58"/>
        <v>0,00000</v>
      </c>
      <c r="S492" s="350" t="s">
        <v>1073</v>
      </c>
      <c r="T492" s="243"/>
      <c r="U492" s="243"/>
      <c r="W492" s="141"/>
    </row>
    <row r="493" spans="2:25" s="107" customFormat="1" ht="21" customHeight="1" outlineLevel="1" x14ac:dyDescent="0.25">
      <c r="B493" s="120"/>
      <c r="C493" s="1463"/>
      <c r="D493" s="839" t="s">
        <v>153</v>
      </c>
      <c r="E493" s="915"/>
      <c r="F493" s="908"/>
      <c r="G493" s="908"/>
      <c r="H493" s="146"/>
      <c r="I493" s="917" t="str">
        <f>IF(OR(G493="",F493="NO"),"",IF(G493=$G$702,'Factors emissió OCCC'!$T$17,IF(G493=$G$703,'Factors emissió OCCC'!$T$18,IF(G493=$G$704,'Factors emissió OCCC'!$T$19,IF(G493=$G$705,'Factors emissió OCCC'!$T$22,IF(G493=$G$706,'Factors emissió OCCC'!$T$28,IF(G493=$G$707,'Factors emissió OCCC'!$T$33,IF(G493=$G$708,'Factors emissió OCCC'!$T$34,IF(G493=$G$709,'Factors emissió OCCC'!$T$37)))))))))</f>
        <v/>
      </c>
      <c r="J493" s="920" t="str">
        <f t="shared" si="56"/>
        <v/>
      </c>
      <c r="K493" s="146"/>
      <c r="L493" s="600" t="str">
        <f>IF(E493="","0,00000",IF(I493="",+H493*K493/1000000,J493*'Factors emissió OCCC'!$D$6/1000))</f>
        <v>0,00000</v>
      </c>
      <c r="M493" s="218" t="s">
        <v>1073</v>
      </c>
      <c r="N493" s="891"/>
      <c r="O493" s="600" t="str">
        <f t="shared" si="57"/>
        <v>0,00000</v>
      </c>
      <c r="P493" s="218" t="s">
        <v>1073</v>
      </c>
      <c r="Q493" s="891"/>
      <c r="R493" s="600" t="str">
        <f t="shared" si="58"/>
        <v>0,00000</v>
      </c>
      <c r="S493" s="350" t="s">
        <v>1073</v>
      </c>
      <c r="T493" s="243"/>
      <c r="U493" s="243"/>
      <c r="W493" s="141"/>
    </row>
    <row r="494" spans="2:25" s="107" customFormat="1" ht="21" customHeight="1" outlineLevel="1" x14ac:dyDescent="0.25">
      <c r="B494" s="120"/>
      <c r="C494" s="1463"/>
      <c r="D494" s="839" t="s">
        <v>154</v>
      </c>
      <c r="E494" s="915"/>
      <c r="F494" s="908"/>
      <c r="G494" s="908"/>
      <c r="H494" s="146"/>
      <c r="I494" s="917" t="str">
        <f>IF(OR(G494="",F494="NO"),"",IF(G494=$G$702,'Factors emissió OCCC'!$T$17,IF(G494=$G$703,'Factors emissió OCCC'!$T$18,IF(G494=$G$704,'Factors emissió OCCC'!$T$19,IF(G494=$G$705,'Factors emissió OCCC'!$T$22,IF(G494=$G$706,'Factors emissió OCCC'!$T$28,IF(G494=$G$707,'Factors emissió OCCC'!$T$33,IF(G494=$G$708,'Factors emissió OCCC'!$T$34,IF(G494=$G$709,'Factors emissió OCCC'!$T$37)))))))))</f>
        <v/>
      </c>
      <c r="J494" s="920" t="str">
        <f t="shared" si="56"/>
        <v/>
      </c>
      <c r="K494" s="146"/>
      <c r="L494" s="600" t="str">
        <f>IF(E494="","0,00000",IF(I494="",+H494*K494/1000000,J494*'Factors emissió OCCC'!$D$6/1000))</f>
        <v>0,00000</v>
      </c>
      <c r="M494" s="218" t="s">
        <v>1073</v>
      </c>
      <c r="N494" s="891"/>
      <c r="O494" s="600" t="str">
        <f t="shared" si="57"/>
        <v>0,00000</v>
      </c>
      <c r="P494" s="218" t="s">
        <v>1073</v>
      </c>
      <c r="Q494" s="891"/>
      <c r="R494" s="600" t="str">
        <f t="shared" si="58"/>
        <v>0,00000</v>
      </c>
      <c r="S494" s="350" t="s">
        <v>1073</v>
      </c>
      <c r="T494" s="243"/>
      <c r="U494" s="243"/>
      <c r="W494" s="141"/>
    </row>
    <row r="495" spans="2:25" s="107" customFormat="1" ht="21" customHeight="1" outlineLevel="1" x14ac:dyDescent="0.25">
      <c r="B495" s="120"/>
      <c r="C495" s="1463"/>
      <c r="D495" s="839" t="s">
        <v>155</v>
      </c>
      <c r="E495" s="915"/>
      <c r="F495" s="908"/>
      <c r="G495" s="908"/>
      <c r="H495" s="146"/>
      <c r="I495" s="917" t="str">
        <f>IF(OR(G495="",F495="NO"),"",IF(G495=$G$702,'Factors emissió OCCC'!$T$17,IF(G495=$G$703,'Factors emissió OCCC'!$T$18,IF(G495=$G$704,'Factors emissió OCCC'!$T$19,IF(G495=$G$705,'Factors emissió OCCC'!$T$22,IF(G495=$G$706,'Factors emissió OCCC'!$T$28,IF(G495=$G$707,'Factors emissió OCCC'!$T$33,IF(G495=$G$708,'Factors emissió OCCC'!$T$34,IF(G495=$G$709,'Factors emissió OCCC'!$T$37)))))))))</f>
        <v/>
      </c>
      <c r="J495" s="920" t="str">
        <f t="shared" si="56"/>
        <v/>
      </c>
      <c r="K495" s="146"/>
      <c r="L495" s="600" t="str">
        <f>IF(E495="","0,00000",IF(I495="",+H495*K495/1000000,J495*'Factors emissió OCCC'!$D$6/1000))</f>
        <v>0,00000</v>
      </c>
      <c r="M495" s="218" t="s">
        <v>1073</v>
      </c>
      <c r="N495" s="891"/>
      <c r="O495" s="600" t="str">
        <f t="shared" si="57"/>
        <v>0,00000</v>
      </c>
      <c r="P495" s="218" t="s">
        <v>1073</v>
      </c>
      <c r="Q495" s="891"/>
      <c r="R495" s="600" t="str">
        <f t="shared" si="58"/>
        <v>0,00000</v>
      </c>
      <c r="S495" s="350" t="s">
        <v>1073</v>
      </c>
      <c r="T495" s="243"/>
      <c r="U495" s="243"/>
      <c r="W495" s="141"/>
    </row>
    <row r="496" spans="2:25" s="107" customFormat="1" ht="21" customHeight="1" outlineLevel="1" x14ac:dyDescent="0.25">
      <c r="B496" s="120"/>
      <c r="C496" s="1463"/>
      <c r="D496" s="839" t="s">
        <v>157</v>
      </c>
      <c r="E496" s="915"/>
      <c r="F496" s="908"/>
      <c r="G496" s="908"/>
      <c r="H496" s="146"/>
      <c r="I496" s="917" t="str">
        <f>IF(OR(G496="",F496="NO"),"",IF(G496=$G$702,'Factors emissió OCCC'!$T$17,IF(G496=$G$703,'Factors emissió OCCC'!$T$18,IF(G496=$G$704,'Factors emissió OCCC'!$T$19,IF(G496=$G$705,'Factors emissió OCCC'!$T$22,IF(G496=$G$706,'Factors emissió OCCC'!$T$28,IF(G496=$G$707,'Factors emissió OCCC'!$T$33,IF(G496=$G$708,'Factors emissió OCCC'!$T$34,IF(G496=$G$709,'Factors emissió OCCC'!$T$37)))))))))</f>
        <v/>
      </c>
      <c r="J496" s="920" t="str">
        <f t="shared" si="56"/>
        <v/>
      </c>
      <c r="K496" s="146"/>
      <c r="L496" s="600" t="str">
        <f>IF(E496="","0,00000",IF(I496="",+H496*K496/1000000,J496*'Factors emissió OCCC'!$D$6/1000))</f>
        <v>0,00000</v>
      </c>
      <c r="M496" s="218" t="s">
        <v>1073</v>
      </c>
      <c r="N496" s="891"/>
      <c r="O496" s="600" t="str">
        <f t="shared" si="57"/>
        <v>0,00000</v>
      </c>
      <c r="P496" s="218" t="s">
        <v>1073</v>
      </c>
      <c r="Q496" s="891"/>
      <c r="R496" s="600" t="str">
        <f t="shared" si="58"/>
        <v>0,00000</v>
      </c>
      <c r="S496" s="350" t="s">
        <v>1073</v>
      </c>
      <c r="T496" s="243"/>
      <c r="U496" s="243"/>
      <c r="W496" s="141"/>
    </row>
    <row r="497" spans="2:25" s="107" customFormat="1" ht="21" customHeight="1" outlineLevel="1" x14ac:dyDescent="0.25">
      <c r="B497" s="120"/>
      <c r="C497" s="1463"/>
      <c r="D497" s="839" t="s">
        <v>158</v>
      </c>
      <c r="E497" s="915"/>
      <c r="F497" s="908"/>
      <c r="G497" s="908"/>
      <c r="H497" s="146"/>
      <c r="I497" s="917" t="str">
        <f>IF(OR(G497="",F497="NO"),"",IF(G497=$G$702,'Factors emissió OCCC'!$T$17,IF(G497=$G$703,'Factors emissió OCCC'!$T$18,IF(G497=$G$704,'Factors emissió OCCC'!$T$19,IF(G497=$G$705,'Factors emissió OCCC'!$T$22,IF(G497=$G$706,'Factors emissió OCCC'!$T$28,IF(G497=$G$707,'Factors emissió OCCC'!$T$33,IF(G497=$G$708,'Factors emissió OCCC'!$T$34,IF(G497=$G$709,'Factors emissió OCCC'!$T$37)))))))))</f>
        <v/>
      </c>
      <c r="J497" s="920" t="str">
        <f t="shared" si="56"/>
        <v/>
      </c>
      <c r="K497" s="146"/>
      <c r="L497" s="600" t="str">
        <f>IF(E497="","0,00000",IF(I497="",+H497*K497/1000000,J497*'Factors emissió OCCC'!$D$6/1000))</f>
        <v>0,00000</v>
      </c>
      <c r="M497" s="218" t="s">
        <v>1073</v>
      </c>
      <c r="N497" s="891"/>
      <c r="O497" s="600" t="str">
        <f t="shared" si="57"/>
        <v>0,00000</v>
      </c>
      <c r="P497" s="218" t="s">
        <v>1073</v>
      </c>
      <c r="Q497" s="891"/>
      <c r="R497" s="600" t="str">
        <f t="shared" si="58"/>
        <v>0,00000</v>
      </c>
      <c r="S497" s="350" t="s">
        <v>1073</v>
      </c>
      <c r="T497" s="243"/>
      <c r="U497" s="243"/>
      <c r="W497" s="141"/>
    </row>
    <row r="498" spans="2:25" s="107" customFormat="1" ht="21" customHeight="1" outlineLevel="1" x14ac:dyDescent="0.25">
      <c r="B498" s="120"/>
      <c r="C498" s="1463"/>
      <c r="D498" s="839" t="s">
        <v>159</v>
      </c>
      <c r="E498" s="915"/>
      <c r="F498" s="908"/>
      <c r="G498" s="908"/>
      <c r="H498" s="146"/>
      <c r="I498" s="917" t="str">
        <f>IF(OR(G498="",F498="NO"),"",IF(G498=$G$702,'Factors emissió OCCC'!$T$17,IF(G498=$G$703,'Factors emissió OCCC'!$T$18,IF(G498=$G$704,'Factors emissió OCCC'!$T$19,IF(G498=$G$705,'Factors emissió OCCC'!$T$22,IF(G498=$G$706,'Factors emissió OCCC'!$T$28,IF(G498=$G$707,'Factors emissió OCCC'!$T$33,IF(G498=$G$708,'Factors emissió OCCC'!$T$34,IF(G498=$G$709,'Factors emissió OCCC'!$T$37)))))))))</f>
        <v/>
      </c>
      <c r="J498" s="920" t="str">
        <f t="shared" si="56"/>
        <v/>
      </c>
      <c r="K498" s="146"/>
      <c r="L498" s="600" t="str">
        <f>IF(E498="","0,00000",IF(I498="",+H498*K498/1000000,J498*'Factors emissió OCCC'!$D$6/1000))</f>
        <v>0,00000</v>
      </c>
      <c r="M498" s="218" t="s">
        <v>1073</v>
      </c>
      <c r="N498" s="891"/>
      <c r="O498" s="600" t="str">
        <f t="shared" si="57"/>
        <v>0,00000</v>
      </c>
      <c r="P498" s="218" t="s">
        <v>1073</v>
      </c>
      <c r="Q498" s="891"/>
      <c r="R498" s="600" t="str">
        <f t="shared" si="58"/>
        <v>0,00000</v>
      </c>
      <c r="S498" s="350" t="s">
        <v>1073</v>
      </c>
      <c r="T498" s="243"/>
      <c r="U498" s="243"/>
      <c r="W498" s="141"/>
    </row>
    <row r="499" spans="2:25" s="107" customFormat="1" ht="21" customHeight="1" outlineLevel="1" x14ac:dyDescent="0.25">
      <c r="B499" s="120"/>
      <c r="C499" s="1463"/>
      <c r="D499" s="839" t="s">
        <v>160</v>
      </c>
      <c r="E499" s="915"/>
      <c r="F499" s="908"/>
      <c r="G499" s="908"/>
      <c r="H499" s="146"/>
      <c r="I499" s="917" t="str">
        <f>IF(OR(G499="",F499="NO"),"",IF(G499=$G$702,'Factors emissió OCCC'!$T$17,IF(G499=$G$703,'Factors emissió OCCC'!$T$18,IF(G499=$G$704,'Factors emissió OCCC'!$T$19,IF(G499=$G$705,'Factors emissió OCCC'!$T$22,IF(G499=$G$706,'Factors emissió OCCC'!$T$28,IF(G499=$G$707,'Factors emissió OCCC'!$T$33,IF(G499=$G$708,'Factors emissió OCCC'!$T$34,IF(G499=$G$709,'Factors emissió OCCC'!$T$37)))))))))</f>
        <v/>
      </c>
      <c r="J499" s="920" t="str">
        <f t="shared" si="56"/>
        <v/>
      </c>
      <c r="K499" s="146"/>
      <c r="L499" s="600" t="str">
        <f>IF(E499="","0,00000",IF(I499="",+H499*K499/1000000,J499*'Factors emissió OCCC'!$D$6/1000))</f>
        <v>0,00000</v>
      </c>
      <c r="M499" s="218" t="s">
        <v>1073</v>
      </c>
      <c r="N499" s="891"/>
      <c r="O499" s="600" t="str">
        <f t="shared" si="57"/>
        <v>0,00000</v>
      </c>
      <c r="P499" s="218" t="s">
        <v>1073</v>
      </c>
      <c r="Q499" s="891"/>
      <c r="R499" s="600" t="str">
        <f t="shared" si="58"/>
        <v>0,00000</v>
      </c>
      <c r="S499" s="350" t="s">
        <v>1073</v>
      </c>
      <c r="T499" s="243"/>
      <c r="U499" s="243"/>
      <c r="W499" s="141"/>
    </row>
    <row r="500" spans="2:25" s="107" customFormat="1" ht="21" customHeight="1" outlineLevel="1" x14ac:dyDescent="0.25">
      <c r="B500" s="120"/>
      <c r="C500" s="1463"/>
      <c r="D500" s="839" t="s">
        <v>161</v>
      </c>
      <c r="E500" s="915"/>
      <c r="F500" s="908"/>
      <c r="G500" s="908"/>
      <c r="H500" s="146"/>
      <c r="I500" s="917" t="str">
        <f>IF(OR(G500="",F500="NO"),"",IF(G500=$G$702,'Factors emissió OCCC'!$T$17,IF(G500=$G$703,'Factors emissió OCCC'!$T$18,IF(G500=$G$704,'Factors emissió OCCC'!$T$19,IF(G500=$G$705,'Factors emissió OCCC'!$T$22,IF(G500=$G$706,'Factors emissió OCCC'!$T$28,IF(G500=$G$707,'Factors emissió OCCC'!$T$33,IF(G500=$G$708,'Factors emissió OCCC'!$T$34,IF(G500=$G$709,'Factors emissió OCCC'!$T$37)))))))))</f>
        <v/>
      </c>
      <c r="J500" s="920" t="str">
        <f t="shared" si="56"/>
        <v/>
      </c>
      <c r="K500" s="146"/>
      <c r="L500" s="600" t="str">
        <f>IF(E500="","0,00000",IF(I500="",+H500*K500/1000000,J500*'Factors emissió OCCC'!$D$6/1000))</f>
        <v>0,00000</v>
      </c>
      <c r="M500" s="218" t="s">
        <v>1073</v>
      </c>
      <c r="N500" s="891"/>
      <c r="O500" s="600" t="str">
        <f t="shared" si="57"/>
        <v>0,00000</v>
      </c>
      <c r="P500" s="218" t="s">
        <v>1073</v>
      </c>
      <c r="Q500" s="891"/>
      <c r="R500" s="600" t="str">
        <f t="shared" si="58"/>
        <v>0,00000</v>
      </c>
      <c r="S500" s="350" t="s">
        <v>1073</v>
      </c>
      <c r="T500" s="243"/>
      <c r="U500" s="243"/>
      <c r="W500" s="141"/>
    </row>
    <row r="501" spans="2:25" s="107" customFormat="1" ht="21" customHeight="1" outlineLevel="1" x14ac:dyDescent="0.25">
      <c r="B501" s="120"/>
      <c r="C501" s="1463"/>
      <c r="D501" s="839" t="s">
        <v>162</v>
      </c>
      <c r="E501" s="915"/>
      <c r="F501" s="908"/>
      <c r="G501" s="908"/>
      <c r="H501" s="146"/>
      <c r="I501" s="917" t="str">
        <f>IF(OR(G501="",F501="NO"),"",IF(G501=$G$702,'Factors emissió OCCC'!$T$17,IF(G501=$G$703,'Factors emissió OCCC'!$T$18,IF(G501=$G$704,'Factors emissió OCCC'!$T$19,IF(G501=$G$705,'Factors emissió OCCC'!$T$22,IF(G501=$G$706,'Factors emissió OCCC'!$T$28,IF(G501=$G$707,'Factors emissió OCCC'!$T$33,IF(G501=$G$708,'Factors emissió OCCC'!$T$34,IF(G501=$G$709,'Factors emissió OCCC'!$T$37)))))))))</f>
        <v/>
      </c>
      <c r="J501" s="920" t="str">
        <f t="shared" si="56"/>
        <v/>
      </c>
      <c r="K501" s="146"/>
      <c r="L501" s="600" t="str">
        <f>IF(E501="","0,00000",IF(I501="",+H501*K501/1000000,J501*'Factors emissió OCCC'!$D$6/1000))</f>
        <v>0,00000</v>
      </c>
      <c r="M501" s="218" t="s">
        <v>1073</v>
      </c>
      <c r="N501" s="891"/>
      <c r="O501" s="600" t="str">
        <f t="shared" si="57"/>
        <v>0,00000</v>
      </c>
      <c r="P501" s="218" t="s">
        <v>1073</v>
      </c>
      <c r="Q501" s="891"/>
      <c r="R501" s="600" t="str">
        <f t="shared" si="58"/>
        <v>0,00000</v>
      </c>
      <c r="S501" s="350" t="s">
        <v>1073</v>
      </c>
      <c r="T501" s="243"/>
      <c r="U501" s="243"/>
      <c r="W501" s="141"/>
    </row>
    <row r="502" spans="2:25" s="107" customFormat="1" ht="21" customHeight="1" outlineLevel="1" x14ac:dyDescent="0.25">
      <c r="B502" s="120"/>
      <c r="C502" s="1463"/>
      <c r="D502" s="839" t="s">
        <v>163</v>
      </c>
      <c r="E502" s="915"/>
      <c r="F502" s="908"/>
      <c r="G502" s="908"/>
      <c r="H502" s="146"/>
      <c r="I502" s="917" t="str">
        <f>IF(OR(G502="",F502="NO"),"",IF(G502=$G$702,'Factors emissió OCCC'!$T$17,IF(G502=$G$703,'Factors emissió OCCC'!$T$18,IF(G502=$G$704,'Factors emissió OCCC'!$T$19,IF(G502=$G$705,'Factors emissió OCCC'!$T$22,IF(G502=$G$706,'Factors emissió OCCC'!$T$28,IF(G502=$G$707,'Factors emissió OCCC'!$T$33,IF(G502=$G$708,'Factors emissió OCCC'!$T$34,IF(G502=$G$709,'Factors emissió OCCC'!$T$37)))))))))</f>
        <v/>
      </c>
      <c r="J502" s="920" t="str">
        <f t="shared" si="56"/>
        <v/>
      </c>
      <c r="K502" s="146"/>
      <c r="L502" s="600" t="str">
        <f>IF(E502="","0,00000",IF(I502="",+H502*K502/1000000,J502*'Factors emissió OCCC'!$D$6/1000))</f>
        <v>0,00000</v>
      </c>
      <c r="M502" s="218" t="s">
        <v>1073</v>
      </c>
      <c r="N502" s="891"/>
      <c r="O502" s="600" t="str">
        <f t="shared" si="57"/>
        <v>0,00000</v>
      </c>
      <c r="P502" s="218" t="s">
        <v>1073</v>
      </c>
      <c r="Q502" s="891"/>
      <c r="R502" s="600" t="str">
        <f t="shared" si="58"/>
        <v>0,00000</v>
      </c>
      <c r="S502" s="350" t="s">
        <v>1073</v>
      </c>
      <c r="T502" s="243"/>
      <c r="U502" s="243"/>
      <c r="W502" s="141"/>
    </row>
    <row r="503" spans="2:25" s="107" customFormat="1" ht="21" customHeight="1" outlineLevel="1" x14ac:dyDescent="0.25">
      <c r="B503" s="120"/>
      <c r="C503" s="1463"/>
      <c r="D503" s="839" t="s">
        <v>164</v>
      </c>
      <c r="E503" s="915"/>
      <c r="F503" s="908"/>
      <c r="G503" s="908"/>
      <c r="H503" s="146"/>
      <c r="I503" s="917" t="str">
        <f>IF(OR(G503="",F503="NO"),"",IF(G503=$G$702,'Factors emissió OCCC'!$T$17,IF(G503=$G$703,'Factors emissió OCCC'!$T$18,IF(G503=$G$704,'Factors emissió OCCC'!$T$19,IF(G503=$G$705,'Factors emissió OCCC'!$T$22,IF(G503=$G$706,'Factors emissió OCCC'!$T$28,IF(G503=$G$707,'Factors emissió OCCC'!$T$33,IF(G503=$G$708,'Factors emissió OCCC'!$T$34,IF(G503=$G$709,'Factors emissió OCCC'!$T$37)))))))))</f>
        <v/>
      </c>
      <c r="J503" s="920" t="str">
        <f t="shared" si="56"/>
        <v/>
      </c>
      <c r="K503" s="146"/>
      <c r="L503" s="600" t="str">
        <f>IF(E503="","0,00000",IF(I503="",+H503*K503/1000000,J503*'Factors emissió OCCC'!$D$6/1000))</f>
        <v>0,00000</v>
      </c>
      <c r="M503" s="218" t="s">
        <v>1073</v>
      </c>
      <c r="N503" s="891"/>
      <c r="O503" s="600" t="str">
        <f t="shared" si="57"/>
        <v>0,00000</v>
      </c>
      <c r="P503" s="218" t="s">
        <v>1073</v>
      </c>
      <c r="Q503" s="891"/>
      <c r="R503" s="600" t="str">
        <f t="shared" si="58"/>
        <v>0,00000</v>
      </c>
      <c r="S503" s="350" t="s">
        <v>1073</v>
      </c>
      <c r="T503" s="243"/>
      <c r="U503" s="243"/>
      <c r="W503" s="141"/>
    </row>
    <row r="504" spans="2:25" s="107" customFormat="1" ht="21" customHeight="1" outlineLevel="1" x14ac:dyDescent="0.25">
      <c r="B504" s="120"/>
      <c r="C504" s="1463"/>
      <c r="D504" s="839" t="s">
        <v>165</v>
      </c>
      <c r="E504" s="915"/>
      <c r="F504" s="908"/>
      <c r="G504" s="908"/>
      <c r="H504" s="146"/>
      <c r="I504" s="917" t="str">
        <f>IF(OR(G504="",F504="NO"),"",IF(G504=$G$702,'Factors emissió OCCC'!$T$17,IF(G504=$G$703,'Factors emissió OCCC'!$T$18,IF(G504=$G$704,'Factors emissió OCCC'!$T$19,IF(G504=$G$705,'Factors emissió OCCC'!$T$22,IF(G504=$G$706,'Factors emissió OCCC'!$T$28,IF(G504=$G$707,'Factors emissió OCCC'!$T$33,IF(G504=$G$708,'Factors emissió OCCC'!$T$34,IF(G504=$G$709,'Factors emissió OCCC'!$T$37)))))))))</f>
        <v/>
      </c>
      <c r="J504" s="920" t="str">
        <f t="shared" si="56"/>
        <v/>
      </c>
      <c r="K504" s="146"/>
      <c r="L504" s="600" t="str">
        <f>IF(E504="","0,00000",IF(I504="",+H504*K504/1000000,J504*'Factors emissió OCCC'!$D$6/1000))</f>
        <v>0,00000</v>
      </c>
      <c r="M504" s="218" t="s">
        <v>1073</v>
      </c>
      <c r="N504" s="891"/>
      <c r="O504" s="600" t="str">
        <f t="shared" si="57"/>
        <v>0,00000</v>
      </c>
      <c r="P504" s="218" t="s">
        <v>1073</v>
      </c>
      <c r="Q504" s="891"/>
      <c r="R504" s="600" t="str">
        <f t="shared" si="58"/>
        <v>0,00000</v>
      </c>
      <c r="S504" s="350" t="s">
        <v>1073</v>
      </c>
      <c r="T504" s="243"/>
      <c r="U504" s="243"/>
      <c r="W504" s="141"/>
    </row>
    <row r="505" spans="2:25" s="107" customFormat="1" ht="21" customHeight="1" outlineLevel="1" thickBot="1" x14ac:dyDescent="0.3">
      <c r="B505" s="120"/>
      <c r="C505" s="1469"/>
      <c r="D505" s="840" t="s">
        <v>166</v>
      </c>
      <c r="E505" s="916"/>
      <c r="F505" s="918"/>
      <c r="G505" s="918"/>
      <c r="H505" s="148"/>
      <c r="I505" s="919" t="str">
        <f>IF(OR(G505="",F505="NO"),"",IF(G505=$G$702,'Factors emissió OCCC'!$T$17,IF(G505=$G$703,'Factors emissió OCCC'!$T$18,IF(G505=$G$704,'Factors emissió OCCC'!$T$19,IF(G505=$G$705,'Factors emissió OCCC'!$T$22,IF(G505=$G$706,'Factors emissió OCCC'!$T$28,IF(G505=$G$707,'Factors emissió OCCC'!$T$33,IF(G505=$G$708,'Factors emissió OCCC'!$T$34,IF(G505=$G$709,'Factors emissió OCCC'!$T$37)))))))))</f>
        <v/>
      </c>
      <c r="J505" s="921" t="str">
        <f t="shared" si="56"/>
        <v/>
      </c>
      <c r="K505" s="148"/>
      <c r="L505" s="600" t="str">
        <f>IF(E505="","0,00000",IF(I505="",+H505*K505/1000000,J505*'Factors emissió OCCC'!$D$6/1000))</f>
        <v>0,00000</v>
      </c>
      <c r="M505" s="227" t="s">
        <v>1073</v>
      </c>
      <c r="N505" s="893"/>
      <c r="O505" s="601" t="str">
        <f t="shared" si="57"/>
        <v>0,00000</v>
      </c>
      <c r="P505" s="227" t="s">
        <v>1073</v>
      </c>
      <c r="Q505" s="893"/>
      <c r="R505" s="601" t="str">
        <f t="shared" si="58"/>
        <v>0,00000</v>
      </c>
      <c r="S505" s="351" t="s">
        <v>1073</v>
      </c>
      <c r="T505" s="243"/>
      <c r="U505" s="243"/>
      <c r="W505" s="141"/>
    </row>
    <row r="506" spans="2:25" s="107" customFormat="1" ht="21" customHeight="1" thickBot="1" x14ac:dyDescent="0.3">
      <c r="B506" s="120"/>
      <c r="C506" s="243"/>
      <c r="D506" s="243"/>
      <c r="E506" s="243"/>
      <c r="F506" s="243"/>
      <c r="G506" s="243"/>
      <c r="H506" s="243"/>
      <c r="I506" s="243"/>
      <c r="J506" s="243"/>
      <c r="K506" s="243"/>
      <c r="L506" s="243"/>
      <c r="M506" s="243"/>
      <c r="N506" s="243"/>
      <c r="O506" s="243"/>
      <c r="P506" s="243"/>
      <c r="Q506" s="243"/>
      <c r="R506" s="243"/>
      <c r="S506" s="243"/>
      <c r="T506" s="243"/>
      <c r="U506" s="243"/>
      <c r="W506" s="141"/>
    </row>
    <row r="507" spans="2:25" s="107" customFormat="1" ht="46.5" customHeight="1" x14ac:dyDescent="0.25">
      <c r="B507" s="120"/>
      <c r="C507" s="1485" t="s">
        <v>167</v>
      </c>
      <c r="D507" s="1486"/>
      <c r="E507" s="1486"/>
      <c r="F507" s="1486"/>
      <c r="G507" s="1486"/>
      <c r="H507" s="1486"/>
      <c r="I507" s="1486"/>
      <c r="J507" s="1486"/>
      <c r="K507" s="1486"/>
      <c r="L507" s="1486"/>
      <c r="M507" s="1486"/>
      <c r="N507" s="1486"/>
      <c r="O507" s="1486"/>
      <c r="P507" s="1486"/>
      <c r="Q507" s="1487"/>
      <c r="R507" s="243"/>
      <c r="S507" s="243"/>
      <c r="T507" s="243"/>
      <c r="U507" s="243"/>
      <c r="W507" s="141"/>
    </row>
    <row r="508" spans="2:25" s="107" customFormat="1" ht="30" customHeight="1" x14ac:dyDescent="0.25">
      <c r="B508" s="120"/>
      <c r="C508" s="1477" t="s">
        <v>168</v>
      </c>
      <c r="D508" s="1478"/>
      <c r="E508" s="1478"/>
      <c r="F508" s="1478"/>
      <c r="G508" s="1478"/>
      <c r="H508" s="1478"/>
      <c r="I508" s="1478"/>
      <c r="J508" s="1478"/>
      <c r="K508" s="1478"/>
      <c r="L508" s="1478"/>
      <c r="M508" s="1478"/>
      <c r="N508" s="1478"/>
      <c r="O508" s="1478"/>
      <c r="P508" s="1478"/>
      <c r="Q508" s="1479"/>
      <c r="R508" s="243"/>
      <c r="S508" s="243"/>
      <c r="T508" s="243"/>
      <c r="U508" s="243"/>
      <c r="V508" s="134"/>
      <c r="W508" s="141"/>
      <c r="X508" s="134"/>
      <c r="Y508" s="134"/>
    </row>
    <row r="509" spans="2:25" s="107" customFormat="1" ht="33" customHeight="1" x14ac:dyDescent="0.25">
      <c r="B509" s="120"/>
      <c r="C509" s="1458" t="s">
        <v>97</v>
      </c>
      <c r="D509" s="1460" t="s">
        <v>116</v>
      </c>
      <c r="E509" s="1460"/>
      <c r="F509" s="1460"/>
      <c r="G509" s="1460"/>
      <c r="H509" s="841" t="s">
        <v>993</v>
      </c>
      <c r="I509" s="583" t="s">
        <v>994</v>
      </c>
      <c r="J509" s="1475" t="s">
        <v>983</v>
      </c>
      <c r="K509" s="1475"/>
      <c r="L509" s="1421" t="s">
        <v>1070</v>
      </c>
      <c r="M509" s="1421"/>
      <c r="N509" s="1421"/>
      <c r="O509" s="1421" t="s">
        <v>1069</v>
      </c>
      <c r="P509" s="1421"/>
      <c r="Q509" s="1417"/>
      <c r="R509" s="243"/>
      <c r="S509" s="243"/>
      <c r="T509" s="243"/>
      <c r="U509" s="243"/>
      <c r="V509" s="134"/>
      <c r="W509" s="1481" t="s">
        <v>1433</v>
      </c>
      <c r="X509" s="134"/>
      <c r="Y509" s="134"/>
    </row>
    <row r="510" spans="2:25" s="107" customFormat="1" ht="69" customHeight="1" x14ac:dyDescent="0.25">
      <c r="B510" s="120"/>
      <c r="C510" s="1458"/>
      <c r="D510" s="1460"/>
      <c r="E510" s="1460"/>
      <c r="F510" s="1460"/>
      <c r="G510" s="1460"/>
      <c r="H510" s="841" t="s">
        <v>122</v>
      </c>
      <c r="I510" s="841" t="s">
        <v>990</v>
      </c>
      <c r="J510" s="673" t="s">
        <v>1071</v>
      </c>
      <c r="K510" s="673" t="s">
        <v>1078</v>
      </c>
      <c r="L510" s="673" t="s">
        <v>1431</v>
      </c>
      <c r="M510" s="673" t="s">
        <v>1072</v>
      </c>
      <c r="N510" s="673" t="s">
        <v>1080</v>
      </c>
      <c r="O510" s="673" t="s">
        <v>1432</v>
      </c>
      <c r="P510" s="673" t="s">
        <v>1072</v>
      </c>
      <c r="Q510" s="838" t="s">
        <v>1079</v>
      </c>
      <c r="R510" s="243"/>
      <c r="S510" s="243"/>
      <c r="T510" s="243"/>
      <c r="U510" s="243"/>
      <c r="V510" s="134"/>
      <c r="W510" s="1481"/>
      <c r="X510" s="134"/>
      <c r="Y510" s="134"/>
    </row>
    <row r="511" spans="2:25" s="107" customFormat="1" ht="21" customHeight="1" x14ac:dyDescent="0.25">
      <c r="B511" s="120"/>
      <c r="C511" s="1463" t="s">
        <v>169</v>
      </c>
      <c r="D511" s="1446" t="s">
        <v>170</v>
      </c>
      <c r="E511" s="1446"/>
      <c r="F511" s="1446"/>
      <c r="G511" s="1446"/>
      <c r="H511" s="146"/>
      <c r="I511" s="139" t="str">
        <f>IF(H511=0,"",+'Factors emissió OCCC'!$D$24)</f>
        <v/>
      </c>
      <c r="J511" s="600" t="str">
        <f>IF(H511=0,"0,00000",+H511*I511/1000000)</f>
        <v>0,00000</v>
      </c>
      <c r="K511" s="218" t="s">
        <v>1073</v>
      </c>
      <c r="L511" s="891"/>
      <c r="M511" s="600" t="str">
        <f>IF(H511=0,"0,00000",H511*L511/1000000)</f>
        <v>0,00000</v>
      </c>
      <c r="N511" s="218" t="s">
        <v>1073</v>
      </c>
      <c r="O511" s="891"/>
      <c r="P511" s="600" t="str">
        <f>IF(H511=0,"0,00000",H511*O511/1000000)</f>
        <v>0,00000</v>
      </c>
      <c r="Q511" s="350" t="s">
        <v>1073</v>
      </c>
      <c r="R511" s="243"/>
      <c r="S511" s="243"/>
      <c r="T511" s="243"/>
      <c r="U511" s="243"/>
      <c r="V511" s="134"/>
      <c r="W511" s="141"/>
      <c r="X511" s="134"/>
      <c r="Y511" s="134"/>
    </row>
    <row r="512" spans="2:25" s="107" customFormat="1" ht="21" customHeight="1" x14ac:dyDescent="0.25">
      <c r="B512" s="120"/>
      <c r="C512" s="1463"/>
      <c r="D512" s="1446" t="s">
        <v>171</v>
      </c>
      <c r="E512" s="1446"/>
      <c r="F512" s="1446"/>
      <c r="G512" s="1446"/>
      <c r="H512" s="146"/>
      <c r="I512" s="139" t="str">
        <f>IF(H512=0,"",+'Factors emissió OCCC'!$D$24)</f>
        <v/>
      </c>
      <c r="J512" s="600" t="str">
        <f t="shared" ref="J512:J530" si="59">IF(H512=0,"0,00000",+H512*I512/1000000)</f>
        <v>0,00000</v>
      </c>
      <c r="K512" s="218" t="s">
        <v>1073</v>
      </c>
      <c r="L512" s="891"/>
      <c r="M512" s="600" t="str">
        <f t="shared" ref="M512:M530" si="60">IF(H512=0,"0,00000",H512*L512/1000000)</f>
        <v>0,00000</v>
      </c>
      <c r="N512" s="218" t="s">
        <v>1073</v>
      </c>
      <c r="O512" s="891"/>
      <c r="P512" s="600" t="str">
        <f t="shared" ref="P512:P530" si="61">IF(H512=0,"0,00000",H512*O512/1000000)</f>
        <v>0,00000</v>
      </c>
      <c r="Q512" s="350" t="s">
        <v>1073</v>
      </c>
      <c r="R512" s="243"/>
      <c r="S512" s="243"/>
      <c r="T512" s="243"/>
      <c r="U512" s="243"/>
      <c r="V512" s="134"/>
      <c r="W512" s="1481" t="s">
        <v>995</v>
      </c>
      <c r="X512" s="134"/>
      <c r="Y512" s="134"/>
    </row>
    <row r="513" spans="2:25" s="107" customFormat="1" ht="21" customHeight="1" x14ac:dyDescent="0.25">
      <c r="B513" s="120"/>
      <c r="C513" s="1463"/>
      <c r="D513" s="1446" t="s">
        <v>172</v>
      </c>
      <c r="E513" s="1446"/>
      <c r="F513" s="1446"/>
      <c r="G513" s="1446"/>
      <c r="H513" s="146"/>
      <c r="I513" s="139" t="str">
        <f>IF(H513=0,"",+'Factors emissió OCCC'!$D$24)</f>
        <v/>
      </c>
      <c r="J513" s="600" t="str">
        <f t="shared" si="59"/>
        <v>0,00000</v>
      </c>
      <c r="K513" s="218" t="s">
        <v>1073</v>
      </c>
      <c r="L513" s="891"/>
      <c r="M513" s="600" t="str">
        <f t="shared" si="60"/>
        <v>0,00000</v>
      </c>
      <c r="N513" s="218" t="s">
        <v>1073</v>
      </c>
      <c r="O513" s="891"/>
      <c r="P513" s="600" t="str">
        <f t="shared" si="61"/>
        <v>0,00000</v>
      </c>
      <c r="Q513" s="350" t="s">
        <v>1073</v>
      </c>
      <c r="R513" s="243"/>
      <c r="S513" s="243"/>
      <c r="T513" s="243"/>
      <c r="U513" s="243"/>
      <c r="V513" s="134"/>
      <c r="W513" s="1481"/>
      <c r="X513" s="134"/>
      <c r="Y513" s="134"/>
    </row>
    <row r="514" spans="2:25" s="107" customFormat="1" ht="21" customHeight="1" x14ac:dyDescent="0.25">
      <c r="B514" s="120"/>
      <c r="C514" s="1463"/>
      <c r="D514" s="1446" t="s">
        <v>173</v>
      </c>
      <c r="E514" s="1446"/>
      <c r="F514" s="1446"/>
      <c r="G514" s="1446"/>
      <c r="H514" s="146"/>
      <c r="I514" s="139" t="str">
        <f>IF(H514=0,"",+'Factors emissió OCCC'!$D$24)</f>
        <v/>
      </c>
      <c r="J514" s="600" t="str">
        <f t="shared" si="59"/>
        <v>0,00000</v>
      </c>
      <c r="K514" s="218" t="s">
        <v>1073</v>
      </c>
      <c r="L514" s="891"/>
      <c r="M514" s="600" t="str">
        <f t="shared" si="60"/>
        <v>0,00000</v>
      </c>
      <c r="N514" s="218" t="s">
        <v>1073</v>
      </c>
      <c r="O514" s="891"/>
      <c r="P514" s="600" t="str">
        <f t="shared" si="61"/>
        <v>0,00000</v>
      </c>
      <c r="Q514" s="350" t="s">
        <v>1073</v>
      </c>
      <c r="R514" s="243"/>
      <c r="S514" s="243"/>
      <c r="T514" s="243"/>
      <c r="U514" s="243"/>
      <c r="V514" s="134"/>
      <c r="W514" s="1481"/>
      <c r="X514" s="134"/>
      <c r="Y514" s="134"/>
    </row>
    <row r="515" spans="2:25" s="107" customFormat="1" ht="21" customHeight="1" x14ac:dyDescent="0.25">
      <c r="B515" s="120"/>
      <c r="C515" s="1463"/>
      <c r="D515" s="1446" t="s">
        <v>174</v>
      </c>
      <c r="E515" s="1446"/>
      <c r="F515" s="1446"/>
      <c r="G515" s="1446"/>
      <c r="H515" s="146"/>
      <c r="I515" s="139" t="str">
        <f>IF(H515=0,"",+'Factors emissió OCCC'!$D$24)</f>
        <v/>
      </c>
      <c r="J515" s="600" t="str">
        <f t="shared" si="59"/>
        <v>0,00000</v>
      </c>
      <c r="K515" s="218" t="s">
        <v>1073</v>
      </c>
      <c r="L515" s="891"/>
      <c r="M515" s="600" t="str">
        <f t="shared" si="60"/>
        <v>0,00000</v>
      </c>
      <c r="N515" s="218" t="s">
        <v>1073</v>
      </c>
      <c r="O515" s="891"/>
      <c r="P515" s="600" t="str">
        <f t="shared" si="61"/>
        <v>0,00000</v>
      </c>
      <c r="Q515" s="350" t="s">
        <v>1073</v>
      </c>
      <c r="R515" s="243"/>
      <c r="S515" s="243"/>
      <c r="T515" s="243"/>
      <c r="U515" s="243"/>
      <c r="V515" s="134"/>
      <c r="W515" s="1481"/>
      <c r="X515" s="134"/>
      <c r="Y515" s="134"/>
    </row>
    <row r="516" spans="2:25" s="107" customFormat="1" ht="21" customHeight="1" x14ac:dyDescent="0.25">
      <c r="B516" s="120"/>
      <c r="C516" s="1463"/>
      <c r="D516" s="1446" t="s">
        <v>175</v>
      </c>
      <c r="E516" s="1446"/>
      <c r="F516" s="1446"/>
      <c r="G516" s="1446"/>
      <c r="H516" s="146"/>
      <c r="I516" s="139" t="str">
        <f>IF(H516=0,"",+'Factors emissió OCCC'!$D$24)</f>
        <v/>
      </c>
      <c r="J516" s="600" t="str">
        <f t="shared" si="59"/>
        <v>0,00000</v>
      </c>
      <c r="K516" s="218" t="s">
        <v>1073</v>
      </c>
      <c r="L516" s="891"/>
      <c r="M516" s="600" t="str">
        <f t="shared" si="60"/>
        <v>0,00000</v>
      </c>
      <c r="N516" s="218" t="s">
        <v>1073</v>
      </c>
      <c r="O516" s="891"/>
      <c r="P516" s="600" t="str">
        <f t="shared" si="61"/>
        <v>0,00000</v>
      </c>
      <c r="Q516" s="350" t="s">
        <v>1073</v>
      </c>
      <c r="R516" s="243"/>
      <c r="S516" s="243"/>
      <c r="T516" s="243"/>
      <c r="U516" s="243"/>
      <c r="W516" s="1481"/>
    </row>
    <row r="517" spans="2:25" s="107" customFormat="1" ht="21" customHeight="1" outlineLevel="1" x14ac:dyDescent="0.25">
      <c r="B517" s="120"/>
      <c r="C517" s="1463"/>
      <c r="D517" s="1446" t="s">
        <v>176</v>
      </c>
      <c r="E517" s="1446"/>
      <c r="F517" s="1446"/>
      <c r="G517" s="1446"/>
      <c r="H517" s="146"/>
      <c r="I517" s="139" t="str">
        <f>IF(H517=0,"",+'Factors emissió OCCC'!$D$24)</f>
        <v/>
      </c>
      <c r="J517" s="600" t="str">
        <f t="shared" si="59"/>
        <v>0,00000</v>
      </c>
      <c r="K517" s="218" t="s">
        <v>1073</v>
      </c>
      <c r="L517" s="891"/>
      <c r="M517" s="600" t="str">
        <f t="shared" si="60"/>
        <v>0,00000</v>
      </c>
      <c r="N517" s="218" t="s">
        <v>1073</v>
      </c>
      <c r="O517" s="891"/>
      <c r="P517" s="600" t="str">
        <f t="shared" si="61"/>
        <v>0,00000</v>
      </c>
      <c r="Q517" s="350" t="s">
        <v>1073</v>
      </c>
      <c r="R517" s="243"/>
      <c r="S517" s="243"/>
      <c r="T517" s="243"/>
      <c r="U517" s="243"/>
      <c r="W517" s="141"/>
    </row>
    <row r="518" spans="2:25" s="107" customFormat="1" ht="21" customHeight="1" outlineLevel="1" x14ac:dyDescent="0.25">
      <c r="B518" s="120"/>
      <c r="C518" s="1463"/>
      <c r="D518" s="1446" t="s">
        <v>177</v>
      </c>
      <c r="E518" s="1446"/>
      <c r="F518" s="1446"/>
      <c r="G518" s="1446"/>
      <c r="H518" s="146"/>
      <c r="I518" s="139" t="str">
        <f>IF(H518=0,"",+'Factors emissió OCCC'!$D$24)</f>
        <v/>
      </c>
      <c r="J518" s="600" t="str">
        <f t="shared" si="59"/>
        <v>0,00000</v>
      </c>
      <c r="K518" s="218" t="s">
        <v>1073</v>
      </c>
      <c r="L518" s="891"/>
      <c r="M518" s="600" t="str">
        <f t="shared" si="60"/>
        <v>0,00000</v>
      </c>
      <c r="N518" s="218" t="s">
        <v>1073</v>
      </c>
      <c r="O518" s="891"/>
      <c r="P518" s="600" t="str">
        <f t="shared" si="61"/>
        <v>0,00000</v>
      </c>
      <c r="Q518" s="350" t="s">
        <v>1073</v>
      </c>
      <c r="R518" s="243"/>
      <c r="S518" s="243"/>
      <c r="T518" s="243"/>
      <c r="U518" s="243"/>
      <c r="W518" s="141"/>
    </row>
    <row r="519" spans="2:25" s="107" customFormat="1" ht="21" customHeight="1" outlineLevel="1" x14ac:dyDescent="0.25">
      <c r="B519" s="120"/>
      <c r="C519" s="1463"/>
      <c r="D519" s="1446" t="s">
        <v>178</v>
      </c>
      <c r="E519" s="1446"/>
      <c r="F519" s="1446"/>
      <c r="G519" s="1446"/>
      <c r="H519" s="146"/>
      <c r="I519" s="139" t="str">
        <f>IF(H519=0,"",+'Factors emissió OCCC'!$D$24)</f>
        <v/>
      </c>
      <c r="J519" s="600" t="str">
        <f t="shared" si="59"/>
        <v>0,00000</v>
      </c>
      <c r="K519" s="218" t="s">
        <v>1073</v>
      </c>
      <c r="L519" s="891"/>
      <c r="M519" s="600" t="str">
        <f t="shared" si="60"/>
        <v>0,00000</v>
      </c>
      <c r="N519" s="218" t="s">
        <v>1073</v>
      </c>
      <c r="O519" s="891"/>
      <c r="P519" s="600" t="str">
        <f t="shared" si="61"/>
        <v>0,00000</v>
      </c>
      <c r="Q519" s="350" t="s">
        <v>1073</v>
      </c>
      <c r="R519" s="243"/>
      <c r="S519" s="243"/>
      <c r="T519" s="243"/>
      <c r="U519" s="243"/>
      <c r="W519" s="141"/>
    </row>
    <row r="520" spans="2:25" s="107" customFormat="1" ht="21" customHeight="1" outlineLevel="1" x14ac:dyDescent="0.25">
      <c r="B520" s="120"/>
      <c r="C520" s="1463"/>
      <c r="D520" s="1446" t="s">
        <v>179</v>
      </c>
      <c r="E520" s="1446"/>
      <c r="F520" s="1446"/>
      <c r="G520" s="1446"/>
      <c r="H520" s="146"/>
      <c r="I520" s="139" t="str">
        <f>IF(H520=0,"",+'Factors emissió OCCC'!$D$24)</f>
        <v/>
      </c>
      <c r="J520" s="600" t="str">
        <f t="shared" si="59"/>
        <v>0,00000</v>
      </c>
      <c r="K520" s="218" t="s">
        <v>1073</v>
      </c>
      <c r="L520" s="891"/>
      <c r="M520" s="600" t="str">
        <f t="shared" si="60"/>
        <v>0,00000</v>
      </c>
      <c r="N520" s="218" t="s">
        <v>1073</v>
      </c>
      <c r="O520" s="891"/>
      <c r="P520" s="600" t="str">
        <f t="shared" si="61"/>
        <v>0,00000</v>
      </c>
      <c r="Q520" s="350" t="s">
        <v>1073</v>
      </c>
      <c r="R520" s="243"/>
      <c r="S520" s="243"/>
      <c r="T520" s="243"/>
      <c r="U520" s="243"/>
      <c r="W520" s="141"/>
    </row>
    <row r="521" spans="2:25" s="107" customFormat="1" ht="21" customHeight="1" outlineLevel="1" x14ac:dyDescent="0.25">
      <c r="B521" s="120"/>
      <c r="C521" s="1463"/>
      <c r="D521" s="1446" t="s">
        <v>180</v>
      </c>
      <c r="E521" s="1446"/>
      <c r="F521" s="1446"/>
      <c r="G521" s="1446"/>
      <c r="H521" s="146"/>
      <c r="I521" s="139" t="str">
        <f>IF(H521=0,"",+'Factors emissió OCCC'!$D$24)</f>
        <v/>
      </c>
      <c r="J521" s="600" t="str">
        <f t="shared" si="59"/>
        <v>0,00000</v>
      </c>
      <c r="K521" s="218" t="s">
        <v>1073</v>
      </c>
      <c r="L521" s="891"/>
      <c r="M521" s="600" t="str">
        <f t="shared" si="60"/>
        <v>0,00000</v>
      </c>
      <c r="N521" s="218" t="s">
        <v>1073</v>
      </c>
      <c r="O521" s="891"/>
      <c r="P521" s="600" t="str">
        <f t="shared" si="61"/>
        <v>0,00000</v>
      </c>
      <c r="Q521" s="350" t="s">
        <v>1073</v>
      </c>
      <c r="R521" s="243"/>
      <c r="S521" s="243"/>
      <c r="T521" s="243"/>
      <c r="U521" s="243"/>
      <c r="W521" s="141"/>
    </row>
    <row r="522" spans="2:25" s="107" customFormat="1" ht="21" customHeight="1" outlineLevel="1" x14ac:dyDescent="0.25">
      <c r="B522" s="120"/>
      <c r="C522" s="1463"/>
      <c r="D522" s="1446" t="s">
        <v>181</v>
      </c>
      <c r="E522" s="1446"/>
      <c r="F522" s="1446"/>
      <c r="G522" s="1446"/>
      <c r="H522" s="146"/>
      <c r="I522" s="139" t="str">
        <f>IF(H522=0,"",+'Factors emissió OCCC'!$D$24)</f>
        <v/>
      </c>
      <c r="J522" s="600" t="str">
        <f t="shared" si="59"/>
        <v>0,00000</v>
      </c>
      <c r="K522" s="218" t="s">
        <v>1073</v>
      </c>
      <c r="L522" s="891"/>
      <c r="M522" s="600" t="str">
        <f t="shared" si="60"/>
        <v>0,00000</v>
      </c>
      <c r="N522" s="218" t="s">
        <v>1073</v>
      </c>
      <c r="O522" s="891"/>
      <c r="P522" s="600" t="str">
        <f t="shared" si="61"/>
        <v>0,00000</v>
      </c>
      <c r="Q522" s="350" t="s">
        <v>1073</v>
      </c>
      <c r="R522" s="243"/>
      <c r="S522" s="243"/>
      <c r="T522" s="243"/>
      <c r="U522" s="243"/>
      <c r="W522" s="141"/>
    </row>
    <row r="523" spans="2:25" s="107" customFormat="1" ht="21" customHeight="1" outlineLevel="1" x14ac:dyDescent="0.25">
      <c r="B523" s="120"/>
      <c r="C523" s="1463"/>
      <c r="D523" s="1446" t="s">
        <v>182</v>
      </c>
      <c r="E523" s="1446"/>
      <c r="F523" s="1446"/>
      <c r="G523" s="1446"/>
      <c r="H523" s="146"/>
      <c r="I523" s="139" t="str">
        <f>IF(H523=0,"",+'Factors emissió OCCC'!$D$24)</f>
        <v/>
      </c>
      <c r="J523" s="600" t="str">
        <f t="shared" si="59"/>
        <v>0,00000</v>
      </c>
      <c r="K523" s="218" t="s">
        <v>1073</v>
      </c>
      <c r="L523" s="891"/>
      <c r="M523" s="600" t="str">
        <f t="shared" si="60"/>
        <v>0,00000</v>
      </c>
      <c r="N523" s="218" t="s">
        <v>1073</v>
      </c>
      <c r="O523" s="891"/>
      <c r="P523" s="600" t="str">
        <f t="shared" si="61"/>
        <v>0,00000</v>
      </c>
      <c r="Q523" s="350" t="s">
        <v>1073</v>
      </c>
      <c r="R523" s="243"/>
      <c r="S523" s="243"/>
      <c r="T523" s="243"/>
      <c r="U523" s="243"/>
      <c r="W523" s="141"/>
    </row>
    <row r="524" spans="2:25" s="107" customFormat="1" ht="21" customHeight="1" outlineLevel="1" x14ac:dyDescent="0.25">
      <c r="B524" s="120"/>
      <c r="C524" s="1463"/>
      <c r="D524" s="1446" t="s">
        <v>183</v>
      </c>
      <c r="E524" s="1446"/>
      <c r="F524" s="1446"/>
      <c r="G524" s="1446"/>
      <c r="H524" s="146"/>
      <c r="I524" s="139" t="str">
        <f>IF(H524=0,"",+'Factors emissió OCCC'!$D$24)</f>
        <v/>
      </c>
      <c r="J524" s="600" t="str">
        <f t="shared" si="59"/>
        <v>0,00000</v>
      </c>
      <c r="K524" s="218" t="s">
        <v>1073</v>
      </c>
      <c r="L524" s="891"/>
      <c r="M524" s="600" t="str">
        <f t="shared" si="60"/>
        <v>0,00000</v>
      </c>
      <c r="N524" s="218" t="s">
        <v>1073</v>
      </c>
      <c r="O524" s="891"/>
      <c r="P524" s="600" t="str">
        <f t="shared" si="61"/>
        <v>0,00000</v>
      </c>
      <c r="Q524" s="350" t="s">
        <v>1073</v>
      </c>
      <c r="R524" s="243"/>
      <c r="S524" s="243"/>
      <c r="T524" s="243"/>
      <c r="U524" s="243"/>
      <c r="W524" s="141"/>
    </row>
    <row r="525" spans="2:25" s="107" customFormat="1" ht="21" customHeight="1" outlineLevel="1" x14ac:dyDescent="0.25">
      <c r="B525" s="120"/>
      <c r="C525" s="1463"/>
      <c r="D525" s="1446" t="s">
        <v>184</v>
      </c>
      <c r="E525" s="1446"/>
      <c r="F525" s="1446"/>
      <c r="G525" s="1446"/>
      <c r="H525" s="146"/>
      <c r="I525" s="139" t="str">
        <f>IF(H525=0,"",+'Factors emissió OCCC'!$D$24)</f>
        <v/>
      </c>
      <c r="J525" s="600" t="str">
        <f t="shared" si="59"/>
        <v>0,00000</v>
      </c>
      <c r="K525" s="218" t="s">
        <v>1073</v>
      </c>
      <c r="L525" s="891"/>
      <c r="M525" s="600" t="str">
        <f t="shared" si="60"/>
        <v>0,00000</v>
      </c>
      <c r="N525" s="218" t="s">
        <v>1073</v>
      </c>
      <c r="O525" s="891"/>
      <c r="P525" s="600" t="str">
        <f t="shared" si="61"/>
        <v>0,00000</v>
      </c>
      <c r="Q525" s="350" t="s">
        <v>1073</v>
      </c>
      <c r="R525" s="243"/>
      <c r="S525" s="243"/>
      <c r="T525" s="243"/>
      <c r="U525" s="243"/>
      <c r="W525" s="141"/>
    </row>
    <row r="526" spans="2:25" s="107" customFormat="1" ht="21" customHeight="1" outlineLevel="1" x14ac:dyDescent="0.25">
      <c r="B526" s="120"/>
      <c r="C526" s="1463"/>
      <c r="D526" s="1446" t="s">
        <v>185</v>
      </c>
      <c r="E526" s="1446"/>
      <c r="F526" s="1446"/>
      <c r="G526" s="1446"/>
      <c r="H526" s="146"/>
      <c r="I526" s="139" t="str">
        <f>IF(H526=0,"",+'Factors emissió OCCC'!$D$24)</f>
        <v/>
      </c>
      <c r="J526" s="600" t="str">
        <f t="shared" si="59"/>
        <v>0,00000</v>
      </c>
      <c r="K526" s="218" t="s">
        <v>1073</v>
      </c>
      <c r="L526" s="891"/>
      <c r="M526" s="600" t="str">
        <f t="shared" si="60"/>
        <v>0,00000</v>
      </c>
      <c r="N526" s="218" t="s">
        <v>1073</v>
      </c>
      <c r="O526" s="891"/>
      <c r="P526" s="600" t="str">
        <f t="shared" si="61"/>
        <v>0,00000</v>
      </c>
      <c r="Q526" s="350" t="s">
        <v>1073</v>
      </c>
      <c r="R526" s="243"/>
      <c r="S526" s="243"/>
      <c r="T526" s="243"/>
      <c r="U526" s="243"/>
      <c r="W526" s="141"/>
    </row>
    <row r="527" spans="2:25" s="107" customFormat="1" ht="21" customHeight="1" outlineLevel="1" x14ac:dyDescent="0.25">
      <c r="B527" s="120"/>
      <c r="C527" s="1463"/>
      <c r="D527" s="1446" t="s">
        <v>186</v>
      </c>
      <c r="E527" s="1446"/>
      <c r="F527" s="1446"/>
      <c r="G527" s="1446"/>
      <c r="H527" s="146"/>
      <c r="I527" s="139" t="str">
        <f>IF(H527=0,"",+'Factors emissió OCCC'!$D$24)</f>
        <v/>
      </c>
      <c r="J527" s="600" t="str">
        <f t="shared" si="59"/>
        <v>0,00000</v>
      </c>
      <c r="K527" s="218" t="s">
        <v>1073</v>
      </c>
      <c r="L527" s="891"/>
      <c r="M527" s="600" t="str">
        <f t="shared" si="60"/>
        <v>0,00000</v>
      </c>
      <c r="N527" s="218" t="s">
        <v>1073</v>
      </c>
      <c r="O527" s="891"/>
      <c r="P527" s="600" t="str">
        <f t="shared" si="61"/>
        <v>0,00000</v>
      </c>
      <c r="Q527" s="350" t="s">
        <v>1073</v>
      </c>
      <c r="R527" s="243"/>
      <c r="S527" s="243"/>
      <c r="T527" s="243"/>
      <c r="U527" s="243"/>
      <c r="W527" s="141"/>
    </row>
    <row r="528" spans="2:25" s="107" customFormat="1" ht="21" customHeight="1" outlineLevel="1" x14ac:dyDescent="0.25">
      <c r="B528" s="120"/>
      <c r="C528" s="1463"/>
      <c r="D528" s="1446" t="s">
        <v>187</v>
      </c>
      <c r="E528" s="1446"/>
      <c r="F528" s="1446"/>
      <c r="G528" s="1446"/>
      <c r="H528" s="146"/>
      <c r="I528" s="139" t="str">
        <f>IF(H528=0,"",+'Factors emissió OCCC'!$D$24)</f>
        <v/>
      </c>
      <c r="J528" s="600" t="str">
        <f t="shared" si="59"/>
        <v>0,00000</v>
      </c>
      <c r="K528" s="218" t="s">
        <v>1073</v>
      </c>
      <c r="L528" s="891"/>
      <c r="M528" s="600" t="str">
        <f t="shared" si="60"/>
        <v>0,00000</v>
      </c>
      <c r="N528" s="218" t="s">
        <v>1073</v>
      </c>
      <c r="O528" s="891"/>
      <c r="P528" s="600" t="str">
        <f t="shared" si="61"/>
        <v>0,00000</v>
      </c>
      <c r="Q528" s="350" t="s">
        <v>1073</v>
      </c>
      <c r="R528" s="243"/>
      <c r="S528" s="243"/>
      <c r="T528" s="243"/>
      <c r="U528" s="243"/>
      <c r="W528" s="141"/>
    </row>
    <row r="529" spans="1:71" s="107" customFormat="1" ht="21" customHeight="1" outlineLevel="1" x14ac:dyDescent="0.25">
      <c r="B529" s="120"/>
      <c r="C529" s="1463"/>
      <c r="D529" s="1446" t="s">
        <v>188</v>
      </c>
      <c r="E529" s="1446"/>
      <c r="F529" s="1446"/>
      <c r="G529" s="1446"/>
      <c r="H529" s="146"/>
      <c r="I529" s="139" t="str">
        <f>IF(H529=0,"",+'Factors emissió OCCC'!$D$24)</f>
        <v/>
      </c>
      <c r="J529" s="600" t="str">
        <f t="shared" si="59"/>
        <v>0,00000</v>
      </c>
      <c r="K529" s="218" t="s">
        <v>1073</v>
      </c>
      <c r="L529" s="891"/>
      <c r="M529" s="600" t="str">
        <f t="shared" si="60"/>
        <v>0,00000</v>
      </c>
      <c r="N529" s="218" t="s">
        <v>1073</v>
      </c>
      <c r="O529" s="891"/>
      <c r="P529" s="600" t="str">
        <f t="shared" si="61"/>
        <v>0,00000</v>
      </c>
      <c r="Q529" s="350" t="s">
        <v>1073</v>
      </c>
      <c r="R529" s="243"/>
      <c r="S529" s="243"/>
      <c r="T529" s="243"/>
      <c r="U529" s="243"/>
      <c r="W529" s="141"/>
    </row>
    <row r="530" spans="1:71" s="107" customFormat="1" ht="21" customHeight="1" outlineLevel="1" thickBot="1" x14ac:dyDescent="0.3">
      <c r="B530" s="120"/>
      <c r="C530" s="1469"/>
      <c r="D530" s="1448" t="s">
        <v>189</v>
      </c>
      <c r="E530" s="1448"/>
      <c r="F530" s="1448"/>
      <c r="G530" s="1448"/>
      <c r="H530" s="148"/>
      <c r="I530" s="150" t="str">
        <f>IF(H530=0,"",+'Factors emissió OCCC'!$D$24)</f>
        <v/>
      </c>
      <c r="J530" s="601" t="str">
        <f t="shared" si="59"/>
        <v>0,00000</v>
      </c>
      <c r="K530" s="227" t="s">
        <v>1073</v>
      </c>
      <c r="L530" s="893"/>
      <c r="M530" s="601" t="str">
        <f t="shared" si="60"/>
        <v>0,00000</v>
      </c>
      <c r="N530" s="227" t="s">
        <v>1073</v>
      </c>
      <c r="O530" s="893"/>
      <c r="P530" s="601" t="str">
        <f t="shared" si="61"/>
        <v>0,00000</v>
      </c>
      <c r="Q530" s="351" t="s">
        <v>1073</v>
      </c>
      <c r="R530" s="243"/>
      <c r="S530" s="243"/>
      <c r="T530" s="243"/>
      <c r="U530" s="243"/>
      <c r="W530" s="141"/>
    </row>
    <row r="531" spans="1:71" s="107" customFormat="1" ht="21" customHeight="1" outlineLevel="1" x14ac:dyDescent="0.25">
      <c r="B531" s="124"/>
      <c r="C531" s="125"/>
      <c r="D531" s="125"/>
      <c r="E531" s="125"/>
      <c r="F531" s="125"/>
      <c r="G531" s="125"/>
      <c r="H531" s="125"/>
      <c r="I531" s="125"/>
      <c r="J531" s="125"/>
      <c r="K531" s="125"/>
      <c r="L531" s="125"/>
      <c r="M531" s="125"/>
      <c r="N531" s="125"/>
      <c r="O531" s="125"/>
      <c r="P531" s="125"/>
      <c r="Q531" s="125"/>
      <c r="R531" s="125"/>
      <c r="S531" s="243"/>
      <c r="T531" s="243"/>
      <c r="U531" s="243"/>
      <c r="W531" s="151"/>
    </row>
    <row r="532" spans="1:71" ht="16.5" customHeight="1" thickBot="1" x14ac:dyDescent="0.3">
      <c r="A532" s="107"/>
      <c r="B532" s="107"/>
      <c r="C532" s="107"/>
      <c r="D532" s="107"/>
      <c r="E532" s="107"/>
      <c r="F532" s="107"/>
      <c r="G532" s="107"/>
      <c r="H532" s="107"/>
      <c r="I532" s="152"/>
      <c r="J532" s="153"/>
      <c r="K532" s="703"/>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row>
    <row r="533" spans="1:71" s="108" customFormat="1" ht="24.75" customHeight="1" thickBot="1" x14ac:dyDescent="0.3">
      <c r="C533" s="1512" t="s">
        <v>1438</v>
      </c>
      <c r="D533" s="1513"/>
      <c r="E533" s="1513"/>
      <c r="F533" s="1513"/>
      <c r="G533" s="1513"/>
      <c r="H533" s="1513"/>
      <c r="I533" s="1564"/>
      <c r="J533" s="127">
        <f>SUM(J367:J400)+SUM(J404:J419)+SUM(L423:L462)+SUM(L466:L505)+SUM(J511:J530)</f>
        <v>1278.2748670672645</v>
      </c>
      <c r="L533" s="867" t="s">
        <v>1084</v>
      </c>
      <c r="M533" s="127">
        <f>SUM(M367:M400)+SUM(M404:M419)+SUM(O423:O462)+SUM(O466:O505)+SUM(M511:M530)</f>
        <v>11.401153554799999</v>
      </c>
      <c r="N533" s="334" t="s">
        <v>1435</v>
      </c>
      <c r="O533" s="868" t="s">
        <v>1083</v>
      </c>
      <c r="P533" s="127">
        <f>SUM(P367:P400)+SUM(P404:P419)+SUM(R423:R462)+SUM(R466:R505)+SUM(P511:P530)</f>
        <v>13.4881908698</v>
      </c>
      <c r="Q533" s="334" t="s">
        <v>1435</v>
      </c>
    </row>
    <row r="534" spans="1:71" x14ac:dyDescent="0.25">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row>
    <row r="535" spans="1:71" x14ac:dyDescent="0.2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row>
    <row r="536" spans="1:71" ht="18.75" customHeight="1" x14ac:dyDescent="0.25">
      <c r="A536" s="107"/>
      <c r="B536" s="721" t="s">
        <v>190</v>
      </c>
      <c r="C536" s="718"/>
      <c r="D536" s="718"/>
      <c r="E536" s="718"/>
      <c r="F536" s="718"/>
      <c r="G536" s="718"/>
      <c r="H536" s="718"/>
      <c r="I536" s="718"/>
      <c r="J536" s="718"/>
      <c r="K536" s="718"/>
      <c r="L536" s="718"/>
      <c r="M536" s="875"/>
      <c r="N536" s="718"/>
      <c r="O536" s="718"/>
      <c r="P536" s="718"/>
      <c r="Q536" s="718"/>
      <c r="R536" s="718"/>
      <c r="S536" s="718"/>
      <c r="T536" s="718"/>
      <c r="U536" s="718"/>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row>
    <row r="537" spans="1:71" s="107" customFormat="1" ht="18.75" customHeight="1" x14ac:dyDescent="0.25">
      <c r="B537" s="1707" t="s">
        <v>343</v>
      </c>
      <c r="C537" s="1707"/>
      <c r="D537" s="1707"/>
      <c r="E537" s="1707"/>
      <c r="F537" s="1707"/>
      <c r="G537" s="1707"/>
      <c r="H537" s="1707"/>
      <c r="I537" s="1707"/>
      <c r="J537" s="1707"/>
      <c r="K537" s="1707"/>
      <c r="L537" s="718"/>
      <c r="M537" s="875"/>
      <c r="N537" s="718"/>
      <c r="O537" s="718"/>
      <c r="P537" s="718"/>
      <c r="Q537" s="718"/>
      <c r="R537" s="718"/>
      <c r="S537" s="718"/>
      <c r="T537" s="718"/>
      <c r="U537" s="718"/>
    </row>
    <row r="538" spans="1:71" s="107" customFormat="1" ht="24.75" customHeight="1" x14ac:dyDescent="0.25">
      <c r="B538" s="1708"/>
      <c r="C538" s="1708"/>
      <c r="D538" s="1708"/>
      <c r="E538" s="1708"/>
      <c r="F538" s="1708"/>
      <c r="G538" s="1708"/>
      <c r="H538" s="1708"/>
      <c r="I538" s="1708"/>
      <c r="J538" s="1708"/>
      <c r="K538" s="1708"/>
      <c r="L538" s="718"/>
      <c r="M538" s="875"/>
      <c r="N538" s="718"/>
      <c r="O538" s="718"/>
      <c r="P538" s="718"/>
      <c r="Q538" s="718"/>
      <c r="R538" s="718"/>
      <c r="S538" s="718"/>
      <c r="T538" s="718"/>
      <c r="U538" s="718"/>
    </row>
    <row r="539" spans="1:71" s="107" customFormat="1" ht="10.5" customHeight="1" thickBot="1" x14ac:dyDescent="0.3">
      <c r="B539" s="115"/>
      <c r="C539" s="116"/>
      <c r="D539" s="116"/>
      <c r="E539" s="116"/>
      <c r="F539" s="116"/>
      <c r="G539" s="116"/>
      <c r="H539" s="116"/>
      <c r="I539" s="116"/>
      <c r="J539" s="116"/>
      <c r="K539" s="116"/>
      <c r="L539" s="116"/>
      <c r="M539" s="116"/>
      <c r="N539" s="116"/>
      <c r="O539" s="116"/>
      <c r="P539" s="116"/>
      <c r="Q539" s="116"/>
      <c r="R539" s="116"/>
      <c r="S539" s="243"/>
      <c r="T539" s="243"/>
      <c r="U539" s="243"/>
      <c r="V539" s="134"/>
      <c r="W539" s="1480" t="s">
        <v>1123</v>
      </c>
      <c r="X539" s="134"/>
      <c r="Y539" s="134"/>
    </row>
    <row r="540" spans="1:71" s="108" customFormat="1" ht="30" customHeight="1" x14ac:dyDescent="0.25">
      <c r="B540" s="118"/>
      <c r="C540" s="1482" t="s">
        <v>1443</v>
      </c>
      <c r="D540" s="1483"/>
      <c r="E540" s="1483"/>
      <c r="F540" s="1483"/>
      <c r="G540" s="1483"/>
      <c r="H540" s="1483"/>
      <c r="I540" s="1483"/>
      <c r="J540" s="1483"/>
      <c r="K540" s="1483"/>
      <c r="L540" s="1483"/>
      <c r="M540" s="1483"/>
      <c r="N540" s="1483"/>
      <c r="O540" s="1483"/>
      <c r="P540" s="1483"/>
      <c r="Q540" s="1484"/>
      <c r="R540" s="281"/>
      <c r="S540" s="281"/>
      <c r="T540" s="281"/>
      <c r="U540" s="281"/>
      <c r="W540" s="1481"/>
    </row>
    <row r="541" spans="1:71" s="108" customFormat="1" ht="28.8" x14ac:dyDescent="0.25">
      <c r="B541" s="118"/>
      <c r="C541" s="1458" t="s">
        <v>97</v>
      </c>
      <c r="D541" s="1460" t="s">
        <v>98</v>
      </c>
      <c r="E541" s="1460"/>
      <c r="F541" s="1460" t="s">
        <v>62</v>
      </c>
      <c r="G541" s="1460"/>
      <c r="H541" s="841" t="s">
        <v>981</v>
      </c>
      <c r="I541" s="583" t="s">
        <v>982</v>
      </c>
      <c r="J541" s="1475" t="s">
        <v>983</v>
      </c>
      <c r="K541" s="1475"/>
      <c r="L541" s="1421" t="s">
        <v>1070</v>
      </c>
      <c r="M541" s="1421"/>
      <c r="N541" s="1421"/>
      <c r="O541" s="1421" t="s">
        <v>1069</v>
      </c>
      <c r="P541" s="1421"/>
      <c r="Q541" s="1417"/>
      <c r="R541" s="281"/>
      <c r="S541" s="281"/>
      <c r="T541" s="281"/>
      <c r="U541" s="281"/>
      <c r="W541" s="670" t="s">
        <v>1836</v>
      </c>
    </row>
    <row r="542" spans="1:71" s="108" customFormat="1" ht="31.2" x14ac:dyDescent="0.25">
      <c r="B542" s="118"/>
      <c r="C542" s="1458"/>
      <c r="D542" s="1460"/>
      <c r="E542" s="1460"/>
      <c r="F542" s="841" t="s">
        <v>736</v>
      </c>
      <c r="G542" s="841" t="s">
        <v>63</v>
      </c>
      <c r="H542" s="841" t="s">
        <v>99</v>
      </c>
      <c r="I542" s="841" t="s">
        <v>1143</v>
      </c>
      <c r="J542" s="673" t="s">
        <v>1071</v>
      </c>
      <c r="K542" s="673" t="s">
        <v>1078</v>
      </c>
      <c r="L542" s="673" t="s">
        <v>1423</v>
      </c>
      <c r="M542" s="673" t="s">
        <v>1072</v>
      </c>
      <c r="N542" s="673" t="s">
        <v>1080</v>
      </c>
      <c r="O542" s="673" t="s">
        <v>1425</v>
      </c>
      <c r="P542" s="673" t="s">
        <v>1072</v>
      </c>
      <c r="Q542" s="838" t="s">
        <v>1079</v>
      </c>
      <c r="R542" s="281"/>
      <c r="S542" s="281"/>
      <c r="T542" s="281"/>
      <c r="U542" s="281"/>
      <c r="W542" s="10"/>
    </row>
    <row r="543" spans="1:71" s="107" customFormat="1" ht="21" customHeight="1" x14ac:dyDescent="0.25">
      <c r="B543" s="120"/>
      <c r="C543" s="1463" t="s">
        <v>100</v>
      </c>
      <c r="D543" s="1470" t="s">
        <v>101</v>
      </c>
      <c r="E543" s="839" t="s">
        <v>102</v>
      </c>
      <c r="F543" s="839" t="s">
        <v>103</v>
      </c>
      <c r="G543" s="682"/>
      <c r="H543" s="138"/>
      <c r="I543" s="139" t="str">
        <f>IF(G543=0,"",+'Factors emissió OCCC'!$D$16)</f>
        <v/>
      </c>
      <c r="J543" s="600" t="str">
        <f>IF(G543=0,"0,00000",(G543*I543)/1000)</f>
        <v>0,00000</v>
      </c>
      <c r="K543" s="218" t="s">
        <v>1073</v>
      </c>
      <c r="L543" s="890" t="str">
        <f>IF(G543=0,"",+'Factors emissió OCCC'!$M$17)</f>
        <v/>
      </c>
      <c r="M543" s="600" t="str">
        <f>IF(G543=0,"0,00000",(G543*L543)/1000)</f>
        <v>0,00000</v>
      </c>
      <c r="N543" s="218" t="s">
        <v>1073</v>
      </c>
      <c r="O543" s="890" t="str">
        <f>IF(G543=0,"",+'Factors emissió OCCC'!$O$17)</f>
        <v/>
      </c>
      <c r="P543" s="600" t="str">
        <f>IF(G543=0,"0,00000",(G543*O543)/1000)</f>
        <v>0,00000</v>
      </c>
      <c r="Q543" s="350" t="s">
        <v>1073</v>
      </c>
      <c r="R543" s="243"/>
      <c r="S543" s="243"/>
      <c r="T543" s="243"/>
      <c r="U543" s="243"/>
      <c r="V543" s="134"/>
      <c r="W543" s="1450" t="s">
        <v>1737</v>
      </c>
      <c r="X543" s="134"/>
      <c r="Y543" s="134"/>
    </row>
    <row r="544" spans="1:71" s="107" customFormat="1" ht="27.9" customHeight="1" x14ac:dyDescent="0.25">
      <c r="B544" s="120"/>
      <c r="C544" s="1464"/>
      <c r="D544" s="1489"/>
      <c r="E544" s="842" t="s">
        <v>104</v>
      </c>
      <c r="F544" s="839" t="s">
        <v>103</v>
      </c>
      <c r="G544" s="846"/>
      <c r="H544" s="138"/>
      <c r="I544" s="139" t="str">
        <f>IF(G544=0,"",+'Factors emissió OCCC'!$D$16)</f>
        <v/>
      </c>
      <c r="J544" s="600" t="str">
        <f t="shared" ref="J544:J551" si="62">IF(G544=0,"0,00000",(G544*I544)/1000)</f>
        <v>0,00000</v>
      </c>
      <c r="K544" s="218" t="s">
        <v>1073</v>
      </c>
      <c r="L544" s="890" t="str">
        <f>IF(G544=0,"",+'Factors emissió OCCC'!$M$21)</f>
        <v/>
      </c>
      <c r="M544" s="600" t="str">
        <f t="shared" ref="M544:M576" si="63">IF(G544=0,"0,00000",(G544*L544)/1000)</f>
        <v>0,00000</v>
      </c>
      <c r="N544" s="218" t="s">
        <v>1073</v>
      </c>
      <c r="O544" s="890" t="str">
        <f>IF(G544=0,"",+'Factors emissió OCCC'!$O$21)</f>
        <v/>
      </c>
      <c r="P544" s="600" t="str">
        <f t="shared" ref="P544:P576" si="64">IF(G544=0,"0,00000",(G544*O544)/1000)</f>
        <v>0,00000</v>
      </c>
      <c r="Q544" s="350" t="s">
        <v>1073</v>
      </c>
      <c r="R544" s="243"/>
      <c r="S544" s="243"/>
      <c r="T544" s="243"/>
      <c r="U544" s="243"/>
      <c r="V544" s="134"/>
      <c r="W544" s="1451"/>
      <c r="X544" s="134"/>
      <c r="Y544" s="134"/>
    </row>
    <row r="545" spans="2:25" s="107" customFormat="1" ht="21" customHeight="1" x14ac:dyDescent="0.25">
      <c r="B545" s="120"/>
      <c r="C545" s="1464"/>
      <c r="D545" s="1489"/>
      <c r="E545" s="839" t="s">
        <v>106</v>
      </c>
      <c r="F545" s="839" t="s">
        <v>103</v>
      </c>
      <c r="G545" s="846"/>
      <c r="H545" s="138"/>
      <c r="I545" s="139" t="str">
        <f>IF(G545=0,"",+'Factors emissió OCCC'!$D$16)</f>
        <v/>
      </c>
      <c r="J545" s="600" t="str">
        <f t="shared" si="62"/>
        <v>0,00000</v>
      </c>
      <c r="K545" s="218" t="s">
        <v>1073</v>
      </c>
      <c r="L545" s="890" t="str">
        <f>IF(G545=0,"",+'Factors emissió OCCC'!$M$24)</f>
        <v/>
      </c>
      <c r="M545" s="600" t="str">
        <f t="shared" si="63"/>
        <v>0,00000</v>
      </c>
      <c r="N545" s="218" t="s">
        <v>1073</v>
      </c>
      <c r="O545" s="890" t="str">
        <f>IF(G545=0,"",+'Factors emissió OCCC'!$O$24)</f>
        <v/>
      </c>
      <c r="P545" s="600" t="str">
        <f t="shared" si="64"/>
        <v>0,00000</v>
      </c>
      <c r="Q545" s="350" t="s">
        <v>1073</v>
      </c>
      <c r="R545" s="243"/>
      <c r="S545" s="243"/>
      <c r="T545" s="243"/>
      <c r="U545" s="243"/>
      <c r="V545" s="134"/>
      <c r="W545" s="1451"/>
      <c r="X545" s="134"/>
      <c r="Y545" s="134"/>
    </row>
    <row r="546" spans="2:25" s="107" customFormat="1" ht="21" customHeight="1" x14ac:dyDescent="0.25">
      <c r="B546" s="120"/>
      <c r="C546" s="1464"/>
      <c r="D546" s="1489"/>
      <c r="E546" s="839" t="s">
        <v>107</v>
      </c>
      <c r="F546" s="839" t="s">
        <v>103</v>
      </c>
      <c r="G546" s="846"/>
      <c r="H546" s="138"/>
      <c r="I546" s="139" t="str">
        <f>IF(G546=0,"",+'Factors emissió OCCC'!$D$16)</f>
        <v/>
      </c>
      <c r="J546" s="600" t="str">
        <f t="shared" si="62"/>
        <v>0,00000</v>
      </c>
      <c r="K546" s="218" t="s">
        <v>1073</v>
      </c>
      <c r="L546" s="890" t="str">
        <f>IF(G546=0,"",+'Factors emissió OCCC'!$M$17)</f>
        <v/>
      </c>
      <c r="M546" s="600" t="str">
        <f t="shared" si="63"/>
        <v>0,00000</v>
      </c>
      <c r="N546" s="218" t="s">
        <v>1073</v>
      </c>
      <c r="O546" s="890" t="str">
        <f>IF(G546=0,"",+'Factors emissió OCCC'!$O$17)</f>
        <v/>
      </c>
      <c r="P546" s="600" t="str">
        <f t="shared" si="64"/>
        <v>0,00000</v>
      </c>
      <c r="Q546" s="350" t="s">
        <v>1073</v>
      </c>
      <c r="R546" s="243"/>
      <c r="S546" s="243"/>
      <c r="T546" s="243"/>
      <c r="U546" s="243"/>
      <c r="V546" s="134"/>
      <c r="W546" s="1451"/>
      <c r="X546" s="134"/>
      <c r="Y546" s="134"/>
    </row>
    <row r="547" spans="2:25" s="107" customFormat="1" ht="51.75" customHeight="1" x14ac:dyDescent="0.25">
      <c r="B547" s="120"/>
      <c r="C547" s="1464"/>
      <c r="D547" s="1489"/>
      <c r="E547" s="842" t="s">
        <v>108</v>
      </c>
      <c r="F547" s="839" t="s">
        <v>103</v>
      </c>
      <c r="G547" s="846"/>
      <c r="H547" s="138"/>
      <c r="I547" s="139" t="str">
        <f>IF(G547=0,"",+'Factors emissió OCCC'!$D$28)</f>
        <v/>
      </c>
      <c r="J547" s="600" t="str">
        <f t="shared" si="62"/>
        <v>0,00000</v>
      </c>
      <c r="K547" s="218" t="s">
        <v>1073</v>
      </c>
      <c r="L547" s="890" t="str">
        <f>IF(G547=0,"",+'Factors emissió OCCC'!$M$34)</f>
        <v/>
      </c>
      <c r="M547" s="600" t="str">
        <f t="shared" si="63"/>
        <v>0,00000</v>
      </c>
      <c r="N547" s="218" t="s">
        <v>1073</v>
      </c>
      <c r="O547" s="890" t="str">
        <f>IF(G547=0,"",+'Factors emissió OCCC'!$O$34)</f>
        <v/>
      </c>
      <c r="P547" s="600" t="str">
        <f t="shared" si="64"/>
        <v>0,00000</v>
      </c>
      <c r="Q547" s="350" t="s">
        <v>1073</v>
      </c>
      <c r="R547" s="243"/>
      <c r="S547" s="243"/>
      <c r="T547" s="243"/>
      <c r="U547" s="243"/>
      <c r="V547" s="134"/>
      <c r="W547" s="1451"/>
      <c r="X547" s="134"/>
      <c r="Y547" s="134"/>
    </row>
    <row r="548" spans="2:25" s="107" customFormat="1" ht="21" customHeight="1" x14ac:dyDescent="0.25">
      <c r="B548" s="120"/>
      <c r="C548" s="1464"/>
      <c r="D548" s="1470" t="s">
        <v>109</v>
      </c>
      <c r="E548" s="839" t="s">
        <v>102</v>
      </c>
      <c r="F548" s="839" t="s">
        <v>103</v>
      </c>
      <c r="G548" s="846"/>
      <c r="H548" s="138"/>
      <c r="I548" s="139" t="str">
        <f>IF(G548=0,"",+'Factors emissió OCCC'!$D$18)</f>
        <v/>
      </c>
      <c r="J548" s="600" t="str">
        <f t="shared" si="62"/>
        <v>0,00000</v>
      </c>
      <c r="K548" s="218" t="s">
        <v>1073</v>
      </c>
      <c r="L548" s="890" t="str">
        <f>IF(G548=0,"",+'Factors emissió OCCC'!$M$19)</f>
        <v/>
      </c>
      <c r="M548" s="600" t="str">
        <f t="shared" si="63"/>
        <v>0,00000</v>
      </c>
      <c r="N548" s="218" t="s">
        <v>1073</v>
      </c>
      <c r="O548" s="890" t="str">
        <f>IF(G548=0,"",+'Factors emissió OCCC'!$O$19)</f>
        <v/>
      </c>
      <c r="P548" s="600" t="str">
        <f t="shared" si="64"/>
        <v>0,00000</v>
      </c>
      <c r="Q548" s="350" t="s">
        <v>1073</v>
      </c>
      <c r="R548" s="243"/>
      <c r="S548" s="243"/>
      <c r="T548" s="243"/>
      <c r="U548" s="243"/>
      <c r="V548" s="134"/>
      <c r="W548" s="1451"/>
      <c r="X548" s="134"/>
      <c r="Y548" s="134"/>
    </row>
    <row r="549" spans="2:25" s="107" customFormat="1" ht="27.9" customHeight="1" x14ac:dyDescent="0.25">
      <c r="B549" s="120"/>
      <c r="C549" s="1464"/>
      <c r="D549" s="1489"/>
      <c r="E549" s="842" t="s">
        <v>104</v>
      </c>
      <c r="F549" s="839" t="s">
        <v>103</v>
      </c>
      <c r="G549" s="846"/>
      <c r="H549" s="138"/>
      <c r="I549" s="139" t="str">
        <f>IF(G549=0,"",+'Factors emissió OCCC'!$D$18)</f>
        <v/>
      </c>
      <c r="J549" s="600" t="str">
        <f t="shared" si="62"/>
        <v>0,00000</v>
      </c>
      <c r="K549" s="218" t="s">
        <v>1073</v>
      </c>
      <c r="L549" s="890" t="str">
        <f>IF(G549=0,"",+'Factors emissió OCCC'!$M$23)</f>
        <v/>
      </c>
      <c r="M549" s="600" t="str">
        <f t="shared" si="63"/>
        <v>0,00000</v>
      </c>
      <c r="N549" s="218" t="s">
        <v>1073</v>
      </c>
      <c r="O549" s="890" t="str">
        <f>IF(G549=0,"",+'Factors emissió OCCC'!$O$23)</f>
        <v/>
      </c>
      <c r="P549" s="600" t="str">
        <f t="shared" si="64"/>
        <v>0,00000</v>
      </c>
      <c r="Q549" s="350" t="s">
        <v>1073</v>
      </c>
      <c r="R549" s="243"/>
      <c r="S549" s="243"/>
      <c r="T549" s="243"/>
      <c r="U549" s="243"/>
      <c r="V549" s="134"/>
      <c r="W549" s="1450" t="s">
        <v>1735</v>
      </c>
      <c r="X549" s="134"/>
      <c r="Y549" s="134"/>
    </row>
    <row r="550" spans="2:25" s="107" customFormat="1" ht="21" customHeight="1" x14ac:dyDescent="0.25">
      <c r="B550" s="120"/>
      <c r="C550" s="1464"/>
      <c r="D550" s="1489"/>
      <c r="E550" s="839" t="s">
        <v>105</v>
      </c>
      <c r="F550" s="839" t="s">
        <v>103</v>
      </c>
      <c r="G550" s="846"/>
      <c r="H550" s="138"/>
      <c r="I550" s="139" t="str">
        <f>IF(G550=0,"",+'Factors emissió OCCC'!$D$18)</f>
        <v/>
      </c>
      <c r="J550" s="600" t="str">
        <f t="shared" si="62"/>
        <v>0,00000</v>
      </c>
      <c r="K550" s="218" t="s">
        <v>1073</v>
      </c>
      <c r="L550" s="890" t="str">
        <f>IF(G550=0,"",+'Factors emissió OCCC'!$M$26)</f>
        <v/>
      </c>
      <c r="M550" s="600" t="str">
        <f t="shared" si="63"/>
        <v>0,00000</v>
      </c>
      <c r="N550" s="218" t="s">
        <v>1073</v>
      </c>
      <c r="O550" s="890" t="str">
        <f>IF(G550=0,"",+'Factors emissió OCCC'!$O$26)</f>
        <v/>
      </c>
      <c r="P550" s="600" t="str">
        <f t="shared" si="64"/>
        <v>0,00000</v>
      </c>
      <c r="Q550" s="350" t="s">
        <v>1073</v>
      </c>
      <c r="R550" s="243"/>
      <c r="S550" s="243"/>
      <c r="T550" s="243"/>
      <c r="U550" s="243"/>
      <c r="V550" s="134"/>
      <c r="W550" s="1451"/>
      <c r="X550" s="134"/>
      <c r="Y550" s="134"/>
    </row>
    <row r="551" spans="2:25" s="107" customFormat="1" ht="21" customHeight="1" x14ac:dyDescent="0.25">
      <c r="B551" s="120"/>
      <c r="C551" s="1464"/>
      <c r="D551" s="1489"/>
      <c r="E551" s="839" t="s">
        <v>107</v>
      </c>
      <c r="F551" s="839" t="s">
        <v>103</v>
      </c>
      <c r="G551" s="846"/>
      <c r="H551" s="138"/>
      <c r="I551" s="139" t="str">
        <f>IF(G551=0,"",+'Factors emissió OCCC'!$D$18)</f>
        <v/>
      </c>
      <c r="J551" s="600" t="str">
        <f t="shared" si="62"/>
        <v>0,00000</v>
      </c>
      <c r="K551" s="218" t="s">
        <v>1073</v>
      </c>
      <c r="L551" s="890" t="str">
        <f>IF(G551=0,"",+'Factors emissió OCCC'!$M$19)</f>
        <v/>
      </c>
      <c r="M551" s="600" t="str">
        <f t="shared" si="63"/>
        <v>0,00000</v>
      </c>
      <c r="N551" s="218" t="s">
        <v>1073</v>
      </c>
      <c r="O551" s="890" t="str">
        <f>IF(G551=0,"",+'Factors emissió OCCC'!$O$19)</f>
        <v/>
      </c>
      <c r="P551" s="600" t="str">
        <f t="shared" si="64"/>
        <v>0,00000</v>
      </c>
      <c r="Q551" s="350" t="s">
        <v>1073</v>
      </c>
      <c r="R551" s="243"/>
      <c r="S551" s="243"/>
      <c r="T551" s="243"/>
      <c r="U551" s="243"/>
      <c r="V551" s="134"/>
      <c r="W551" s="1451"/>
      <c r="X551" s="134"/>
      <c r="Y551" s="134"/>
    </row>
    <row r="552" spans="2:25" s="107" customFormat="1" ht="90.6" customHeight="1" x14ac:dyDescent="0.25">
      <c r="B552" s="120"/>
      <c r="C552" s="1464"/>
      <c r="D552" s="1489"/>
      <c r="E552" s="842" t="s">
        <v>1426</v>
      </c>
      <c r="F552" s="839" t="s">
        <v>103</v>
      </c>
      <c r="G552" s="846"/>
      <c r="H552" s="138"/>
      <c r="I552" s="139" t="str">
        <f>IF(G552=0,"",+'Factors emissió OCCC'!$D$25)</f>
        <v/>
      </c>
      <c r="J552" s="600" t="str">
        <f>IF(G552=0,"0,00000",(G552*I552)/1000)</f>
        <v>0,00000</v>
      </c>
      <c r="K552" s="218" t="s">
        <v>1073</v>
      </c>
      <c r="L552" s="890" t="str">
        <f>IF(G552=0,"",+'Factors emissió OCCC'!$M$31)</f>
        <v/>
      </c>
      <c r="M552" s="600" t="str">
        <f t="shared" si="63"/>
        <v>0,00000</v>
      </c>
      <c r="N552" s="218" t="s">
        <v>1073</v>
      </c>
      <c r="O552" s="890" t="str">
        <f>IF(G552=0,"",+'Factors emissió OCCC'!$O$31)</f>
        <v/>
      </c>
      <c r="P552" s="600" t="str">
        <f t="shared" si="64"/>
        <v>0,00000</v>
      </c>
      <c r="Q552" s="350" t="s">
        <v>1073</v>
      </c>
      <c r="R552" s="243"/>
      <c r="S552" s="243"/>
      <c r="T552" s="243"/>
      <c r="U552" s="243"/>
      <c r="V552" s="134"/>
      <c r="W552" s="1451"/>
      <c r="X552" s="134"/>
      <c r="Y552" s="134"/>
    </row>
    <row r="553" spans="2:25" s="107" customFormat="1" ht="90.6" customHeight="1" x14ac:dyDescent="0.25">
      <c r="B553" s="120"/>
      <c r="C553" s="1464"/>
      <c r="D553" s="1489"/>
      <c r="E553" s="842" t="s">
        <v>1427</v>
      </c>
      <c r="F553" s="839"/>
      <c r="G553" s="846"/>
      <c r="H553" s="138"/>
      <c r="I553" s="139" t="str">
        <f>IF(G553=0,"",+'Factors emissió OCCC'!$D$25)</f>
        <v/>
      </c>
      <c r="J553" s="600" t="str">
        <f t="shared" ref="J553:J568" si="65">IF(G553=0,"0,00000",(G553*I553)/1000)</f>
        <v>0,00000</v>
      </c>
      <c r="K553" s="218" t="s">
        <v>1073</v>
      </c>
      <c r="L553" s="890" t="str">
        <f>IF(G553=0,"",+'Factors emissió OCCC'!$M$33)</f>
        <v/>
      </c>
      <c r="M553" s="600" t="str">
        <f t="shared" si="63"/>
        <v>0,00000</v>
      </c>
      <c r="N553" s="218" t="s">
        <v>1073</v>
      </c>
      <c r="O553" s="890" t="str">
        <f>IF(G553=0,"",+'Factors emissió OCCC'!$O$33)</f>
        <v/>
      </c>
      <c r="P553" s="600" t="str">
        <f t="shared" si="64"/>
        <v>0,00000</v>
      </c>
      <c r="Q553" s="350" t="s">
        <v>1073</v>
      </c>
      <c r="R553" s="243"/>
      <c r="S553" s="243"/>
      <c r="T553" s="243"/>
      <c r="U553" s="243"/>
      <c r="V553" s="134"/>
      <c r="W553" s="1451"/>
      <c r="X553" s="134"/>
      <c r="Y553" s="134"/>
    </row>
    <row r="554" spans="2:25" s="107" customFormat="1" ht="90.6" customHeight="1" x14ac:dyDescent="0.25">
      <c r="B554" s="120"/>
      <c r="C554" s="1464"/>
      <c r="D554" s="1489"/>
      <c r="E554" s="842" t="s">
        <v>1428</v>
      </c>
      <c r="F554" s="839" t="s">
        <v>103</v>
      </c>
      <c r="G554" s="846"/>
      <c r="H554" s="138"/>
      <c r="I554" s="139" t="str">
        <f>IF(G554=0,"",+'Factors emissió OCCC'!$D$25)</f>
        <v/>
      </c>
      <c r="J554" s="600" t="str">
        <f t="shared" si="65"/>
        <v>0,00000</v>
      </c>
      <c r="K554" s="218" t="s">
        <v>1073</v>
      </c>
      <c r="L554" s="890" t="str">
        <f>IF(G554=0,"",+'Factors emissió OCCC'!$M$36)</f>
        <v/>
      </c>
      <c r="M554" s="600" t="str">
        <f t="shared" si="63"/>
        <v>0,00000</v>
      </c>
      <c r="N554" s="218" t="s">
        <v>1073</v>
      </c>
      <c r="O554" s="890" t="str">
        <f>IF(G554=0,"",+'Factors emissió OCCC'!$O$36)</f>
        <v/>
      </c>
      <c r="P554" s="600" t="str">
        <f t="shared" si="64"/>
        <v>0,00000</v>
      </c>
      <c r="Q554" s="350" t="s">
        <v>1073</v>
      </c>
      <c r="R554" s="243"/>
      <c r="S554" s="243"/>
      <c r="T554" s="243"/>
      <c r="U554" s="243"/>
      <c r="V554" s="134"/>
      <c r="W554" s="1451"/>
      <c r="X554" s="134"/>
      <c r="Y554" s="134"/>
    </row>
    <row r="555" spans="2:25" s="107" customFormat="1" ht="21" customHeight="1" x14ac:dyDescent="0.25">
      <c r="B555" s="120"/>
      <c r="C555" s="1464"/>
      <c r="D555" s="1470" t="s">
        <v>1676</v>
      </c>
      <c r="E555" s="839" t="s">
        <v>102</v>
      </c>
      <c r="F555" s="839" t="s">
        <v>103</v>
      </c>
      <c r="G555" s="846"/>
      <c r="H555" s="140"/>
      <c r="I555" s="139" t="str">
        <f>IF(G555=0,"",+'Factors emissió OCCC'!$D$19*(1-(IF(H555="",0.05,H555))))</f>
        <v/>
      </c>
      <c r="J555" s="600" t="str">
        <f t="shared" si="65"/>
        <v>0,00000</v>
      </c>
      <c r="K555" s="218" t="s">
        <v>1073</v>
      </c>
      <c r="L555" s="890" t="str">
        <f>IF(G555=0,"",+'Factors emissió OCCC'!$M$18)</f>
        <v/>
      </c>
      <c r="M555" s="600" t="str">
        <f t="shared" si="63"/>
        <v>0,00000</v>
      </c>
      <c r="N555" s="218" t="s">
        <v>1073</v>
      </c>
      <c r="O555" s="890" t="str">
        <f>IF(G555=0,"",+'Factors emissió OCCC'!$O$18)</f>
        <v/>
      </c>
      <c r="P555" s="600" t="str">
        <f t="shared" si="64"/>
        <v>0,00000</v>
      </c>
      <c r="Q555" s="350" t="s">
        <v>1073</v>
      </c>
      <c r="R555" s="243"/>
      <c r="S555" s="243"/>
      <c r="T555" s="243"/>
      <c r="U555" s="243"/>
      <c r="V555" s="134"/>
      <c r="W555" s="843"/>
      <c r="X555" s="134"/>
      <c r="Y555" s="134"/>
    </row>
    <row r="556" spans="2:25" s="107" customFormat="1" ht="27.9" customHeight="1" x14ac:dyDescent="0.25">
      <c r="B556" s="120"/>
      <c r="C556" s="1464"/>
      <c r="D556" s="1470"/>
      <c r="E556" s="842" t="s">
        <v>104</v>
      </c>
      <c r="F556" s="839" t="s">
        <v>103</v>
      </c>
      <c r="G556" s="846"/>
      <c r="H556" s="140"/>
      <c r="I556" s="139" t="str">
        <f>IF(G556=0,"",+'Factors emissió OCCC'!$D$19*(1-(IF(H556="",0.05,H556))))</f>
        <v/>
      </c>
      <c r="J556" s="600" t="str">
        <f t="shared" si="65"/>
        <v>0,00000</v>
      </c>
      <c r="K556" s="218" t="s">
        <v>1073</v>
      </c>
      <c r="L556" s="890" t="str">
        <f>IF(G556=0,"",+'Factors emissió OCCC'!$M$22)</f>
        <v/>
      </c>
      <c r="M556" s="600" t="str">
        <f t="shared" si="63"/>
        <v>0,00000</v>
      </c>
      <c r="N556" s="218" t="s">
        <v>1073</v>
      </c>
      <c r="O556" s="890" t="str">
        <f>IF(G556=0,"",+'Factors emissió OCCC'!$O$22)</f>
        <v/>
      </c>
      <c r="P556" s="600" t="str">
        <f t="shared" si="64"/>
        <v>0,00000</v>
      </c>
      <c r="Q556" s="350" t="s">
        <v>1073</v>
      </c>
      <c r="R556" s="243"/>
      <c r="S556" s="243"/>
      <c r="T556" s="243"/>
      <c r="U556" s="243"/>
      <c r="V556" s="134"/>
      <c r="W556" s="141"/>
      <c r="X556" s="134"/>
      <c r="Y556" s="134"/>
    </row>
    <row r="557" spans="2:25" s="107" customFormat="1" ht="21" customHeight="1" x14ac:dyDescent="0.25">
      <c r="B557" s="120"/>
      <c r="C557" s="1464"/>
      <c r="D557" s="1470"/>
      <c r="E557" s="839" t="s">
        <v>106</v>
      </c>
      <c r="F557" s="839" t="s">
        <v>103</v>
      </c>
      <c r="G557" s="846"/>
      <c r="H557" s="140"/>
      <c r="I557" s="139" t="str">
        <f>IF(G557=0,"",+'Factors emissió OCCC'!$D$19*(1-(IF(H557="",0.05,H557))))</f>
        <v/>
      </c>
      <c r="J557" s="600" t="str">
        <f t="shared" si="65"/>
        <v>0,00000</v>
      </c>
      <c r="K557" s="218" t="s">
        <v>1073</v>
      </c>
      <c r="L557" s="890" t="str">
        <f>IF(G557=0,"",+'Factors emissió OCCC'!$M$25)</f>
        <v/>
      </c>
      <c r="M557" s="600" t="str">
        <f t="shared" si="63"/>
        <v>0,00000</v>
      </c>
      <c r="N557" s="218" t="s">
        <v>1073</v>
      </c>
      <c r="O557" s="890" t="str">
        <f>IF(G557=0,"",+'Factors emissió OCCC'!$O$25)</f>
        <v/>
      </c>
      <c r="P557" s="600" t="str">
        <f t="shared" si="64"/>
        <v>0,00000</v>
      </c>
      <c r="Q557" s="350" t="s">
        <v>1073</v>
      </c>
      <c r="R557" s="243"/>
      <c r="S557" s="243"/>
      <c r="T557" s="243"/>
      <c r="U557" s="243"/>
      <c r="V557" s="134"/>
      <c r="W557" s="141"/>
      <c r="X557" s="134"/>
      <c r="Y557" s="134"/>
    </row>
    <row r="558" spans="2:25" s="107" customFormat="1" ht="21" customHeight="1" x14ac:dyDescent="0.25">
      <c r="B558" s="120"/>
      <c r="C558" s="1464"/>
      <c r="D558" s="1470"/>
      <c r="E558" s="839" t="s">
        <v>107</v>
      </c>
      <c r="F558" s="839" t="s">
        <v>103</v>
      </c>
      <c r="G558" s="846"/>
      <c r="H558" s="140"/>
      <c r="I558" s="139" t="str">
        <f>IF(G558=0,"",+'Factors emissió OCCC'!$D$19*(1-(IF(H558="",0.05,H558))))</f>
        <v/>
      </c>
      <c r="J558" s="600" t="str">
        <f t="shared" si="65"/>
        <v>0,00000</v>
      </c>
      <c r="K558" s="218" t="s">
        <v>1073</v>
      </c>
      <c r="L558" s="890" t="str">
        <f>IF(G558=0,"",+'Factors emissió OCCC'!$M$18)</f>
        <v/>
      </c>
      <c r="M558" s="600" t="str">
        <f t="shared" si="63"/>
        <v>0,00000</v>
      </c>
      <c r="N558" s="218" t="s">
        <v>1073</v>
      </c>
      <c r="O558" s="890" t="str">
        <f>IF(G558=0,"",+'Factors emissió OCCC'!$O$18)</f>
        <v/>
      </c>
      <c r="P558" s="600" t="str">
        <f t="shared" si="64"/>
        <v>0,00000</v>
      </c>
      <c r="Q558" s="350" t="s">
        <v>1073</v>
      </c>
      <c r="R558" s="243"/>
      <c r="S558" s="243"/>
      <c r="T558" s="243"/>
      <c r="U558" s="243"/>
      <c r="V558" s="134"/>
      <c r="W558" s="141"/>
      <c r="X558" s="134"/>
      <c r="Y558" s="134"/>
    </row>
    <row r="559" spans="2:25" s="107" customFormat="1" ht="21" customHeight="1" x14ac:dyDescent="0.25">
      <c r="B559" s="120"/>
      <c r="C559" s="1464"/>
      <c r="D559" s="1470" t="s">
        <v>1677</v>
      </c>
      <c r="E559" s="839" t="s">
        <v>102</v>
      </c>
      <c r="F559" s="839" t="s">
        <v>103</v>
      </c>
      <c r="G559" s="846"/>
      <c r="H559" s="140"/>
      <c r="I559" s="139" t="str">
        <f>IF(G559=0,"",+'Factors emissió OCCC'!$D$20*(1-(IF(H559="",0.3,H559))))</f>
        <v/>
      </c>
      <c r="J559" s="600" t="str">
        <f t="shared" si="65"/>
        <v>0,00000</v>
      </c>
      <c r="K559" s="218" t="s">
        <v>1073</v>
      </c>
      <c r="L559" s="890" t="str">
        <f>IF(G559=0,"",+'Factors emissió OCCC'!$M$19)</f>
        <v/>
      </c>
      <c r="M559" s="600" t="str">
        <f t="shared" si="63"/>
        <v>0,00000</v>
      </c>
      <c r="N559" s="218" t="s">
        <v>1073</v>
      </c>
      <c r="O559" s="890" t="str">
        <f>IF(G559=0,"",+'Factors emissió OCCC'!$O$19)</f>
        <v/>
      </c>
      <c r="P559" s="600" t="str">
        <f t="shared" si="64"/>
        <v>0,00000</v>
      </c>
      <c r="Q559" s="350" t="s">
        <v>1073</v>
      </c>
      <c r="R559" s="243"/>
      <c r="S559" s="243"/>
      <c r="T559" s="243"/>
      <c r="U559" s="243"/>
      <c r="V559" s="134"/>
      <c r="W559" s="141"/>
      <c r="X559" s="134"/>
      <c r="Y559" s="134"/>
    </row>
    <row r="560" spans="2:25" s="107" customFormat="1" ht="27.9" customHeight="1" x14ac:dyDescent="0.25">
      <c r="B560" s="120"/>
      <c r="C560" s="1464"/>
      <c r="D560" s="1470"/>
      <c r="E560" s="842" t="s">
        <v>104</v>
      </c>
      <c r="F560" s="839" t="s">
        <v>103</v>
      </c>
      <c r="G560" s="846"/>
      <c r="H560" s="140"/>
      <c r="I560" s="139" t="str">
        <f>IF(G560=0,"",+'Factors emissió OCCC'!$D$20*(1-(IF(H560="",0.3,H560))))</f>
        <v/>
      </c>
      <c r="J560" s="600" t="str">
        <f t="shared" si="65"/>
        <v>0,00000</v>
      </c>
      <c r="K560" s="218" t="s">
        <v>1073</v>
      </c>
      <c r="L560" s="890" t="str">
        <f>IF(G560=0,"",+'Factors emissió OCCC'!$M$23)</f>
        <v/>
      </c>
      <c r="M560" s="600" t="str">
        <f t="shared" si="63"/>
        <v>0,00000</v>
      </c>
      <c r="N560" s="218" t="s">
        <v>1073</v>
      </c>
      <c r="O560" s="890" t="str">
        <f>IF(G560=0,"",+'Factors emissió OCCC'!$O$23)</f>
        <v/>
      </c>
      <c r="P560" s="600" t="str">
        <f t="shared" si="64"/>
        <v>0,00000</v>
      </c>
      <c r="Q560" s="350" t="s">
        <v>1073</v>
      </c>
      <c r="R560" s="243"/>
      <c r="S560" s="243"/>
      <c r="T560" s="243"/>
      <c r="U560" s="243"/>
      <c r="V560" s="134"/>
      <c r="W560" s="141"/>
      <c r="X560" s="134"/>
      <c r="Y560" s="134"/>
    </row>
    <row r="561" spans="2:25" s="107" customFormat="1" ht="21" customHeight="1" x14ac:dyDescent="0.25">
      <c r="B561" s="120"/>
      <c r="C561" s="1464"/>
      <c r="D561" s="1470"/>
      <c r="E561" s="839" t="s">
        <v>105</v>
      </c>
      <c r="F561" s="839" t="s">
        <v>103</v>
      </c>
      <c r="G561" s="846"/>
      <c r="H561" s="140"/>
      <c r="I561" s="139" t="str">
        <f>IF(G561=0,"",+'Factors emissió OCCC'!$D$20*(1-(IF(H561="",0.3,H561))))</f>
        <v/>
      </c>
      <c r="J561" s="600" t="str">
        <f t="shared" si="65"/>
        <v>0,00000</v>
      </c>
      <c r="K561" s="218" t="s">
        <v>1073</v>
      </c>
      <c r="L561" s="890" t="str">
        <f>IF(G561=0,"",+'Factors emissió OCCC'!$M$26)</f>
        <v/>
      </c>
      <c r="M561" s="600" t="str">
        <f t="shared" si="63"/>
        <v>0,00000</v>
      </c>
      <c r="N561" s="218" t="s">
        <v>1073</v>
      </c>
      <c r="O561" s="890" t="str">
        <f>IF(G561=0,"",+'Factors emissió OCCC'!$O$26)</f>
        <v/>
      </c>
      <c r="P561" s="600" t="str">
        <f t="shared" si="64"/>
        <v>0,00000</v>
      </c>
      <c r="Q561" s="350" t="s">
        <v>1073</v>
      </c>
      <c r="R561" s="243"/>
      <c r="S561" s="243"/>
      <c r="T561" s="243"/>
      <c r="U561" s="243"/>
      <c r="V561" s="134"/>
      <c r="W561" s="141"/>
      <c r="X561" s="134"/>
      <c r="Y561" s="134"/>
    </row>
    <row r="562" spans="2:25" s="107" customFormat="1" ht="21" customHeight="1" x14ac:dyDescent="0.25">
      <c r="B562" s="120"/>
      <c r="C562" s="1464"/>
      <c r="D562" s="1470"/>
      <c r="E562" s="839" t="s">
        <v>107</v>
      </c>
      <c r="F562" s="839" t="s">
        <v>103</v>
      </c>
      <c r="G562" s="846"/>
      <c r="H562" s="140"/>
      <c r="I562" s="139" t="str">
        <f>IF(G562=0,"",+'Factors emissió OCCC'!$D$20*(1-(IF(H562="",0.3,H562))))</f>
        <v/>
      </c>
      <c r="J562" s="600" t="str">
        <f t="shared" si="65"/>
        <v>0,00000</v>
      </c>
      <c r="K562" s="218" t="s">
        <v>1073</v>
      </c>
      <c r="L562" s="890" t="str">
        <f>IF(G562=0,"",+'Factors emissió OCCC'!$M$19)</f>
        <v/>
      </c>
      <c r="M562" s="600" t="str">
        <f t="shared" si="63"/>
        <v>0,00000</v>
      </c>
      <c r="N562" s="218" t="s">
        <v>1073</v>
      </c>
      <c r="O562" s="890" t="str">
        <f>IF(G562=0,"",+'Factors emissió OCCC'!$O$19)</f>
        <v/>
      </c>
      <c r="P562" s="600" t="str">
        <f t="shared" si="64"/>
        <v>0,00000</v>
      </c>
      <c r="Q562" s="350" t="s">
        <v>1073</v>
      </c>
      <c r="R562" s="243"/>
      <c r="S562" s="243"/>
      <c r="T562" s="243"/>
      <c r="U562" s="243"/>
      <c r="V562" s="134"/>
      <c r="W562" s="141"/>
      <c r="X562" s="134"/>
      <c r="Y562" s="134"/>
    </row>
    <row r="563" spans="2:25" s="107" customFormat="1" ht="21" customHeight="1" x14ac:dyDescent="0.25">
      <c r="B563" s="120"/>
      <c r="C563" s="1464"/>
      <c r="D563" s="1470" t="s">
        <v>111</v>
      </c>
      <c r="E563" s="839" t="s">
        <v>102</v>
      </c>
      <c r="F563" s="839" t="s">
        <v>103</v>
      </c>
      <c r="G563" s="846"/>
      <c r="H563" s="142"/>
      <c r="I563" s="139" t="str">
        <f>IF(G563=0,"",+'Factors emissió OCCC'!$D$22)</f>
        <v/>
      </c>
      <c r="J563" s="600" t="str">
        <f t="shared" si="65"/>
        <v>0,00000</v>
      </c>
      <c r="K563" s="218" t="s">
        <v>1073</v>
      </c>
      <c r="L563" s="890" t="str">
        <f>IF(G563=0,"",+'Factors emissió OCCC'!$M$20)</f>
        <v/>
      </c>
      <c r="M563" s="600" t="str">
        <f t="shared" si="63"/>
        <v>0,00000</v>
      </c>
      <c r="N563" s="218" t="s">
        <v>1073</v>
      </c>
      <c r="O563" s="890" t="str">
        <f>IF(G563=0,"",+'Factors emissió OCCC'!$O$20)</f>
        <v/>
      </c>
      <c r="P563" s="600" t="str">
        <f t="shared" si="64"/>
        <v>0,00000</v>
      </c>
      <c r="Q563" s="350" t="s">
        <v>1073</v>
      </c>
      <c r="R563" s="243"/>
      <c r="S563" s="243"/>
      <c r="T563" s="243"/>
      <c r="U563" s="243"/>
      <c r="V563" s="134"/>
      <c r="W563" s="141"/>
      <c r="X563" s="134"/>
      <c r="Y563" s="134"/>
    </row>
    <row r="564" spans="2:25" s="107" customFormat="1" ht="27.9" customHeight="1" x14ac:dyDescent="0.25">
      <c r="B564" s="120"/>
      <c r="C564" s="1464"/>
      <c r="D564" s="1489"/>
      <c r="E564" s="842" t="s">
        <v>104</v>
      </c>
      <c r="F564" s="839" t="s">
        <v>103</v>
      </c>
      <c r="G564" s="846"/>
      <c r="H564" s="142"/>
      <c r="I564" s="139" t="str">
        <f>IF(G564=0,"",+'Factors emissió OCCC'!$D$22)</f>
        <v/>
      </c>
      <c r="J564" s="600" t="str">
        <f t="shared" si="65"/>
        <v>0,00000</v>
      </c>
      <c r="K564" s="218" t="s">
        <v>1073</v>
      </c>
      <c r="L564" s="891"/>
      <c r="M564" s="600" t="str">
        <f t="shared" si="63"/>
        <v>0,00000</v>
      </c>
      <c r="N564" s="241"/>
      <c r="O564" s="891"/>
      <c r="P564" s="600" t="str">
        <f t="shared" si="64"/>
        <v>0,00000</v>
      </c>
      <c r="Q564" s="340"/>
      <c r="R564" s="243"/>
      <c r="S564" s="243"/>
      <c r="T564" s="243"/>
      <c r="U564" s="243"/>
      <c r="V564" s="134"/>
      <c r="W564" s="141"/>
      <c r="X564" s="134"/>
      <c r="Y564" s="134"/>
    </row>
    <row r="565" spans="2:25" s="107" customFormat="1" ht="21" customHeight="1" x14ac:dyDescent="0.25">
      <c r="B565" s="120"/>
      <c r="C565" s="1464"/>
      <c r="D565" s="1489"/>
      <c r="E565" s="839" t="s">
        <v>105</v>
      </c>
      <c r="F565" s="839" t="s">
        <v>103</v>
      </c>
      <c r="G565" s="846"/>
      <c r="H565" s="142"/>
      <c r="I565" s="139" t="str">
        <f>IF(G565=0,"",+'Factors emissió OCCC'!$D$22)</f>
        <v/>
      </c>
      <c r="J565" s="600" t="str">
        <f t="shared" si="65"/>
        <v>0,00000</v>
      </c>
      <c r="K565" s="218" t="s">
        <v>1073</v>
      </c>
      <c r="L565" s="891"/>
      <c r="M565" s="600" t="str">
        <f t="shared" si="63"/>
        <v>0,00000</v>
      </c>
      <c r="N565" s="241"/>
      <c r="O565" s="891"/>
      <c r="P565" s="600" t="str">
        <f t="shared" si="64"/>
        <v>0,00000</v>
      </c>
      <c r="Q565" s="340"/>
      <c r="R565" s="243"/>
      <c r="S565" s="243"/>
      <c r="T565" s="243"/>
      <c r="U565" s="243"/>
      <c r="V565" s="134"/>
      <c r="W565" s="141"/>
      <c r="X565" s="134"/>
      <c r="Y565" s="134"/>
    </row>
    <row r="566" spans="2:25" s="107" customFormat="1" ht="21" customHeight="1" x14ac:dyDescent="0.25">
      <c r="B566" s="120"/>
      <c r="C566" s="1464"/>
      <c r="D566" s="1489"/>
      <c r="E566" s="839" t="s">
        <v>106</v>
      </c>
      <c r="F566" s="839" t="s">
        <v>103</v>
      </c>
      <c r="G566" s="846"/>
      <c r="H566" s="142"/>
      <c r="I566" s="139" t="str">
        <f>IF(G566=0,"",+'Factors emissió OCCC'!$D$22)</f>
        <v/>
      </c>
      <c r="J566" s="600" t="str">
        <f t="shared" si="65"/>
        <v>0,00000</v>
      </c>
      <c r="K566" s="218" t="s">
        <v>1073</v>
      </c>
      <c r="L566" s="891"/>
      <c r="M566" s="600" t="str">
        <f t="shared" si="63"/>
        <v>0,00000</v>
      </c>
      <c r="N566" s="241"/>
      <c r="O566" s="891"/>
      <c r="P566" s="600" t="str">
        <f t="shared" si="64"/>
        <v>0,00000</v>
      </c>
      <c r="Q566" s="340"/>
      <c r="R566" s="243"/>
      <c r="S566" s="243"/>
      <c r="T566" s="243"/>
      <c r="U566" s="243"/>
      <c r="V566" s="134"/>
      <c r="W566" s="141"/>
      <c r="X566" s="134"/>
      <c r="Y566" s="134"/>
    </row>
    <row r="567" spans="2:25" s="107" customFormat="1" ht="21" customHeight="1" x14ac:dyDescent="0.25">
      <c r="B567" s="120"/>
      <c r="C567" s="1464"/>
      <c r="D567" s="1489"/>
      <c r="E567" s="839" t="s">
        <v>107</v>
      </c>
      <c r="F567" s="839" t="s">
        <v>103</v>
      </c>
      <c r="G567" s="846"/>
      <c r="H567" s="142"/>
      <c r="I567" s="139" t="str">
        <f>IF(G567=0,"",+'Factors emissió OCCC'!$D$22)</f>
        <v/>
      </c>
      <c r="J567" s="600" t="str">
        <f t="shared" si="65"/>
        <v>0,00000</v>
      </c>
      <c r="K567" s="218" t="s">
        <v>1073</v>
      </c>
      <c r="L567" s="890" t="str">
        <f>IF(G567=0,"",+'Factors emissió OCCC'!$M$20)</f>
        <v/>
      </c>
      <c r="M567" s="600" t="str">
        <f t="shared" si="63"/>
        <v>0,00000</v>
      </c>
      <c r="N567" s="218" t="s">
        <v>1073</v>
      </c>
      <c r="O567" s="890" t="str">
        <f>IF(G567=0,"",+'Factors emissió OCCC'!$O$20)</f>
        <v/>
      </c>
      <c r="P567" s="600" t="str">
        <f t="shared" si="64"/>
        <v>0,00000</v>
      </c>
      <c r="Q567" s="350" t="s">
        <v>1073</v>
      </c>
      <c r="R567" s="243"/>
      <c r="S567" s="243"/>
      <c r="T567" s="243"/>
      <c r="U567" s="243"/>
      <c r="V567" s="134"/>
      <c r="W567" s="141"/>
      <c r="X567" s="134"/>
      <c r="Y567" s="134"/>
    </row>
    <row r="568" spans="2:25" s="107" customFormat="1" ht="51.75" customHeight="1" x14ac:dyDescent="0.25">
      <c r="B568" s="120"/>
      <c r="C568" s="1464"/>
      <c r="D568" s="1489"/>
      <c r="E568" s="842" t="s">
        <v>108</v>
      </c>
      <c r="F568" s="839" t="s">
        <v>103</v>
      </c>
      <c r="G568" s="846"/>
      <c r="H568" s="142"/>
      <c r="I568" s="139" t="str">
        <f>IF(G568=0,"",+'Factors emissió OCCC'!$D$22)</f>
        <v/>
      </c>
      <c r="J568" s="600" t="str">
        <f t="shared" si="65"/>
        <v>0,00000</v>
      </c>
      <c r="K568" s="218" t="s">
        <v>1073</v>
      </c>
      <c r="L568" s="891"/>
      <c r="M568" s="600" t="str">
        <f t="shared" si="63"/>
        <v>0,00000</v>
      </c>
      <c r="N568" s="241"/>
      <c r="O568" s="891"/>
      <c r="P568" s="600" t="str">
        <f t="shared" si="64"/>
        <v>0,00000</v>
      </c>
      <c r="Q568" s="340"/>
      <c r="R568" s="243"/>
      <c r="S568" s="243"/>
      <c r="T568" s="243"/>
      <c r="U568" s="243"/>
      <c r="V568" s="134"/>
      <c r="W568" s="141"/>
      <c r="X568" s="134"/>
      <c r="Y568" s="134"/>
    </row>
    <row r="569" spans="2:25" s="107" customFormat="1" ht="21" customHeight="1" x14ac:dyDescent="0.25">
      <c r="B569" s="120"/>
      <c r="C569" s="1464"/>
      <c r="D569" s="1470" t="s">
        <v>112</v>
      </c>
      <c r="E569" s="839" t="s">
        <v>102</v>
      </c>
      <c r="F569" s="143" t="s">
        <v>192</v>
      </c>
      <c r="G569" s="846"/>
      <c r="H569" s="142"/>
      <c r="I569" s="139" t="str">
        <f>IF(G569=0,"",+'Factors emissió OCCC'!$D$23)</f>
        <v/>
      </c>
      <c r="J569" s="600" t="str">
        <f>IF(G569=0,"0,00000",(G569*I569)/1000)</f>
        <v>0,00000</v>
      </c>
      <c r="K569" s="218" t="s">
        <v>1073</v>
      </c>
      <c r="L569" s="891"/>
      <c r="M569" s="600" t="str">
        <f t="shared" si="63"/>
        <v>0,00000</v>
      </c>
      <c r="N569" s="241"/>
      <c r="O569" s="891"/>
      <c r="P569" s="600" t="str">
        <f t="shared" si="64"/>
        <v>0,00000</v>
      </c>
      <c r="Q569" s="340"/>
      <c r="R569" s="243"/>
      <c r="S569" s="243"/>
      <c r="T569" s="243"/>
      <c r="U569" s="243"/>
      <c r="V569" s="134"/>
      <c r="W569" s="141"/>
      <c r="X569" s="134"/>
      <c r="Y569" s="134"/>
    </row>
    <row r="570" spans="2:25" s="107" customFormat="1" ht="28.5" customHeight="1" x14ac:dyDescent="0.25">
      <c r="B570" s="120"/>
      <c r="C570" s="1464"/>
      <c r="D570" s="1489"/>
      <c r="E570" s="842" t="s">
        <v>104</v>
      </c>
      <c r="F570" s="143" t="s">
        <v>192</v>
      </c>
      <c r="G570" s="846"/>
      <c r="H570" s="142"/>
      <c r="I570" s="139" t="str">
        <f>IF(G570=0,"",+'Factors emissió OCCC'!$D$23)</f>
        <v/>
      </c>
      <c r="J570" s="600" t="str">
        <f t="shared" ref="J570:J576" si="66">IF(G570=0,"0,00000",(G570*I570)/1000)</f>
        <v>0,00000</v>
      </c>
      <c r="K570" s="218" t="s">
        <v>1073</v>
      </c>
      <c r="L570" s="891"/>
      <c r="M570" s="600" t="str">
        <f t="shared" si="63"/>
        <v>0,00000</v>
      </c>
      <c r="N570" s="241"/>
      <c r="O570" s="891"/>
      <c r="P570" s="600" t="str">
        <f t="shared" si="64"/>
        <v>0,00000</v>
      </c>
      <c r="Q570" s="340"/>
      <c r="R570" s="243"/>
      <c r="S570" s="243"/>
      <c r="T570" s="243"/>
      <c r="U570" s="243"/>
      <c r="V570" s="134"/>
      <c r="W570" s="141"/>
      <c r="X570" s="134"/>
      <c r="Y570" s="134"/>
    </row>
    <row r="571" spans="2:25" s="107" customFormat="1" ht="21" customHeight="1" x14ac:dyDescent="0.25">
      <c r="B571" s="120"/>
      <c r="C571" s="1464"/>
      <c r="D571" s="1489"/>
      <c r="E571" s="839" t="s">
        <v>105</v>
      </c>
      <c r="F571" s="143" t="s">
        <v>192</v>
      </c>
      <c r="G571" s="846"/>
      <c r="H571" s="142"/>
      <c r="I571" s="139" t="str">
        <f>IF(G571=0,"",+'Factors emissió OCCC'!$D$23)</f>
        <v/>
      </c>
      <c r="J571" s="600" t="str">
        <f t="shared" si="66"/>
        <v>0,00000</v>
      </c>
      <c r="K571" s="218" t="s">
        <v>1073</v>
      </c>
      <c r="L571" s="891"/>
      <c r="M571" s="600" t="str">
        <f t="shared" si="63"/>
        <v>0,00000</v>
      </c>
      <c r="N571" s="241"/>
      <c r="O571" s="891"/>
      <c r="P571" s="600" t="str">
        <f t="shared" si="64"/>
        <v>0,00000</v>
      </c>
      <c r="Q571" s="340"/>
      <c r="R571" s="243"/>
      <c r="S571" s="243"/>
      <c r="T571" s="243"/>
      <c r="U571" s="243"/>
      <c r="V571" s="134"/>
      <c r="W571" s="141"/>
      <c r="X571" s="134"/>
      <c r="Y571" s="134"/>
    </row>
    <row r="572" spans="2:25" s="107" customFormat="1" ht="21" customHeight="1" x14ac:dyDescent="0.25">
      <c r="B572" s="120"/>
      <c r="C572" s="1464"/>
      <c r="D572" s="1489"/>
      <c r="E572" s="839" t="s">
        <v>107</v>
      </c>
      <c r="F572" s="143" t="s">
        <v>192</v>
      </c>
      <c r="G572" s="846"/>
      <c r="H572" s="142"/>
      <c r="I572" s="139" t="str">
        <f>IF(G572=0,"",+'Factors emissió OCCC'!$D$23)</f>
        <v/>
      </c>
      <c r="J572" s="600" t="str">
        <f t="shared" si="66"/>
        <v>0,00000</v>
      </c>
      <c r="K572" s="218" t="s">
        <v>1073</v>
      </c>
      <c r="L572" s="891"/>
      <c r="M572" s="600" t="str">
        <f t="shared" si="63"/>
        <v>0,00000</v>
      </c>
      <c r="N572" s="241"/>
      <c r="O572" s="891"/>
      <c r="P572" s="600" t="str">
        <f t="shared" si="64"/>
        <v>0,00000</v>
      </c>
      <c r="Q572" s="340"/>
      <c r="R572" s="243"/>
      <c r="S572" s="243"/>
      <c r="T572" s="243"/>
      <c r="U572" s="243"/>
      <c r="V572" s="134"/>
      <c r="W572" s="141"/>
      <c r="X572" s="134"/>
      <c r="Y572" s="134"/>
    </row>
    <row r="573" spans="2:25" s="107" customFormat="1" ht="21" customHeight="1" x14ac:dyDescent="0.25">
      <c r="B573" s="120"/>
      <c r="C573" s="1464"/>
      <c r="D573" s="1470" t="s">
        <v>1125</v>
      </c>
      <c r="E573" s="839" t="s">
        <v>102</v>
      </c>
      <c r="F573" s="839" t="s">
        <v>103</v>
      </c>
      <c r="G573" s="846"/>
      <c r="H573" s="142"/>
      <c r="I573" s="139" t="str">
        <f>IF(G573=0,"",+'Factors emissió OCCC'!$D$16)</f>
        <v/>
      </c>
      <c r="J573" s="600" t="str">
        <f t="shared" si="66"/>
        <v>0,00000</v>
      </c>
      <c r="K573" s="218" t="s">
        <v>1073</v>
      </c>
      <c r="L573" s="890" t="str">
        <f>IF(G573=0,"",+'Factors emissió OCCC'!$M$17)</f>
        <v/>
      </c>
      <c r="M573" s="600" t="str">
        <f t="shared" si="63"/>
        <v>0,00000</v>
      </c>
      <c r="N573" s="218" t="s">
        <v>1073</v>
      </c>
      <c r="O573" s="890" t="str">
        <f>IF(G573=0,"",+'Factors emissió OCCC'!$O$17)</f>
        <v/>
      </c>
      <c r="P573" s="600" t="str">
        <f t="shared" si="64"/>
        <v>0,00000</v>
      </c>
      <c r="Q573" s="350" t="s">
        <v>1073</v>
      </c>
      <c r="R573" s="243"/>
      <c r="S573" s="243"/>
      <c r="T573" s="243"/>
      <c r="U573" s="243"/>
      <c r="V573" s="134"/>
      <c r="W573" s="141"/>
      <c r="X573" s="134"/>
      <c r="Y573" s="134"/>
    </row>
    <row r="574" spans="2:25" s="107" customFormat="1" ht="27.9" customHeight="1" x14ac:dyDescent="0.25">
      <c r="B574" s="120"/>
      <c r="C574" s="1464"/>
      <c r="D574" s="1470"/>
      <c r="E574" s="842" t="s">
        <v>104</v>
      </c>
      <c r="F574" s="839" t="s">
        <v>103</v>
      </c>
      <c r="G574" s="846"/>
      <c r="H574" s="142"/>
      <c r="I574" s="139" t="str">
        <f>IF(G574=0,"",+'Factors emissió OCCC'!$D$16)</f>
        <v/>
      </c>
      <c r="J574" s="600" t="str">
        <f t="shared" si="66"/>
        <v>0,00000</v>
      </c>
      <c r="K574" s="218" t="s">
        <v>1073</v>
      </c>
      <c r="L574" s="890" t="str">
        <f>IF(G574=0,"",+'Factors emissió OCCC'!$M$21)</f>
        <v/>
      </c>
      <c r="M574" s="600" t="str">
        <f t="shared" si="63"/>
        <v>0,00000</v>
      </c>
      <c r="N574" s="218" t="s">
        <v>1073</v>
      </c>
      <c r="O574" s="890" t="str">
        <f>IF(G574=0,"",+'Factors emissió OCCC'!$O$21)</f>
        <v/>
      </c>
      <c r="P574" s="600" t="str">
        <f t="shared" si="64"/>
        <v>0,00000</v>
      </c>
      <c r="Q574" s="350" t="s">
        <v>1073</v>
      </c>
      <c r="R574" s="243"/>
      <c r="S574" s="243"/>
      <c r="T574" s="243"/>
      <c r="U574" s="243"/>
      <c r="V574" s="134"/>
      <c r="W574" s="141"/>
      <c r="X574" s="134"/>
      <c r="Y574" s="134"/>
    </row>
    <row r="575" spans="2:25" s="107" customFormat="1" ht="21" customHeight="1" x14ac:dyDescent="0.25">
      <c r="B575" s="120"/>
      <c r="C575" s="1464"/>
      <c r="D575" s="1470"/>
      <c r="E575" s="839" t="s">
        <v>106</v>
      </c>
      <c r="F575" s="839" t="s">
        <v>103</v>
      </c>
      <c r="G575" s="846"/>
      <c r="H575" s="142"/>
      <c r="I575" s="139" t="str">
        <f>IF(G575=0,"",+'Factors emissió OCCC'!$D$16)</f>
        <v/>
      </c>
      <c r="J575" s="600" t="str">
        <f t="shared" si="66"/>
        <v>0,00000</v>
      </c>
      <c r="K575" s="218" t="s">
        <v>1073</v>
      </c>
      <c r="L575" s="890" t="str">
        <f>IF(G575=0,"",+'Factors emissió OCCC'!$M$24)</f>
        <v/>
      </c>
      <c r="M575" s="600" t="str">
        <f t="shared" si="63"/>
        <v>0,00000</v>
      </c>
      <c r="N575" s="218" t="s">
        <v>1073</v>
      </c>
      <c r="O575" s="890" t="str">
        <f>IF(G575=0,"",+'Factors emissió OCCC'!$O$24)</f>
        <v/>
      </c>
      <c r="P575" s="600" t="str">
        <f t="shared" si="64"/>
        <v>0,00000</v>
      </c>
      <c r="Q575" s="350" t="s">
        <v>1073</v>
      </c>
      <c r="R575" s="243"/>
      <c r="S575" s="243"/>
      <c r="T575" s="243"/>
      <c r="U575" s="243"/>
      <c r="V575" s="134"/>
      <c r="W575" s="141"/>
      <c r="X575" s="134"/>
      <c r="Y575" s="134"/>
    </row>
    <row r="576" spans="2:25" s="107" customFormat="1" ht="21" customHeight="1" thickBot="1" x14ac:dyDescent="0.3">
      <c r="B576" s="120"/>
      <c r="C576" s="1488"/>
      <c r="D576" s="1490"/>
      <c r="E576" s="844" t="s">
        <v>107</v>
      </c>
      <c r="F576" s="844" t="s">
        <v>103</v>
      </c>
      <c r="G576" s="859"/>
      <c r="H576" s="860"/>
      <c r="I576" s="858" t="str">
        <f>IF(G576=0,"",+'Factors emissió OCCC'!$D$16)</f>
        <v/>
      </c>
      <c r="J576" s="608" t="str">
        <f t="shared" si="66"/>
        <v>0,00000</v>
      </c>
      <c r="K576" s="244" t="s">
        <v>1073</v>
      </c>
      <c r="L576" s="892" t="str">
        <f>IF(G576=0,"",+'Factors emissió OCCC'!$M$17)</f>
        <v/>
      </c>
      <c r="M576" s="608" t="str">
        <f t="shared" si="63"/>
        <v>0,00000</v>
      </c>
      <c r="N576" s="244" t="s">
        <v>1073</v>
      </c>
      <c r="O576" s="892" t="str">
        <f>IF(G576=0,"",+'Factors emissió OCCC'!$O$17)</f>
        <v/>
      </c>
      <c r="P576" s="608" t="str">
        <f t="shared" si="64"/>
        <v>0,00000</v>
      </c>
      <c r="Q576" s="609" t="s">
        <v>1073</v>
      </c>
      <c r="R576" s="243"/>
      <c r="S576" s="243"/>
      <c r="T576" s="243"/>
      <c r="U576" s="243"/>
      <c r="V576" s="134"/>
      <c r="W576" s="141"/>
      <c r="X576" s="134"/>
      <c r="Y576" s="134"/>
    </row>
    <row r="577" spans="2:25" s="107" customFormat="1" ht="30" customHeight="1" x14ac:dyDescent="0.25">
      <c r="B577" s="120"/>
      <c r="C577" s="1485" t="s">
        <v>115</v>
      </c>
      <c r="D577" s="1486"/>
      <c r="E577" s="1486"/>
      <c r="F577" s="1486"/>
      <c r="G577" s="1486"/>
      <c r="H577" s="1486"/>
      <c r="I577" s="1486"/>
      <c r="J577" s="1486"/>
      <c r="K577" s="1486"/>
      <c r="L577" s="1486"/>
      <c r="M577" s="1486"/>
      <c r="N577" s="1486"/>
      <c r="O577" s="1486"/>
      <c r="P577" s="1486"/>
      <c r="Q577" s="1487"/>
      <c r="R577" s="243"/>
      <c r="S577" s="243"/>
      <c r="T577" s="243"/>
      <c r="U577" s="243"/>
      <c r="V577" s="134"/>
      <c r="W577" s="141"/>
      <c r="X577" s="134"/>
      <c r="Y577" s="134"/>
    </row>
    <row r="578" spans="2:25" s="107" customFormat="1" ht="42" x14ac:dyDescent="0.25">
      <c r="B578" s="120"/>
      <c r="C578" s="1458" t="s">
        <v>97</v>
      </c>
      <c r="D578" s="1460" t="s">
        <v>116</v>
      </c>
      <c r="E578" s="1460"/>
      <c r="F578" s="861" t="s">
        <v>117</v>
      </c>
      <c r="G578" s="861" t="s">
        <v>1429</v>
      </c>
      <c r="H578" s="583" t="s">
        <v>984</v>
      </c>
      <c r="I578" s="583" t="s">
        <v>982</v>
      </c>
      <c r="J578" s="1475" t="s">
        <v>983</v>
      </c>
      <c r="K578" s="1475"/>
      <c r="L578" s="1421" t="s">
        <v>1070</v>
      </c>
      <c r="M578" s="1421"/>
      <c r="N578" s="1421"/>
      <c r="O578" s="1421" t="s">
        <v>1069</v>
      </c>
      <c r="P578" s="1421"/>
      <c r="Q578" s="1417"/>
      <c r="R578" s="243"/>
      <c r="S578" s="243"/>
      <c r="T578" s="243"/>
      <c r="U578" s="243"/>
      <c r="V578" s="134"/>
      <c r="W578" s="141" t="s">
        <v>985</v>
      </c>
      <c r="X578" s="134"/>
      <c r="Y578" s="134"/>
    </row>
    <row r="579" spans="2:25" s="107" customFormat="1" ht="47.1" customHeight="1" x14ac:dyDescent="0.25">
      <c r="B579" s="120"/>
      <c r="C579" s="1458"/>
      <c r="D579" s="1460"/>
      <c r="E579" s="1460"/>
      <c r="F579" s="861" t="s">
        <v>118</v>
      </c>
      <c r="G579" s="861" t="s">
        <v>1430</v>
      </c>
      <c r="H579" s="841" t="s">
        <v>119</v>
      </c>
      <c r="I579" s="841" t="s">
        <v>986</v>
      </c>
      <c r="J579" s="673" t="s">
        <v>1071</v>
      </c>
      <c r="K579" s="673" t="s">
        <v>1078</v>
      </c>
      <c r="L579" s="673" t="s">
        <v>1423</v>
      </c>
      <c r="M579" s="673" t="s">
        <v>1072</v>
      </c>
      <c r="N579" s="673" t="s">
        <v>1080</v>
      </c>
      <c r="O579" s="673" t="s">
        <v>1425</v>
      </c>
      <c r="P579" s="673" t="s">
        <v>1072</v>
      </c>
      <c r="Q579" s="838" t="s">
        <v>1079</v>
      </c>
      <c r="R579" s="243"/>
      <c r="S579" s="243"/>
      <c r="T579" s="243"/>
      <c r="U579" s="243"/>
      <c r="V579" s="134"/>
      <c r="W579" s="141"/>
      <c r="X579" s="134"/>
      <c r="Y579" s="134"/>
    </row>
    <row r="580" spans="2:25" s="107" customFormat="1" ht="21" customHeight="1" x14ac:dyDescent="0.25">
      <c r="B580" s="120"/>
      <c r="C580" s="1463" t="s">
        <v>120</v>
      </c>
      <c r="D580" s="1470" t="s">
        <v>1124</v>
      </c>
      <c r="E580" s="839" t="s">
        <v>102</v>
      </c>
      <c r="F580" s="862"/>
      <c r="G580" s="863" t="str">
        <f>IF(F580=0,"0,00",F580/H580)</f>
        <v>0,00</v>
      </c>
      <c r="H580" s="144" t="str">
        <f>IF(F580=0,"",+'Factors emissió OCCC'!$F$16)</f>
        <v/>
      </c>
      <c r="I580" s="139" t="str">
        <f>IF(F580=0,"",+'Factors emissió OCCC'!$D$16)</f>
        <v/>
      </c>
      <c r="J580" s="600" t="str">
        <f t="shared" ref="J580:J591" si="67">IF(F580=0,"0,00000",(F580/H580*I580)/1000)</f>
        <v>0,00000</v>
      </c>
      <c r="K580" s="218" t="s">
        <v>1073</v>
      </c>
      <c r="L580" s="887">
        <f>IF(G580=0,"",+'Factors emissió OCCC'!$M$17)</f>
        <v>6.3200000000000001E-3</v>
      </c>
      <c r="M580" s="600">
        <f>IF(G580=0,"0,00000",(G580*L580)/1000)</f>
        <v>0</v>
      </c>
      <c r="N580" s="218" t="s">
        <v>1073</v>
      </c>
      <c r="O580" s="887">
        <f>IF(G580=0,"",+'Factors emissió OCCC'!$O$17)</f>
        <v>5.8999999999999999E-3</v>
      </c>
      <c r="P580" s="600">
        <f>IF(G580=0,"0,00000",(G580*O580)/1000)</f>
        <v>0</v>
      </c>
      <c r="Q580" s="350" t="s">
        <v>1073</v>
      </c>
      <c r="R580" s="243"/>
      <c r="S580" s="243"/>
      <c r="T580" s="243"/>
      <c r="U580" s="243"/>
      <c r="V580" s="134"/>
      <c r="W580" s="141"/>
      <c r="X580" s="134"/>
      <c r="Y580" s="134"/>
    </row>
    <row r="581" spans="2:25" s="107" customFormat="1" ht="27.9" customHeight="1" x14ac:dyDescent="0.25">
      <c r="B581" s="120"/>
      <c r="C581" s="1463"/>
      <c r="D581" s="1470"/>
      <c r="E581" s="842" t="s">
        <v>104</v>
      </c>
      <c r="F581" s="862"/>
      <c r="G581" s="863" t="str">
        <f t="shared" ref="G581:G595" si="68">IF(F581=0,"0,00",F581/H581)</f>
        <v>0,00</v>
      </c>
      <c r="H581" s="144" t="str">
        <f>IF(F581=0,"",+'Factors emissió OCCC'!$F$16)</f>
        <v/>
      </c>
      <c r="I581" s="139" t="str">
        <f>IF(F581=0,"",+'Factors emissió OCCC'!$D$16)</f>
        <v/>
      </c>
      <c r="J581" s="600" t="str">
        <f t="shared" si="67"/>
        <v>0,00000</v>
      </c>
      <c r="K581" s="218" t="s">
        <v>1073</v>
      </c>
      <c r="L581" s="887">
        <f>IF(G581=0,"",+'Factors emissió OCCC'!$M$21)</f>
        <v>5.0699999999999999E-3</v>
      </c>
      <c r="M581" s="600">
        <f t="shared" ref="M581:M583" si="69">IF(G581=0,"0,00000",(G581*L581)/1000)</f>
        <v>0</v>
      </c>
      <c r="N581" s="218" t="s">
        <v>1073</v>
      </c>
      <c r="O581" s="887">
        <f>IF(G581=0,"",+'Factors emissió OCCC'!$O$21)</f>
        <v>5.7499999999999999E-3</v>
      </c>
      <c r="P581" s="600">
        <f t="shared" ref="P581:P583" si="70">IF(G581=0,"0,00000",(G581*O581)/1000)</f>
        <v>0</v>
      </c>
      <c r="Q581" s="350" t="s">
        <v>1073</v>
      </c>
      <c r="R581" s="243"/>
      <c r="S581" s="243"/>
      <c r="T581" s="243"/>
      <c r="U581" s="243"/>
      <c r="V581" s="134"/>
      <c r="W581" s="141"/>
      <c r="X581" s="134"/>
      <c r="Y581" s="134"/>
    </row>
    <row r="582" spans="2:25" s="107" customFormat="1" ht="21" customHeight="1" x14ac:dyDescent="0.25">
      <c r="B582" s="120"/>
      <c r="C582" s="1463"/>
      <c r="D582" s="1470"/>
      <c r="E582" s="839" t="s">
        <v>106</v>
      </c>
      <c r="F582" s="862"/>
      <c r="G582" s="863" t="str">
        <f t="shared" si="68"/>
        <v>0,00</v>
      </c>
      <c r="H582" s="144" t="str">
        <f>IF(F582=0,"",+'Factors emissió OCCC'!$F$16)</f>
        <v/>
      </c>
      <c r="I582" s="139" t="str">
        <f>IF(F582=0,"",+'Factors emissió OCCC'!$D$16)</f>
        <v/>
      </c>
      <c r="J582" s="600" t="str">
        <f t="shared" si="67"/>
        <v>0,00000</v>
      </c>
      <c r="K582" s="218" t="s">
        <v>1073</v>
      </c>
      <c r="L582" s="887">
        <f>IF(G582=0,"",+'Factors emissió OCCC'!$M$24)</f>
        <v>5.289E-2</v>
      </c>
      <c r="M582" s="600">
        <f t="shared" si="69"/>
        <v>0</v>
      </c>
      <c r="N582" s="218" t="s">
        <v>1073</v>
      </c>
      <c r="O582" s="887">
        <f>IF(G582=0,"",+'Factors emissió OCCC'!$O$24)</f>
        <v>1.2789999999999999E-2</v>
      </c>
      <c r="P582" s="600">
        <f t="shared" si="70"/>
        <v>0</v>
      </c>
      <c r="Q582" s="350" t="s">
        <v>1073</v>
      </c>
      <c r="R582" s="243"/>
      <c r="S582" s="243"/>
      <c r="T582" s="243"/>
      <c r="U582" s="243"/>
      <c r="V582" s="134"/>
      <c r="W582" s="141"/>
      <c r="X582" s="134"/>
      <c r="Y582" s="134"/>
    </row>
    <row r="583" spans="2:25" s="107" customFormat="1" ht="21" customHeight="1" x14ac:dyDescent="0.25">
      <c r="B583" s="120"/>
      <c r="C583" s="1463"/>
      <c r="D583" s="1470"/>
      <c r="E583" s="839" t="s">
        <v>107</v>
      </c>
      <c r="F583" s="862"/>
      <c r="G583" s="863" t="str">
        <f t="shared" si="68"/>
        <v>0,00</v>
      </c>
      <c r="H583" s="144" t="str">
        <f>IF(F583=0,"",+'Factors emissió OCCC'!$F$16)</f>
        <v/>
      </c>
      <c r="I583" s="139" t="str">
        <f>IF(F583=0,"",+'Factors emissió OCCC'!$D$16)</f>
        <v/>
      </c>
      <c r="J583" s="600" t="str">
        <f t="shared" si="67"/>
        <v>0,00000</v>
      </c>
      <c r="K583" s="218" t="s">
        <v>1073</v>
      </c>
      <c r="L583" s="887">
        <f>IF(G583=0,"",+'Factors emissió OCCC'!$M$17)</f>
        <v>6.3200000000000001E-3</v>
      </c>
      <c r="M583" s="600">
        <f t="shared" si="69"/>
        <v>0</v>
      </c>
      <c r="N583" s="218" t="s">
        <v>1073</v>
      </c>
      <c r="O583" s="887">
        <f>IF(G583=0,"",+'Factors emissió OCCC'!$O$17)</f>
        <v>5.8999999999999999E-3</v>
      </c>
      <c r="P583" s="600">
        <f t="shared" si="70"/>
        <v>0</v>
      </c>
      <c r="Q583" s="350" t="s">
        <v>1073</v>
      </c>
      <c r="R583" s="243"/>
      <c r="S583" s="243"/>
      <c r="T583" s="243"/>
      <c r="U583" s="243"/>
      <c r="V583" s="134"/>
      <c r="W583" s="141"/>
      <c r="X583" s="134"/>
      <c r="Y583" s="134"/>
    </row>
    <row r="584" spans="2:25" s="107" customFormat="1" ht="21" customHeight="1" x14ac:dyDescent="0.25">
      <c r="B584" s="120"/>
      <c r="C584" s="1463"/>
      <c r="D584" s="1470" t="s">
        <v>121</v>
      </c>
      <c r="E584" s="839" t="s">
        <v>102</v>
      </c>
      <c r="F584" s="862"/>
      <c r="G584" s="863" t="str">
        <f t="shared" si="68"/>
        <v>0,00</v>
      </c>
      <c r="H584" s="144" t="str">
        <f>IF(F584=0,"",+'Factors emissió OCCC'!$F$17)</f>
        <v/>
      </c>
      <c r="I584" s="139" t="str">
        <f>IF(F584=0,"",+'Factors emissió OCCC'!$D$16)</f>
        <v/>
      </c>
      <c r="J584" s="600" t="str">
        <f t="shared" si="67"/>
        <v>0,00000</v>
      </c>
      <c r="K584" s="218" t="s">
        <v>1073</v>
      </c>
      <c r="L584" s="887">
        <f>IF(G584=0,"",+'Factors emissió OCCC'!$M$17)</f>
        <v>6.3200000000000001E-3</v>
      </c>
      <c r="M584" s="600">
        <f>IF(G584=0,"0,00000",(G584*L584)/1000)</f>
        <v>0</v>
      </c>
      <c r="N584" s="218" t="s">
        <v>1073</v>
      </c>
      <c r="O584" s="887">
        <f>IF(G584=0,"",+'Factors emissió OCCC'!$O$17)</f>
        <v>5.8999999999999999E-3</v>
      </c>
      <c r="P584" s="600">
        <f>IF(G584=0,"0,00000",(G584*O584)/1000)</f>
        <v>0</v>
      </c>
      <c r="Q584" s="350" t="s">
        <v>1073</v>
      </c>
      <c r="R584" s="243"/>
      <c r="S584" s="243"/>
      <c r="T584" s="243"/>
      <c r="U584" s="243"/>
      <c r="V584" s="134"/>
      <c r="W584" s="141"/>
      <c r="X584" s="134"/>
      <c r="Y584" s="134"/>
    </row>
    <row r="585" spans="2:25" s="107" customFormat="1" ht="27.9" customHeight="1" x14ac:dyDescent="0.25">
      <c r="B585" s="120"/>
      <c r="C585" s="1463"/>
      <c r="D585" s="1470"/>
      <c r="E585" s="842" t="s">
        <v>104</v>
      </c>
      <c r="F585" s="862"/>
      <c r="G585" s="863" t="str">
        <f t="shared" si="68"/>
        <v>0,00</v>
      </c>
      <c r="H585" s="144" t="str">
        <f>IF(F585=0,"",+'Factors emissió OCCC'!$F$17)</f>
        <v/>
      </c>
      <c r="I585" s="139" t="str">
        <f>IF(F585=0,"",+'Factors emissió OCCC'!$D$16)</f>
        <v/>
      </c>
      <c r="J585" s="600" t="str">
        <f t="shared" si="67"/>
        <v>0,00000</v>
      </c>
      <c r="K585" s="218" t="s">
        <v>1073</v>
      </c>
      <c r="L585" s="887">
        <f>IF(G585=0,"",+'Factors emissió OCCC'!$M$21)</f>
        <v>5.0699999999999999E-3</v>
      </c>
      <c r="M585" s="600">
        <f t="shared" ref="M585:M595" si="71">IF(G585=0,"0,00000",(G585*L585)/1000)</f>
        <v>0</v>
      </c>
      <c r="N585" s="218" t="s">
        <v>1073</v>
      </c>
      <c r="O585" s="887">
        <f>IF(G585=0,"",+'Factors emissió OCCC'!$O$21)</f>
        <v>5.7499999999999999E-3</v>
      </c>
      <c r="P585" s="600">
        <f t="shared" ref="P585:P595" si="72">IF(G585=0,"0,00000",(G585*O585)/1000)</f>
        <v>0</v>
      </c>
      <c r="Q585" s="350" t="s">
        <v>1073</v>
      </c>
      <c r="R585" s="243"/>
      <c r="S585" s="243"/>
      <c r="T585" s="243"/>
      <c r="U585" s="243"/>
      <c r="V585" s="134"/>
      <c r="W585" s="141"/>
      <c r="X585" s="134"/>
      <c r="Y585" s="134"/>
    </row>
    <row r="586" spans="2:25" s="107" customFormat="1" ht="21" customHeight="1" x14ac:dyDescent="0.25">
      <c r="B586" s="120"/>
      <c r="C586" s="1463"/>
      <c r="D586" s="1470"/>
      <c r="E586" s="839" t="s">
        <v>106</v>
      </c>
      <c r="F586" s="862"/>
      <c r="G586" s="863" t="str">
        <f t="shared" si="68"/>
        <v>0,00</v>
      </c>
      <c r="H586" s="144" t="str">
        <f>IF(F586=0,"",+'Factors emissió OCCC'!$F$17)</f>
        <v/>
      </c>
      <c r="I586" s="139" t="str">
        <f>IF(F586=0,"",+'Factors emissió OCCC'!$D$16)</f>
        <v/>
      </c>
      <c r="J586" s="600" t="str">
        <f t="shared" si="67"/>
        <v>0,00000</v>
      </c>
      <c r="K586" s="218" t="s">
        <v>1073</v>
      </c>
      <c r="L586" s="887">
        <f>IF(G586=0,"",+'Factors emissió OCCC'!$M$24)</f>
        <v>5.289E-2</v>
      </c>
      <c r="M586" s="600">
        <f t="shared" si="71"/>
        <v>0</v>
      </c>
      <c r="N586" s="218" t="s">
        <v>1073</v>
      </c>
      <c r="O586" s="887">
        <f>IF(G586=0,"",+'Factors emissió OCCC'!$O$24)</f>
        <v>1.2789999999999999E-2</v>
      </c>
      <c r="P586" s="600">
        <f t="shared" si="72"/>
        <v>0</v>
      </c>
      <c r="Q586" s="350" t="s">
        <v>1073</v>
      </c>
      <c r="R586" s="243"/>
      <c r="S586" s="243"/>
      <c r="T586" s="243"/>
      <c r="U586" s="243"/>
      <c r="V586" s="134"/>
      <c r="W586" s="141"/>
      <c r="X586" s="134"/>
      <c r="Y586" s="134"/>
    </row>
    <row r="587" spans="2:25" s="107" customFormat="1" ht="21" customHeight="1" x14ac:dyDescent="0.25">
      <c r="B587" s="120"/>
      <c r="C587" s="1463"/>
      <c r="D587" s="1470"/>
      <c r="E587" s="839" t="s">
        <v>107</v>
      </c>
      <c r="F587" s="862"/>
      <c r="G587" s="863" t="str">
        <f t="shared" si="68"/>
        <v>0,00</v>
      </c>
      <c r="H587" s="144" t="str">
        <f>IF(F587=0,"",+'Factors emissió OCCC'!$F$17)</f>
        <v/>
      </c>
      <c r="I587" s="139" t="str">
        <f>IF(F587=0,"",+'Factors emissió OCCC'!$D$16)</f>
        <v/>
      </c>
      <c r="J587" s="600" t="str">
        <f t="shared" si="67"/>
        <v>0,00000</v>
      </c>
      <c r="K587" s="218" t="s">
        <v>1073</v>
      </c>
      <c r="L587" s="887">
        <f>IF(G587=0,"",+'Factors emissió OCCC'!$M$17)</f>
        <v>6.3200000000000001E-3</v>
      </c>
      <c r="M587" s="600">
        <f t="shared" si="71"/>
        <v>0</v>
      </c>
      <c r="N587" s="218" t="s">
        <v>1073</v>
      </c>
      <c r="O587" s="887">
        <f>IF(G587=0,"",+'Factors emissió OCCC'!$O$17)</f>
        <v>5.8999999999999999E-3</v>
      </c>
      <c r="P587" s="600">
        <f t="shared" si="72"/>
        <v>0</v>
      </c>
      <c r="Q587" s="350" t="s">
        <v>1073</v>
      </c>
      <c r="R587" s="243"/>
      <c r="S587" s="243"/>
      <c r="T587" s="243"/>
      <c r="U587" s="243"/>
      <c r="V587" s="134"/>
      <c r="W587" s="141"/>
      <c r="X587" s="134"/>
      <c r="Y587" s="134"/>
    </row>
    <row r="588" spans="2:25" s="107" customFormat="1" ht="21" customHeight="1" x14ac:dyDescent="0.25">
      <c r="B588" s="120"/>
      <c r="C588" s="1463"/>
      <c r="D588" s="1470" t="s">
        <v>109</v>
      </c>
      <c r="E588" s="839" t="s">
        <v>102</v>
      </c>
      <c r="F588" s="862"/>
      <c r="G588" s="863" t="str">
        <f t="shared" si="68"/>
        <v>0,00</v>
      </c>
      <c r="H588" s="144" t="str">
        <f>IF(F588=0,"",+'Factors emissió OCCC'!$F$18)</f>
        <v/>
      </c>
      <c r="I588" s="139" t="str">
        <f>IF(F588=0,"",+'Factors emissió OCCC'!$D$18)</f>
        <v/>
      </c>
      <c r="J588" s="600" t="str">
        <f t="shared" si="67"/>
        <v>0,00000</v>
      </c>
      <c r="K588" s="218" t="s">
        <v>1073</v>
      </c>
      <c r="L588" s="887">
        <f>IF(G588=0,"",+'Factors emissió OCCC'!$M$19)</f>
        <v>1E-4</v>
      </c>
      <c r="M588" s="600">
        <f t="shared" si="71"/>
        <v>0</v>
      </c>
      <c r="N588" s="218" t="s">
        <v>1073</v>
      </c>
      <c r="O588" s="887">
        <f>IF(G588=0,"",+'Factors emissió OCCC'!$O$19)</f>
        <v>2.8729999999999999E-2</v>
      </c>
      <c r="P588" s="600">
        <f t="shared" si="72"/>
        <v>0</v>
      </c>
      <c r="Q588" s="350" t="s">
        <v>1073</v>
      </c>
      <c r="R588" s="243"/>
      <c r="S588" s="243"/>
      <c r="T588" s="243"/>
      <c r="U588" s="243"/>
      <c r="V588" s="134"/>
      <c r="W588" s="141"/>
      <c r="X588" s="134"/>
      <c r="Y588" s="134"/>
    </row>
    <row r="589" spans="2:25" s="107" customFormat="1" ht="27.9" customHeight="1" collapsed="1" x14ac:dyDescent="0.25">
      <c r="B589" s="120"/>
      <c r="C589" s="1463"/>
      <c r="D589" s="1470"/>
      <c r="E589" s="842" t="s">
        <v>104</v>
      </c>
      <c r="F589" s="862"/>
      <c r="G589" s="863" t="str">
        <f t="shared" si="68"/>
        <v>0,00</v>
      </c>
      <c r="H589" s="144" t="str">
        <f>IF(F589=0,"",+'Factors emissió OCCC'!$F$18)</f>
        <v/>
      </c>
      <c r="I589" s="139" t="str">
        <f>IF(F589=0,"",+'Factors emissió OCCC'!$D$18)</f>
        <v/>
      </c>
      <c r="J589" s="600" t="str">
        <f t="shared" si="67"/>
        <v>0,00000</v>
      </c>
      <c r="K589" s="218" t="s">
        <v>1073</v>
      </c>
      <c r="L589" s="887">
        <f>IF(G589=0,"",+'Factors emissió OCCC'!$M$23)</f>
        <v>8.0000000000000007E-5</v>
      </c>
      <c r="M589" s="600">
        <f t="shared" si="71"/>
        <v>0</v>
      </c>
      <c r="N589" s="218" t="s">
        <v>1073</v>
      </c>
      <c r="O589" s="887">
        <f>IF(G589=0,"",+'Factors emissió OCCC'!$O$23)</f>
        <v>1.9359999999999999E-2</v>
      </c>
      <c r="P589" s="600">
        <f t="shared" si="72"/>
        <v>0</v>
      </c>
      <c r="Q589" s="350" t="s">
        <v>1073</v>
      </c>
      <c r="R589" s="243"/>
      <c r="S589" s="243"/>
      <c r="T589" s="243"/>
      <c r="U589" s="243"/>
      <c r="V589" s="134"/>
      <c r="W589" s="141"/>
      <c r="X589" s="134"/>
      <c r="Y589" s="134"/>
    </row>
    <row r="590" spans="2:25" s="107" customFormat="1" ht="21" customHeight="1" x14ac:dyDescent="0.25">
      <c r="B590" s="120"/>
      <c r="C590" s="1463"/>
      <c r="D590" s="1470"/>
      <c r="E590" s="839" t="s">
        <v>105</v>
      </c>
      <c r="F590" s="862"/>
      <c r="G590" s="863" t="str">
        <f t="shared" si="68"/>
        <v>0,00</v>
      </c>
      <c r="H590" s="144" t="str">
        <f>IF(F590=0,"",+'Factors emissió OCCC'!$F$18)</f>
        <v/>
      </c>
      <c r="I590" s="139" t="str">
        <f>IF(F590=0,"",+'Factors emissió OCCC'!$D$18)</f>
        <v/>
      </c>
      <c r="J590" s="600" t="str">
        <f t="shared" si="67"/>
        <v>0,00000</v>
      </c>
      <c r="K590" s="218" t="s">
        <v>1073</v>
      </c>
      <c r="L590" s="887">
        <f>IF(G590=0,"",+'Factors emissió OCCC'!$M$26)</f>
        <v>1.17E-3</v>
      </c>
      <c r="M590" s="600">
        <f t="shared" si="71"/>
        <v>0</v>
      </c>
      <c r="N590" s="218" t="s">
        <v>1073</v>
      </c>
      <c r="O590" s="887">
        <f>IF(G590=0,"",+'Factors emissió OCCC'!$O$26)</f>
        <v>3.5229999999999997E-2</v>
      </c>
      <c r="P590" s="600">
        <f t="shared" si="72"/>
        <v>0</v>
      </c>
      <c r="Q590" s="350" t="s">
        <v>1073</v>
      </c>
      <c r="R590" s="243"/>
      <c r="S590" s="243"/>
      <c r="T590" s="243"/>
      <c r="U590" s="243"/>
      <c r="V590" s="134"/>
      <c r="W590" s="141"/>
      <c r="X590" s="134"/>
      <c r="Y590" s="134"/>
    </row>
    <row r="591" spans="2:25" s="107" customFormat="1" ht="21" customHeight="1" x14ac:dyDescent="0.25">
      <c r="B591" s="120"/>
      <c r="C591" s="1463"/>
      <c r="D591" s="1470"/>
      <c r="E591" s="839" t="s">
        <v>107</v>
      </c>
      <c r="F591" s="862"/>
      <c r="G591" s="863" t="str">
        <f t="shared" si="68"/>
        <v>0,00</v>
      </c>
      <c r="H591" s="144" t="str">
        <f>IF(F591=0,"",+'Factors emissió OCCC'!$F$18)</f>
        <v/>
      </c>
      <c r="I591" s="139" t="str">
        <f>IF(F591=0,"",+'Factors emissió OCCC'!$D$18)</f>
        <v/>
      </c>
      <c r="J591" s="600" t="str">
        <f t="shared" si="67"/>
        <v>0,00000</v>
      </c>
      <c r="K591" s="218" t="s">
        <v>1073</v>
      </c>
      <c r="L591" s="887">
        <f>IF(G591=0,"",+'Factors emissió OCCC'!$M$19)</f>
        <v>1E-4</v>
      </c>
      <c r="M591" s="600">
        <f t="shared" si="71"/>
        <v>0</v>
      </c>
      <c r="N591" s="218" t="s">
        <v>1073</v>
      </c>
      <c r="O591" s="887">
        <f>IF(G591=0,"",+'Factors emissió OCCC'!$O$19)</f>
        <v>2.8729999999999999E-2</v>
      </c>
      <c r="P591" s="600">
        <f t="shared" si="72"/>
        <v>0</v>
      </c>
      <c r="Q591" s="350" t="s">
        <v>1073</v>
      </c>
      <c r="R591" s="243"/>
      <c r="S591" s="243"/>
      <c r="T591" s="243"/>
      <c r="U591" s="243"/>
      <c r="V591" s="134"/>
      <c r="W591" s="141"/>
      <c r="X591" s="134"/>
      <c r="Y591" s="134"/>
    </row>
    <row r="592" spans="2:25" s="107" customFormat="1" ht="21" customHeight="1" x14ac:dyDescent="0.25">
      <c r="B592" s="120"/>
      <c r="C592" s="1463"/>
      <c r="D592" s="1470" t="s">
        <v>110</v>
      </c>
      <c r="E592" s="839" t="s">
        <v>102</v>
      </c>
      <c r="F592" s="862"/>
      <c r="G592" s="863" t="str">
        <f t="shared" si="68"/>
        <v>0,00</v>
      </c>
      <c r="H592" s="144" t="str">
        <f>IF(F592=0,"",+'Factors emissió OCCC'!$F$21)</f>
        <v/>
      </c>
      <c r="I592" s="139" t="str">
        <f>IF(F592=0,"",+'Factors emissió OCCC'!$D$21)</f>
        <v/>
      </c>
      <c r="J592" s="600" t="str">
        <f>IF(F592=0,"0,00000",(F592/H592*I592)/1000)</f>
        <v>0,00000</v>
      </c>
      <c r="K592" s="218" t="s">
        <v>1073</v>
      </c>
      <c r="L592" s="887">
        <f>IF(G592=0,"",+'Factors emissió OCCC'!$M$19)</f>
        <v>1E-4</v>
      </c>
      <c r="M592" s="600">
        <f t="shared" si="71"/>
        <v>0</v>
      </c>
      <c r="N592" s="218" t="s">
        <v>1073</v>
      </c>
      <c r="O592" s="887">
        <f>IF(G592=0,"",+'Factors emissió OCCC'!$O$19)</f>
        <v>2.8729999999999999E-2</v>
      </c>
      <c r="P592" s="600">
        <f t="shared" si="72"/>
        <v>0</v>
      </c>
      <c r="Q592" s="350" t="s">
        <v>1073</v>
      </c>
      <c r="R592" s="243"/>
      <c r="S592" s="243"/>
      <c r="T592" s="243"/>
      <c r="U592" s="243"/>
      <c r="V592" s="134"/>
      <c r="W592" s="141"/>
      <c r="X592" s="134"/>
      <c r="Y592" s="134"/>
    </row>
    <row r="593" spans="2:25" s="107" customFormat="1" ht="27.9" customHeight="1" collapsed="1" x14ac:dyDescent="0.25">
      <c r="B593" s="120"/>
      <c r="C593" s="1463"/>
      <c r="D593" s="1470"/>
      <c r="E593" s="842" t="s">
        <v>104</v>
      </c>
      <c r="F593" s="862"/>
      <c r="G593" s="863" t="str">
        <f t="shared" si="68"/>
        <v>0,00</v>
      </c>
      <c r="H593" s="144" t="str">
        <f>IF(F593=0,"",+'Factors emissió OCCC'!$F$21)</f>
        <v/>
      </c>
      <c r="I593" s="139" t="str">
        <f>IF(F593=0,"",+'Factors emissió OCCC'!$D$21)</f>
        <v/>
      </c>
      <c r="J593" s="600" t="str">
        <f>IF(F593=0,"0,00000",(F593/H593*I593)/1000)</f>
        <v>0,00000</v>
      </c>
      <c r="K593" s="218" t="s">
        <v>1073</v>
      </c>
      <c r="L593" s="887">
        <f>IF(G593=0,"",+'Factors emissió OCCC'!$M$23)</f>
        <v>8.0000000000000007E-5</v>
      </c>
      <c r="M593" s="600">
        <f t="shared" si="71"/>
        <v>0</v>
      </c>
      <c r="N593" s="218" t="s">
        <v>1073</v>
      </c>
      <c r="O593" s="887">
        <f>IF(G593=0,"",+'Factors emissió OCCC'!$O$23)</f>
        <v>1.9359999999999999E-2</v>
      </c>
      <c r="P593" s="600">
        <f t="shared" si="72"/>
        <v>0</v>
      </c>
      <c r="Q593" s="350" t="s">
        <v>1073</v>
      </c>
      <c r="R593" s="243"/>
      <c r="S593" s="243"/>
      <c r="T593" s="243"/>
      <c r="U593" s="243"/>
      <c r="V593" s="134"/>
      <c r="W593" s="141"/>
      <c r="X593" s="134"/>
      <c r="Y593" s="134"/>
    </row>
    <row r="594" spans="2:25" s="107" customFormat="1" ht="21" customHeight="1" x14ac:dyDescent="0.25">
      <c r="B594" s="120"/>
      <c r="C594" s="1463"/>
      <c r="D594" s="1470"/>
      <c r="E594" s="839" t="s">
        <v>105</v>
      </c>
      <c r="F594" s="862"/>
      <c r="G594" s="863" t="str">
        <f t="shared" si="68"/>
        <v>0,00</v>
      </c>
      <c r="H594" s="144" t="str">
        <f>IF(F594=0,"",+'Factors emissió OCCC'!$F$21)</f>
        <v/>
      </c>
      <c r="I594" s="139" t="str">
        <f>IF(F594=0,"",+'Factors emissió OCCC'!$D$21)</f>
        <v/>
      </c>
      <c r="J594" s="600" t="str">
        <f>IF(F594=0,"0,00000",(F594/H594*I594)/1000)</f>
        <v>0,00000</v>
      </c>
      <c r="K594" s="218" t="s">
        <v>1073</v>
      </c>
      <c r="L594" s="887">
        <f>IF(G594=0,"",+'Factors emissió OCCC'!$M$26)</f>
        <v>1.17E-3</v>
      </c>
      <c r="M594" s="600">
        <f t="shared" si="71"/>
        <v>0</v>
      </c>
      <c r="N594" s="218" t="s">
        <v>1073</v>
      </c>
      <c r="O594" s="887">
        <f>IF(G594=0,"",+'Factors emissió OCCC'!$O$26)</f>
        <v>3.5229999999999997E-2</v>
      </c>
      <c r="P594" s="600">
        <f t="shared" si="72"/>
        <v>0</v>
      </c>
      <c r="Q594" s="350" t="s">
        <v>1073</v>
      </c>
      <c r="R594" s="243"/>
      <c r="S594" s="243"/>
      <c r="T594" s="243"/>
      <c r="U594" s="243"/>
      <c r="V594" s="134"/>
      <c r="W594" s="141"/>
      <c r="X594" s="134"/>
      <c r="Y594" s="134"/>
    </row>
    <row r="595" spans="2:25" s="107" customFormat="1" ht="21" customHeight="1" thickBot="1" x14ac:dyDescent="0.3">
      <c r="B595" s="120"/>
      <c r="C595" s="1469"/>
      <c r="D595" s="1471"/>
      <c r="E595" s="840" t="s">
        <v>107</v>
      </c>
      <c r="F595" s="864"/>
      <c r="G595" s="865" t="str">
        <f t="shared" si="68"/>
        <v>0,00</v>
      </c>
      <c r="H595" s="700" t="str">
        <f>IF(F595=0,"",+'Factors emissió OCCC'!$F$21)</f>
        <v/>
      </c>
      <c r="I595" s="150" t="str">
        <f>IF(F595=0,"",+'Factors emissió OCCC'!$D$21)</f>
        <v/>
      </c>
      <c r="J595" s="601" t="str">
        <f>IF(F595=0,"0,00000",(F595/H595*I595)/1000)</f>
        <v>0,00000</v>
      </c>
      <c r="K595" s="227" t="s">
        <v>1073</v>
      </c>
      <c r="L595" s="888">
        <f>IF(G595=0,"",+'Factors emissió OCCC'!$M$19)</f>
        <v>1E-4</v>
      </c>
      <c r="M595" s="601">
        <f t="shared" si="71"/>
        <v>0</v>
      </c>
      <c r="N595" s="227" t="s">
        <v>1073</v>
      </c>
      <c r="O595" s="888">
        <f>IF(G595=0,"",+'Factors emissió OCCC'!$O$19)</f>
        <v>2.8729999999999999E-2</v>
      </c>
      <c r="P595" s="601">
        <f t="shared" si="72"/>
        <v>0</v>
      </c>
      <c r="Q595" s="351" t="s">
        <v>1073</v>
      </c>
      <c r="R595" s="243"/>
      <c r="S595" s="243"/>
      <c r="T595" s="243"/>
      <c r="U595" s="243"/>
      <c r="V595" s="134"/>
      <c r="W595" s="141"/>
      <c r="X595" s="134"/>
      <c r="Y595" s="134"/>
    </row>
    <row r="596" spans="2:25" s="107" customFormat="1" ht="30" customHeight="1" x14ac:dyDescent="0.25">
      <c r="B596" s="120"/>
      <c r="C596" s="1678" t="s">
        <v>1529</v>
      </c>
      <c r="D596" s="1679"/>
      <c r="E596" s="1679"/>
      <c r="F596" s="1679"/>
      <c r="G596" s="1679"/>
      <c r="H596" s="1679"/>
      <c r="I596" s="1679"/>
      <c r="J596" s="1679"/>
      <c r="K596" s="1680" t="s">
        <v>1573</v>
      </c>
      <c r="L596" s="1680"/>
      <c r="M596" s="1680"/>
      <c r="N596" s="1680"/>
      <c r="O596" s="1680"/>
      <c r="P596" s="1680"/>
      <c r="Q596" s="1680"/>
      <c r="R596" s="1680"/>
      <c r="S596" s="1681"/>
      <c r="T596" s="243"/>
      <c r="U596" s="243"/>
      <c r="V596" s="134"/>
      <c r="W596" s="1481" t="s">
        <v>987</v>
      </c>
      <c r="X596" s="134"/>
      <c r="Y596" s="134"/>
    </row>
    <row r="597" spans="2:25" s="107" customFormat="1" ht="144.9" customHeight="1" x14ac:dyDescent="0.25">
      <c r="B597" s="120"/>
      <c r="C597" s="1458" t="s">
        <v>97</v>
      </c>
      <c r="D597" s="1460" t="s">
        <v>1484</v>
      </c>
      <c r="E597" s="1460"/>
      <c r="F597" s="1460" t="s">
        <v>1525</v>
      </c>
      <c r="G597" s="1460"/>
      <c r="H597" s="841" t="s">
        <v>988</v>
      </c>
      <c r="I597" s="1460" t="s">
        <v>1532</v>
      </c>
      <c r="J597" s="1460"/>
      <c r="K597" s="583" t="s">
        <v>1533</v>
      </c>
      <c r="L597" s="1475" t="s">
        <v>1530</v>
      </c>
      <c r="M597" s="1475"/>
      <c r="N597" s="1421" t="s">
        <v>1531</v>
      </c>
      <c r="O597" s="1421"/>
      <c r="P597" s="1421"/>
      <c r="Q597" s="1421" t="s">
        <v>1534</v>
      </c>
      <c r="R597" s="1421"/>
      <c r="S597" s="1417"/>
      <c r="T597" s="243"/>
      <c r="U597" s="243"/>
      <c r="V597" s="134"/>
      <c r="W597" s="1481"/>
      <c r="X597" s="134"/>
      <c r="Y597" s="134"/>
    </row>
    <row r="598" spans="2:25" s="107" customFormat="1" ht="77.099999999999994" customHeight="1" x14ac:dyDescent="0.25">
      <c r="B598" s="120"/>
      <c r="C598" s="1458"/>
      <c r="D598" s="1460"/>
      <c r="E598" s="1460"/>
      <c r="F598" s="1460"/>
      <c r="G598" s="1460"/>
      <c r="H598" s="841" t="s">
        <v>122</v>
      </c>
      <c r="I598" s="841" t="s">
        <v>1482</v>
      </c>
      <c r="J598" s="841" t="s">
        <v>87</v>
      </c>
      <c r="K598" s="841" t="s">
        <v>990</v>
      </c>
      <c r="L598" s="673" t="s">
        <v>1537</v>
      </c>
      <c r="M598" s="673" t="s">
        <v>1078</v>
      </c>
      <c r="N598" s="673" t="s">
        <v>1535</v>
      </c>
      <c r="O598" s="673" t="s">
        <v>1072</v>
      </c>
      <c r="P598" s="673" t="s">
        <v>1080</v>
      </c>
      <c r="Q598" s="673" t="s">
        <v>1536</v>
      </c>
      <c r="R598" s="673" t="s">
        <v>1072</v>
      </c>
      <c r="S598" s="838" t="s">
        <v>1079</v>
      </c>
      <c r="T598" s="243"/>
      <c r="U598" s="243"/>
      <c r="V598" s="134"/>
      <c r="W598" s="145" t="s">
        <v>123</v>
      </c>
      <c r="X598" s="134"/>
      <c r="Y598" s="134"/>
    </row>
    <row r="599" spans="2:25" s="107" customFormat="1" ht="21" customHeight="1" x14ac:dyDescent="0.25">
      <c r="B599" s="120"/>
      <c r="C599" s="1463" t="s">
        <v>1781</v>
      </c>
      <c r="D599" s="1446" t="s">
        <v>124</v>
      </c>
      <c r="E599" s="1446"/>
      <c r="F599" s="1447"/>
      <c r="G599" s="1447"/>
      <c r="H599" s="146"/>
      <c r="I599" s="146"/>
      <c r="J599" s="600">
        <f>I599*H599/100</f>
        <v>0</v>
      </c>
      <c r="K599" s="146"/>
      <c r="L599" s="600" t="str">
        <f>IF(F599="","0,00000",IF(I599="",+H599*K599/1000000,J599*'Factors emissió OCCC'!$D$6/1000))</f>
        <v>0,00000</v>
      </c>
      <c r="M599" s="350" t="s">
        <v>1073</v>
      </c>
      <c r="N599" s="891"/>
      <c r="O599" s="600" t="str">
        <f>IF(F599="","0,00000",IF(I599="",+H599*N599/1000000,IF(K599="","0,00000")))</f>
        <v>0,00000</v>
      </c>
      <c r="P599" s="218" t="s">
        <v>1073</v>
      </c>
      <c r="Q599" s="891"/>
      <c r="R599" s="600" t="str">
        <f>IF(F599="","0,00000",IF(I599="",+H599*Q599/1000000,IF(K599="","0,00000")))</f>
        <v>0,00000</v>
      </c>
      <c r="S599" s="350" t="s">
        <v>1073</v>
      </c>
      <c r="T599" s="243"/>
      <c r="U599" s="243"/>
      <c r="V599" s="134"/>
      <c r="W599" s="10"/>
      <c r="X599" s="134"/>
      <c r="Y599" s="134"/>
    </row>
    <row r="600" spans="2:25" s="107" customFormat="1" ht="21" customHeight="1" x14ac:dyDescent="0.25">
      <c r="B600" s="120"/>
      <c r="C600" s="1463"/>
      <c r="D600" s="1446" t="s">
        <v>125</v>
      </c>
      <c r="E600" s="1446"/>
      <c r="F600" s="1447"/>
      <c r="G600" s="1447"/>
      <c r="H600" s="146"/>
      <c r="I600" s="146"/>
      <c r="J600" s="600">
        <f t="shared" ref="J600:J627" si="73">I600*H600/100</f>
        <v>0</v>
      </c>
      <c r="K600" s="146"/>
      <c r="L600" s="600" t="str">
        <f>IF(F600="","0,00000",IF(I600="",+H600*K600/1000000,J600*'Factors emissió OCCC'!$D$6/1000))</f>
        <v>0,00000</v>
      </c>
      <c r="M600" s="350" t="s">
        <v>1073</v>
      </c>
      <c r="N600" s="891"/>
      <c r="O600" s="600" t="str">
        <f t="shared" ref="O600:O638" si="74">IF(F600="","0,00000",IF(I600="",+H600*N600/1000000,IF(K600="","0,00000")))</f>
        <v>0,00000</v>
      </c>
      <c r="P600" s="218" t="s">
        <v>1073</v>
      </c>
      <c r="Q600" s="891"/>
      <c r="R600" s="600" t="str">
        <f t="shared" ref="R600:R638" si="75">IF(F600="","0,00000",IF(I600="",+H600*Q600/1000000,IF(K600="","0,00000")))</f>
        <v>0,00000</v>
      </c>
      <c r="S600" s="350" t="s">
        <v>1073</v>
      </c>
      <c r="T600" s="243"/>
      <c r="U600" s="243"/>
      <c r="V600" s="134"/>
      <c r="W600" s="137" t="s">
        <v>126</v>
      </c>
      <c r="X600" s="134"/>
      <c r="Y600" s="134"/>
    </row>
    <row r="601" spans="2:25" s="107" customFormat="1" ht="21" customHeight="1" x14ac:dyDescent="0.25">
      <c r="B601" s="120"/>
      <c r="C601" s="1463"/>
      <c r="D601" s="1446" t="s">
        <v>127</v>
      </c>
      <c r="E601" s="1446"/>
      <c r="F601" s="1447"/>
      <c r="G601" s="1447"/>
      <c r="H601" s="146"/>
      <c r="I601" s="146"/>
      <c r="J601" s="600">
        <f t="shared" si="73"/>
        <v>0</v>
      </c>
      <c r="K601" s="146"/>
      <c r="L601" s="600" t="str">
        <f>IF(F601="","0,00000",IF(I601="",+H601*K601/1000000,J601*'Factors emissió OCCC'!$D$6/1000))</f>
        <v>0,00000</v>
      </c>
      <c r="M601" s="350" t="s">
        <v>1073</v>
      </c>
      <c r="N601" s="891"/>
      <c r="O601" s="600" t="str">
        <f t="shared" si="74"/>
        <v>0,00000</v>
      </c>
      <c r="P601" s="218" t="s">
        <v>1073</v>
      </c>
      <c r="Q601" s="891"/>
      <c r="R601" s="600" t="str">
        <f t="shared" si="75"/>
        <v>0,00000</v>
      </c>
      <c r="S601" s="350" t="s">
        <v>1073</v>
      </c>
      <c r="T601" s="243"/>
      <c r="U601" s="243"/>
      <c r="V601" s="134"/>
      <c r="W601" s="147"/>
      <c r="X601" s="134"/>
      <c r="Y601" s="134"/>
    </row>
    <row r="602" spans="2:25" s="107" customFormat="1" ht="21" customHeight="1" x14ac:dyDescent="0.25">
      <c r="B602" s="120"/>
      <c r="C602" s="1463"/>
      <c r="D602" s="1446" t="s">
        <v>128</v>
      </c>
      <c r="E602" s="1446"/>
      <c r="F602" s="1447"/>
      <c r="G602" s="1447"/>
      <c r="H602" s="146"/>
      <c r="I602" s="146"/>
      <c r="J602" s="600">
        <f t="shared" si="73"/>
        <v>0</v>
      </c>
      <c r="K602" s="146"/>
      <c r="L602" s="600" t="str">
        <f>IF(F602="","0,00000",IF(I602="",+H602*K602/1000000,J602*'Factors emissió OCCC'!$D$6/1000))</f>
        <v>0,00000</v>
      </c>
      <c r="M602" s="350" t="s">
        <v>1073</v>
      </c>
      <c r="N602" s="891"/>
      <c r="O602" s="600" t="str">
        <f t="shared" si="74"/>
        <v>0,00000</v>
      </c>
      <c r="P602" s="218" t="s">
        <v>1073</v>
      </c>
      <c r="Q602" s="891"/>
      <c r="R602" s="600" t="str">
        <f t="shared" si="75"/>
        <v>0,00000</v>
      </c>
      <c r="S602" s="350" t="s">
        <v>1073</v>
      </c>
      <c r="T602" s="243"/>
      <c r="U602" s="243"/>
      <c r="V602" s="134"/>
      <c r="W602" s="141"/>
      <c r="X602" s="134"/>
      <c r="Y602" s="134"/>
    </row>
    <row r="603" spans="2:25" s="107" customFormat="1" ht="21" customHeight="1" x14ac:dyDescent="0.25">
      <c r="B603" s="120"/>
      <c r="C603" s="1463"/>
      <c r="D603" s="1446" t="s">
        <v>129</v>
      </c>
      <c r="E603" s="1446"/>
      <c r="F603" s="1447"/>
      <c r="G603" s="1447"/>
      <c r="H603" s="146"/>
      <c r="I603" s="146"/>
      <c r="J603" s="600">
        <f t="shared" si="73"/>
        <v>0</v>
      </c>
      <c r="K603" s="146"/>
      <c r="L603" s="600" t="str">
        <f>IF(F603="","0,00000",IF(I603="",+H603*K603/1000000,J603*'Factors emissió OCCC'!$D$6/1000))</f>
        <v>0,00000</v>
      </c>
      <c r="M603" s="350" t="s">
        <v>1073</v>
      </c>
      <c r="N603" s="891"/>
      <c r="O603" s="600" t="str">
        <f t="shared" si="74"/>
        <v>0,00000</v>
      </c>
      <c r="P603" s="218" t="s">
        <v>1073</v>
      </c>
      <c r="Q603" s="891"/>
      <c r="R603" s="600" t="str">
        <f t="shared" si="75"/>
        <v>0,00000</v>
      </c>
      <c r="S603" s="350" t="s">
        <v>1073</v>
      </c>
      <c r="T603" s="243"/>
      <c r="U603" s="243"/>
      <c r="V603" s="134"/>
      <c r="W603" s="1481" t="s">
        <v>991</v>
      </c>
      <c r="X603" s="134"/>
      <c r="Y603" s="134"/>
    </row>
    <row r="604" spans="2:25" s="107" customFormat="1" ht="21" customHeight="1" outlineLevel="1" x14ac:dyDescent="0.25">
      <c r="B604" s="120"/>
      <c r="C604" s="1463"/>
      <c r="D604" s="1446" t="s">
        <v>130</v>
      </c>
      <c r="E604" s="1446"/>
      <c r="F604" s="1447"/>
      <c r="G604" s="1447"/>
      <c r="H604" s="146"/>
      <c r="I604" s="146"/>
      <c r="J604" s="600">
        <f t="shared" si="73"/>
        <v>0</v>
      </c>
      <c r="K604" s="146"/>
      <c r="L604" s="600" t="str">
        <f>IF(F604="","0,00000",IF(I604="",+H604*K604/1000000,J604*'Factors emissió OCCC'!$D$6/1000))</f>
        <v>0,00000</v>
      </c>
      <c r="M604" s="350" t="s">
        <v>1073</v>
      </c>
      <c r="N604" s="891"/>
      <c r="O604" s="600" t="str">
        <f t="shared" si="74"/>
        <v>0,00000</v>
      </c>
      <c r="P604" s="218" t="s">
        <v>1073</v>
      </c>
      <c r="Q604" s="891"/>
      <c r="R604" s="600" t="str">
        <f t="shared" si="75"/>
        <v>0,00000</v>
      </c>
      <c r="S604" s="350" t="s">
        <v>1073</v>
      </c>
      <c r="T604" s="243"/>
      <c r="U604" s="243"/>
      <c r="W604" s="1481"/>
    </row>
    <row r="605" spans="2:25" s="107" customFormat="1" ht="21" customHeight="1" outlineLevel="1" x14ac:dyDescent="0.25">
      <c r="B605" s="120"/>
      <c r="C605" s="1463"/>
      <c r="D605" s="1446" t="s">
        <v>131</v>
      </c>
      <c r="E605" s="1446"/>
      <c r="F605" s="1447"/>
      <c r="G605" s="1447"/>
      <c r="H605" s="146"/>
      <c r="I605" s="146"/>
      <c r="J605" s="600">
        <f t="shared" si="73"/>
        <v>0</v>
      </c>
      <c r="K605" s="146"/>
      <c r="L605" s="600" t="str">
        <f>IF(F605="","0,00000",IF(I605="",+H605*K605/1000000,J605*'Factors emissió OCCC'!$D$6/1000))</f>
        <v>0,00000</v>
      </c>
      <c r="M605" s="350" t="s">
        <v>1073</v>
      </c>
      <c r="N605" s="891"/>
      <c r="O605" s="600" t="str">
        <f t="shared" si="74"/>
        <v>0,00000</v>
      </c>
      <c r="P605" s="218" t="s">
        <v>1073</v>
      </c>
      <c r="Q605" s="891"/>
      <c r="R605" s="600" t="str">
        <f t="shared" si="75"/>
        <v>0,00000</v>
      </c>
      <c r="S605" s="350" t="s">
        <v>1073</v>
      </c>
      <c r="T605" s="243"/>
      <c r="U605" s="243"/>
      <c r="V605" s="959"/>
      <c r="W605" s="1676" t="s">
        <v>132</v>
      </c>
    </row>
    <row r="606" spans="2:25" s="107" customFormat="1" ht="21" customHeight="1" outlineLevel="1" x14ac:dyDescent="0.25">
      <c r="B606" s="120"/>
      <c r="C606" s="1463"/>
      <c r="D606" s="1446" t="s">
        <v>133</v>
      </c>
      <c r="E606" s="1446"/>
      <c r="F606" s="1447"/>
      <c r="G606" s="1447"/>
      <c r="H606" s="146"/>
      <c r="I606" s="146"/>
      <c r="J606" s="600">
        <f t="shared" si="73"/>
        <v>0</v>
      </c>
      <c r="K606" s="146"/>
      <c r="L606" s="600" t="str">
        <f>IF(F606="","0,00000",IF(I606="",+H606*K606/1000000,J606*'Factors emissió OCCC'!$D$6/1000))</f>
        <v>0,00000</v>
      </c>
      <c r="M606" s="350" t="s">
        <v>1073</v>
      </c>
      <c r="N606" s="891"/>
      <c r="O606" s="600" t="str">
        <f t="shared" si="74"/>
        <v>0,00000</v>
      </c>
      <c r="P606" s="218" t="s">
        <v>1073</v>
      </c>
      <c r="Q606" s="891"/>
      <c r="R606" s="600" t="str">
        <f t="shared" si="75"/>
        <v>0,00000</v>
      </c>
      <c r="S606" s="350" t="s">
        <v>1073</v>
      </c>
      <c r="T606" s="243"/>
      <c r="U606" s="243"/>
      <c r="V606" s="959"/>
      <c r="W606" s="1676"/>
    </row>
    <row r="607" spans="2:25" s="107" customFormat="1" ht="21" customHeight="1" outlineLevel="1" x14ac:dyDescent="0.25">
      <c r="B607" s="120"/>
      <c r="C607" s="1463"/>
      <c r="D607" s="1446" t="s">
        <v>134</v>
      </c>
      <c r="E607" s="1446"/>
      <c r="F607" s="1447"/>
      <c r="G607" s="1447"/>
      <c r="H607" s="146"/>
      <c r="I607" s="146"/>
      <c r="J607" s="600">
        <f t="shared" si="73"/>
        <v>0</v>
      </c>
      <c r="K607" s="146"/>
      <c r="L607" s="600" t="str">
        <f>IF(F607="","0,00000",IF(I607="",+H607*K607/1000000,J607*'Factors emissió OCCC'!$D$6/1000))</f>
        <v>0,00000</v>
      </c>
      <c r="M607" s="350" t="s">
        <v>1073</v>
      </c>
      <c r="N607" s="891"/>
      <c r="O607" s="600" t="str">
        <f t="shared" si="74"/>
        <v>0,00000</v>
      </c>
      <c r="P607" s="218" t="s">
        <v>1073</v>
      </c>
      <c r="Q607" s="891"/>
      <c r="R607" s="600" t="str">
        <f t="shared" si="75"/>
        <v>0,00000</v>
      </c>
      <c r="S607" s="350" t="s">
        <v>1073</v>
      </c>
      <c r="T607" s="243"/>
      <c r="U607" s="243"/>
      <c r="V607" s="959"/>
      <c r="W607" s="1215" t="s">
        <v>1573</v>
      </c>
    </row>
    <row r="608" spans="2:25" s="107" customFormat="1" ht="21" customHeight="1" outlineLevel="1" x14ac:dyDescent="0.25">
      <c r="B608" s="120"/>
      <c r="C608" s="1463"/>
      <c r="D608" s="1446" t="s">
        <v>135</v>
      </c>
      <c r="E608" s="1446"/>
      <c r="F608" s="1447"/>
      <c r="G608" s="1447"/>
      <c r="H608" s="146"/>
      <c r="I608" s="146"/>
      <c r="J608" s="600">
        <f t="shared" si="73"/>
        <v>0</v>
      </c>
      <c r="K608" s="146"/>
      <c r="L608" s="600" t="str">
        <f>IF(F608="","0,00000",IF(I608="",+H608*K608/1000000,J608*'Factors emissió OCCC'!$D$6/1000))</f>
        <v>0,00000</v>
      </c>
      <c r="M608" s="350" t="s">
        <v>1073</v>
      </c>
      <c r="N608" s="891"/>
      <c r="O608" s="600" t="str">
        <f t="shared" si="74"/>
        <v>0,00000</v>
      </c>
      <c r="P608" s="218" t="s">
        <v>1073</v>
      </c>
      <c r="Q608" s="891"/>
      <c r="R608" s="600" t="str">
        <f t="shared" si="75"/>
        <v>0,00000</v>
      </c>
      <c r="S608" s="350" t="s">
        <v>1073</v>
      </c>
      <c r="T608" s="243"/>
      <c r="U608" s="243"/>
      <c r="W608" s="141"/>
    </row>
    <row r="609" spans="2:23" s="107" customFormat="1" ht="21" customHeight="1" outlineLevel="1" x14ac:dyDescent="0.25">
      <c r="B609" s="120"/>
      <c r="C609" s="1463"/>
      <c r="D609" s="1446" t="s">
        <v>136</v>
      </c>
      <c r="E609" s="1446"/>
      <c r="F609" s="1447"/>
      <c r="G609" s="1447"/>
      <c r="H609" s="146"/>
      <c r="I609" s="146"/>
      <c r="J609" s="600">
        <f t="shared" si="73"/>
        <v>0</v>
      </c>
      <c r="K609" s="146"/>
      <c r="L609" s="600" t="str">
        <f>IF(F609="","0,00000",IF(I609="",+H609*K609/1000000,J609*'Factors emissió OCCC'!$D$6/1000))</f>
        <v>0,00000</v>
      </c>
      <c r="M609" s="350" t="s">
        <v>1073</v>
      </c>
      <c r="N609" s="891"/>
      <c r="O609" s="600" t="str">
        <f t="shared" si="74"/>
        <v>0,00000</v>
      </c>
      <c r="P609" s="218" t="s">
        <v>1073</v>
      </c>
      <c r="Q609" s="891"/>
      <c r="R609" s="600" t="str">
        <f t="shared" si="75"/>
        <v>0,00000</v>
      </c>
      <c r="S609" s="350" t="s">
        <v>1073</v>
      </c>
      <c r="T609" s="243"/>
      <c r="U609" s="243"/>
      <c r="W609" s="141"/>
    </row>
    <row r="610" spans="2:23" s="107" customFormat="1" ht="21" customHeight="1" outlineLevel="1" x14ac:dyDescent="0.25">
      <c r="B610" s="120"/>
      <c r="C610" s="1463"/>
      <c r="D610" s="1446" t="s">
        <v>137</v>
      </c>
      <c r="E610" s="1446"/>
      <c r="F610" s="1447"/>
      <c r="G610" s="1447"/>
      <c r="H610" s="146"/>
      <c r="I610" s="146"/>
      <c r="J610" s="600">
        <f t="shared" si="73"/>
        <v>0</v>
      </c>
      <c r="K610" s="146"/>
      <c r="L610" s="600" t="str">
        <f>IF(F610="","0,00000",IF(I610="",+H610*K610/1000000,J610*'Factors emissió OCCC'!$D$6/1000))</f>
        <v>0,00000</v>
      </c>
      <c r="M610" s="350" t="s">
        <v>1073</v>
      </c>
      <c r="N610" s="891"/>
      <c r="O610" s="600" t="str">
        <f t="shared" si="74"/>
        <v>0,00000</v>
      </c>
      <c r="P610" s="218" t="s">
        <v>1073</v>
      </c>
      <c r="Q610" s="891"/>
      <c r="R610" s="600" t="str">
        <f t="shared" si="75"/>
        <v>0,00000</v>
      </c>
      <c r="S610" s="350" t="s">
        <v>1073</v>
      </c>
      <c r="T610" s="243"/>
      <c r="U610" s="243"/>
      <c r="W610" s="141"/>
    </row>
    <row r="611" spans="2:23" s="107" customFormat="1" ht="21" customHeight="1" outlineLevel="1" x14ac:dyDescent="0.25">
      <c r="B611" s="120"/>
      <c r="C611" s="1463"/>
      <c r="D611" s="1446" t="s">
        <v>138</v>
      </c>
      <c r="E611" s="1446"/>
      <c r="F611" s="1447"/>
      <c r="G611" s="1447"/>
      <c r="H611" s="146"/>
      <c r="I611" s="146"/>
      <c r="J611" s="600">
        <f t="shared" si="73"/>
        <v>0</v>
      </c>
      <c r="K611" s="146"/>
      <c r="L611" s="600" t="str">
        <f>IF(F611="","0,00000",IF(I611="",+H611*K611/1000000,J611*'Factors emissió OCCC'!$D$6/1000))</f>
        <v>0,00000</v>
      </c>
      <c r="M611" s="350" t="s">
        <v>1073</v>
      </c>
      <c r="N611" s="891"/>
      <c r="O611" s="600" t="str">
        <f t="shared" si="74"/>
        <v>0,00000</v>
      </c>
      <c r="P611" s="218" t="s">
        <v>1073</v>
      </c>
      <c r="Q611" s="891"/>
      <c r="R611" s="600" t="str">
        <f t="shared" si="75"/>
        <v>0,00000</v>
      </c>
      <c r="S611" s="350" t="s">
        <v>1073</v>
      </c>
      <c r="T611" s="243"/>
      <c r="U611" s="243"/>
      <c r="W611" s="141"/>
    </row>
    <row r="612" spans="2:23" s="107" customFormat="1" ht="21" customHeight="1" outlineLevel="1" x14ac:dyDescent="0.25">
      <c r="B612" s="120"/>
      <c r="C612" s="1463"/>
      <c r="D612" s="1446" t="s">
        <v>139</v>
      </c>
      <c r="E612" s="1446"/>
      <c r="F612" s="1447"/>
      <c r="G612" s="1447"/>
      <c r="H612" s="146"/>
      <c r="I612" s="146"/>
      <c r="J612" s="600">
        <f t="shared" si="73"/>
        <v>0</v>
      </c>
      <c r="K612" s="146"/>
      <c r="L612" s="600" t="str">
        <f>IF(F612="","0,00000",IF(I612="",+H612*K612/1000000,J612*'Factors emissió OCCC'!$D$6/1000))</f>
        <v>0,00000</v>
      </c>
      <c r="M612" s="350" t="s">
        <v>1073</v>
      </c>
      <c r="N612" s="891"/>
      <c r="O612" s="600" t="str">
        <f t="shared" si="74"/>
        <v>0,00000</v>
      </c>
      <c r="P612" s="218" t="s">
        <v>1073</v>
      </c>
      <c r="Q612" s="891"/>
      <c r="R612" s="600" t="str">
        <f t="shared" si="75"/>
        <v>0,00000</v>
      </c>
      <c r="S612" s="350" t="s">
        <v>1073</v>
      </c>
      <c r="T612" s="243"/>
      <c r="U612" s="243"/>
      <c r="W612" s="141"/>
    </row>
    <row r="613" spans="2:23" s="107" customFormat="1" ht="21" customHeight="1" outlineLevel="1" x14ac:dyDescent="0.25">
      <c r="B613" s="120"/>
      <c r="C613" s="1463"/>
      <c r="D613" s="1446" t="s">
        <v>140</v>
      </c>
      <c r="E613" s="1446"/>
      <c r="F613" s="1447"/>
      <c r="G613" s="1447"/>
      <c r="H613" s="146"/>
      <c r="I613" s="146"/>
      <c r="J613" s="600">
        <f t="shared" si="73"/>
        <v>0</v>
      </c>
      <c r="K613" s="146"/>
      <c r="L613" s="600" t="str">
        <f>IF(F613="","0,00000",IF(I613="",+H613*K613/1000000,J613*'Factors emissió OCCC'!$D$6/1000))</f>
        <v>0,00000</v>
      </c>
      <c r="M613" s="350" t="s">
        <v>1073</v>
      </c>
      <c r="N613" s="891"/>
      <c r="O613" s="600" t="str">
        <f t="shared" si="74"/>
        <v>0,00000</v>
      </c>
      <c r="P613" s="218" t="s">
        <v>1073</v>
      </c>
      <c r="Q613" s="891"/>
      <c r="R613" s="600" t="str">
        <f t="shared" si="75"/>
        <v>0,00000</v>
      </c>
      <c r="S613" s="350" t="s">
        <v>1073</v>
      </c>
      <c r="T613" s="243"/>
      <c r="U613" s="243"/>
      <c r="W613" s="141"/>
    </row>
    <row r="614" spans="2:23" s="107" customFormat="1" ht="21" customHeight="1" outlineLevel="1" x14ac:dyDescent="0.25">
      <c r="B614" s="120"/>
      <c r="C614" s="1463"/>
      <c r="D614" s="1446" t="s">
        <v>141</v>
      </c>
      <c r="E614" s="1446"/>
      <c r="F614" s="1447"/>
      <c r="G614" s="1447"/>
      <c r="H614" s="146"/>
      <c r="I614" s="146"/>
      <c r="J614" s="600">
        <f t="shared" si="73"/>
        <v>0</v>
      </c>
      <c r="K614" s="146"/>
      <c r="L614" s="600" t="str">
        <f>IF(F614="","0,00000",IF(I614="",+H614*K614/1000000,J614*'Factors emissió OCCC'!$D$6/1000))</f>
        <v>0,00000</v>
      </c>
      <c r="M614" s="350" t="s">
        <v>1073</v>
      </c>
      <c r="N614" s="891"/>
      <c r="O614" s="600" t="str">
        <f t="shared" si="74"/>
        <v>0,00000</v>
      </c>
      <c r="P614" s="218" t="s">
        <v>1073</v>
      </c>
      <c r="Q614" s="891"/>
      <c r="R614" s="600" t="str">
        <f t="shared" si="75"/>
        <v>0,00000</v>
      </c>
      <c r="S614" s="350" t="s">
        <v>1073</v>
      </c>
      <c r="T614" s="243"/>
      <c r="U614" s="243"/>
      <c r="W614" s="141"/>
    </row>
    <row r="615" spans="2:23" s="107" customFormat="1" ht="21" customHeight="1" outlineLevel="1" x14ac:dyDescent="0.25">
      <c r="B615" s="120"/>
      <c r="C615" s="1463"/>
      <c r="D615" s="1446" t="s">
        <v>142</v>
      </c>
      <c r="E615" s="1446"/>
      <c r="F615" s="1447"/>
      <c r="G615" s="1447"/>
      <c r="H615" s="146"/>
      <c r="I615" s="146"/>
      <c r="J615" s="600">
        <f t="shared" si="73"/>
        <v>0</v>
      </c>
      <c r="K615" s="146"/>
      <c r="L615" s="600" t="str">
        <f>IF(F615="","0,00000",IF(I615="",+H615*K615/1000000,J615*'Factors emissió OCCC'!$D$6/1000))</f>
        <v>0,00000</v>
      </c>
      <c r="M615" s="350" t="s">
        <v>1073</v>
      </c>
      <c r="N615" s="891"/>
      <c r="O615" s="600" t="str">
        <f t="shared" si="74"/>
        <v>0,00000</v>
      </c>
      <c r="P615" s="218" t="s">
        <v>1073</v>
      </c>
      <c r="Q615" s="891"/>
      <c r="R615" s="600" t="str">
        <f t="shared" si="75"/>
        <v>0,00000</v>
      </c>
      <c r="S615" s="350" t="s">
        <v>1073</v>
      </c>
      <c r="T615" s="243"/>
      <c r="U615" s="243"/>
      <c r="W615" s="141"/>
    </row>
    <row r="616" spans="2:23" s="107" customFormat="1" ht="21" customHeight="1" outlineLevel="1" x14ac:dyDescent="0.25">
      <c r="B616" s="120"/>
      <c r="C616" s="1463"/>
      <c r="D616" s="1446" t="s">
        <v>143</v>
      </c>
      <c r="E616" s="1446"/>
      <c r="F616" s="1447"/>
      <c r="G616" s="1447"/>
      <c r="H616" s="146"/>
      <c r="I616" s="146"/>
      <c r="J616" s="600">
        <f t="shared" si="73"/>
        <v>0</v>
      </c>
      <c r="K616" s="146"/>
      <c r="L616" s="600" t="str">
        <f>IF(F616="","0,00000",IF(I616="",+H616*K616/1000000,J616*'Factors emissió OCCC'!$D$6/1000))</f>
        <v>0,00000</v>
      </c>
      <c r="M616" s="350" t="s">
        <v>1073</v>
      </c>
      <c r="N616" s="891"/>
      <c r="O616" s="600" t="str">
        <f t="shared" si="74"/>
        <v>0,00000</v>
      </c>
      <c r="P616" s="218" t="s">
        <v>1073</v>
      </c>
      <c r="Q616" s="891"/>
      <c r="R616" s="600" t="str">
        <f t="shared" si="75"/>
        <v>0,00000</v>
      </c>
      <c r="S616" s="350" t="s">
        <v>1073</v>
      </c>
      <c r="T616" s="243"/>
      <c r="U616" s="243"/>
      <c r="W616" s="141"/>
    </row>
    <row r="617" spans="2:23" s="107" customFormat="1" ht="21" customHeight="1" outlineLevel="1" x14ac:dyDescent="0.25">
      <c r="B617" s="120"/>
      <c r="C617" s="1463"/>
      <c r="D617" s="1446" t="s">
        <v>144</v>
      </c>
      <c r="E617" s="1446"/>
      <c r="F617" s="1447"/>
      <c r="G617" s="1447"/>
      <c r="H617" s="146"/>
      <c r="I617" s="146"/>
      <c r="J617" s="600">
        <f t="shared" si="73"/>
        <v>0</v>
      </c>
      <c r="K617" s="146"/>
      <c r="L617" s="600" t="str">
        <f>IF(F617="","0,00000",IF(I617="",+H617*K617/1000000,J617*'Factors emissió OCCC'!$D$6/1000))</f>
        <v>0,00000</v>
      </c>
      <c r="M617" s="350" t="s">
        <v>1073</v>
      </c>
      <c r="N617" s="891"/>
      <c r="O617" s="600" t="str">
        <f t="shared" si="74"/>
        <v>0,00000</v>
      </c>
      <c r="P617" s="218" t="s">
        <v>1073</v>
      </c>
      <c r="Q617" s="891"/>
      <c r="R617" s="600" t="str">
        <f t="shared" si="75"/>
        <v>0,00000</v>
      </c>
      <c r="S617" s="350" t="s">
        <v>1073</v>
      </c>
      <c r="T617" s="243"/>
      <c r="U617" s="243"/>
      <c r="W617" s="141"/>
    </row>
    <row r="618" spans="2:23" s="107" customFormat="1" ht="21" customHeight="1" outlineLevel="1" x14ac:dyDescent="0.25">
      <c r="B618" s="120"/>
      <c r="C618" s="1463"/>
      <c r="D618" s="1446" t="s">
        <v>145</v>
      </c>
      <c r="E618" s="1446"/>
      <c r="F618" s="1447"/>
      <c r="G618" s="1447"/>
      <c r="H618" s="146"/>
      <c r="I618" s="146"/>
      <c r="J618" s="600">
        <f t="shared" si="73"/>
        <v>0</v>
      </c>
      <c r="K618" s="146"/>
      <c r="L618" s="600" t="str">
        <f>IF(F618="","0,00000",IF(I618="",+H618*K618/1000000,J618*'Factors emissió OCCC'!$D$6/1000))</f>
        <v>0,00000</v>
      </c>
      <c r="M618" s="350" t="s">
        <v>1073</v>
      </c>
      <c r="N618" s="891"/>
      <c r="O618" s="600" t="str">
        <f t="shared" si="74"/>
        <v>0,00000</v>
      </c>
      <c r="P618" s="218" t="s">
        <v>1073</v>
      </c>
      <c r="Q618" s="891"/>
      <c r="R618" s="600" t="str">
        <f t="shared" si="75"/>
        <v>0,00000</v>
      </c>
      <c r="S618" s="350" t="s">
        <v>1073</v>
      </c>
      <c r="T618" s="243"/>
      <c r="U618" s="243"/>
      <c r="W618" s="141"/>
    </row>
    <row r="619" spans="2:23" s="107" customFormat="1" ht="21" customHeight="1" outlineLevel="1" x14ac:dyDescent="0.25">
      <c r="B619" s="120"/>
      <c r="C619" s="1463"/>
      <c r="D619" s="1446" t="s">
        <v>146</v>
      </c>
      <c r="E619" s="1446"/>
      <c r="F619" s="1447"/>
      <c r="G619" s="1447"/>
      <c r="H619" s="146"/>
      <c r="I619" s="146"/>
      <c r="J619" s="600">
        <f t="shared" si="73"/>
        <v>0</v>
      </c>
      <c r="K619" s="146"/>
      <c r="L619" s="600" t="str">
        <f>IF(F619="","0,00000",IF(I619="",+H619*K619/1000000,J619*'Factors emissió OCCC'!$D$6/1000))</f>
        <v>0,00000</v>
      </c>
      <c r="M619" s="350" t="s">
        <v>1073</v>
      </c>
      <c r="N619" s="891"/>
      <c r="O619" s="600" t="str">
        <f t="shared" si="74"/>
        <v>0,00000</v>
      </c>
      <c r="P619" s="218" t="s">
        <v>1073</v>
      </c>
      <c r="Q619" s="891"/>
      <c r="R619" s="600" t="str">
        <f t="shared" si="75"/>
        <v>0,00000</v>
      </c>
      <c r="S619" s="350" t="s">
        <v>1073</v>
      </c>
      <c r="T619" s="243"/>
      <c r="U619" s="243"/>
      <c r="W619" s="141"/>
    </row>
    <row r="620" spans="2:23" s="107" customFormat="1" ht="21" customHeight="1" outlineLevel="1" x14ac:dyDescent="0.25">
      <c r="B620" s="120"/>
      <c r="C620" s="1463"/>
      <c r="D620" s="1446" t="s">
        <v>147</v>
      </c>
      <c r="E620" s="1446"/>
      <c r="F620" s="1447"/>
      <c r="G620" s="1447"/>
      <c r="H620" s="146"/>
      <c r="I620" s="146"/>
      <c r="J620" s="600">
        <f t="shared" si="73"/>
        <v>0</v>
      </c>
      <c r="K620" s="146"/>
      <c r="L620" s="600" t="str">
        <f>IF(F620="","0,00000",IF(I620="",+H620*K620/1000000,J620*'Factors emissió OCCC'!$D$6/1000))</f>
        <v>0,00000</v>
      </c>
      <c r="M620" s="350" t="s">
        <v>1073</v>
      </c>
      <c r="N620" s="891"/>
      <c r="O620" s="600" t="str">
        <f t="shared" si="74"/>
        <v>0,00000</v>
      </c>
      <c r="P620" s="218" t="s">
        <v>1073</v>
      </c>
      <c r="Q620" s="891"/>
      <c r="R620" s="600" t="str">
        <f t="shared" si="75"/>
        <v>0,00000</v>
      </c>
      <c r="S620" s="350" t="s">
        <v>1073</v>
      </c>
      <c r="T620" s="243"/>
      <c r="U620" s="243"/>
      <c r="W620" s="141"/>
    </row>
    <row r="621" spans="2:23" s="107" customFormat="1" ht="21" customHeight="1" outlineLevel="1" x14ac:dyDescent="0.25">
      <c r="B621" s="120"/>
      <c r="C621" s="1463"/>
      <c r="D621" s="1446" t="s">
        <v>148</v>
      </c>
      <c r="E621" s="1446"/>
      <c r="F621" s="1447"/>
      <c r="G621" s="1447"/>
      <c r="H621" s="146"/>
      <c r="I621" s="146"/>
      <c r="J621" s="600">
        <f t="shared" si="73"/>
        <v>0</v>
      </c>
      <c r="K621" s="146"/>
      <c r="L621" s="600" t="str">
        <f>IF(F621="","0,00000",IF(I621="",+H621*K621/1000000,J621*'Factors emissió OCCC'!$D$6/1000))</f>
        <v>0,00000</v>
      </c>
      <c r="M621" s="350" t="s">
        <v>1073</v>
      </c>
      <c r="N621" s="891"/>
      <c r="O621" s="600" t="str">
        <f t="shared" si="74"/>
        <v>0,00000</v>
      </c>
      <c r="P621" s="218" t="s">
        <v>1073</v>
      </c>
      <c r="Q621" s="891"/>
      <c r="R621" s="600" t="str">
        <f t="shared" si="75"/>
        <v>0,00000</v>
      </c>
      <c r="S621" s="350" t="s">
        <v>1073</v>
      </c>
      <c r="T621" s="243"/>
      <c r="U621" s="243"/>
      <c r="W621" s="141"/>
    </row>
    <row r="622" spans="2:23" s="107" customFormat="1" ht="21" customHeight="1" outlineLevel="1" x14ac:dyDescent="0.25">
      <c r="B622" s="120"/>
      <c r="C622" s="1463"/>
      <c r="D622" s="1446" t="s">
        <v>149</v>
      </c>
      <c r="E622" s="1446"/>
      <c r="F622" s="1447"/>
      <c r="G622" s="1447"/>
      <c r="H622" s="146"/>
      <c r="I622" s="146"/>
      <c r="J622" s="600">
        <f t="shared" si="73"/>
        <v>0</v>
      </c>
      <c r="K622" s="146"/>
      <c r="L622" s="600" t="str">
        <f>IF(F622="","0,00000",IF(I622="",+H622*K622/1000000,J622*'Factors emissió OCCC'!$D$6/1000))</f>
        <v>0,00000</v>
      </c>
      <c r="M622" s="350" t="s">
        <v>1073</v>
      </c>
      <c r="N622" s="891"/>
      <c r="O622" s="600" t="str">
        <f t="shared" si="74"/>
        <v>0,00000</v>
      </c>
      <c r="P622" s="218" t="s">
        <v>1073</v>
      </c>
      <c r="Q622" s="891"/>
      <c r="R622" s="600" t="str">
        <f t="shared" si="75"/>
        <v>0,00000</v>
      </c>
      <c r="S622" s="350" t="s">
        <v>1073</v>
      </c>
      <c r="T622" s="243"/>
      <c r="U622" s="243"/>
      <c r="W622" s="141"/>
    </row>
    <row r="623" spans="2:23" s="107" customFormat="1" ht="21" customHeight="1" outlineLevel="1" x14ac:dyDescent="0.25">
      <c r="B623" s="120"/>
      <c r="C623" s="1463"/>
      <c r="D623" s="1446" t="s">
        <v>150</v>
      </c>
      <c r="E623" s="1446"/>
      <c r="F623" s="1447"/>
      <c r="G623" s="1447"/>
      <c r="H623" s="146"/>
      <c r="I623" s="146"/>
      <c r="J623" s="600">
        <f t="shared" si="73"/>
        <v>0</v>
      </c>
      <c r="K623" s="146"/>
      <c r="L623" s="600" t="str">
        <f>IF(F623="","0,00000",IF(I623="",+H623*K623/1000000,J623*'Factors emissió OCCC'!$D$6/1000))</f>
        <v>0,00000</v>
      </c>
      <c r="M623" s="350" t="s">
        <v>1073</v>
      </c>
      <c r="N623" s="891"/>
      <c r="O623" s="600" t="str">
        <f t="shared" si="74"/>
        <v>0,00000</v>
      </c>
      <c r="P623" s="218" t="s">
        <v>1073</v>
      </c>
      <c r="Q623" s="891"/>
      <c r="R623" s="600" t="str">
        <f t="shared" si="75"/>
        <v>0,00000</v>
      </c>
      <c r="S623" s="350" t="s">
        <v>1073</v>
      </c>
      <c r="T623" s="243"/>
      <c r="U623" s="243"/>
      <c r="W623" s="141"/>
    </row>
    <row r="624" spans="2:23" s="107" customFormat="1" ht="21" customHeight="1" outlineLevel="1" x14ac:dyDescent="0.25">
      <c r="B624" s="120"/>
      <c r="C624" s="1463"/>
      <c r="D624" s="1446" t="s">
        <v>151</v>
      </c>
      <c r="E624" s="1446"/>
      <c r="F624" s="1447"/>
      <c r="G624" s="1447"/>
      <c r="H624" s="146"/>
      <c r="I624" s="146"/>
      <c r="J624" s="600">
        <f t="shared" si="73"/>
        <v>0</v>
      </c>
      <c r="K624" s="146"/>
      <c r="L624" s="600" t="str">
        <f>IF(F624="","0,00000",IF(I624="",+H624*K624/1000000,J624*'Factors emissió OCCC'!$D$6/1000))</f>
        <v>0,00000</v>
      </c>
      <c r="M624" s="350" t="s">
        <v>1073</v>
      </c>
      <c r="N624" s="891"/>
      <c r="O624" s="600" t="str">
        <f t="shared" si="74"/>
        <v>0,00000</v>
      </c>
      <c r="P624" s="218" t="s">
        <v>1073</v>
      </c>
      <c r="Q624" s="891"/>
      <c r="R624" s="600" t="str">
        <f t="shared" si="75"/>
        <v>0,00000</v>
      </c>
      <c r="S624" s="350" t="s">
        <v>1073</v>
      </c>
      <c r="T624" s="243"/>
      <c r="U624" s="243"/>
      <c r="W624" s="141"/>
    </row>
    <row r="625" spans="2:25" s="107" customFormat="1" ht="21" customHeight="1" outlineLevel="1" x14ac:dyDescent="0.25">
      <c r="B625" s="120"/>
      <c r="C625" s="1463"/>
      <c r="D625" s="1446" t="s">
        <v>152</v>
      </c>
      <c r="E625" s="1446"/>
      <c r="F625" s="1447"/>
      <c r="G625" s="1447"/>
      <c r="H625" s="146"/>
      <c r="I625" s="146"/>
      <c r="J625" s="600">
        <f t="shared" si="73"/>
        <v>0</v>
      </c>
      <c r="K625" s="146"/>
      <c r="L625" s="600" t="str">
        <f>IF(F625="","0,00000",IF(I625="",+H625*K625/1000000,J625*'Factors emissió OCCC'!$D$6/1000))</f>
        <v>0,00000</v>
      </c>
      <c r="M625" s="350" t="s">
        <v>1073</v>
      </c>
      <c r="N625" s="891"/>
      <c r="O625" s="600" t="str">
        <f t="shared" si="74"/>
        <v>0,00000</v>
      </c>
      <c r="P625" s="218" t="s">
        <v>1073</v>
      </c>
      <c r="Q625" s="891"/>
      <c r="R625" s="600" t="str">
        <f t="shared" si="75"/>
        <v>0,00000</v>
      </c>
      <c r="S625" s="350" t="s">
        <v>1073</v>
      </c>
      <c r="T625" s="243"/>
      <c r="U625" s="243"/>
      <c r="W625" s="141"/>
    </row>
    <row r="626" spans="2:25" s="107" customFormat="1" ht="21" customHeight="1" outlineLevel="1" x14ac:dyDescent="0.25">
      <c r="B626" s="120"/>
      <c r="C626" s="1463"/>
      <c r="D626" s="1446" t="s">
        <v>153</v>
      </c>
      <c r="E626" s="1446"/>
      <c r="F626" s="1447"/>
      <c r="G626" s="1447"/>
      <c r="H626" s="146"/>
      <c r="I626" s="146"/>
      <c r="J626" s="600">
        <f t="shared" si="73"/>
        <v>0</v>
      </c>
      <c r="K626" s="146"/>
      <c r="L626" s="600" t="str">
        <f>IF(F626="","0,00000",IF(I626="",+H626*K626/1000000,J626*'Factors emissió OCCC'!$D$6/1000))</f>
        <v>0,00000</v>
      </c>
      <c r="M626" s="350" t="s">
        <v>1073</v>
      </c>
      <c r="N626" s="891"/>
      <c r="O626" s="600" t="str">
        <f t="shared" si="74"/>
        <v>0,00000</v>
      </c>
      <c r="P626" s="218" t="s">
        <v>1073</v>
      </c>
      <c r="Q626" s="891"/>
      <c r="R626" s="600" t="str">
        <f t="shared" si="75"/>
        <v>0,00000</v>
      </c>
      <c r="S626" s="350" t="s">
        <v>1073</v>
      </c>
      <c r="T626" s="243"/>
      <c r="U626" s="243"/>
      <c r="W626" s="141"/>
    </row>
    <row r="627" spans="2:25" s="107" customFormat="1" ht="21" customHeight="1" outlineLevel="1" x14ac:dyDescent="0.25">
      <c r="B627" s="120"/>
      <c r="C627" s="1463"/>
      <c r="D627" s="1446" t="s">
        <v>154</v>
      </c>
      <c r="E627" s="1446"/>
      <c r="F627" s="1447"/>
      <c r="G627" s="1447"/>
      <c r="H627" s="146"/>
      <c r="I627" s="146"/>
      <c r="J627" s="600">
        <f t="shared" si="73"/>
        <v>0</v>
      </c>
      <c r="K627" s="146"/>
      <c r="L627" s="600" t="str">
        <f>IF(F627="","0,00000",IF(I627="",+H627*K627/1000000,J627*'Factors emissió OCCC'!$D$6/1000))</f>
        <v>0,00000</v>
      </c>
      <c r="M627" s="350" t="s">
        <v>1073</v>
      </c>
      <c r="N627" s="891"/>
      <c r="O627" s="600" t="str">
        <f t="shared" si="74"/>
        <v>0,00000</v>
      </c>
      <c r="P627" s="218" t="s">
        <v>1073</v>
      </c>
      <c r="Q627" s="891"/>
      <c r="R627" s="600" t="str">
        <f t="shared" si="75"/>
        <v>0,00000</v>
      </c>
      <c r="S627" s="350" t="s">
        <v>1073</v>
      </c>
      <c r="T627" s="243"/>
      <c r="U627" s="243"/>
      <c r="W627" s="141"/>
    </row>
    <row r="628" spans="2:25" s="107" customFormat="1" ht="21" customHeight="1" outlineLevel="1" x14ac:dyDescent="0.25">
      <c r="B628" s="120"/>
      <c r="C628" s="1463"/>
      <c r="D628" s="1446" t="s">
        <v>155</v>
      </c>
      <c r="E628" s="1446"/>
      <c r="F628" s="1447"/>
      <c r="G628" s="1447"/>
      <c r="H628" s="146"/>
      <c r="I628" s="146"/>
      <c r="J628" s="600">
        <f>I628*H628/100</f>
        <v>0</v>
      </c>
      <c r="K628" s="146"/>
      <c r="L628" s="600" t="str">
        <f>IF(F628="","0,00000",IF(I628="",+H628*K628/1000000,J628*'Factors emissió OCCC'!$D$6/1000))</f>
        <v>0,00000</v>
      </c>
      <c r="M628" s="350" t="s">
        <v>1073</v>
      </c>
      <c r="N628" s="891"/>
      <c r="O628" s="600" t="str">
        <f t="shared" si="74"/>
        <v>0,00000</v>
      </c>
      <c r="P628" s="218" t="s">
        <v>1073</v>
      </c>
      <c r="Q628" s="891"/>
      <c r="R628" s="600" t="str">
        <f t="shared" si="75"/>
        <v>0,00000</v>
      </c>
      <c r="S628" s="350" t="s">
        <v>1073</v>
      </c>
      <c r="T628" s="243"/>
      <c r="U628" s="243"/>
      <c r="W628" s="141"/>
    </row>
    <row r="629" spans="2:25" s="107" customFormat="1" ht="21" customHeight="1" outlineLevel="1" x14ac:dyDescent="0.25">
      <c r="B629" s="120"/>
      <c r="C629" s="1463"/>
      <c r="D629" s="1446" t="s">
        <v>157</v>
      </c>
      <c r="E629" s="1446"/>
      <c r="F629" s="1447"/>
      <c r="G629" s="1447"/>
      <c r="H629" s="146"/>
      <c r="I629" s="146"/>
      <c r="J629" s="600">
        <f t="shared" ref="J629:J638" si="76">I629*H629/100</f>
        <v>0</v>
      </c>
      <c r="K629" s="146"/>
      <c r="L629" s="600" t="str">
        <f>IF(F629="","0,00000",IF(I629="",+H629*K629/1000000,J629*'Factors emissió OCCC'!$D$6/1000))</f>
        <v>0,00000</v>
      </c>
      <c r="M629" s="350" t="s">
        <v>1073</v>
      </c>
      <c r="N629" s="891"/>
      <c r="O629" s="600" t="str">
        <f t="shared" si="74"/>
        <v>0,00000</v>
      </c>
      <c r="P629" s="218" t="s">
        <v>1073</v>
      </c>
      <c r="Q629" s="891"/>
      <c r="R629" s="600" t="str">
        <f t="shared" si="75"/>
        <v>0,00000</v>
      </c>
      <c r="S629" s="350" t="s">
        <v>1073</v>
      </c>
      <c r="T629" s="243"/>
      <c r="U629" s="243"/>
      <c r="W629" s="141"/>
    </row>
    <row r="630" spans="2:25" s="107" customFormat="1" ht="21" customHeight="1" outlineLevel="1" x14ac:dyDescent="0.25">
      <c r="B630" s="120"/>
      <c r="C630" s="1463"/>
      <c r="D630" s="1446" t="s">
        <v>158</v>
      </c>
      <c r="E630" s="1446"/>
      <c r="F630" s="1447"/>
      <c r="G630" s="1447"/>
      <c r="H630" s="146"/>
      <c r="I630" s="146"/>
      <c r="J630" s="600">
        <f t="shared" si="76"/>
        <v>0</v>
      </c>
      <c r="K630" s="146"/>
      <c r="L630" s="600" t="str">
        <f>IF(F630="","0,00000",IF(I630="",+H630*K630/1000000,J630*'Factors emissió OCCC'!$D$6/1000))</f>
        <v>0,00000</v>
      </c>
      <c r="M630" s="350" t="s">
        <v>1073</v>
      </c>
      <c r="N630" s="891"/>
      <c r="O630" s="600" t="str">
        <f t="shared" si="74"/>
        <v>0,00000</v>
      </c>
      <c r="P630" s="218" t="s">
        <v>1073</v>
      </c>
      <c r="Q630" s="891"/>
      <c r="R630" s="600" t="str">
        <f t="shared" si="75"/>
        <v>0,00000</v>
      </c>
      <c r="S630" s="350" t="s">
        <v>1073</v>
      </c>
      <c r="T630" s="243"/>
      <c r="U630" s="243"/>
      <c r="W630" s="141"/>
    </row>
    <row r="631" spans="2:25" s="107" customFormat="1" ht="21" customHeight="1" outlineLevel="1" x14ac:dyDescent="0.25">
      <c r="B631" s="120"/>
      <c r="C631" s="1463"/>
      <c r="D631" s="1446" t="s">
        <v>159</v>
      </c>
      <c r="E631" s="1446"/>
      <c r="F631" s="1447"/>
      <c r="G631" s="1447"/>
      <c r="H631" s="146"/>
      <c r="I631" s="146"/>
      <c r="J631" s="600">
        <f t="shared" si="76"/>
        <v>0</v>
      </c>
      <c r="K631" s="146"/>
      <c r="L631" s="600" t="str">
        <f>IF(F631="","0,00000",IF(I631="",+H631*K631/1000000,J631*'Factors emissió OCCC'!$D$6/1000))</f>
        <v>0,00000</v>
      </c>
      <c r="M631" s="350" t="s">
        <v>1073</v>
      </c>
      <c r="N631" s="891"/>
      <c r="O631" s="600" t="str">
        <f t="shared" si="74"/>
        <v>0,00000</v>
      </c>
      <c r="P631" s="218" t="s">
        <v>1073</v>
      </c>
      <c r="Q631" s="891"/>
      <c r="R631" s="600" t="str">
        <f t="shared" si="75"/>
        <v>0,00000</v>
      </c>
      <c r="S631" s="350" t="s">
        <v>1073</v>
      </c>
      <c r="T631" s="243"/>
      <c r="U631" s="243"/>
      <c r="W631" s="141"/>
    </row>
    <row r="632" spans="2:25" s="107" customFormat="1" ht="21" customHeight="1" outlineLevel="1" x14ac:dyDescent="0.25">
      <c r="B632" s="120"/>
      <c r="C632" s="1463"/>
      <c r="D632" s="1446" t="s">
        <v>160</v>
      </c>
      <c r="E632" s="1446"/>
      <c r="F632" s="1447"/>
      <c r="G632" s="1447"/>
      <c r="H632" s="146"/>
      <c r="I632" s="146"/>
      <c r="J632" s="600">
        <f t="shared" si="76"/>
        <v>0</v>
      </c>
      <c r="K632" s="146"/>
      <c r="L632" s="600" t="str">
        <f>IF(F632="","0,00000",IF(I632="",+H632*K632/1000000,J632*'Factors emissió OCCC'!$D$6/1000))</f>
        <v>0,00000</v>
      </c>
      <c r="M632" s="350" t="s">
        <v>1073</v>
      </c>
      <c r="N632" s="891"/>
      <c r="O632" s="600" t="str">
        <f t="shared" si="74"/>
        <v>0,00000</v>
      </c>
      <c r="P632" s="218" t="s">
        <v>1073</v>
      </c>
      <c r="Q632" s="891"/>
      <c r="R632" s="600" t="str">
        <f t="shared" si="75"/>
        <v>0,00000</v>
      </c>
      <c r="S632" s="350" t="s">
        <v>1073</v>
      </c>
      <c r="T632" s="243"/>
      <c r="U632" s="243"/>
      <c r="W632" s="141"/>
    </row>
    <row r="633" spans="2:25" s="107" customFormat="1" ht="21" customHeight="1" outlineLevel="1" x14ac:dyDescent="0.25">
      <c r="B633" s="120"/>
      <c r="C633" s="1463"/>
      <c r="D633" s="1446" t="s">
        <v>161</v>
      </c>
      <c r="E633" s="1446"/>
      <c r="F633" s="1447"/>
      <c r="G633" s="1447"/>
      <c r="H633" s="146"/>
      <c r="I633" s="146"/>
      <c r="J633" s="600">
        <f t="shared" si="76"/>
        <v>0</v>
      </c>
      <c r="K633" s="146"/>
      <c r="L633" s="600" t="str">
        <f>IF(F633="","0,00000",IF(I633="",+H633*K633/1000000,J633*'Factors emissió OCCC'!$D$6/1000))</f>
        <v>0,00000</v>
      </c>
      <c r="M633" s="350" t="s">
        <v>1073</v>
      </c>
      <c r="N633" s="891"/>
      <c r="O633" s="600" t="str">
        <f t="shared" si="74"/>
        <v>0,00000</v>
      </c>
      <c r="P633" s="218" t="s">
        <v>1073</v>
      </c>
      <c r="Q633" s="891"/>
      <c r="R633" s="600" t="str">
        <f t="shared" si="75"/>
        <v>0,00000</v>
      </c>
      <c r="S633" s="350" t="s">
        <v>1073</v>
      </c>
      <c r="T633" s="243"/>
      <c r="U633" s="243"/>
      <c r="W633" s="141"/>
    </row>
    <row r="634" spans="2:25" s="107" customFormat="1" ht="21" customHeight="1" outlineLevel="1" x14ac:dyDescent="0.25">
      <c r="B634" s="120"/>
      <c r="C634" s="1463"/>
      <c r="D634" s="1446" t="s">
        <v>162</v>
      </c>
      <c r="E634" s="1446"/>
      <c r="F634" s="1447"/>
      <c r="G634" s="1447"/>
      <c r="H634" s="146"/>
      <c r="I634" s="146"/>
      <c r="J634" s="600">
        <f t="shared" si="76"/>
        <v>0</v>
      </c>
      <c r="K634" s="146"/>
      <c r="L634" s="600" t="str">
        <f>IF(F634="","0,00000",IF(I634="",+H634*K634/1000000,J634*'Factors emissió OCCC'!$D$6/1000))</f>
        <v>0,00000</v>
      </c>
      <c r="M634" s="350" t="s">
        <v>1073</v>
      </c>
      <c r="N634" s="891"/>
      <c r="O634" s="600" t="str">
        <f t="shared" si="74"/>
        <v>0,00000</v>
      </c>
      <c r="P634" s="218" t="s">
        <v>1073</v>
      </c>
      <c r="Q634" s="891"/>
      <c r="R634" s="600" t="str">
        <f t="shared" si="75"/>
        <v>0,00000</v>
      </c>
      <c r="S634" s="350" t="s">
        <v>1073</v>
      </c>
      <c r="T634" s="243"/>
      <c r="U634" s="243"/>
      <c r="W634" s="141"/>
    </row>
    <row r="635" spans="2:25" s="107" customFormat="1" ht="21" customHeight="1" outlineLevel="1" x14ac:dyDescent="0.25">
      <c r="B635" s="120"/>
      <c r="C635" s="1463"/>
      <c r="D635" s="1446" t="s">
        <v>163</v>
      </c>
      <c r="E635" s="1446"/>
      <c r="F635" s="1447"/>
      <c r="G635" s="1447"/>
      <c r="H635" s="146"/>
      <c r="I635" s="146"/>
      <c r="J635" s="600">
        <f t="shared" si="76"/>
        <v>0</v>
      </c>
      <c r="K635" s="146"/>
      <c r="L635" s="600" t="str">
        <f>IF(F635="","0,00000",IF(I635="",+H635*K635/1000000,J635*'Factors emissió OCCC'!$D$6/1000))</f>
        <v>0,00000</v>
      </c>
      <c r="M635" s="350" t="s">
        <v>1073</v>
      </c>
      <c r="N635" s="891"/>
      <c r="O635" s="600" t="str">
        <f t="shared" si="74"/>
        <v>0,00000</v>
      </c>
      <c r="P635" s="218" t="s">
        <v>1073</v>
      </c>
      <c r="Q635" s="891"/>
      <c r="R635" s="600" t="str">
        <f t="shared" si="75"/>
        <v>0,00000</v>
      </c>
      <c r="S635" s="350" t="s">
        <v>1073</v>
      </c>
      <c r="T635" s="243"/>
      <c r="U635" s="243"/>
      <c r="W635" s="141"/>
    </row>
    <row r="636" spans="2:25" s="107" customFormat="1" ht="21" customHeight="1" outlineLevel="1" x14ac:dyDescent="0.25">
      <c r="B636" s="120"/>
      <c r="C636" s="1463"/>
      <c r="D636" s="1446" t="s">
        <v>164</v>
      </c>
      <c r="E636" s="1446"/>
      <c r="F636" s="1447"/>
      <c r="G636" s="1447"/>
      <c r="H636" s="146"/>
      <c r="I636" s="146"/>
      <c r="J636" s="600">
        <f t="shared" si="76"/>
        <v>0</v>
      </c>
      <c r="K636" s="146"/>
      <c r="L636" s="600" t="str">
        <f>IF(F636="","0,00000",IF(I636="",+H636*K636/1000000,J636*'Factors emissió OCCC'!$D$6/1000))</f>
        <v>0,00000</v>
      </c>
      <c r="M636" s="350" t="s">
        <v>1073</v>
      </c>
      <c r="N636" s="891"/>
      <c r="O636" s="600" t="str">
        <f t="shared" si="74"/>
        <v>0,00000</v>
      </c>
      <c r="P636" s="218" t="s">
        <v>1073</v>
      </c>
      <c r="Q636" s="891"/>
      <c r="R636" s="600" t="str">
        <f t="shared" si="75"/>
        <v>0,00000</v>
      </c>
      <c r="S636" s="350" t="s">
        <v>1073</v>
      </c>
      <c r="T636" s="243"/>
      <c r="U636" s="243"/>
      <c r="W636" s="141"/>
    </row>
    <row r="637" spans="2:25" s="107" customFormat="1" ht="21" customHeight="1" outlineLevel="1" x14ac:dyDescent="0.25">
      <c r="B637" s="120"/>
      <c r="C637" s="1463"/>
      <c r="D637" s="1446" t="s">
        <v>165</v>
      </c>
      <c r="E637" s="1446"/>
      <c r="F637" s="1447"/>
      <c r="G637" s="1447"/>
      <c r="H637" s="146"/>
      <c r="I637" s="146"/>
      <c r="J637" s="600">
        <f t="shared" si="76"/>
        <v>0</v>
      </c>
      <c r="K637" s="146"/>
      <c r="L637" s="600" t="str">
        <f>IF(F637="","0,00000",IF(I637="",+H637*K637/1000000,J637*'Factors emissió OCCC'!$D$6/1000))</f>
        <v>0,00000</v>
      </c>
      <c r="M637" s="350" t="s">
        <v>1073</v>
      </c>
      <c r="N637" s="891"/>
      <c r="O637" s="600" t="str">
        <f t="shared" si="74"/>
        <v>0,00000</v>
      </c>
      <c r="P637" s="218" t="s">
        <v>1073</v>
      </c>
      <c r="Q637" s="891"/>
      <c r="R637" s="600" t="str">
        <f t="shared" si="75"/>
        <v>0,00000</v>
      </c>
      <c r="S637" s="350" t="s">
        <v>1073</v>
      </c>
      <c r="T637" s="243"/>
      <c r="U637" s="243"/>
      <c r="W637" s="141"/>
    </row>
    <row r="638" spans="2:25" s="107" customFormat="1" ht="21" customHeight="1" outlineLevel="1" thickBot="1" x14ac:dyDescent="0.3">
      <c r="B638" s="120"/>
      <c r="C638" s="1469"/>
      <c r="D638" s="1448" t="s">
        <v>166</v>
      </c>
      <c r="E638" s="1448"/>
      <c r="F638" s="1449"/>
      <c r="G638" s="1449"/>
      <c r="H638" s="146"/>
      <c r="I638" s="146"/>
      <c r="J638" s="601">
        <f t="shared" si="76"/>
        <v>0</v>
      </c>
      <c r="K638" s="146"/>
      <c r="L638" s="600" t="str">
        <f>IF(F638="","0,00000",IF(I638="",+H638*K638/1000000,J638*'Factors emissió OCCC'!$D$6/1000))</f>
        <v>0,00000</v>
      </c>
      <c r="M638" s="351" t="s">
        <v>1073</v>
      </c>
      <c r="N638" s="893"/>
      <c r="O638" s="600" t="str">
        <f t="shared" si="74"/>
        <v>0,00000</v>
      </c>
      <c r="P638" s="227" t="s">
        <v>1073</v>
      </c>
      <c r="Q638" s="893"/>
      <c r="R638" s="600" t="str">
        <f t="shared" si="75"/>
        <v>0,00000</v>
      </c>
      <c r="S638" s="351" t="s">
        <v>1073</v>
      </c>
      <c r="T638" s="243"/>
      <c r="U638" s="243"/>
      <c r="W638" s="141"/>
    </row>
    <row r="639" spans="2:25" s="107" customFormat="1" ht="30" customHeight="1" x14ac:dyDescent="0.25">
      <c r="B639" s="120"/>
      <c r="C639" s="1670" t="s">
        <v>1739</v>
      </c>
      <c r="D639" s="1671"/>
      <c r="E639" s="1671"/>
      <c r="F639" s="1671"/>
      <c r="G639" s="1671"/>
      <c r="H639" s="1671"/>
      <c r="I639" s="1671"/>
      <c r="J639" s="1671"/>
      <c r="K639" s="1671"/>
      <c r="L639" s="1671"/>
      <c r="M639" s="1671"/>
      <c r="N639" s="1671"/>
      <c r="O639" s="1671"/>
      <c r="P639" s="1671"/>
      <c r="Q639" s="1671"/>
      <c r="R639" s="1671"/>
      <c r="S639" s="1672"/>
      <c r="T639" s="243"/>
      <c r="U639" s="243"/>
      <c r="V639" s="134"/>
      <c r="W639" s="141"/>
      <c r="X639" s="134"/>
      <c r="Y639" s="134"/>
    </row>
    <row r="640" spans="2:25" s="107" customFormat="1" ht="144.9" customHeight="1" x14ac:dyDescent="0.25">
      <c r="B640" s="120"/>
      <c r="C640" s="1458" t="s">
        <v>97</v>
      </c>
      <c r="D640" s="1673" t="s">
        <v>1522</v>
      </c>
      <c r="E640" s="1674"/>
      <c r="F640" s="1674"/>
      <c r="G640" s="1675"/>
      <c r="H640" s="841" t="s">
        <v>988</v>
      </c>
      <c r="I640" s="1460" t="s">
        <v>1532</v>
      </c>
      <c r="J640" s="1460"/>
      <c r="K640" s="583" t="s">
        <v>1533</v>
      </c>
      <c r="L640" s="1475" t="s">
        <v>1530</v>
      </c>
      <c r="M640" s="1475"/>
      <c r="N640" s="1421" t="s">
        <v>1531</v>
      </c>
      <c r="O640" s="1421"/>
      <c r="P640" s="1421"/>
      <c r="Q640" s="1421" t="s">
        <v>1534</v>
      </c>
      <c r="R640" s="1421"/>
      <c r="S640" s="1417"/>
      <c r="T640" s="243"/>
      <c r="U640" s="243"/>
      <c r="V640" s="134"/>
      <c r="W640" s="1481" t="s">
        <v>987</v>
      </c>
      <c r="X640" s="134"/>
      <c r="Y640" s="134"/>
    </row>
    <row r="641" spans="2:25" s="107" customFormat="1" ht="77.099999999999994" customHeight="1" x14ac:dyDescent="0.25">
      <c r="B641" s="120"/>
      <c r="C641" s="1458"/>
      <c r="D641" s="1673" t="s">
        <v>1521</v>
      </c>
      <c r="E641" s="1675"/>
      <c r="F641" s="841" t="s">
        <v>1524</v>
      </c>
      <c r="G641" s="841" t="s">
        <v>1523</v>
      </c>
      <c r="H641" s="841" t="s">
        <v>122</v>
      </c>
      <c r="I641" s="841" t="s">
        <v>1482</v>
      </c>
      <c r="J641" s="841" t="s">
        <v>87</v>
      </c>
      <c r="K641" s="841" t="s">
        <v>990</v>
      </c>
      <c r="L641" s="673" t="s">
        <v>1537</v>
      </c>
      <c r="M641" s="673" t="s">
        <v>1078</v>
      </c>
      <c r="N641" s="673" t="s">
        <v>1535</v>
      </c>
      <c r="O641" s="673" t="s">
        <v>1072</v>
      </c>
      <c r="P641" s="673" t="s">
        <v>1080</v>
      </c>
      <c r="Q641" s="673" t="s">
        <v>1536</v>
      </c>
      <c r="R641" s="673" t="s">
        <v>1072</v>
      </c>
      <c r="S641" s="838" t="s">
        <v>1079</v>
      </c>
      <c r="T641" s="243"/>
      <c r="U641" s="243"/>
      <c r="V641" s="134"/>
      <c r="W641" s="1481"/>
      <c r="X641" s="134"/>
      <c r="Y641" s="134"/>
    </row>
    <row r="642" spans="2:25" s="107" customFormat="1" ht="21" customHeight="1" x14ac:dyDescent="0.25">
      <c r="B642" s="120"/>
      <c r="C642" s="1463" t="s">
        <v>1781</v>
      </c>
      <c r="D642" s="839" t="s">
        <v>124</v>
      </c>
      <c r="E642" s="915"/>
      <c r="F642" s="908"/>
      <c r="G642" s="908"/>
      <c r="H642" s="146"/>
      <c r="I642" s="917" t="str">
        <f>IF(OR(G642="",F642="NO"),"",IF(G642=$G$702,'Factors emissió OCCC'!$T$17,IF(G642=$G$703,'Factors emissió OCCC'!$T$18,IF(G642=$G$704,'Factors emissió OCCC'!$T$19,IF(G642=$G$705,'Factors emissió OCCC'!$T$22,IF(G642=$G$706,'Factors emissió OCCC'!$T$28,IF(G642=$G$707,'Factors emissió OCCC'!$T$33,IF(G642=$G$708,'Factors emissió OCCC'!$T$34,IF(G642=$G$709,'Factors emissió OCCC'!$T$37)))))))))</f>
        <v/>
      </c>
      <c r="J642" s="920" t="str">
        <f>IF(I642="","",I642*H642/100)</f>
        <v/>
      </c>
      <c r="K642" s="146"/>
      <c r="L642" s="600" t="str">
        <f>IF(E642="","0,00000",IF(I642="",+H642*K642/1000000,J642*'Factors emissió OCCC'!$D$6/1000))</f>
        <v>0,00000</v>
      </c>
      <c r="M642" s="218" t="s">
        <v>1073</v>
      </c>
      <c r="N642" s="891"/>
      <c r="O642" s="600" t="str">
        <f>IF(F642="","0,00000",IF(I642="",+H642*N642/1000000,IF(K642="","0,00000")))</f>
        <v>0,00000</v>
      </c>
      <c r="P642" s="218" t="s">
        <v>1073</v>
      </c>
      <c r="Q642" s="891"/>
      <c r="R642" s="600" t="str">
        <f>IF(F642="","0,00000",IF(I642="",+H642*Q642/1000000,IF(K642="","0,00000")))</f>
        <v>0,00000</v>
      </c>
      <c r="S642" s="350" t="s">
        <v>1073</v>
      </c>
      <c r="T642" s="243"/>
      <c r="U642" s="243"/>
      <c r="V642" s="134"/>
      <c r="W642" s="145" t="s">
        <v>123</v>
      </c>
      <c r="X642" s="134"/>
      <c r="Y642" s="134"/>
    </row>
    <row r="643" spans="2:25" s="107" customFormat="1" ht="21" customHeight="1" x14ac:dyDescent="0.25">
      <c r="B643" s="120"/>
      <c r="C643" s="1463"/>
      <c r="D643" s="839" t="s">
        <v>125</v>
      </c>
      <c r="E643" s="915"/>
      <c r="F643" s="908"/>
      <c r="G643" s="908"/>
      <c r="H643" s="146"/>
      <c r="I643" s="917" t="str">
        <f>IF(OR(G643="",F643="NO"),"",IF(G643=$G$702,'Factors emissió OCCC'!$T$17,IF(G643=$G$703,'Factors emissió OCCC'!$T$18,IF(G643=$G$704,'Factors emissió OCCC'!$T$19,IF(G643=$G$705,'Factors emissió OCCC'!$T$22,IF(G643=$G$706,'Factors emissió OCCC'!$T$28,IF(G643=$G$707,'Factors emissió OCCC'!$T$33,IF(G643=$G$708,'Factors emissió OCCC'!$T$34,IF(G643=$G$709,'Factors emissió OCCC'!$T$37)))))))))</f>
        <v/>
      </c>
      <c r="J643" s="920" t="str">
        <f t="shared" ref="J643:J681" si="77">IF(I643="","",I643*H643/100)</f>
        <v/>
      </c>
      <c r="K643" s="146"/>
      <c r="L643" s="600" t="str">
        <f>IF(E643="","0,00000",IF(I643="",+H643*K643/1000000,J643*'Factors emissió OCCC'!$D$6/1000))</f>
        <v>0,00000</v>
      </c>
      <c r="M643" s="218" t="s">
        <v>1073</v>
      </c>
      <c r="N643" s="891"/>
      <c r="O643" s="600" t="str">
        <f t="shared" ref="O643:O681" si="78">IF(F643="","0,00000",IF(I643="",+H643*N643/1000000,IF(K643="","0,00000")))</f>
        <v>0,00000</v>
      </c>
      <c r="P643" s="218" t="s">
        <v>1073</v>
      </c>
      <c r="Q643" s="891"/>
      <c r="R643" s="600" t="str">
        <f t="shared" ref="R643:R681" si="79">IF(F643="","0,00000",IF(I643="",+H643*Q643/1000000,IF(K643="","0,00000")))</f>
        <v>0,00000</v>
      </c>
      <c r="S643" s="350" t="s">
        <v>1073</v>
      </c>
      <c r="T643" s="243"/>
      <c r="U643" s="243"/>
      <c r="V643" s="134"/>
      <c r="W643" s="10"/>
      <c r="X643" s="134"/>
      <c r="Y643" s="134"/>
    </row>
    <row r="644" spans="2:25" s="107" customFormat="1" ht="21" customHeight="1" x14ac:dyDescent="0.25">
      <c r="B644" s="120"/>
      <c r="C644" s="1463"/>
      <c r="D644" s="839" t="s">
        <v>127</v>
      </c>
      <c r="E644" s="915"/>
      <c r="F644" s="908"/>
      <c r="G644" s="908"/>
      <c r="H644" s="146"/>
      <c r="I644" s="917" t="str">
        <f>IF(OR(G644="",F644="NO"),"",IF(G644=$G$702,'Factors emissió OCCC'!$T$17,IF(G644=$G$703,'Factors emissió OCCC'!$T$18,IF(G644=$G$704,'Factors emissió OCCC'!$T$19,IF(G644=$G$705,'Factors emissió OCCC'!$T$22,IF(G644=$G$706,'Factors emissió OCCC'!$T$28,IF(G644=$G$707,'Factors emissió OCCC'!$T$33,IF(G644=$G$708,'Factors emissió OCCC'!$T$34,IF(G644=$G$709,'Factors emissió OCCC'!$T$37)))))))))</f>
        <v/>
      </c>
      <c r="J644" s="920" t="str">
        <f t="shared" si="77"/>
        <v/>
      </c>
      <c r="K644" s="146"/>
      <c r="L644" s="600" t="str">
        <f>IF(E644="","0,00000",IF(I644="",+H644*K644/1000000,J644*'Factors emissió OCCC'!$D$6/1000))</f>
        <v>0,00000</v>
      </c>
      <c r="M644" s="218" t="s">
        <v>1073</v>
      </c>
      <c r="N644" s="891"/>
      <c r="O644" s="600" t="str">
        <f t="shared" si="78"/>
        <v>0,00000</v>
      </c>
      <c r="P644" s="218" t="s">
        <v>1073</v>
      </c>
      <c r="Q644" s="891"/>
      <c r="R644" s="600" t="str">
        <f t="shared" si="79"/>
        <v>0,00000</v>
      </c>
      <c r="S644" s="350" t="s">
        <v>1073</v>
      </c>
      <c r="T644" s="243"/>
      <c r="U644" s="243"/>
      <c r="V644" s="134"/>
      <c r="W644" s="137" t="s">
        <v>126</v>
      </c>
      <c r="X644" s="134"/>
      <c r="Y644" s="134"/>
    </row>
    <row r="645" spans="2:25" s="107" customFormat="1" ht="21" customHeight="1" x14ac:dyDescent="0.25">
      <c r="B645" s="120"/>
      <c r="C645" s="1463"/>
      <c r="D645" s="839" t="s">
        <v>128</v>
      </c>
      <c r="E645" s="915"/>
      <c r="F645" s="908"/>
      <c r="G645" s="908"/>
      <c r="H645" s="146"/>
      <c r="I645" s="917" t="str">
        <f>IF(OR(G645="",F645="NO"),"",IF(G645=$G$702,'Factors emissió OCCC'!$T$17,IF(G645=$G$703,'Factors emissió OCCC'!$T$18,IF(G645=$G$704,'Factors emissió OCCC'!$T$19,IF(G645=$G$705,'Factors emissió OCCC'!$T$22,IF(G645=$G$706,'Factors emissió OCCC'!$T$28,IF(G645=$G$707,'Factors emissió OCCC'!$T$33,IF(G645=$G$708,'Factors emissió OCCC'!$T$34,IF(G645=$G$709,'Factors emissió OCCC'!$T$37)))))))))</f>
        <v/>
      </c>
      <c r="J645" s="920" t="str">
        <f t="shared" si="77"/>
        <v/>
      </c>
      <c r="K645" s="146"/>
      <c r="L645" s="600" t="str">
        <f>IF(E645="","0,00000",IF(I645="",+H645*K645/1000000,J645*'Factors emissió OCCC'!$D$6/1000))</f>
        <v>0,00000</v>
      </c>
      <c r="M645" s="218" t="s">
        <v>1073</v>
      </c>
      <c r="N645" s="891"/>
      <c r="O645" s="600" t="str">
        <f t="shared" si="78"/>
        <v>0,00000</v>
      </c>
      <c r="P645" s="218" t="s">
        <v>1073</v>
      </c>
      <c r="Q645" s="891"/>
      <c r="R645" s="600" t="str">
        <f t="shared" si="79"/>
        <v>0,00000</v>
      </c>
      <c r="S645" s="350" t="s">
        <v>1073</v>
      </c>
      <c r="T645" s="243"/>
      <c r="U645" s="243"/>
      <c r="V645" s="134"/>
      <c r="W645" s="141"/>
      <c r="X645" s="134"/>
      <c r="Y645" s="134"/>
    </row>
    <row r="646" spans="2:25" s="107" customFormat="1" ht="21" customHeight="1" x14ac:dyDescent="0.25">
      <c r="B646" s="120"/>
      <c r="C646" s="1463"/>
      <c r="D646" s="839" t="s">
        <v>129</v>
      </c>
      <c r="E646" s="915"/>
      <c r="F646" s="908"/>
      <c r="G646" s="908"/>
      <c r="H646" s="146"/>
      <c r="I646" s="917" t="str">
        <f>IF(OR(G646="",F646="NO"),"",IF(G646=$G$702,'Factors emissió OCCC'!$T$17,IF(G646=$G$703,'Factors emissió OCCC'!$T$18,IF(G646=$G$704,'Factors emissió OCCC'!$T$19,IF(G646=$G$705,'Factors emissió OCCC'!$T$22,IF(G646=$G$706,'Factors emissió OCCC'!$T$28,IF(G646=$G$707,'Factors emissió OCCC'!$T$33,IF(G646=$G$708,'Factors emissió OCCC'!$T$34,IF(G646=$G$709,'Factors emissió OCCC'!$T$37)))))))))</f>
        <v/>
      </c>
      <c r="J646" s="920" t="str">
        <f t="shared" si="77"/>
        <v/>
      </c>
      <c r="K646" s="146"/>
      <c r="L646" s="600" t="str">
        <f>IF(E646="","0,00000",IF(I646="",+H646*K646/1000000,J646*'Factors emissió OCCC'!$D$6/1000))</f>
        <v>0,00000</v>
      </c>
      <c r="M646" s="218" t="s">
        <v>1073</v>
      </c>
      <c r="N646" s="891"/>
      <c r="O646" s="600" t="str">
        <f t="shared" si="78"/>
        <v>0,00000</v>
      </c>
      <c r="P646" s="218" t="s">
        <v>1073</v>
      </c>
      <c r="Q646" s="891"/>
      <c r="R646" s="600" t="str">
        <f t="shared" si="79"/>
        <v>0,00000</v>
      </c>
      <c r="S646" s="350" t="s">
        <v>1073</v>
      </c>
      <c r="T646" s="243"/>
      <c r="U646" s="243"/>
      <c r="V646" s="134"/>
      <c r="W646" s="141"/>
      <c r="X646" s="134"/>
      <c r="Y646" s="134"/>
    </row>
    <row r="647" spans="2:25" s="107" customFormat="1" ht="21" customHeight="1" x14ac:dyDescent="0.25">
      <c r="B647" s="120"/>
      <c r="C647" s="1463"/>
      <c r="D647" s="839" t="s">
        <v>130</v>
      </c>
      <c r="E647" s="915"/>
      <c r="F647" s="908"/>
      <c r="G647" s="908"/>
      <c r="H647" s="146"/>
      <c r="I647" s="917" t="str">
        <f>IF(OR(G647="",F647="NO"),"",IF(G647=$G$702,'Factors emissió OCCC'!$T$17,IF(G647=$G$703,'Factors emissió OCCC'!$T$18,IF(G647=$G$704,'Factors emissió OCCC'!$T$19,IF(G647=$G$705,'Factors emissió OCCC'!$T$22,IF(G647=$G$706,'Factors emissió OCCC'!$T$28,IF(G647=$G$707,'Factors emissió OCCC'!$T$33,IF(G647=$G$708,'Factors emissió OCCC'!$T$34,IF(G647=$G$709,'Factors emissió OCCC'!$T$37)))))))))</f>
        <v/>
      </c>
      <c r="J647" s="920" t="str">
        <f t="shared" si="77"/>
        <v/>
      </c>
      <c r="K647" s="146"/>
      <c r="L647" s="600" t="str">
        <f>IF(E647="","0,00000",IF(I647="",+H647*K647/1000000,J647*'Factors emissió OCCC'!$D$6/1000))</f>
        <v>0,00000</v>
      </c>
      <c r="M647" s="218" t="s">
        <v>1073</v>
      </c>
      <c r="N647" s="891"/>
      <c r="O647" s="600" t="str">
        <f t="shared" si="78"/>
        <v>0,00000</v>
      </c>
      <c r="P647" s="218" t="s">
        <v>1073</v>
      </c>
      <c r="Q647" s="891"/>
      <c r="R647" s="600" t="str">
        <f t="shared" si="79"/>
        <v>0,00000</v>
      </c>
      <c r="S647" s="350" t="s">
        <v>1073</v>
      </c>
      <c r="T647" s="243"/>
      <c r="U647" s="243"/>
      <c r="V647" s="134"/>
      <c r="W647" s="141"/>
      <c r="X647" s="134"/>
      <c r="Y647" s="134"/>
    </row>
    <row r="648" spans="2:25" s="107" customFormat="1" ht="21" customHeight="1" x14ac:dyDescent="0.25">
      <c r="B648" s="120"/>
      <c r="C648" s="1463"/>
      <c r="D648" s="839" t="s">
        <v>131</v>
      </c>
      <c r="E648" s="915"/>
      <c r="F648" s="908"/>
      <c r="G648" s="908"/>
      <c r="H648" s="146"/>
      <c r="I648" s="917" t="str">
        <f>IF(OR(G648="",F648="NO"),"",IF(G648=$G$702,'Factors emissió OCCC'!$T$17,IF(G648=$G$703,'Factors emissió OCCC'!$T$18,IF(G648=$G$704,'Factors emissió OCCC'!$T$19,IF(G648=$G$705,'Factors emissió OCCC'!$T$22,IF(G648=$G$706,'Factors emissió OCCC'!$T$28,IF(G648=$G$707,'Factors emissió OCCC'!$T$33,IF(G648=$G$708,'Factors emissió OCCC'!$T$34,IF(G648=$G$709,'Factors emissió OCCC'!$T$37)))))))))</f>
        <v/>
      </c>
      <c r="J648" s="920" t="str">
        <f t="shared" si="77"/>
        <v/>
      </c>
      <c r="K648" s="146"/>
      <c r="L648" s="600" t="str">
        <f>IF(E648="","0,00000",IF(I648="",+H648*K648/1000000,J648*'Factors emissió OCCC'!$D$6/1000))</f>
        <v>0,00000</v>
      </c>
      <c r="M648" s="218" t="s">
        <v>1073</v>
      </c>
      <c r="N648" s="891"/>
      <c r="O648" s="600" t="str">
        <f t="shared" si="78"/>
        <v>0,00000</v>
      </c>
      <c r="P648" s="218" t="s">
        <v>1073</v>
      </c>
      <c r="Q648" s="891"/>
      <c r="R648" s="600" t="str">
        <f t="shared" si="79"/>
        <v>0,00000</v>
      </c>
      <c r="S648" s="350" t="s">
        <v>1073</v>
      </c>
      <c r="T648" s="243"/>
      <c r="U648" s="243"/>
      <c r="V648" s="134"/>
      <c r="W648" s="141"/>
      <c r="X648" s="134"/>
      <c r="Y648" s="134"/>
    </row>
    <row r="649" spans="2:25" s="107" customFormat="1" ht="21" customHeight="1" x14ac:dyDescent="0.25">
      <c r="B649" s="120"/>
      <c r="C649" s="1463"/>
      <c r="D649" s="839" t="s">
        <v>133</v>
      </c>
      <c r="E649" s="915"/>
      <c r="F649" s="908"/>
      <c r="G649" s="908"/>
      <c r="H649" s="146"/>
      <c r="I649" s="917" t="str">
        <f>IF(OR(G649="",F649="NO"),"",IF(G649=$G$702,'Factors emissió OCCC'!$T$17,IF(G649=$G$703,'Factors emissió OCCC'!$T$18,IF(G649=$G$704,'Factors emissió OCCC'!$T$19,IF(G649=$G$705,'Factors emissió OCCC'!$T$22,IF(G649=$G$706,'Factors emissió OCCC'!$T$28,IF(G649=$G$707,'Factors emissió OCCC'!$T$33,IF(G649=$G$708,'Factors emissió OCCC'!$T$34,IF(G649=$G$709,'Factors emissió OCCC'!$T$37)))))))))</f>
        <v/>
      </c>
      <c r="J649" s="920" t="str">
        <f t="shared" si="77"/>
        <v/>
      </c>
      <c r="K649" s="146"/>
      <c r="L649" s="600" t="str">
        <f>IF(E649="","0,00000",IF(I649="",+H649*K649/1000000,J649*'Factors emissió OCCC'!$D$6/1000))</f>
        <v>0,00000</v>
      </c>
      <c r="M649" s="218" t="s">
        <v>1073</v>
      </c>
      <c r="N649" s="891"/>
      <c r="O649" s="600" t="str">
        <f t="shared" si="78"/>
        <v>0,00000</v>
      </c>
      <c r="P649" s="218" t="s">
        <v>1073</v>
      </c>
      <c r="Q649" s="891"/>
      <c r="R649" s="600" t="str">
        <f t="shared" si="79"/>
        <v>0,00000</v>
      </c>
      <c r="S649" s="350" t="s">
        <v>1073</v>
      </c>
      <c r="T649" s="243"/>
      <c r="U649" s="243"/>
      <c r="V649" s="134"/>
      <c r="W649" s="141"/>
      <c r="X649" s="134"/>
      <c r="Y649" s="134"/>
    </row>
    <row r="650" spans="2:25" s="107" customFormat="1" ht="21" customHeight="1" x14ac:dyDescent="0.25">
      <c r="B650" s="120"/>
      <c r="C650" s="1463"/>
      <c r="D650" s="839" t="s">
        <v>134</v>
      </c>
      <c r="E650" s="915"/>
      <c r="F650" s="908"/>
      <c r="G650" s="908"/>
      <c r="H650" s="146"/>
      <c r="I650" s="917" t="str">
        <f>IF(OR(G650="",F650="NO"),"",IF(G650=$G$702,'Factors emissió OCCC'!$T$17,IF(G650=$G$703,'Factors emissió OCCC'!$T$18,IF(G650=$G$704,'Factors emissió OCCC'!$T$19,IF(G650=$G$705,'Factors emissió OCCC'!$T$22,IF(G650=$G$706,'Factors emissió OCCC'!$T$28,IF(G650=$G$707,'Factors emissió OCCC'!$T$33,IF(G650=$G$708,'Factors emissió OCCC'!$T$34,IF(G650=$G$709,'Factors emissió OCCC'!$T$37)))))))))</f>
        <v/>
      </c>
      <c r="J650" s="920" t="str">
        <f t="shared" si="77"/>
        <v/>
      </c>
      <c r="K650" s="146"/>
      <c r="L650" s="600" t="str">
        <f>IF(E650="","0,00000",IF(I650="",+H650*K650/1000000,J650*'Factors emissió OCCC'!$D$6/1000))</f>
        <v>0,00000</v>
      </c>
      <c r="M650" s="218" t="s">
        <v>1073</v>
      </c>
      <c r="N650" s="891"/>
      <c r="O650" s="600" t="str">
        <f t="shared" si="78"/>
        <v>0,00000</v>
      </c>
      <c r="P650" s="218" t="s">
        <v>1073</v>
      </c>
      <c r="Q650" s="891"/>
      <c r="R650" s="600" t="str">
        <f t="shared" si="79"/>
        <v>0,00000</v>
      </c>
      <c r="S650" s="350" t="s">
        <v>1073</v>
      </c>
      <c r="T650" s="243"/>
      <c r="U650" s="243"/>
      <c r="V650" s="134"/>
      <c r="W650" s="141"/>
      <c r="X650" s="134"/>
      <c r="Y650" s="134"/>
    </row>
    <row r="651" spans="2:25" s="107" customFormat="1" ht="21" customHeight="1" x14ac:dyDescent="0.25">
      <c r="B651" s="120"/>
      <c r="C651" s="1463"/>
      <c r="D651" s="839" t="s">
        <v>135</v>
      </c>
      <c r="E651" s="915"/>
      <c r="F651" s="908"/>
      <c r="G651" s="908"/>
      <c r="H651" s="146"/>
      <c r="I651" s="917" t="str">
        <f>IF(OR(G651="",F651="NO"),"",IF(G651=$G$702,'Factors emissió OCCC'!$T$17,IF(G651=$G$703,'Factors emissió OCCC'!$T$18,IF(G651=$G$704,'Factors emissió OCCC'!$T$19,IF(G651=$G$705,'Factors emissió OCCC'!$T$22,IF(G651=$G$706,'Factors emissió OCCC'!$T$28,IF(G651=$G$707,'Factors emissió OCCC'!$T$33,IF(G651=$G$708,'Factors emissió OCCC'!$T$34,IF(G651=$G$709,'Factors emissió OCCC'!$T$37)))))))))</f>
        <v/>
      </c>
      <c r="J651" s="920" t="str">
        <f t="shared" si="77"/>
        <v/>
      </c>
      <c r="K651" s="146"/>
      <c r="L651" s="600" t="str">
        <f>IF(E651="","0,00000",IF(I651="",+H651*K651/1000000,J651*'Factors emissió OCCC'!$D$6/1000))</f>
        <v>0,00000</v>
      </c>
      <c r="M651" s="218" t="s">
        <v>1073</v>
      </c>
      <c r="N651" s="891"/>
      <c r="O651" s="600" t="str">
        <f t="shared" si="78"/>
        <v>0,00000</v>
      </c>
      <c r="P651" s="218" t="s">
        <v>1073</v>
      </c>
      <c r="Q651" s="891"/>
      <c r="R651" s="600" t="str">
        <f t="shared" si="79"/>
        <v>0,00000</v>
      </c>
      <c r="S651" s="350" t="s">
        <v>1073</v>
      </c>
      <c r="T651" s="243"/>
      <c r="U651" s="243"/>
      <c r="V651" s="134"/>
      <c r="W651" s="141"/>
      <c r="X651" s="134"/>
      <c r="Y651" s="134"/>
    </row>
    <row r="652" spans="2:25" s="107" customFormat="1" ht="21" customHeight="1" x14ac:dyDescent="0.25">
      <c r="B652" s="120"/>
      <c r="C652" s="1463"/>
      <c r="D652" s="839" t="s">
        <v>136</v>
      </c>
      <c r="E652" s="915"/>
      <c r="F652" s="908"/>
      <c r="G652" s="908"/>
      <c r="H652" s="146"/>
      <c r="I652" s="917" t="str">
        <f>IF(OR(G652="",F652="NO"),"",IF(G652=$G$702,'Factors emissió OCCC'!$T$17,IF(G652=$G$703,'Factors emissió OCCC'!$T$18,IF(G652=$G$704,'Factors emissió OCCC'!$T$19,IF(G652=$G$705,'Factors emissió OCCC'!$T$22,IF(G652=$G$706,'Factors emissió OCCC'!$T$28,IF(G652=$G$707,'Factors emissió OCCC'!$T$33,IF(G652=$G$708,'Factors emissió OCCC'!$T$34,IF(G652=$G$709,'Factors emissió OCCC'!$T$37)))))))))</f>
        <v/>
      </c>
      <c r="J652" s="920" t="str">
        <f t="shared" si="77"/>
        <v/>
      </c>
      <c r="K652" s="146"/>
      <c r="L652" s="600" t="str">
        <f>IF(E652="","0,00000",IF(I652="",+H652*K652/1000000,J652*'Factors emissió OCCC'!$D$6/1000))</f>
        <v>0,00000</v>
      </c>
      <c r="M652" s="218" t="s">
        <v>1073</v>
      </c>
      <c r="N652" s="891"/>
      <c r="O652" s="600" t="str">
        <f t="shared" si="78"/>
        <v>0,00000</v>
      </c>
      <c r="P652" s="218" t="s">
        <v>1073</v>
      </c>
      <c r="Q652" s="891"/>
      <c r="R652" s="600" t="str">
        <f t="shared" si="79"/>
        <v>0,00000</v>
      </c>
      <c r="S652" s="350" t="s">
        <v>1073</v>
      </c>
      <c r="T652" s="243"/>
      <c r="U652" s="243"/>
      <c r="V652" s="134"/>
      <c r="W652" s="141"/>
      <c r="X652" s="134"/>
      <c r="Y652" s="134"/>
    </row>
    <row r="653" spans="2:25" s="107" customFormat="1" ht="21" customHeight="1" x14ac:dyDescent="0.25">
      <c r="B653" s="120"/>
      <c r="C653" s="1463"/>
      <c r="D653" s="839" t="s">
        <v>137</v>
      </c>
      <c r="E653" s="915"/>
      <c r="F653" s="908"/>
      <c r="G653" s="908"/>
      <c r="H653" s="146"/>
      <c r="I653" s="917" t="str">
        <f>IF(OR(G653="",F653="NO"),"",IF(G653=$G$702,'Factors emissió OCCC'!$T$17,IF(G653=$G$703,'Factors emissió OCCC'!$T$18,IF(G653=$G$704,'Factors emissió OCCC'!$T$19,IF(G653=$G$705,'Factors emissió OCCC'!$T$22,IF(G653=$G$706,'Factors emissió OCCC'!$T$28,IF(G653=$G$707,'Factors emissió OCCC'!$T$33,IF(G653=$G$708,'Factors emissió OCCC'!$T$34,IF(G653=$G$709,'Factors emissió OCCC'!$T$37)))))))))</f>
        <v/>
      </c>
      <c r="J653" s="920" t="str">
        <f t="shared" si="77"/>
        <v/>
      </c>
      <c r="K653" s="146"/>
      <c r="L653" s="600" t="str">
        <f>IF(E653="","0,00000",IF(I653="",+H653*K653/1000000,J653*'Factors emissió OCCC'!$D$6/1000))</f>
        <v>0,00000</v>
      </c>
      <c r="M653" s="218" t="s">
        <v>1073</v>
      </c>
      <c r="N653" s="891"/>
      <c r="O653" s="600" t="str">
        <f t="shared" si="78"/>
        <v>0,00000</v>
      </c>
      <c r="P653" s="218" t="s">
        <v>1073</v>
      </c>
      <c r="Q653" s="891"/>
      <c r="R653" s="600" t="str">
        <f t="shared" si="79"/>
        <v>0,00000</v>
      </c>
      <c r="S653" s="350" t="s">
        <v>1073</v>
      </c>
      <c r="T653" s="243"/>
      <c r="U653" s="243"/>
      <c r="V653" s="134"/>
      <c r="W653" s="141"/>
      <c r="X653" s="134"/>
      <c r="Y653" s="134"/>
    </row>
    <row r="654" spans="2:25" s="107" customFormat="1" ht="21" customHeight="1" x14ac:dyDescent="0.25">
      <c r="B654" s="120"/>
      <c r="C654" s="1463"/>
      <c r="D654" s="839" t="s">
        <v>138</v>
      </c>
      <c r="E654" s="915"/>
      <c r="F654" s="908"/>
      <c r="G654" s="908"/>
      <c r="H654" s="146"/>
      <c r="I654" s="917" t="str">
        <f>IF(OR(G654="",F654="NO"),"",IF(G654=$G$702,'Factors emissió OCCC'!$T$17,IF(G654=$G$703,'Factors emissió OCCC'!$T$18,IF(G654=$G$704,'Factors emissió OCCC'!$T$19,IF(G654=$G$705,'Factors emissió OCCC'!$T$22,IF(G654=$G$706,'Factors emissió OCCC'!$T$28,IF(G654=$G$707,'Factors emissió OCCC'!$T$33,IF(G654=$G$708,'Factors emissió OCCC'!$T$34,IF(G654=$G$709,'Factors emissió OCCC'!$T$37)))))))))</f>
        <v/>
      </c>
      <c r="J654" s="920" t="str">
        <f t="shared" si="77"/>
        <v/>
      </c>
      <c r="K654" s="146"/>
      <c r="L654" s="600" t="str">
        <f>IF(E654="","0,00000",IF(I654="",+H654*K654/1000000,J654*'Factors emissió OCCC'!$D$6/1000))</f>
        <v>0,00000</v>
      </c>
      <c r="M654" s="218" t="s">
        <v>1073</v>
      </c>
      <c r="N654" s="891"/>
      <c r="O654" s="600" t="str">
        <f t="shared" si="78"/>
        <v>0,00000</v>
      </c>
      <c r="P654" s="218" t="s">
        <v>1073</v>
      </c>
      <c r="Q654" s="891"/>
      <c r="R654" s="600" t="str">
        <f t="shared" si="79"/>
        <v>0,00000</v>
      </c>
      <c r="S654" s="350" t="s">
        <v>1073</v>
      </c>
      <c r="T654" s="243"/>
      <c r="U654" s="243"/>
      <c r="V654" s="134"/>
      <c r="W654" s="141"/>
      <c r="X654" s="134"/>
      <c r="Y654" s="134"/>
    </row>
    <row r="655" spans="2:25" s="107" customFormat="1" ht="21" customHeight="1" x14ac:dyDescent="0.25">
      <c r="B655" s="120"/>
      <c r="C655" s="1463"/>
      <c r="D655" s="839" t="s">
        <v>139</v>
      </c>
      <c r="E655" s="915"/>
      <c r="F655" s="908"/>
      <c r="G655" s="908"/>
      <c r="H655" s="146"/>
      <c r="I655" s="917" t="str">
        <f>IF(OR(G655="",F655="NO"),"",IF(G655=$G$702,'Factors emissió OCCC'!$T$17,IF(G655=$G$703,'Factors emissió OCCC'!$T$18,IF(G655=$G$704,'Factors emissió OCCC'!$T$19,IF(G655=$G$705,'Factors emissió OCCC'!$T$22,IF(G655=$G$706,'Factors emissió OCCC'!$T$28,IF(G655=$G$707,'Factors emissió OCCC'!$T$33,IF(G655=$G$708,'Factors emissió OCCC'!$T$34,IF(G655=$G$709,'Factors emissió OCCC'!$T$37)))))))))</f>
        <v/>
      </c>
      <c r="J655" s="920" t="str">
        <f t="shared" si="77"/>
        <v/>
      </c>
      <c r="K655" s="146"/>
      <c r="L655" s="600" t="str">
        <f>IF(E655="","0,00000",IF(I655="",+H655*K655/1000000,J655*'Factors emissió OCCC'!$D$6/1000))</f>
        <v>0,00000</v>
      </c>
      <c r="M655" s="218" t="s">
        <v>1073</v>
      </c>
      <c r="N655" s="891"/>
      <c r="O655" s="600" t="str">
        <f t="shared" si="78"/>
        <v>0,00000</v>
      </c>
      <c r="P655" s="218" t="s">
        <v>1073</v>
      </c>
      <c r="Q655" s="891"/>
      <c r="R655" s="600" t="str">
        <f t="shared" si="79"/>
        <v>0,00000</v>
      </c>
      <c r="S655" s="350" t="s">
        <v>1073</v>
      </c>
      <c r="T655" s="243"/>
      <c r="U655" s="243"/>
      <c r="V655" s="134"/>
      <c r="W655" s="141"/>
      <c r="X655" s="134"/>
      <c r="Y655" s="134"/>
    </row>
    <row r="656" spans="2:25" s="107" customFormat="1" ht="21" customHeight="1" x14ac:dyDescent="0.25">
      <c r="B656" s="120"/>
      <c r="C656" s="1463"/>
      <c r="D656" s="839" t="s">
        <v>140</v>
      </c>
      <c r="E656" s="915"/>
      <c r="F656" s="908"/>
      <c r="G656" s="908"/>
      <c r="H656" s="146"/>
      <c r="I656" s="917" t="str">
        <f>IF(OR(G656="",F656="NO"),"",IF(G656=$G$702,'Factors emissió OCCC'!$T$17,IF(G656=$G$703,'Factors emissió OCCC'!$T$18,IF(G656=$G$704,'Factors emissió OCCC'!$T$19,IF(G656=$G$705,'Factors emissió OCCC'!$T$22,IF(G656=$G$706,'Factors emissió OCCC'!$T$28,IF(G656=$G$707,'Factors emissió OCCC'!$T$33,IF(G656=$G$708,'Factors emissió OCCC'!$T$34,IF(G656=$G$709,'Factors emissió OCCC'!$T$37)))))))))</f>
        <v/>
      </c>
      <c r="J656" s="920" t="str">
        <f t="shared" si="77"/>
        <v/>
      </c>
      <c r="K656" s="146"/>
      <c r="L656" s="600" t="str">
        <f>IF(E656="","0,00000",IF(I656="",+H656*K656/1000000,J656*'Factors emissió OCCC'!$D$6/1000))</f>
        <v>0,00000</v>
      </c>
      <c r="M656" s="218" t="s">
        <v>1073</v>
      </c>
      <c r="N656" s="891"/>
      <c r="O656" s="600" t="str">
        <f t="shared" si="78"/>
        <v>0,00000</v>
      </c>
      <c r="P656" s="218" t="s">
        <v>1073</v>
      </c>
      <c r="Q656" s="891"/>
      <c r="R656" s="600" t="str">
        <f t="shared" si="79"/>
        <v>0,00000</v>
      </c>
      <c r="S656" s="350" t="s">
        <v>1073</v>
      </c>
      <c r="T656" s="243"/>
      <c r="U656" s="243"/>
      <c r="V656" s="134"/>
      <c r="W656" s="141"/>
      <c r="X656" s="134"/>
      <c r="Y656" s="134"/>
    </row>
    <row r="657" spans="2:25" s="107" customFormat="1" ht="21" customHeight="1" x14ac:dyDescent="0.25">
      <c r="B657" s="120"/>
      <c r="C657" s="1463"/>
      <c r="D657" s="839" t="s">
        <v>141</v>
      </c>
      <c r="E657" s="915"/>
      <c r="F657" s="908"/>
      <c r="G657" s="908"/>
      <c r="H657" s="146"/>
      <c r="I657" s="917" t="str">
        <f>IF(OR(G657="",F657="NO"),"",IF(G657=$G$702,'Factors emissió OCCC'!$T$17,IF(G657=$G$703,'Factors emissió OCCC'!$T$18,IF(G657=$G$704,'Factors emissió OCCC'!$T$19,IF(G657=$G$705,'Factors emissió OCCC'!$T$22,IF(G657=$G$706,'Factors emissió OCCC'!$T$28,IF(G657=$G$707,'Factors emissió OCCC'!$T$33,IF(G657=$G$708,'Factors emissió OCCC'!$T$34,IF(G657=$G$709,'Factors emissió OCCC'!$T$37)))))))))</f>
        <v/>
      </c>
      <c r="J657" s="920" t="str">
        <f t="shared" si="77"/>
        <v/>
      </c>
      <c r="K657" s="146"/>
      <c r="L657" s="600" t="str">
        <f>IF(E657="","0,00000",IF(I657="",+H657*K657/1000000,J657*'Factors emissió OCCC'!$D$6/1000))</f>
        <v>0,00000</v>
      </c>
      <c r="M657" s="218" t="s">
        <v>1073</v>
      </c>
      <c r="N657" s="891"/>
      <c r="O657" s="600" t="str">
        <f t="shared" si="78"/>
        <v>0,00000</v>
      </c>
      <c r="P657" s="218" t="s">
        <v>1073</v>
      </c>
      <c r="Q657" s="891"/>
      <c r="R657" s="600" t="str">
        <f t="shared" si="79"/>
        <v>0,00000</v>
      </c>
      <c r="S657" s="350" t="s">
        <v>1073</v>
      </c>
      <c r="T657" s="243"/>
      <c r="U657" s="243"/>
      <c r="V657" s="134"/>
      <c r="W657" s="141"/>
      <c r="X657" s="134"/>
      <c r="Y657" s="134"/>
    </row>
    <row r="658" spans="2:25" s="107" customFormat="1" ht="21" customHeight="1" x14ac:dyDescent="0.25">
      <c r="B658" s="120"/>
      <c r="C658" s="1463"/>
      <c r="D658" s="839" t="s">
        <v>142</v>
      </c>
      <c r="E658" s="915"/>
      <c r="F658" s="908"/>
      <c r="G658" s="908"/>
      <c r="H658" s="146"/>
      <c r="I658" s="917" t="str">
        <f>IF(OR(G658="",F658="NO"),"",IF(G658=$G$702,'Factors emissió OCCC'!$T$17,IF(G658=$G$703,'Factors emissió OCCC'!$T$18,IF(G658=$G$704,'Factors emissió OCCC'!$T$19,IF(G658=$G$705,'Factors emissió OCCC'!$T$22,IF(G658=$G$706,'Factors emissió OCCC'!$T$28,IF(G658=$G$707,'Factors emissió OCCC'!$T$33,IF(G658=$G$708,'Factors emissió OCCC'!$T$34,IF(G658=$G$709,'Factors emissió OCCC'!$T$37)))))))))</f>
        <v/>
      </c>
      <c r="J658" s="920" t="str">
        <f t="shared" si="77"/>
        <v/>
      </c>
      <c r="K658" s="146"/>
      <c r="L658" s="600" t="str">
        <f>IF(E658="","0,00000",IF(I658="",+H658*K658/1000000,J658*'Factors emissió OCCC'!$D$6/1000))</f>
        <v>0,00000</v>
      </c>
      <c r="M658" s="218" t="s">
        <v>1073</v>
      </c>
      <c r="N658" s="891"/>
      <c r="O658" s="600" t="str">
        <f t="shared" si="78"/>
        <v>0,00000</v>
      </c>
      <c r="P658" s="218" t="s">
        <v>1073</v>
      </c>
      <c r="Q658" s="891"/>
      <c r="R658" s="600" t="str">
        <f t="shared" si="79"/>
        <v>0,00000</v>
      </c>
      <c r="S658" s="350" t="s">
        <v>1073</v>
      </c>
      <c r="T658" s="243"/>
      <c r="U658" s="243"/>
      <c r="V658" s="134"/>
      <c r="W658" s="141"/>
      <c r="X658" s="134"/>
      <c r="Y658" s="134"/>
    </row>
    <row r="659" spans="2:25" s="107" customFormat="1" ht="21" customHeight="1" x14ac:dyDescent="0.25">
      <c r="B659" s="120"/>
      <c r="C659" s="1463"/>
      <c r="D659" s="839" t="s">
        <v>143</v>
      </c>
      <c r="E659" s="915"/>
      <c r="F659" s="908"/>
      <c r="G659" s="908"/>
      <c r="H659" s="146"/>
      <c r="I659" s="917" t="str">
        <f>IF(OR(G659="",F659="NO"),"",IF(G659=$G$702,'Factors emissió OCCC'!$T$17,IF(G659=$G$703,'Factors emissió OCCC'!$T$18,IF(G659=$G$704,'Factors emissió OCCC'!$T$19,IF(G659=$G$705,'Factors emissió OCCC'!$T$22,IF(G659=$G$706,'Factors emissió OCCC'!$T$28,IF(G659=$G$707,'Factors emissió OCCC'!$T$33,IF(G659=$G$708,'Factors emissió OCCC'!$T$34,IF(G659=$G$709,'Factors emissió OCCC'!$T$37)))))))))</f>
        <v/>
      </c>
      <c r="J659" s="920" t="str">
        <f t="shared" si="77"/>
        <v/>
      </c>
      <c r="K659" s="146"/>
      <c r="L659" s="600" t="str">
        <f>IF(E659="","0,00000",IF(I659="",+H659*K659/1000000,J659*'Factors emissió OCCC'!$D$6/1000))</f>
        <v>0,00000</v>
      </c>
      <c r="M659" s="218" t="s">
        <v>1073</v>
      </c>
      <c r="N659" s="891"/>
      <c r="O659" s="600" t="str">
        <f t="shared" si="78"/>
        <v>0,00000</v>
      </c>
      <c r="P659" s="218" t="s">
        <v>1073</v>
      </c>
      <c r="Q659" s="891"/>
      <c r="R659" s="600" t="str">
        <f t="shared" si="79"/>
        <v>0,00000</v>
      </c>
      <c r="S659" s="350" t="s">
        <v>1073</v>
      </c>
      <c r="T659" s="243"/>
      <c r="U659" s="243"/>
      <c r="V659" s="134"/>
      <c r="W659" s="141"/>
      <c r="X659" s="134"/>
      <c r="Y659" s="134"/>
    </row>
    <row r="660" spans="2:25" s="107" customFormat="1" ht="21" customHeight="1" x14ac:dyDescent="0.25">
      <c r="B660" s="120"/>
      <c r="C660" s="1463"/>
      <c r="D660" s="839" t="s">
        <v>144</v>
      </c>
      <c r="E660" s="915"/>
      <c r="F660" s="908"/>
      <c r="G660" s="908"/>
      <c r="H660" s="146"/>
      <c r="I660" s="917" t="str">
        <f>IF(OR(G660="",F660="NO"),"",IF(G660=$G$702,'Factors emissió OCCC'!$T$17,IF(G660=$G$703,'Factors emissió OCCC'!$T$18,IF(G660=$G$704,'Factors emissió OCCC'!$T$19,IF(G660=$G$705,'Factors emissió OCCC'!$T$22,IF(G660=$G$706,'Factors emissió OCCC'!$T$28,IF(G660=$G$707,'Factors emissió OCCC'!$T$33,IF(G660=$G$708,'Factors emissió OCCC'!$T$34,IF(G660=$G$709,'Factors emissió OCCC'!$T$37)))))))))</f>
        <v/>
      </c>
      <c r="J660" s="920" t="str">
        <f t="shared" si="77"/>
        <v/>
      </c>
      <c r="K660" s="146"/>
      <c r="L660" s="600" t="str">
        <f>IF(E660="","0,00000",IF(I660="",+H660*K660/1000000,J660*'Factors emissió OCCC'!$D$6/1000))</f>
        <v>0,00000</v>
      </c>
      <c r="M660" s="218" t="s">
        <v>1073</v>
      </c>
      <c r="N660" s="891"/>
      <c r="O660" s="600" t="str">
        <f t="shared" si="78"/>
        <v>0,00000</v>
      </c>
      <c r="P660" s="218" t="s">
        <v>1073</v>
      </c>
      <c r="Q660" s="891"/>
      <c r="R660" s="600" t="str">
        <f t="shared" si="79"/>
        <v>0,00000</v>
      </c>
      <c r="S660" s="350" t="s">
        <v>1073</v>
      </c>
      <c r="T660" s="243"/>
      <c r="U660" s="243"/>
      <c r="V660" s="134"/>
      <c r="W660" s="141"/>
      <c r="X660" s="134"/>
      <c r="Y660" s="134"/>
    </row>
    <row r="661" spans="2:25" s="107" customFormat="1" ht="21" customHeight="1" x14ac:dyDescent="0.25">
      <c r="B661" s="120"/>
      <c r="C661" s="1463"/>
      <c r="D661" s="839" t="s">
        <v>145</v>
      </c>
      <c r="E661" s="915"/>
      <c r="F661" s="908"/>
      <c r="G661" s="908"/>
      <c r="H661" s="146"/>
      <c r="I661" s="917" t="str">
        <f>IF(OR(G661="",F661="NO"),"",IF(G661=$G$702,'Factors emissió OCCC'!$T$17,IF(G661=$G$703,'Factors emissió OCCC'!$T$18,IF(G661=$G$704,'Factors emissió OCCC'!$T$19,IF(G661=$G$705,'Factors emissió OCCC'!$T$22,IF(G661=$G$706,'Factors emissió OCCC'!$T$28,IF(G661=$G$707,'Factors emissió OCCC'!$T$33,IF(G661=$G$708,'Factors emissió OCCC'!$T$34,IF(G661=$G$709,'Factors emissió OCCC'!$T$37)))))))))</f>
        <v/>
      </c>
      <c r="J661" s="920" t="str">
        <f t="shared" si="77"/>
        <v/>
      </c>
      <c r="K661" s="146"/>
      <c r="L661" s="600" t="str">
        <f>IF(E661="","0,00000",IF(I661="",+H661*K661/1000000,J661*'Factors emissió OCCC'!$D$6/1000))</f>
        <v>0,00000</v>
      </c>
      <c r="M661" s="218" t="s">
        <v>1073</v>
      </c>
      <c r="N661" s="891"/>
      <c r="O661" s="600" t="str">
        <f t="shared" si="78"/>
        <v>0,00000</v>
      </c>
      <c r="P661" s="218" t="s">
        <v>1073</v>
      </c>
      <c r="Q661" s="891"/>
      <c r="R661" s="600" t="str">
        <f t="shared" si="79"/>
        <v>0,00000</v>
      </c>
      <c r="S661" s="350" t="s">
        <v>1073</v>
      </c>
      <c r="T661" s="243"/>
      <c r="U661" s="243"/>
      <c r="V661" s="134"/>
      <c r="W661" s="141"/>
      <c r="X661" s="134"/>
      <c r="Y661" s="134"/>
    </row>
    <row r="662" spans="2:25" s="107" customFormat="1" ht="21" customHeight="1" x14ac:dyDescent="0.25">
      <c r="B662" s="120"/>
      <c r="C662" s="1463"/>
      <c r="D662" s="839" t="s">
        <v>146</v>
      </c>
      <c r="E662" s="915"/>
      <c r="F662" s="908"/>
      <c r="G662" s="908"/>
      <c r="H662" s="146"/>
      <c r="I662" s="917" t="str">
        <f>IF(OR(G662="",F662="NO"),"",IF(G662=$G$702,'Factors emissió OCCC'!$T$17,IF(G662=$G$703,'Factors emissió OCCC'!$T$18,IF(G662=$G$704,'Factors emissió OCCC'!$T$19,IF(G662=$G$705,'Factors emissió OCCC'!$T$22,IF(G662=$G$706,'Factors emissió OCCC'!$T$28,IF(G662=$G$707,'Factors emissió OCCC'!$T$33,IF(G662=$G$708,'Factors emissió OCCC'!$T$34,IF(G662=$G$709,'Factors emissió OCCC'!$T$37)))))))))</f>
        <v/>
      </c>
      <c r="J662" s="920" t="str">
        <f t="shared" si="77"/>
        <v/>
      </c>
      <c r="K662" s="146"/>
      <c r="L662" s="600" t="str">
        <f>IF(E662="","0,00000",IF(I662="",+H662*K662/1000000,J662*'Factors emissió OCCC'!$D$6/1000))</f>
        <v>0,00000</v>
      </c>
      <c r="M662" s="218" t="s">
        <v>1073</v>
      </c>
      <c r="N662" s="891"/>
      <c r="O662" s="600" t="str">
        <f t="shared" si="78"/>
        <v>0,00000</v>
      </c>
      <c r="P662" s="218" t="s">
        <v>1073</v>
      </c>
      <c r="Q662" s="891"/>
      <c r="R662" s="600" t="str">
        <f t="shared" si="79"/>
        <v>0,00000</v>
      </c>
      <c r="S662" s="350" t="s">
        <v>1073</v>
      </c>
      <c r="T662" s="243"/>
      <c r="U662" s="243"/>
      <c r="V662" s="134"/>
      <c r="W662" s="141"/>
      <c r="X662" s="134"/>
      <c r="Y662" s="134"/>
    </row>
    <row r="663" spans="2:25" s="107" customFormat="1" ht="21" customHeight="1" x14ac:dyDescent="0.25">
      <c r="B663" s="120"/>
      <c r="C663" s="1463"/>
      <c r="D663" s="839" t="s">
        <v>147</v>
      </c>
      <c r="E663" s="915"/>
      <c r="F663" s="908"/>
      <c r="G663" s="908"/>
      <c r="H663" s="146"/>
      <c r="I663" s="917" t="str">
        <f>IF(OR(G663="",F663="NO"),"",IF(G663=$G$702,'Factors emissió OCCC'!$T$17,IF(G663=$G$703,'Factors emissió OCCC'!$T$18,IF(G663=$G$704,'Factors emissió OCCC'!$T$19,IF(G663=$G$705,'Factors emissió OCCC'!$T$22,IF(G663=$G$706,'Factors emissió OCCC'!$T$28,IF(G663=$G$707,'Factors emissió OCCC'!$T$33,IF(G663=$G$708,'Factors emissió OCCC'!$T$34,IF(G663=$G$709,'Factors emissió OCCC'!$T$37)))))))))</f>
        <v/>
      </c>
      <c r="J663" s="920" t="str">
        <f t="shared" si="77"/>
        <v/>
      </c>
      <c r="K663" s="146"/>
      <c r="L663" s="600" t="str">
        <f>IF(E663="","0,00000",IF(I663="",+H663*K663/1000000,J663*'Factors emissió OCCC'!$D$6/1000))</f>
        <v>0,00000</v>
      </c>
      <c r="M663" s="218" t="s">
        <v>1073</v>
      </c>
      <c r="N663" s="891"/>
      <c r="O663" s="600" t="str">
        <f t="shared" si="78"/>
        <v>0,00000</v>
      </c>
      <c r="P663" s="218" t="s">
        <v>1073</v>
      </c>
      <c r="Q663" s="891"/>
      <c r="R663" s="600" t="str">
        <f t="shared" si="79"/>
        <v>0,00000</v>
      </c>
      <c r="S663" s="350" t="s">
        <v>1073</v>
      </c>
      <c r="T663" s="243"/>
      <c r="U663" s="243"/>
      <c r="V663" s="134"/>
      <c r="W663" s="141"/>
      <c r="X663" s="134"/>
      <c r="Y663" s="134"/>
    </row>
    <row r="664" spans="2:25" s="107" customFormat="1" ht="21" customHeight="1" x14ac:dyDescent="0.25">
      <c r="B664" s="120"/>
      <c r="C664" s="1463"/>
      <c r="D664" s="839" t="s">
        <v>148</v>
      </c>
      <c r="E664" s="915"/>
      <c r="F664" s="908"/>
      <c r="G664" s="908"/>
      <c r="H664" s="146"/>
      <c r="I664" s="917" t="str">
        <f>IF(OR(G664="",F664="NO"),"",IF(G664=$G$702,'Factors emissió OCCC'!$T$17,IF(G664=$G$703,'Factors emissió OCCC'!$T$18,IF(G664=$G$704,'Factors emissió OCCC'!$T$19,IF(G664=$G$705,'Factors emissió OCCC'!$T$22,IF(G664=$G$706,'Factors emissió OCCC'!$T$28,IF(G664=$G$707,'Factors emissió OCCC'!$T$33,IF(G664=$G$708,'Factors emissió OCCC'!$T$34,IF(G664=$G$709,'Factors emissió OCCC'!$T$37)))))))))</f>
        <v/>
      </c>
      <c r="J664" s="920" t="str">
        <f t="shared" si="77"/>
        <v/>
      </c>
      <c r="K664" s="146"/>
      <c r="L664" s="600" t="str">
        <f>IF(E664="","0,00000",IF(I664="",+H664*K664/1000000,J664*'Factors emissió OCCC'!$D$6/1000))</f>
        <v>0,00000</v>
      </c>
      <c r="M664" s="218" t="s">
        <v>1073</v>
      </c>
      <c r="N664" s="891"/>
      <c r="O664" s="600" t="str">
        <f t="shared" si="78"/>
        <v>0,00000</v>
      </c>
      <c r="P664" s="218" t="s">
        <v>1073</v>
      </c>
      <c r="Q664" s="891"/>
      <c r="R664" s="600" t="str">
        <f t="shared" si="79"/>
        <v>0,00000</v>
      </c>
      <c r="S664" s="350" t="s">
        <v>1073</v>
      </c>
      <c r="T664" s="243"/>
      <c r="U664" s="243"/>
      <c r="V664" s="134"/>
      <c r="W664" s="141"/>
      <c r="X664" s="134"/>
      <c r="Y664" s="134"/>
    </row>
    <row r="665" spans="2:25" s="107" customFormat="1" ht="21" customHeight="1" x14ac:dyDescent="0.25">
      <c r="B665" s="120"/>
      <c r="C665" s="1463"/>
      <c r="D665" s="839" t="s">
        <v>149</v>
      </c>
      <c r="E665" s="915"/>
      <c r="F665" s="908"/>
      <c r="G665" s="908"/>
      <c r="H665" s="146"/>
      <c r="I665" s="917" t="str">
        <f>IF(OR(G665="",F665="NO"),"",IF(G665=$G$702,'Factors emissió OCCC'!$T$17,IF(G665=$G$703,'Factors emissió OCCC'!$T$18,IF(G665=$G$704,'Factors emissió OCCC'!$T$19,IF(G665=$G$705,'Factors emissió OCCC'!$T$22,IF(G665=$G$706,'Factors emissió OCCC'!$T$28,IF(G665=$G$707,'Factors emissió OCCC'!$T$33,IF(G665=$G$708,'Factors emissió OCCC'!$T$34,IF(G665=$G$709,'Factors emissió OCCC'!$T$37)))))))))</f>
        <v/>
      </c>
      <c r="J665" s="920" t="str">
        <f t="shared" si="77"/>
        <v/>
      </c>
      <c r="K665" s="146"/>
      <c r="L665" s="600" t="str">
        <f>IF(E665="","0,00000",IF(I665="",+H665*K665/1000000,J665*'Factors emissió OCCC'!$D$6/1000))</f>
        <v>0,00000</v>
      </c>
      <c r="M665" s="218" t="s">
        <v>1073</v>
      </c>
      <c r="N665" s="891"/>
      <c r="O665" s="600" t="str">
        <f t="shared" si="78"/>
        <v>0,00000</v>
      </c>
      <c r="P665" s="218" t="s">
        <v>1073</v>
      </c>
      <c r="Q665" s="891"/>
      <c r="R665" s="600" t="str">
        <f t="shared" si="79"/>
        <v>0,00000</v>
      </c>
      <c r="S665" s="350" t="s">
        <v>1073</v>
      </c>
      <c r="T665" s="243"/>
      <c r="U665" s="243"/>
      <c r="V665" s="134"/>
      <c r="W665" s="141"/>
      <c r="X665" s="134"/>
      <c r="Y665" s="134"/>
    </row>
    <row r="666" spans="2:25" s="107" customFormat="1" ht="21" customHeight="1" x14ac:dyDescent="0.25">
      <c r="B666" s="120"/>
      <c r="C666" s="1463"/>
      <c r="D666" s="839" t="s">
        <v>150</v>
      </c>
      <c r="E666" s="915"/>
      <c r="F666" s="908"/>
      <c r="G666" s="908"/>
      <c r="H666" s="146"/>
      <c r="I666" s="917" t="str">
        <f>IF(OR(G666="",F666="NO"),"",IF(G666=$G$702,'Factors emissió OCCC'!$T$17,IF(G666=$G$703,'Factors emissió OCCC'!$T$18,IF(G666=$G$704,'Factors emissió OCCC'!$T$19,IF(G666=$G$705,'Factors emissió OCCC'!$T$22,IF(G666=$G$706,'Factors emissió OCCC'!$T$28,IF(G666=$G$707,'Factors emissió OCCC'!$T$33,IF(G666=$G$708,'Factors emissió OCCC'!$T$34,IF(G666=$G$709,'Factors emissió OCCC'!$T$37)))))))))</f>
        <v/>
      </c>
      <c r="J666" s="920" t="str">
        <f t="shared" si="77"/>
        <v/>
      </c>
      <c r="K666" s="146"/>
      <c r="L666" s="600" t="str">
        <f>IF(E666="","0,00000",IF(I666="",+H666*K666/1000000,J666*'Factors emissió OCCC'!$D$6/1000))</f>
        <v>0,00000</v>
      </c>
      <c r="M666" s="218" t="s">
        <v>1073</v>
      </c>
      <c r="N666" s="891"/>
      <c r="O666" s="600" t="str">
        <f t="shared" si="78"/>
        <v>0,00000</v>
      </c>
      <c r="P666" s="218" t="s">
        <v>1073</v>
      </c>
      <c r="Q666" s="891"/>
      <c r="R666" s="600" t="str">
        <f t="shared" si="79"/>
        <v>0,00000</v>
      </c>
      <c r="S666" s="350" t="s">
        <v>1073</v>
      </c>
      <c r="T666" s="243"/>
      <c r="U666" s="243"/>
      <c r="V666" s="134"/>
      <c r="W666" s="141"/>
      <c r="X666" s="134"/>
      <c r="Y666" s="134"/>
    </row>
    <row r="667" spans="2:25" s="107" customFormat="1" ht="21" customHeight="1" outlineLevel="1" x14ac:dyDescent="0.25">
      <c r="B667" s="120"/>
      <c r="C667" s="1463"/>
      <c r="D667" s="839" t="s">
        <v>151</v>
      </c>
      <c r="E667" s="915"/>
      <c r="F667" s="908"/>
      <c r="G667" s="908"/>
      <c r="H667" s="146"/>
      <c r="I667" s="917" t="str">
        <f>IF(OR(G667="",F667="NO"),"",IF(G667=$G$702,'Factors emissió OCCC'!$T$17,IF(G667=$G$703,'Factors emissió OCCC'!$T$18,IF(G667=$G$704,'Factors emissió OCCC'!$T$19,IF(G667=$G$705,'Factors emissió OCCC'!$T$22,IF(G667=$G$706,'Factors emissió OCCC'!$T$28,IF(G667=$G$707,'Factors emissió OCCC'!$T$33,IF(G667=$G$708,'Factors emissió OCCC'!$T$34,IF(G667=$G$709,'Factors emissió OCCC'!$T$37)))))))))</f>
        <v/>
      </c>
      <c r="J667" s="920" t="str">
        <f t="shared" si="77"/>
        <v/>
      </c>
      <c r="K667" s="146"/>
      <c r="L667" s="600" t="str">
        <f>IF(E667="","0,00000",IF(I667="",+H667*K667/1000000,J667*'Factors emissió OCCC'!$D$6/1000))</f>
        <v>0,00000</v>
      </c>
      <c r="M667" s="218" t="s">
        <v>1073</v>
      </c>
      <c r="N667" s="891"/>
      <c r="O667" s="600" t="str">
        <f t="shared" si="78"/>
        <v>0,00000</v>
      </c>
      <c r="P667" s="218" t="s">
        <v>1073</v>
      </c>
      <c r="Q667" s="891"/>
      <c r="R667" s="600" t="str">
        <f t="shared" si="79"/>
        <v>0,00000</v>
      </c>
      <c r="S667" s="350" t="s">
        <v>1073</v>
      </c>
      <c r="T667" s="243"/>
      <c r="U667" s="243"/>
      <c r="W667" s="141"/>
    </row>
    <row r="668" spans="2:25" s="107" customFormat="1" ht="21" customHeight="1" outlineLevel="1" x14ac:dyDescent="0.25">
      <c r="B668" s="120"/>
      <c r="C668" s="1463"/>
      <c r="D668" s="839" t="s">
        <v>152</v>
      </c>
      <c r="E668" s="915"/>
      <c r="F668" s="908"/>
      <c r="G668" s="908"/>
      <c r="H668" s="146"/>
      <c r="I668" s="917" t="str">
        <f>IF(OR(G668="",F668="NO"),"",IF(G668=$G$702,'Factors emissió OCCC'!$T$17,IF(G668=$G$703,'Factors emissió OCCC'!$T$18,IF(G668=$G$704,'Factors emissió OCCC'!$T$19,IF(G668=$G$705,'Factors emissió OCCC'!$T$22,IF(G668=$G$706,'Factors emissió OCCC'!$T$28,IF(G668=$G$707,'Factors emissió OCCC'!$T$33,IF(G668=$G$708,'Factors emissió OCCC'!$T$34,IF(G668=$G$709,'Factors emissió OCCC'!$T$37)))))))))</f>
        <v/>
      </c>
      <c r="J668" s="920" t="str">
        <f t="shared" si="77"/>
        <v/>
      </c>
      <c r="K668" s="146"/>
      <c r="L668" s="600" t="str">
        <f>IF(E668="","0,00000",IF(I668="",+H668*K668/1000000,J668*'Factors emissió OCCC'!$D$6/1000))</f>
        <v>0,00000</v>
      </c>
      <c r="M668" s="218" t="s">
        <v>1073</v>
      </c>
      <c r="N668" s="891"/>
      <c r="O668" s="600" t="str">
        <f t="shared" si="78"/>
        <v>0,00000</v>
      </c>
      <c r="P668" s="218" t="s">
        <v>1073</v>
      </c>
      <c r="Q668" s="891"/>
      <c r="R668" s="600" t="str">
        <f t="shared" si="79"/>
        <v>0,00000</v>
      </c>
      <c r="S668" s="350" t="s">
        <v>1073</v>
      </c>
      <c r="T668" s="243"/>
      <c r="U668" s="243"/>
      <c r="W668" s="141"/>
    </row>
    <row r="669" spans="2:25" s="107" customFormat="1" ht="21" customHeight="1" outlineLevel="1" x14ac:dyDescent="0.25">
      <c r="B669" s="120"/>
      <c r="C669" s="1463"/>
      <c r="D669" s="839" t="s">
        <v>153</v>
      </c>
      <c r="E669" s="915"/>
      <c r="F669" s="908"/>
      <c r="G669" s="908"/>
      <c r="H669" s="146"/>
      <c r="I669" s="917" t="str">
        <f>IF(OR(G669="",F669="NO"),"",IF(G669=$G$702,'Factors emissió OCCC'!$T$17,IF(G669=$G$703,'Factors emissió OCCC'!$T$18,IF(G669=$G$704,'Factors emissió OCCC'!$T$19,IF(G669=$G$705,'Factors emissió OCCC'!$T$22,IF(G669=$G$706,'Factors emissió OCCC'!$T$28,IF(G669=$G$707,'Factors emissió OCCC'!$T$33,IF(G669=$G$708,'Factors emissió OCCC'!$T$34,IF(G669=$G$709,'Factors emissió OCCC'!$T$37)))))))))</f>
        <v/>
      </c>
      <c r="J669" s="920" t="str">
        <f t="shared" si="77"/>
        <v/>
      </c>
      <c r="K669" s="146"/>
      <c r="L669" s="600" t="str">
        <f>IF(E669="","0,00000",IF(I669="",+H669*K669/1000000,J669*'Factors emissió OCCC'!$D$6/1000))</f>
        <v>0,00000</v>
      </c>
      <c r="M669" s="218" t="s">
        <v>1073</v>
      </c>
      <c r="N669" s="891"/>
      <c r="O669" s="600" t="str">
        <f t="shared" si="78"/>
        <v>0,00000</v>
      </c>
      <c r="P669" s="218" t="s">
        <v>1073</v>
      </c>
      <c r="Q669" s="891"/>
      <c r="R669" s="600" t="str">
        <f t="shared" si="79"/>
        <v>0,00000</v>
      </c>
      <c r="S669" s="350" t="s">
        <v>1073</v>
      </c>
      <c r="T669" s="243"/>
      <c r="U669" s="243"/>
      <c r="W669" s="141"/>
    </row>
    <row r="670" spans="2:25" s="107" customFormat="1" ht="21" customHeight="1" outlineLevel="1" x14ac:dyDescent="0.25">
      <c r="B670" s="120"/>
      <c r="C670" s="1463"/>
      <c r="D670" s="839" t="s">
        <v>154</v>
      </c>
      <c r="E670" s="915"/>
      <c r="F670" s="908"/>
      <c r="G670" s="908"/>
      <c r="H670" s="146"/>
      <c r="I670" s="917" t="str">
        <f>IF(OR(G670="",F670="NO"),"",IF(G670=$G$702,'Factors emissió OCCC'!$T$17,IF(G670=$G$703,'Factors emissió OCCC'!$T$18,IF(G670=$G$704,'Factors emissió OCCC'!$T$19,IF(G670=$G$705,'Factors emissió OCCC'!$T$22,IF(G670=$G$706,'Factors emissió OCCC'!$T$28,IF(G670=$G$707,'Factors emissió OCCC'!$T$33,IF(G670=$G$708,'Factors emissió OCCC'!$T$34,IF(G670=$G$709,'Factors emissió OCCC'!$T$37)))))))))</f>
        <v/>
      </c>
      <c r="J670" s="920" t="str">
        <f t="shared" si="77"/>
        <v/>
      </c>
      <c r="K670" s="146"/>
      <c r="L670" s="600" t="str">
        <f>IF(E670="","0,00000",IF(I670="",+H670*K670/1000000,J670*'Factors emissió OCCC'!$D$6/1000))</f>
        <v>0,00000</v>
      </c>
      <c r="M670" s="218" t="s">
        <v>1073</v>
      </c>
      <c r="N670" s="891"/>
      <c r="O670" s="600" t="str">
        <f t="shared" si="78"/>
        <v>0,00000</v>
      </c>
      <c r="P670" s="218" t="s">
        <v>1073</v>
      </c>
      <c r="Q670" s="891"/>
      <c r="R670" s="600" t="str">
        <f t="shared" si="79"/>
        <v>0,00000</v>
      </c>
      <c r="S670" s="350" t="s">
        <v>1073</v>
      </c>
      <c r="T670" s="243"/>
      <c r="U670" s="243"/>
      <c r="W670" s="141"/>
    </row>
    <row r="671" spans="2:25" s="107" customFormat="1" ht="21" customHeight="1" outlineLevel="1" x14ac:dyDescent="0.25">
      <c r="B671" s="120"/>
      <c r="C671" s="1463"/>
      <c r="D671" s="839" t="s">
        <v>155</v>
      </c>
      <c r="E671" s="915"/>
      <c r="F671" s="908"/>
      <c r="G671" s="908"/>
      <c r="H671" s="146"/>
      <c r="I671" s="917" t="str">
        <f>IF(OR(G671="",F671="NO"),"",IF(G671=$G$702,'Factors emissió OCCC'!$T$17,IF(G671=$G$703,'Factors emissió OCCC'!$T$18,IF(G671=$G$704,'Factors emissió OCCC'!$T$19,IF(G671=$G$705,'Factors emissió OCCC'!$T$22,IF(G671=$G$706,'Factors emissió OCCC'!$T$28,IF(G671=$G$707,'Factors emissió OCCC'!$T$33,IF(G671=$G$708,'Factors emissió OCCC'!$T$34,IF(G671=$G$709,'Factors emissió OCCC'!$T$37)))))))))</f>
        <v/>
      </c>
      <c r="J671" s="920" t="str">
        <f t="shared" si="77"/>
        <v/>
      </c>
      <c r="K671" s="146"/>
      <c r="L671" s="600" t="str">
        <f>IF(E671="","0,00000",IF(I671="",+H671*K671/1000000,J671*'Factors emissió OCCC'!$D$6/1000))</f>
        <v>0,00000</v>
      </c>
      <c r="M671" s="218" t="s">
        <v>1073</v>
      </c>
      <c r="N671" s="891"/>
      <c r="O671" s="600" t="str">
        <f t="shared" si="78"/>
        <v>0,00000</v>
      </c>
      <c r="P671" s="218" t="s">
        <v>1073</v>
      </c>
      <c r="Q671" s="891"/>
      <c r="R671" s="600" t="str">
        <f t="shared" si="79"/>
        <v>0,00000</v>
      </c>
      <c r="S671" s="350" t="s">
        <v>1073</v>
      </c>
      <c r="T671" s="243"/>
      <c r="U671" s="243"/>
      <c r="W671" s="141"/>
    </row>
    <row r="672" spans="2:25" s="107" customFormat="1" ht="21" customHeight="1" outlineLevel="1" x14ac:dyDescent="0.25">
      <c r="B672" s="120"/>
      <c r="C672" s="1463"/>
      <c r="D672" s="839" t="s">
        <v>157</v>
      </c>
      <c r="E672" s="915"/>
      <c r="F672" s="908"/>
      <c r="G672" s="908"/>
      <c r="H672" s="146"/>
      <c r="I672" s="917" t="str">
        <f>IF(OR(G672="",F672="NO"),"",IF(G672=$G$702,'Factors emissió OCCC'!$T$17,IF(G672=$G$703,'Factors emissió OCCC'!$T$18,IF(G672=$G$704,'Factors emissió OCCC'!$T$19,IF(G672=$G$705,'Factors emissió OCCC'!$T$22,IF(G672=$G$706,'Factors emissió OCCC'!$T$28,IF(G672=$G$707,'Factors emissió OCCC'!$T$33,IF(G672=$G$708,'Factors emissió OCCC'!$T$34,IF(G672=$G$709,'Factors emissió OCCC'!$T$37)))))))))</f>
        <v/>
      </c>
      <c r="J672" s="920" t="str">
        <f t="shared" si="77"/>
        <v/>
      </c>
      <c r="K672" s="146"/>
      <c r="L672" s="600" t="str">
        <f>IF(E672="","0,00000",IF(I672="",+H672*K672/1000000,J672*'Factors emissió OCCC'!$D$6/1000))</f>
        <v>0,00000</v>
      </c>
      <c r="M672" s="218" t="s">
        <v>1073</v>
      </c>
      <c r="N672" s="891"/>
      <c r="O672" s="600" t="str">
        <f t="shared" si="78"/>
        <v>0,00000</v>
      </c>
      <c r="P672" s="218" t="s">
        <v>1073</v>
      </c>
      <c r="Q672" s="891"/>
      <c r="R672" s="600" t="str">
        <f t="shared" si="79"/>
        <v>0,00000</v>
      </c>
      <c r="S672" s="350" t="s">
        <v>1073</v>
      </c>
      <c r="T672" s="243"/>
      <c r="U672" s="243"/>
      <c r="W672" s="141"/>
    </row>
    <row r="673" spans="1:71" s="107" customFormat="1" ht="21" customHeight="1" outlineLevel="1" x14ac:dyDescent="0.25">
      <c r="B673" s="120"/>
      <c r="C673" s="1463"/>
      <c r="D673" s="839" t="s">
        <v>158</v>
      </c>
      <c r="E673" s="915"/>
      <c r="F673" s="908"/>
      <c r="G673" s="908"/>
      <c r="H673" s="146"/>
      <c r="I673" s="917" t="str">
        <f>IF(OR(G673="",F673="NO"),"",IF(G673=$G$702,'Factors emissió OCCC'!$T$17,IF(G673=$G$703,'Factors emissió OCCC'!$T$18,IF(G673=$G$704,'Factors emissió OCCC'!$T$19,IF(G673=$G$705,'Factors emissió OCCC'!$T$22,IF(G673=$G$706,'Factors emissió OCCC'!$T$28,IF(G673=$G$707,'Factors emissió OCCC'!$T$33,IF(G673=$G$708,'Factors emissió OCCC'!$T$34,IF(G673=$G$709,'Factors emissió OCCC'!$T$37)))))))))</f>
        <v/>
      </c>
      <c r="J673" s="920" t="str">
        <f t="shared" si="77"/>
        <v/>
      </c>
      <c r="K673" s="146"/>
      <c r="L673" s="600" t="str">
        <f>IF(E673="","0,00000",IF(I673="",+H673*K673/1000000,J673*'Factors emissió OCCC'!$D$6/1000))</f>
        <v>0,00000</v>
      </c>
      <c r="M673" s="218" t="s">
        <v>1073</v>
      </c>
      <c r="N673" s="891"/>
      <c r="O673" s="600" t="str">
        <f t="shared" si="78"/>
        <v>0,00000</v>
      </c>
      <c r="P673" s="218" t="s">
        <v>1073</v>
      </c>
      <c r="Q673" s="891"/>
      <c r="R673" s="600" t="str">
        <f t="shared" si="79"/>
        <v>0,00000</v>
      </c>
      <c r="S673" s="350" t="s">
        <v>1073</v>
      </c>
      <c r="T673" s="243"/>
      <c r="U673" s="243"/>
      <c r="W673" s="141"/>
    </row>
    <row r="674" spans="1:71" s="107" customFormat="1" ht="21" customHeight="1" outlineLevel="1" x14ac:dyDescent="0.25">
      <c r="B674" s="120"/>
      <c r="C674" s="1463"/>
      <c r="D674" s="839" t="s">
        <v>159</v>
      </c>
      <c r="E674" s="915"/>
      <c r="F674" s="908"/>
      <c r="G674" s="908"/>
      <c r="H674" s="146"/>
      <c r="I674" s="917" t="str">
        <f>IF(OR(G674="",F674="NO"),"",IF(G674=$G$702,'Factors emissió OCCC'!$T$17,IF(G674=$G$703,'Factors emissió OCCC'!$T$18,IF(G674=$G$704,'Factors emissió OCCC'!$T$19,IF(G674=$G$705,'Factors emissió OCCC'!$T$22,IF(G674=$G$706,'Factors emissió OCCC'!$T$28,IF(G674=$G$707,'Factors emissió OCCC'!$T$33,IF(G674=$G$708,'Factors emissió OCCC'!$T$34,IF(G674=$G$709,'Factors emissió OCCC'!$T$37)))))))))</f>
        <v/>
      </c>
      <c r="J674" s="920" t="str">
        <f t="shared" si="77"/>
        <v/>
      </c>
      <c r="K674" s="146"/>
      <c r="L674" s="600" t="str">
        <f>IF(E674="","0,00000",IF(I674="",+H674*K674/1000000,J674*'Factors emissió OCCC'!$D$6/1000))</f>
        <v>0,00000</v>
      </c>
      <c r="M674" s="218" t="s">
        <v>1073</v>
      </c>
      <c r="N674" s="891"/>
      <c r="O674" s="600" t="str">
        <f t="shared" si="78"/>
        <v>0,00000</v>
      </c>
      <c r="P674" s="218" t="s">
        <v>1073</v>
      </c>
      <c r="Q674" s="891"/>
      <c r="R674" s="600" t="str">
        <f t="shared" si="79"/>
        <v>0,00000</v>
      </c>
      <c r="S674" s="350" t="s">
        <v>1073</v>
      </c>
      <c r="T674" s="243"/>
      <c r="U674" s="243"/>
      <c r="W674" s="141"/>
    </row>
    <row r="675" spans="1:71" s="107" customFormat="1" ht="21" customHeight="1" outlineLevel="1" x14ac:dyDescent="0.25">
      <c r="B675" s="120"/>
      <c r="C675" s="1463"/>
      <c r="D675" s="839" t="s">
        <v>160</v>
      </c>
      <c r="E675" s="915"/>
      <c r="F675" s="908"/>
      <c r="G675" s="908"/>
      <c r="H675" s="146"/>
      <c r="I675" s="917" t="str">
        <f>IF(OR(G675="",F675="NO"),"",IF(G675=$G$702,'Factors emissió OCCC'!$T$17,IF(G675=$G$703,'Factors emissió OCCC'!$T$18,IF(G675=$G$704,'Factors emissió OCCC'!$T$19,IF(G675=$G$705,'Factors emissió OCCC'!$T$22,IF(G675=$G$706,'Factors emissió OCCC'!$T$28,IF(G675=$G$707,'Factors emissió OCCC'!$T$33,IF(G675=$G$708,'Factors emissió OCCC'!$T$34,IF(G675=$G$709,'Factors emissió OCCC'!$T$37)))))))))</f>
        <v/>
      </c>
      <c r="J675" s="920" t="str">
        <f t="shared" si="77"/>
        <v/>
      </c>
      <c r="K675" s="146"/>
      <c r="L675" s="600" t="str">
        <f>IF(E675="","0,00000",IF(I675="",+H675*K675/1000000,J675*'Factors emissió OCCC'!$D$6/1000))</f>
        <v>0,00000</v>
      </c>
      <c r="M675" s="218" t="s">
        <v>1073</v>
      </c>
      <c r="N675" s="891"/>
      <c r="O675" s="600" t="str">
        <f t="shared" si="78"/>
        <v>0,00000</v>
      </c>
      <c r="P675" s="218" t="s">
        <v>1073</v>
      </c>
      <c r="Q675" s="891"/>
      <c r="R675" s="600" t="str">
        <f t="shared" si="79"/>
        <v>0,00000</v>
      </c>
      <c r="S675" s="350" t="s">
        <v>1073</v>
      </c>
      <c r="T675" s="243"/>
      <c r="U675" s="243"/>
      <c r="W675" s="141"/>
    </row>
    <row r="676" spans="1:71" s="107" customFormat="1" ht="21" customHeight="1" outlineLevel="1" x14ac:dyDescent="0.25">
      <c r="B676" s="120"/>
      <c r="C676" s="1463"/>
      <c r="D676" s="839" t="s">
        <v>161</v>
      </c>
      <c r="E676" s="915"/>
      <c r="F676" s="908"/>
      <c r="G676" s="908"/>
      <c r="H676" s="146"/>
      <c r="I676" s="917" t="str">
        <f>IF(OR(G676="",F676="NO"),"",IF(G676=$G$702,'Factors emissió OCCC'!$T$17,IF(G676=$G$703,'Factors emissió OCCC'!$T$18,IF(G676=$G$704,'Factors emissió OCCC'!$T$19,IF(G676=$G$705,'Factors emissió OCCC'!$T$22,IF(G676=$G$706,'Factors emissió OCCC'!$T$28,IF(G676=$G$707,'Factors emissió OCCC'!$T$33,IF(G676=$G$708,'Factors emissió OCCC'!$T$34,IF(G676=$G$709,'Factors emissió OCCC'!$T$37)))))))))</f>
        <v/>
      </c>
      <c r="J676" s="920" t="str">
        <f t="shared" si="77"/>
        <v/>
      </c>
      <c r="K676" s="146"/>
      <c r="L676" s="600" t="str">
        <f>IF(E676="","0,00000",IF(I676="",+H676*K676/1000000,J676*'Factors emissió OCCC'!$D$6/1000))</f>
        <v>0,00000</v>
      </c>
      <c r="M676" s="218" t="s">
        <v>1073</v>
      </c>
      <c r="N676" s="891"/>
      <c r="O676" s="600" t="str">
        <f t="shared" si="78"/>
        <v>0,00000</v>
      </c>
      <c r="P676" s="218" t="s">
        <v>1073</v>
      </c>
      <c r="Q676" s="891"/>
      <c r="R676" s="600" t="str">
        <f t="shared" si="79"/>
        <v>0,00000</v>
      </c>
      <c r="S676" s="350" t="s">
        <v>1073</v>
      </c>
      <c r="T676" s="243"/>
      <c r="U676" s="243"/>
      <c r="W676" s="141"/>
    </row>
    <row r="677" spans="1:71" s="107" customFormat="1" ht="21" customHeight="1" outlineLevel="1" x14ac:dyDescent="0.25">
      <c r="B677" s="120"/>
      <c r="C677" s="1463"/>
      <c r="D677" s="839" t="s">
        <v>162</v>
      </c>
      <c r="E677" s="915"/>
      <c r="F677" s="908"/>
      <c r="G677" s="908"/>
      <c r="H677" s="146"/>
      <c r="I677" s="917" t="str">
        <f>IF(OR(G677="",F677="NO"),"",IF(G677=$G$702,'Factors emissió OCCC'!$T$17,IF(G677=$G$703,'Factors emissió OCCC'!$T$18,IF(G677=$G$704,'Factors emissió OCCC'!$T$19,IF(G677=$G$705,'Factors emissió OCCC'!$T$22,IF(G677=$G$706,'Factors emissió OCCC'!$T$28,IF(G677=$G$707,'Factors emissió OCCC'!$T$33,IF(G677=$G$708,'Factors emissió OCCC'!$T$34,IF(G677=$G$709,'Factors emissió OCCC'!$T$37)))))))))</f>
        <v/>
      </c>
      <c r="J677" s="920" t="str">
        <f t="shared" si="77"/>
        <v/>
      </c>
      <c r="K677" s="146"/>
      <c r="L677" s="600" t="str">
        <f>IF(E677="","0,00000",IF(I677="",+H677*K677/1000000,J677*'Factors emissió OCCC'!$D$6/1000))</f>
        <v>0,00000</v>
      </c>
      <c r="M677" s="218" t="s">
        <v>1073</v>
      </c>
      <c r="N677" s="891"/>
      <c r="O677" s="600" t="str">
        <f t="shared" si="78"/>
        <v>0,00000</v>
      </c>
      <c r="P677" s="218" t="s">
        <v>1073</v>
      </c>
      <c r="Q677" s="891"/>
      <c r="R677" s="600" t="str">
        <f t="shared" si="79"/>
        <v>0,00000</v>
      </c>
      <c r="S677" s="350" t="s">
        <v>1073</v>
      </c>
      <c r="T677" s="243"/>
      <c r="U677" s="243"/>
      <c r="W677" s="141"/>
    </row>
    <row r="678" spans="1:71" s="107" customFormat="1" ht="21" customHeight="1" outlineLevel="1" x14ac:dyDescent="0.25">
      <c r="B678" s="120"/>
      <c r="C678" s="1463"/>
      <c r="D678" s="839" t="s">
        <v>163</v>
      </c>
      <c r="E678" s="915"/>
      <c r="F678" s="908"/>
      <c r="G678" s="908"/>
      <c r="H678" s="146"/>
      <c r="I678" s="917" t="str">
        <f>IF(OR(G678="",F678="NO"),"",IF(G678=$G$702,'Factors emissió OCCC'!$T$17,IF(G678=$G$703,'Factors emissió OCCC'!$T$18,IF(G678=$G$704,'Factors emissió OCCC'!$T$19,IF(G678=$G$705,'Factors emissió OCCC'!$T$22,IF(G678=$G$706,'Factors emissió OCCC'!$T$28,IF(G678=$G$707,'Factors emissió OCCC'!$T$33,IF(G678=$G$708,'Factors emissió OCCC'!$T$34,IF(G678=$G$709,'Factors emissió OCCC'!$T$37)))))))))</f>
        <v/>
      </c>
      <c r="J678" s="920" t="str">
        <f t="shared" si="77"/>
        <v/>
      </c>
      <c r="K678" s="146"/>
      <c r="L678" s="600" t="str">
        <f>IF(E678="","0,00000",IF(I678="",+H678*K678/1000000,J678*'Factors emissió OCCC'!$D$6/1000))</f>
        <v>0,00000</v>
      </c>
      <c r="M678" s="218" t="s">
        <v>1073</v>
      </c>
      <c r="N678" s="891"/>
      <c r="O678" s="600" t="str">
        <f t="shared" si="78"/>
        <v>0,00000</v>
      </c>
      <c r="P678" s="218" t="s">
        <v>1073</v>
      </c>
      <c r="Q678" s="891"/>
      <c r="R678" s="600" t="str">
        <f t="shared" si="79"/>
        <v>0,00000</v>
      </c>
      <c r="S678" s="350" t="s">
        <v>1073</v>
      </c>
      <c r="T678" s="243"/>
      <c r="U678" s="243"/>
      <c r="W678" s="141"/>
    </row>
    <row r="679" spans="1:71" s="107" customFormat="1" ht="21" customHeight="1" outlineLevel="1" x14ac:dyDescent="0.25">
      <c r="B679" s="120"/>
      <c r="C679" s="1463"/>
      <c r="D679" s="839" t="s">
        <v>164</v>
      </c>
      <c r="E679" s="915"/>
      <c r="F679" s="908"/>
      <c r="G679" s="908"/>
      <c r="H679" s="146"/>
      <c r="I679" s="917" t="str">
        <f>IF(OR(G679="",F679="NO"),"",IF(G679=$G$702,'Factors emissió OCCC'!$T$17,IF(G679=$G$703,'Factors emissió OCCC'!$T$18,IF(G679=$G$704,'Factors emissió OCCC'!$T$19,IF(G679=$G$705,'Factors emissió OCCC'!$T$22,IF(G679=$G$706,'Factors emissió OCCC'!$T$28,IF(G679=$G$707,'Factors emissió OCCC'!$T$33,IF(G679=$G$708,'Factors emissió OCCC'!$T$34,IF(G679=$G$709,'Factors emissió OCCC'!$T$37)))))))))</f>
        <v/>
      </c>
      <c r="J679" s="920" t="str">
        <f t="shared" si="77"/>
        <v/>
      </c>
      <c r="K679" s="146"/>
      <c r="L679" s="600" t="str">
        <f>IF(E679="","0,00000",IF(I679="",+H679*K679/1000000,J679*'Factors emissió OCCC'!$D$6/1000))</f>
        <v>0,00000</v>
      </c>
      <c r="M679" s="218" t="s">
        <v>1073</v>
      </c>
      <c r="N679" s="891"/>
      <c r="O679" s="600" t="str">
        <f t="shared" si="78"/>
        <v>0,00000</v>
      </c>
      <c r="P679" s="218" t="s">
        <v>1073</v>
      </c>
      <c r="Q679" s="891"/>
      <c r="R679" s="600" t="str">
        <f t="shared" si="79"/>
        <v>0,00000</v>
      </c>
      <c r="S679" s="350" t="s">
        <v>1073</v>
      </c>
      <c r="T679" s="243"/>
      <c r="U679" s="243"/>
      <c r="W679" s="141"/>
    </row>
    <row r="680" spans="1:71" s="107" customFormat="1" ht="21" customHeight="1" outlineLevel="1" x14ac:dyDescent="0.25">
      <c r="B680" s="120"/>
      <c r="C680" s="1463"/>
      <c r="D680" s="839" t="s">
        <v>165</v>
      </c>
      <c r="E680" s="915"/>
      <c r="F680" s="908"/>
      <c r="G680" s="908"/>
      <c r="H680" s="146"/>
      <c r="I680" s="917" t="str">
        <f>IF(OR(G680="",F680="NO"),"",IF(G680=$G$702,'Factors emissió OCCC'!$T$17,IF(G680=$G$703,'Factors emissió OCCC'!$T$18,IF(G680=$G$704,'Factors emissió OCCC'!$T$19,IF(G680=$G$705,'Factors emissió OCCC'!$T$22,IF(G680=$G$706,'Factors emissió OCCC'!$T$28,IF(G680=$G$707,'Factors emissió OCCC'!$T$33,IF(G680=$G$708,'Factors emissió OCCC'!$T$34,IF(G680=$G$709,'Factors emissió OCCC'!$T$37)))))))))</f>
        <v/>
      </c>
      <c r="J680" s="920" t="str">
        <f t="shared" si="77"/>
        <v/>
      </c>
      <c r="K680" s="146"/>
      <c r="L680" s="600" t="str">
        <f>IF(E680="","0,00000",IF(I680="",+H680*K680/1000000,J680*'Factors emissió OCCC'!$D$6/1000))</f>
        <v>0,00000</v>
      </c>
      <c r="M680" s="218" t="s">
        <v>1073</v>
      </c>
      <c r="N680" s="891"/>
      <c r="O680" s="600" t="str">
        <f t="shared" si="78"/>
        <v>0,00000</v>
      </c>
      <c r="P680" s="218" t="s">
        <v>1073</v>
      </c>
      <c r="Q680" s="891"/>
      <c r="R680" s="600" t="str">
        <f t="shared" si="79"/>
        <v>0,00000</v>
      </c>
      <c r="S680" s="350" t="s">
        <v>1073</v>
      </c>
      <c r="T680" s="243"/>
      <c r="U680" s="243"/>
      <c r="W680" s="141"/>
    </row>
    <row r="681" spans="1:71" s="107" customFormat="1" ht="21" customHeight="1" outlineLevel="1" thickBot="1" x14ac:dyDescent="0.3">
      <c r="B681" s="120"/>
      <c r="C681" s="1469"/>
      <c r="D681" s="840" t="s">
        <v>166</v>
      </c>
      <c r="E681" s="916"/>
      <c r="F681" s="918"/>
      <c r="G681" s="918"/>
      <c r="H681" s="148"/>
      <c r="I681" s="919" t="str">
        <f>IF(OR(G681="",F681="NO"),"",IF(G681=$G$702,'Factors emissió OCCC'!$T$17,IF(G681=$G$703,'Factors emissió OCCC'!$T$18,IF(G681=$G$704,'Factors emissió OCCC'!$T$19,IF(G681=$G$705,'Factors emissió OCCC'!$T$22,IF(G681=$G$706,'Factors emissió OCCC'!$T$28,IF(G681=$G$707,'Factors emissió OCCC'!$T$33,IF(G681=$G$708,'Factors emissió OCCC'!$T$34,IF(G681=$G$709,'Factors emissió OCCC'!$T$37)))))))))</f>
        <v/>
      </c>
      <c r="J681" s="921" t="str">
        <f t="shared" si="77"/>
        <v/>
      </c>
      <c r="K681" s="148"/>
      <c r="L681" s="600" t="str">
        <f>IF(E681="","0,00000",IF(I681="",+H681*K681/1000000,J681*'Factors emissió OCCC'!$D$6/1000))</f>
        <v>0,00000</v>
      </c>
      <c r="M681" s="227" t="s">
        <v>1073</v>
      </c>
      <c r="N681" s="893"/>
      <c r="O681" s="601" t="str">
        <f t="shared" si="78"/>
        <v>0,00000</v>
      </c>
      <c r="P681" s="227" t="s">
        <v>1073</v>
      </c>
      <c r="Q681" s="893"/>
      <c r="R681" s="601" t="str">
        <f t="shared" si="79"/>
        <v>0,00000</v>
      </c>
      <c r="S681" s="351" t="s">
        <v>1073</v>
      </c>
      <c r="T681" s="243"/>
      <c r="U681" s="243"/>
      <c r="W681" s="141"/>
    </row>
    <row r="682" spans="1:71" s="107" customFormat="1" ht="21" customHeight="1" outlineLevel="1" x14ac:dyDescent="0.25">
      <c r="B682" s="124"/>
      <c r="C682" s="125"/>
      <c r="D682" s="125"/>
      <c r="E682" s="125"/>
      <c r="F682" s="125"/>
      <c r="G682" s="125"/>
      <c r="H682" s="125"/>
      <c r="I682" s="125"/>
      <c r="J682" s="125"/>
      <c r="K682" s="125"/>
      <c r="L682" s="125"/>
      <c r="M682" s="125"/>
      <c r="N682" s="125"/>
      <c r="O682" s="125"/>
      <c r="P682" s="125"/>
      <c r="Q682" s="125"/>
      <c r="R682" s="125"/>
      <c r="S682" s="243"/>
      <c r="T682" s="243"/>
      <c r="U682" s="243"/>
      <c r="W682" s="151"/>
    </row>
    <row r="683" spans="1:71" s="107" customFormat="1" ht="18.75" customHeight="1" thickBot="1" x14ac:dyDescent="0.3">
      <c r="A683" s="128"/>
      <c r="B683" s="130"/>
      <c r="N683" s="153"/>
      <c r="O683" s="153"/>
      <c r="P683" s="153"/>
      <c r="W683" s="108"/>
    </row>
    <row r="684" spans="1:71" s="108" customFormat="1" ht="24.75" customHeight="1" thickBot="1" x14ac:dyDescent="0.3">
      <c r="C684" s="1452" t="s">
        <v>1445</v>
      </c>
      <c r="D684" s="1453"/>
      <c r="E684" s="1453"/>
      <c r="F684" s="1453"/>
      <c r="G684" s="1453"/>
      <c r="H684" s="1453"/>
      <c r="I684" s="1453"/>
      <c r="J684" s="127">
        <f>SUM(J543:J576)+SUM(J580:J595)+SUM(L599:L638)+SUM(L642:L681)</f>
        <v>0</v>
      </c>
      <c r="L684" s="867" t="s">
        <v>1084</v>
      </c>
      <c r="M684" s="127">
        <f>SUM(M543:M576)+SUM(M580:M595)+SUM(O599:O638)+SUM(O642:O681)</f>
        <v>0</v>
      </c>
      <c r="N684" s="334" t="s">
        <v>1435</v>
      </c>
      <c r="O684" s="868" t="s">
        <v>1083</v>
      </c>
      <c r="P684" s="127">
        <f>SUM(P543:P576)+SUM(P580:P595)+SUM(R599:R638)+SUM(R642:R681)</f>
        <v>0</v>
      </c>
      <c r="Q684" s="334" t="s">
        <v>1435</v>
      </c>
    </row>
    <row r="685" spans="1:71" s="107" customFormat="1" ht="24.75" customHeight="1" thickBot="1" x14ac:dyDescent="0.3">
      <c r="B685" s="130"/>
      <c r="C685" s="1711" t="s">
        <v>1796</v>
      </c>
      <c r="D685" s="1712"/>
      <c r="E685" s="1712"/>
      <c r="F685" s="1712"/>
      <c r="G685" s="1712"/>
      <c r="H685" s="1712"/>
      <c r="I685" s="1712"/>
      <c r="J685" s="1209"/>
      <c r="M685" s="108"/>
    </row>
    <row r="686" spans="1:71" ht="15.9" customHeight="1" x14ac:dyDescent="0.25">
      <c r="A686" s="107"/>
      <c r="B686" s="154"/>
      <c r="C686" s="1709" t="s">
        <v>1797</v>
      </c>
      <c r="D686" s="1709"/>
      <c r="E686" s="1709"/>
      <c r="F686" s="1709"/>
      <c r="G686" s="1709"/>
      <c r="H686" s="1709"/>
      <c r="I686" s="1709"/>
      <c r="J686" s="1709"/>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c r="BJ686" s="107"/>
      <c r="BK686" s="107"/>
      <c r="BL686" s="107"/>
      <c r="BM686" s="107"/>
      <c r="BN686" s="107"/>
      <c r="BO686" s="107"/>
      <c r="BP686" s="107"/>
      <c r="BQ686" s="107"/>
      <c r="BR686" s="107"/>
      <c r="BS686" s="107"/>
    </row>
    <row r="687" spans="1:71" ht="15.9" customHeight="1" x14ac:dyDescent="0.25">
      <c r="A687" s="107"/>
      <c r="B687" s="154"/>
      <c r="C687" s="1710"/>
      <c r="D687" s="1710"/>
      <c r="E687" s="1710"/>
      <c r="F687" s="1710"/>
      <c r="G687" s="1710"/>
      <c r="H687" s="1710"/>
      <c r="I687" s="1710"/>
      <c r="J687" s="1710"/>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c r="BJ687" s="107"/>
      <c r="BK687" s="107"/>
      <c r="BL687" s="107"/>
      <c r="BM687" s="107"/>
      <c r="BN687" s="107"/>
      <c r="BO687" s="107"/>
      <c r="BP687" s="107"/>
      <c r="BQ687" s="107"/>
      <c r="BR687" s="107"/>
      <c r="BS687" s="107"/>
    </row>
    <row r="688" spans="1:71" x14ac:dyDescent="0.25">
      <c r="A688" s="107"/>
      <c r="B688" s="154"/>
      <c r="C688" s="1710"/>
      <c r="D688" s="1710"/>
      <c r="E688" s="1710"/>
      <c r="F688" s="1710"/>
      <c r="G688" s="1710"/>
      <c r="H688" s="1710"/>
      <c r="I688" s="1710"/>
      <c r="J688" s="1710"/>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c r="BJ688" s="107"/>
      <c r="BK688" s="107"/>
      <c r="BL688" s="107"/>
      <c r="BM688" s="107"/>
      <c r="BN688" s="107"/>
      <c r="BO688" s="107"/>
      <c r="BP688" s="107"/>
      <c r="BQ688" s="107"/>
      <c r="BR688" s="107"/>
      <c r="BS688" s="107"/>
    </row>
    <row r="689" spans="1:71" x14ac:dyDescent="0.25">
      <c r="A689" s="107"/>
      <c r="B689" s="154"/>
      <c r="C689" s="107"/>
      <c r="D689" s="109"/>
      <c r="E689" s="109"/>
      <c r="F689" s="109"/>
      <c r="G689" s="109"/>
      <c r="H689" s="109"/>
      <c r="I689" s="109"/>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c r="BJ689" s="107"/>
      <c r="BK689" s="107"/>
      <c r="BL689" s="107"/>
      <c r="BM689" s="107"/>
      <c r="BN689" s="107"/>
      <c r="BO689" s="107"/>
      <c r="BP689" s="107"/>
      <c r="BQ689" s="107"/>
      <c r="BR689" s="107"/>
      <c r="BS689" s="107"/>
    </row>
    <row r="690" spans="1:71" x14ac:dyDescent="0.25">
      <c r="A690" s="107"/>
      <c r="B690" s="154"/>
      <c r="C690" s="107"/>
      <c r="D690" s="109"/>
      <c r="E690" s="109"/>
      <c r="F690" s="109"/>
      <c r="G690" s="109"/>
      <c r="H690" s="109"/>
      <c r="I690" s="109"/>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row>
    <row r="691" spans="1:71" x14ac:dyDescent="0.25">
      <c r="A691" s="107"/>
      <c r="B691" s="154"/>
      <c r="C691" s="107"/>
      <c r="D691" s="109"/>
      <c r="E691" s="109"/>
      <c r="F691" s="109"/>
      <c r="G691" s="109"/>
      <c r="H691" s="109"/>
      <c r="I691" s="109"/>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c r="BJ691" s="107"/>
      <c r="BK691" s="107"/>
      <c r="BL691" s="107"/>
      <c r="BM691" s="107"/>
      <c r="BN691" s="107"/>
      <c r="BO691" s="107"/>
      <c r="BP691" s="107"/>
      <c r="BQ691" s="107"/>
      <c r="BR691" s="107"/>
      <c r="BS691" s="107"/>
    </row>
    <row r="692" spans="1:71" x14ac:dyDescent="0.25">
      <c r="A692" s="107"/>
      <c r="B692" s="154"/>
      <c r="C692" s="107"/>
      <c r="D692" s="109"/>
      <c r="E692" s="109"/>
      <c r="F692" s="109"/>
      <c r="G692" s="109"/>
      <c r="H692" s="109"/>
      <c r="I692" s="109"/>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c r="BJ692" s="107"/>
      <c r="BK692" s="107"/>
      <c r="BL692" s="107"/>
      <c r="BM692" s="107"/>
      <c r="BN692" s="107"/>
      <c r="BO692" s="107"/>
      <c r="BP692" s="107"/>
      <c r="BQ692" s="107"/>
      <c r="BR692" s="107"/>
      <c r="BS692" s="107"/>
    </row>
    <row r="693" spans="1:71" x14ac:dyDescent="0.25">
      <c r="A693" s="107"/>
      <c r="B693" s="154"/>
      <c r="C693" s="107"/>
      <c r="D693" s="109"/>
      <c r="E693" s="109"/>
      <c r="F693" s="109"/>
      <c r="G693" s="109"/>
      <c r="H693" s="109"/>
      <c r="I693" s="109"/>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c r="BJ693" s="107"/>
      <c r="BK693" s="107"/>
      <c r="BL693" s="107"/>
      <c r="BM693" s="107"/>
      <c r="BN693" s="107"/>
      <c r="BO693" s="107"/>
      <c r="BP693" s="107"/>
      <c r="BQ693" s="107"/>
      <c r="BR693" s="107"/>
      <c r="BS693" s="107"/>
    </row>
    <row r="694" spans="1:71" x14ac:dyDescent="0.25">
      <c r="A694" s="107"/>
      <c r="B694" s="154"/>
      <c r="C694" s="107"/>
      <c r="D694" s="109"/>
      <c r="E694" s="109"/>
      <c r="F694" s="109"/>
      <c r="G694" s="109"/>
      <c r="H694" s="109"/>
      <c r="I694" s="109"/>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c r="BJ694" s="107"/>
      <c r="BK694" s="107"/>
      <c r="BL694" s="107"/>
      <c r="BM694" s="107"/>
      <c r="BN694" s="107"/>
      <c r="BO694" s="107"/>
      <c r="BP694" s="107"/>
      <c r="BQ694" s="107"/>
      <c r="BR694" s="107"/>
      <c r="BS694" s="107"/>
    </row>
    <row r="695" spans="1:71" x14ac:dyDescent="0.25">
      <c r="A695" s="107"/>
      <c r="B695" s="154"/>
      <c r="C695" s="107"/>
      <c r="D695" s="109"/>
      <c r="E695" s="109"/>
      <c r="F695" s="109"/>
      <c r="G695" s="109"/>
      <c r="H695" s="109"/>
      <c r="I695" s="109"/>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c r="BJ695" s="107"/>
      <c r="BK695" s="107"/>
      <c r="BL695" s="107"/>
      <c r="BM695" s="107"/>
      <c r="BN695" s="107"/>
      <c r="BO695" s="107"/>
      <c r="BP695" s="107"/>
      <c r="BQ695" s="107"/>
      <c r="BR695" s="107"/>
      <c r="BS695" s="107"/>
    </row>
    <row r="696" spans="1:71" x14ac:dyDescent="0.25">
      <c r="A696" s="107"/>
      <c r="B696" s="154"/>
      <c r="C696" s="107"/>
      <c r="D696" s="109"/>
      <c r="E696" s="109"/>
      <c r="F696" s="109"/>
      <c r="G696" s="109"/>
      <c r="H696" s="109"/>
      <c r="I696" s="109"/>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c r="BJ696" s="107"/>
      <c r="BK696" s="107"/>
      <c r="BL696" s="107"/>
      <c r="BM696" s="107"/>
      <c r="BN696" s="107"/>
      <c r="BO696" s="107"/>
      <c r="BP696" s="107"/>
      <c r="BQ696" s="107"/>
      <c r="BR696" s="107"/>
      <c r="BS696" s="107"/>
    </row>
    <row r="697" spans="1:71" x14ac:dyDescent="0.25">
      <c r="A697" s="107"/>
      <c r="B697" s="154"/>
      <c r="C697" s="107"/>
      <c r="D697" s="109"/>
      <c r="E697" s="109"/>
      <c r="F697" s="109"/>
      <c r="G697" s="109"/>
      <c r="H697" s="109"/>
      <c r="I697" s="109"/>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c r="BJ697" s="107"/>
      <c r="BK697" s="107"/>
      <c r="BL697" s="107"/>
      <c r="BM697" s="107"/>
      <c r="BN697" s="107"/>
      <c r="BO697" s="107"/>
      <c r="BP697" s="107"/>
      <c r="BQ697" s="107"/>
      <c r="BR697" s="107"/>
      <c r="BS697" s="107"/>
    </row>
    <row r="698" spans="1:71" x14ac:dyDescent="0.25">
      <c r="A698" s="107"/>
      <c r="B698" s="154"/>
      <c r="C698" s="107"/>
      <c r="D698" s="109"/>
      <c r="E698" s="109"/>
      <c r="F698" s="109"/>
      <c r="G698" s="109"/>
      <c r="H698" s="109"/>
      <c r="I698" s="109"/>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c r="BJ698" s="107"/>
      <c r="BK698" s="107"/>
      <c r="BL698" s="107"/>
      <c r="BM698" s="107"/>
      <c r="BN698" s="107"/>
      <c r="BO698" s="107"/>
      <c r="BP698" s="107"/>
      <c r="BQ698" s="107"/>
      <c r="BR698" s="107"/>
      <c r="BS698" s="107"/>
    </row>
    <row r="699" spans="1:71" x14ac:dyDescent="0.25">
      <c r="A699" s="107"/>
      <c r="B699" s="154"/>
      <c r="C699" s="107"/>
      <c r="D699" s="109"/>
      <c r="E699" s="109"/>
      <c r="F699" s="109"/>
      <c r="G699" s="109"/>
      <c r="H699" s="109"/>
      <c r="I699" s="109"/>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c r="BJ699" s="107"/>
      <c r="BK699" s="107"/>
      <c r="BL699" s="107"/>
      <c r="BM699" s="107"/>
      <c r="BN699" s="107"/>
      <c r="BO699" s="107"/>
      <c r="BP699" s="107"/>
      <c r="BQ699" s="107"/>
      <c r="BR699" s="107"/>
      <c r="BS699" s="107"/>
    </row>
    <row r="700" spans="1:71" x14ac:dyDescent="0.25">
      <c r="A700" s="107"/>
      <c r="B700" s="154"/>
      <c r="C700" s="107"/>
      <c r="D700" s="109"/>
      <c r="E700" s="109"/>
      <c r="F700" s="109"/>
      <c r="G700" s="109"/>
      <c r="H700" s="109"/>
      <c r="I700" s="109"/>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c r="BJ700" s="107"/>
      <c r="BK700" s="107"/>
      <c r="BL700" s="107"/>
      <c r="BM700" s="107"/>
      <c r="BN700" s="107"/>
      <c r="BO700" s="107"/>
      <c r="BP700" s="107"/>
      <c r="BQ700" s="107"/>
      <c r="BR700" s="107"/>
      <c r="BS700" s="107"/>
    </row>
    <row r="701" spans="1:71" x14ac:dyDescent="0.25">
      <c r="A701" s="107"/>
      <c r="B701" s="154"/>
      <c r="C701" s="569"/>
      <c r="D701" s="109"/>
      <c r="E701" s="109"/>
      <c r="F701" s="109"/>
      <c r="G701" s="109"/>
      <c r="H701" s="109"/>
      <c r="I701" s="109"/>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c r="BJ701" s="107"/>
      <c r="BK701" s="107"/>
      <c r="BL701" s="107"/>
      <c r="BM701" s="107"/>
      <c r="BN701" s="107"/>
      <c r="BO701" s="107"/>
      <c r="BP701" s="107"/>
      <c r="BQ701" s="107"/>
      <c r="BR701" s="107"/>
      <c r="BS701" s="107"/>
    </row>
    <row r="702" spans="1:71" hidden="1" x14ac:dyDescent="0.25">
      <c r="A702" s="107"/>
      <c r="B702" s="154"/>
      <c r="C702" s="107" t="s">
        <v>113</v>
      </c>
      <c r="D702" s="109"/>
      <c r="E702" s="109"/>
      <c r="F702" s="109" t="s">
        <v>1485</v>
      </c>
      <c r="G702" s="107" t="s">
        <v>1488</v>
      </c>
      <c r="H702" s="109"/>
      <c r="I702" s="109"/>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c r="BJ702" s="107"/>
      <c r="BK702" s="107"/>
      <c r="BL702" s="107"/>
      <c r="BM702" s="107"/>
      <c r="BN702" s="107"/>
      <c r="BO702" s="107"/>
      <c r="BP702" s="107"/>
      <c r="BQ702" s="107"/>
      <c r="BR702" s="107"/>
      <c r="BS702" s="107"/>
    </row>
    <row r="703" spans="1:71" hidden="1" x14ac:dyDescent="0.25">
      <c r="A703" s="107"/>
      <c r="B703" s="154"/>
      <c r="C703" s="107" t="s">
        <v>192</v>
      </c>
      <c r="D703" s="109"/>
      <c r="E703" s="109"/>
      <c r="F703" s="109" t="s">
        <v>1486</v>
      </c>
      <c r="G703" s="107" t="s">
        <v>1490</v>
      </c>
      <c r="H703" s="109"/>
      <c r="I703" s="109"/>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c r="BJ703" s="107"/>
      <c r="BK703" s="107"/>
      <c r="BL703" s="107"/>
      <c r="BM703" s="107"/>
      <c r="BN703" s="107"/>
      <c r="BO703" s="107"/>
      <c r="BP703" s="107"/>
      <c r="BQ703" s="107"/>
      <c r="BR703" s="107"/>
      <c r="BS703" s="107"/>
    </row>
    <row r="704" spans="1:71" ht="15.6" hidden="1" x14ac:dyDescent="0.25">
      <c r="A704" s="107"/>
      <c r="B704" s="154"/>
      <c r="C704" s="107" t="s">
        <v>1675</v>
      </c>
      <c r="D704" s="109"/>
      <c r="E704" s="109"/>
      <c r="F704" s="109"/>
      <c r="G704" s="107" t="s">
        <v>1515</v>
      </c>
      <c r="H704" s="109"/>
      <c r="I704" s="109"/>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row>
    <row r="705" spans="1:71" hidden="1" x14ac:dyDescent="0.25">
      <c r="A705" s="107"/>
      <c r="B705" s="154"/>
      <c r="C705" s="156" t="s">
        <v>193</v>
      </c>
      <c r="D705" s="158"/>
      <c r="E705" s="109"/>
      <c r="F705" s="109"/>
      <c r="G705" s="107" t="s">
        <v>1516</v>
      </c>
      <c r="H705" s="109"/>
      <c r="I705" s="109"/>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c r="BJ705" s="107"/>
      <c r="BK705" s="107"/>
      <c r="BL705" s="107"/>
      <c r="BM705" s="107"/>
      <c r="BN705" s="107"/>
      <c r="BO705" s="107"/>
      <c r="BP705" s="107"/>
      <c r="BQ705" s="107"/>
      <c r="BR705" s="107"/>
      <c r="BS705" s="107"/>
    </row>
    <row r="706" spans="1:71" hidden="1" x14ac:dyDescent="0.25">
      <c r="A706" s="107"/>
      <c r="B706" s="154"/>
      <c r="C706" s="156"/>
      <c r="D706" s="158">
        <v>1</v>
      </c>
      <c r="E706" s="109"/>
      <c r="F706" s="109"/>
      <c r="G706" s="107" t="s">
        <v>1517</v>
      </c>
      <c r="H706" s="109"/>
      <c r="I706" s="109"/>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c r="BJ706" s="107"/>
      <c r="BK706" s="107"/>
      <c r="BL706" s="107"/>
      <c r="BM706" s="107"/>
      <c r="BN706" s="107"/>
      <c r="BO706" s="107"/>
      <c r="BP706" s="107"/>
      <c r="BQ706" s="107"/>
      <c r="BR706" s="107"/>
      <c r="BS706" s="107"/>
    </row>
    <row r="707" spans="1:71" hidden="1" x14ac:dyDescent="0.25">
      <c r="A707" s="107"/>
      <c r="B707" s="154"/>
      <c r="C707" s="156"/>
      <c r="D707" s="158">
        <v>0.85</v>
      </c>
      <c r="E707" s="109"/>
      <c r="F707" s="109"/>
      <c r="G707" s="107" t="s">
        <v>1518</v>
      </c>
      <c r="H707" s="109"/>
      <c r="I707" s="109"/>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c r="BJ707" s="107"/>
      <c r="BK707" s="107"/>
      <c r="BL707" s="107"/>
      <c r="BM707" s="107"/>
      <c r="BN707" s="107"/>
      <c r="BO707" s="107"/>
      <c r="BP707" s="107"/>
      <c r="BQ707" s="107"/>
      <c r="BR707" s="107"/>
      <c r="BS707" s="107"/>
    </row>
    <row r="708" spans="1:71" hidden="1" x14ac:dyDescent="0.25">
      <c r="A708" s="107"/>
      <c r="B708" s="154"/>
      <c r="C708" s="156"/>
      <c r="D708" s="158">
        <v>0.1</v>
      </c>
      <c r="E708" s="109"/>
      <c r="F708" s="109"/>
      <c r="G708" s="107" t="s">
        <v>1519</v>
      </c>
      <c r="H708" s="109"/>
      <c r="I708" s="109"/>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c r="BJ708" s="107"/>
      <c r="BK708" s="107"/>
      <c r="BL708" s="107"/>
      <c r="BM708" s="107"/>
      <c r="BN708" s="107"/>
      <c r="BO708" s="107"/>
      <c r="BP708" s="107"/>
      <c r="BQ708" s="107"/>
      <c r="BR708" s="107"/>
      <c r="BS708" s="107"/>
    </row>
    <row r="709" spans="1:71" hidden="1" x14ac:dyDescent="0.25">
      <c r="A709" s="107"/>
      <c r="B709" s="154"/>
      <c r="C709" s="156"/>
      <c r="D709" s="158">
        <v>0.05</v>
      </c>
      <c r="E709" s="109"/>
      <c r="F709" s="109"/>
      <c r="G709" s="107" t="s">
        <v>1520</v>
      </c>
      <c r="H709" s="109"/>
      <c r="I709" s="109"/>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c r="BJ709" s="107"/>
      <c r="BK709" s="107"/>
      <c r="BL709" s="107"/>
      <c r="BM709" s="107"/>
      <c r="BN709" s="107"/>
      <c r="BO709" s="107"/>
      <c r="BP709" s="107"/>
      <c r="BQ709" s="107"/>
      <c r="BR709" s="107"/>
      <c r="BS709" s="107"/>
    </row>
    <row r="710" spans="1:71" hidden="1" x14ac:dyDescent="0.25">
      <c r="A710" s="107"/>
      <c r="B710" s="154"/>
      <c r="C710" s="156" t="s">
        <v>194</v>
      </c>
      <c r="D710" s="158"/>
      <c r="E710" s="109"/>
      <c r="F710" s="109"/>
      <c r="G710" s="109"/>
      <c r="H710" s="109"/>
      <c r="I710" s="109"/>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c r="BJ710" s="107"/>
      <c r="BK710" s="107"/>
      <c r="BL710" s="107"/>
      <c r="BM710" s="107"/>
      <c r="BN710" s="107"/>
      <c r="BO710" s="107"/>
      <c r="BP710" s="107"/>
      <c r="BQ710" s="107"/>
      <c r="BR710" s="107"/>
      <c r="BS710" s="107"/>
    </row>
    <row r="711" spans="1:71" hidden="1" x14ac:dyDescent="0.25">
      <c r="A711" s="107"/>
      <c r="B711" s="154"/>
      <c r="C711" s="156"/>
      <c r="D711" s="158">
        <v>1</v>
      </c>
      <c r="E711" s="109"/>
      <c r="F711" s="109"/>
      <c r="G711" s="109"/>
      <c r="H711" s="109"/>
      <c r="I711" s="109"/>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c r="BJ711" s="107"/>
      <c r="BK711" s="107"/>
      <c r="BL711" s="107"/>
      <c r="BM711" s="107"/>
      <c r="BN711" s="107"/>
      <c r="BO711" s="107"/>
      <c r="BP711" s="107"/>
      <c r="BQ711" s="107"/>
      <c r="BR711" s="107"/>
      <c r="BS711" s="107"/>
    </row>
    <row r="712" spans="1:71" hidden="1" x14ac:dyDescent="0.25">
      <c r="A712" s="107"/>
      <c r="B712" s="154"/>
      <c r="C712" s="156"/>
      <c r="D712" s="158">
        <v>0.7</v>
      </c>
      <c r="E712" s="109"/>
      <c r="F712" s="109"/>
      <c r="G712" s="109"/>
      <c r="H712" s="109"/>
      <c r="I712" s="109"/>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c r="BJ712" s="107"/>
      <c r="BK712" s="107"/>
      <c r="BL712" s="107"/>
      <c r="BM712" s="107"/>
      <c r="BN712" s="107"/>
      <c r="BO712" s="107"/>
      <c r="BP712" s="107"/>
      <c r="BQ712" s="107"/>
      <c r="BR712" s="107"/>
      <c r="BS712" s="107"/>
    </row>
    <row r="713" spans="1:71" hidden="1" x14ac:dyDescent="0.25">
      <c r="A713" s="107"/>
      <c r="B713" s="154"/>
      <c r="C713" s="156"/>
      <c r="D713" s="158">
        <v>0.5</v>
      </c>
      <c r="E713" s="109"/>
      <c r="F713" s="109"/>
      <c r="G713" s="109"/>
      <c r="H713" s="109"/>
      <c r="I713" s="109"/>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c r="BJ713" s="107"/>
      <c r="BK713" s="107"/>
      <c r="BL713" s="107"/>
      <c r="BM713" s="107"/>
      <c r="BN713" s="107"/>
      <c r="BO713" s="107"/>
      <c r="BP713" s="107"/>
      <c r="BQ713" s="107"/>
      <c r="BR713" s="107"/>
      <c r="BS713" s="107"/>
    </row>
    <row r="714" spans="1:71" hidden="1" x14ac:dyDescent="0.25">
      <c r="A714" s="107"/>
      <c r="B714" s="154"/>
      <c r="C714" s="156"/>
      <c r="D714" s="158">
        <v>0.1</v>
      </c>
      <c r="E714" s="109"/>
      <c r="F714" s="109"/>
      <c r="G714" s="109"/>
      <c r="H714" s="109"/>
      <c r="I714" s="109"/>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c r="BJ714" s="107"/>
      <c r="BK714" s="107"/>
      <c r="BL714" s="107"/>
      <c r="BM714" s="107"/>
      <c r="BN714" s="107"/>
      <c r="BO714" s="107"/>
      <c r="BP714" s="107"/>
      <c r="BQ714" s="107"/>
      <c r="BR714" s="107"/>
      <c r="BS714" s="107"/>
    </row>
    <row r="715" spans="1:71" x14ac:dyDescent="0.25">
      <c r="A715" s="107"/>
      <c r="B715" s="154"/>
      <c r="C715" s="107"/>
      <c r="D715" s="109"/>
      <c r="E715" s="109"/>
      <c r="F715" s="109"/>
      <c r="G715" s="109"/>
      <c r="H715" s="109"/>
      <c r="I715" s="109"/>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c r="BJ715" s="107"/>
      <c r="BK715" s="107"/>
      <c r="BL715" s="107"/>
      <c r="BM715" s="107"/>
      <c r="BN715" s="107"/>
      <c r="BO715" s="107"/>
      <c r="BP715" s="107"/>
      <c r="BQ715" s="107"/>
      <c r="BR715" s="107"/>
      <c r="BS715" s="107"/>
    </row>
    <row r="716" spans="1:71" x14ac:dyDescent="0.25">
      <c r="A716" s="107"/>
      <c r="B716" s="154"/>
      <c r="C716" s="107"/>
      <c r="D716" s="109"/>
      <c r="E716" s="109"/>
      <c r="F716" s="109"/>
      <c r="G716" s="109"/>
      <c r="H716" s="109"/>
      <c r="I716" s="109"/>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row>
    <row r="717" spans="1:71" x14ac:dyDescent="0.25">
      <c r="A717" s="107"/>
      <c r="B717" s="154"/>
      <c r="C717" s="107"/>
      <c r="D717" s="109"/>
      <c r="E717" s="109"/>
      <c r="F717" s="109"/>
      <c r="G717" s="109"/>
      <c r="H717" s="109"/>
      <c r="I717" s="109"/>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row>
    <row r="718" spans="1:71" x14ac:dyDescent="0.25">
      <c r="A718" s="107"/>
      <c r="B718" s="154"/>
      <c r="C718" s="107"/>
      <c r="D718" s="109"/>
      <c r="E718" s="109"/>
      <c r="F718" s="109"/>
      <c r="G718" s="109"/>
      <c r="H718" s="109"/>
      <c r="I718" s="109"/>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c r="BJ718" s="107"/>
      <c r="BK718" s="107"/>
      <c r="BL718" s="107"/>
      <c r="BM718" s="107"/>
      <c r="BN718" s="107"/>
      <c r="BO718" s="107"/>
      <c r="BP718" s="107"/>
      <c r="BQ718" s="107"/>
      <c r="BR718" s="107"/>
      <c r="BS718" s="107"/>
    </row>
    <row r="719" spans="1:71" x14ac:dyDescent="0.25">
      <c r="A719" s="107"/>
      <c r="B719" s="154"/>
      <c r="C719" s="107"/>
      <c r="D719" s="109"/>
      <c r="E719" s="109"/>
      <c r="F719" s="109"/>
      <c r="G719" s="109"/>
      <c r="H719" s="109"/>
      <c r="I719" s="109"/>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c r="BJ719" s="107"/>
      <c r="BK719" s="107"/>
      <c r="BL719" s="107"/>
      <c r="BM719" s="107"/>
      <c r="BN719" s="107"/>
      <c r="BO719" s="107"/>
      <c r="BP719" s="107"/>
      <c r="BQ719" s="107"/>
      <c r="BR719" s="107"/>
      <c r="BS719" s="107"/>
    </row>
    <row r="720" spans="1:71" x14ac:dyDescent="0.25">
      <c r="A720" s="107"/>
      <c r="B720" s="154"/>
      <c r="C720" s="107"/>
      <c r="D720" s="109"/>
      <c r="E720" s="109"/>
      <c r="F720" s="109"/>
      <c r="G720" s="109"/>
      <c r="H720" s="109"/>
      <c r="I720" s="109"/>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c r="BJ720" s="107"/>
      <c r="BK720" s="107"/>
      <c r="BL720" s="107"/>
      <c r="BM720" s="107"/>
      <c r="BN720" s="107"/>
      <c r="BO720" s="107"/>
      <c r="BP720" s="107"/>
      <c r="BQ720" s="107"/>
      <c r="BR720" s="107"/>
      <c r="BS720" s="107"/>
    </row>
    <row r="721" spans="1:71" x14ac:dyDescent="0.25">
      <c r="A721" s="107"/>
      <c r="B721" s="154"/>
      <c r="C721" s="107"/>
      <c r="D721" s="109"/>
      <c r="E721" s="109"/>
      <c r="F721" s="109"/>
      <c r="G721" s="109"/>
      <c r="H721" s="109"/>
      <c r="I721" s="109"/>
      <c r="J721" s="107"/>
      <c r="K721" s="107"/>
      <c r="L721" s="107"/>
      <c r="M721" s="107"/>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c r="BF721" s="107"/>
      <c r="BG721" s="107"/>
      <c r="BH721" s="107"/>
      <c r="BI721" s="107"/>
      <c r="BJ721" s="107"/>
      <c r="BK721" s="107"/>
      <c r="BL721" s="107"/>
      <c r="BM721" s="107"/>
      <c r="BN721" s="107"/>
      <c r="BO721" s="107"/>
      <c r="BP721" s="107"/>
      <c r="BQ721" s="107"/>
      <c r="BR721" s="107"/>
      <c r="BS721" s="107"/>
    </row>
    <row r="722" spans="1:71" x14ac:dyDescent="0.25">
      <c r="A722" s="107"/>
      <c r="B722" s="154"/>
      <c r="C722" s="107"/>
      <c r="D722" s="109"/>
      <c r="E722" s="109"/>
      <c r="F722" s="109"/>
      <c r="G722" s="109"/>
      <c r="H722" s="109"/>
      <c r="I722" s="109"/>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c r="BF722" s="107"/>
      <c r="BG722" s="107"/>
      <c r="BH722" s="107"/>
      <c r="BI722" s="107"/>
      <c r="BJ722" s="107"/>
      <c r="BK722" s="107"/>
      <c r="BL722" s="107"/>
      <c r="BM722" s="107"/>
      <c r="BN722" s="107"/>
      <c r="BO722" s="107"/>
      <c r="BP722" s="107"/>
      <c r="BQ722" s="107"/>
      <c r="BR722" s="107"/>
      <c r="BS722" s="107"/>
    </row>
    <row r="723" spans="1:71" x14ac:dyDescent="0.25">
      <c r="A723" s="107"/>
      <c r="B723" s="154"/>
      <c r="C723" s="107"/>
      <c r="D723" s="109"/>
      <c r="E723" s="109"/>
      <c r="F723" s="109"/>
      <c r="G723" s="109"/>
      <c r="H723" s="109"/>
      <c r="I723" s="109"/>
      <c r="J723" s="107"/>
      <c r="K723" s="107"/>
      <c r="L723" s="107"/>
      <c r="M723" s="107"/>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c r="BF723" s="107"/>
      <c r="BG723" s="107"/>
      <c r="BH723" s="107"/>
      <c r="BI723" s="107"/>
      <c r="BJ723" s="107"/>
      <c r="BK723" s="107"/>
      <c r="BL723" s="107"/>
      <c r="BM723" s="107"/>
      <c r="BN723" s="107"/>
      <c r="BO723" s="107"/>
      <c r="BP723" s="107"/>
      <c r="BQ723" s="107"/>
      <c r="BR723" s="107"/>
      <c r="BS723" s="107"/>
    </row>
    <row r="724" spans="1:71" x14ac:dyDescent="0.25">
      <c r="A724" s="107"/>
      <c r="B724" s="154"/>
      <c r="C724" s="107"/>
      <c r="D724" s="109"/>
      <c r="E724" s="109"/>
      <c r="F724" s="109"/>
      <c r="G724" s="109"/>
      <c r="H724" s="109"/>
      <c r="I724" s="109"/>
      <c r="J724" s="107"/>
      <c r="K724" s="107"/>
      <c r="L724" s="107"/>
      <c r="M724" s="107"/>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c r="BF724" s="107"/>
      <c r="BG724" s="107"/>
      <c r="BH724" s="107"/>
      <c r="BI724" s="107"/>
      <c r="BJ724" s="107"/>
      <c r="BK724" s="107"/>
      <c r="BL724" s="107"/>
      <c r="BM724" s="107"/>
      <c r="BN724" s="107"/>
      <c r="BO724" s="107"/>
      <c r="BP724" s="107"/>
      <c r="BQ724" s="107"/>
      <c r="BR724" s="107"/>
      <c r="BS724" s="107"/>
    </row>
    <row r="725" spans="1:71" x14ac:dyDescent="0.25">
      <c r="A725" s="107"/>
      <c r="B725" s="154"/>
      <c r="C725" s="107"/>
      <c r="D725" s="109"/>
      <c r="E725" s="109"/>
      <c r="F725" s="109"/>
      <c r="G725" s="109"/>
      <c r="H725" s="109"/>
      <c r="I725" s="109"/>
      <c r="J725" s="107"/>
      <c r="K725" s="107"/>
      <c r="L725" s="107"/>
      <c r="M725" s="107"/>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c r="BF725" s="107"/>
      <c r="BG725" s="107"/>
      <c r="BH725" s="107"/>
      <c r="BI725" s="107"/>
      <c r="BJ725" s="107"/>
      <c r="BK725" s="107"/>
      <c r="BL725" s="107"/>
      <c r="BM725" s="107"/>
      <c r="BN725" s="107"/>
      <c r="BO725" s="107"/>
      <c r="BP725" s="107"/>
      <c r="BQ725" s="107"/>
      <c r="BR725" s="107"/>
      <c r="BS725" s="107"/>
    </row>
    <row r="726" spans="1:71" x14ac:dyDescent="0.25">
      <c r="A726" s="107"/>
      <c r="B726" s="154"/>
      <c r="C726" s="107"/>
      <c r="D726" s="109"/>
      <c r="E726" s="109"/>
      <c r="F726" s="109"/>
      <c r="G726" s="109"/>
      <c r="H726" s="109"/>
      <c r="I726" s="109"/>
      <c r="J726" s="107"/>
      <c r="K726" s="107"/>
      <c r="L726" s="107"/>
      <c r="M726" s="107"/>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c r="BF726" s="107"/>
      <c r="BG726" s="107"/>
      <c r="BH726" s="107"/>
      <c r="BI726" s="107"/>
      <c r="BJ726" s="107"/>
      <c r="BK726" s="107"/>
      <c r="BL726" s="107"/>
      <c r="BM726" s="107"/>
      <c r="BN726" s="107"/>
      <c r="BO726" s="107"/>
      <c r="BP726" s="107"/>
      <c r="BQ726" s="107"/>
      <c r="BR726" s="107"/>
      <c r="BS726" s="107"/>
    </row>
    <row r="727" spans="1:71" x14ac:dyDescent="0.25">
      <c r="A727" s="107"/>
      <c r="B727" s="154"/>
      <c r="C727" s="107"/>
      <c r="D727" s="109"/>
      <c r="E727" s="109"/>
      <c r="F727" s="109"/>
      <c r="G727" s="109"/>
      <c r="H727" s="109"/>
      <c r="I727" s="109"/>
      <c r="J727" s="107"/>
      <c r="K727" s="107"/>
      <c r="L727" s="107"/>
      <c r="M727" s="107"/>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107"/>
      <c r="BH727" s="107"/>
      <c r="BI727" s="107"/>
      <c r="BJ727" s="107"/>
      <c r="BK727" s="107"/>
      <c r="BL727" s="107"/>
      <c r="BM727" s="107"/>
      <c r="BN727" s="107"/>
      <c r="BO727" s="107"/>
      <c r="BP727" s="107"/>
      <c r="BQ727" s="107"/>
      <c r="BR727" s="107"/>
      <c r="BS727" s="107"/>
    </row>
    <row r="728" spans="1:71" x14ac:dyDescent="0.25">
      <c r="A728" s="107"/>
      <c r="B728" s="154"/>
      <c r="C728" s="107"/>
      <c r="D728" s="109"/>
      <c r="E728" s="109"/>
      <c r="F728" s="109"/>
      <c r="G728" s="109"/>
      <c r="H728" s="109"/>
      <c r="I728" s="109"/>
      <c r="J728" s="107"/>
      <c r="K728" s="107"/>
      <c r="L728" s="107"/>
      <c r="M728" s="107"/>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c r="BF728" s="107"/>
      <c r="BG728" s="107"/>
      <c r="BH728" s="107"/>
      <c r="BI728" s="107"/>
      <c r="BJ728" s="107"/>
      <c r="BK728" s="107"/>
      <c r="BL728" s="107"/>
      <c r="BM728" s="107"/>
      <c r="BN728" s="107"/>
      <c r="BO728" s="107"/>
      <c r="BP728" s="107"/>
      <c r="BQ728" s="107"/>
      <c r="BR728" s="107"/>
      <c r="BS728" s="107"/>
    </row>
    <row r="729" spans="1:71" x14ac:dyDescent="0.25">
      <c r="A729" s="107"/>
      <c r="B729" s="154"/>
      <c r="C729" s="107"/>
      <c r="D729" s="109"/>
      <c r="E729" s="109"/>
      <c r="F729" s="109"/>
      <c r="G729" s="109"/>
      <c r="H729" s="109"/>
      <c r="I729" s="109"/>
      <c r="J729" s="107"/>
      <c r="K729" s="107"/>
      <c r="L729" s="107"/>
      <c r="M729" s="107"/>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c r="BF729" s="107"/>
      <c r="BG729" s="107"/>
      <c r="BH729" s="107"/>
      <c r="BI729" s="107"/>
      <c r="BJ729" s="107"/>
      <c r="BK729" s="107"/>
      <c r="BL729" s="107"/>
      <c r="BM729" s="107"/>
      <c r="BN729" s="107"/>
      <c r="BO729" s="107"/>
      <c r="BP729" s="107"/>
      <c r="BQ729" s="107"/>
      <c r="BR729" s="107"/>
      <c r="BS729" s="107"/>
    </row>
    <row r="730" spans="1:71" x14ac:dyDescent="0.25">
      <c r="A730" s="107"/>
      <c r="B730" s="154"/>
      <c r="C730" s="107"/>
      <c r="D730" s="109"/>
      <c r="E730" s="109"/>
      <c r="F730" s="109"/>
      <c r="G730" s="109"/>
      <c r="H730" s="109"/>
      <c r="I730" s="109"/>
      <c r="J730" s="107"/>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c r="BF730" s="107"/>
      <c r="BG730" s="107"/>
      <c r="BH730" s="107"/>
      <c r="BI730" s="107"/>
      <c r="BJ730" s="107"/>
      <c r="BK730" s="107"/>
      <c r="BL730" s="107"/>
      <c r="BM730" s="107"/>
      <c r="BN730" s="107"/>
      <c r="BO730" s="107"/>
      <c r="BP730" s="107"/>
      <c r="BQ730" s="107"/>
      <c r="BR730" s="107"/>
      <c r="BS730" s="107"/>
    </row>
    <row r="731" spans="1:71" x14ac:dyDescent="0.25">
      <c r="A731" s="107"/>
      <c r="B731" s="154"/>
      <c r="C731" s="107"/>
      <c r="D731" s="109"/>
      <c r="E731" s="109"/>
      <c r="F731" s="109"/>
      <c r="G731" s="109"/>
      <c r="H731" s="109"/>
      <c r="I731" s="109"/>
      <c r="J731" s="107"/>
      <c r="K731" s="107"/>
      <c r="L731" s="107"/>
      <c r="M731" s="107"/>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c r="BF731" s="107"/>
      <c r="BG731" s="107"/>
      <c r="BH731" s="107"/>
      <c r="BI731" s="107"/>
      <c r="BJ731" s="107"/>
      <c r="BK731" s="107"/>
      <c r="BL731" s="107"/>
      <c r="BM731" s="107"/>
      <c r="BN731" s="107"/>
      <c r="BO731" s="107"/>
      <c r="BP731" s="107"/>
      <c r="BQ731" s="107"/>
      <c r="BR731" s="107"/>
      <c r="BS731" s="107"/>
    </row>
    <row r="732" spans="1:71" x14ac:dyDescent="0.25">
      <c r="A732" s="107"/>
      <c r="B732" s="154"/>
      <c r="C732" s="107"/>
      <c r="D732" s="109"/>
      <c r="E732" s="109"/>
      <c r="F732" s="109"/>
      <c r="G732" s="109"/>
      <c r="H732" s="109"/>
      <c r="I732" s="109"/>
      <c r="J732" s="107"/>
      <c r="K732" s="107"/>
      <c r="L732" s="107"/>
      <c r="M732" s="107"/>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c r="BF732" s="107"/>
      <c r="BG732" s="107"/>
      <c r="BH732" s="107"/>
      <c r="BI732" s="107"/>
      <c r="BJ732" s="107"/>
      <c r="BK732" s="107"/>
      <c r="BL732" s="107"/>
      <c r="BM732" s="107"/>
      <c r="BN732" s="107"/>
      <c r="BO732" s="107"/>
      <c r="BP732" s="107"/>
      <c r="BQ732" s="107"/>
      <c r="BR732" s="107"/>
      <c r="BS732" s="107"/>
    </row>
    <row r="733" spans="1:71" x14ac:dyDescent="0.25">
      <c r="A733" s="107"/>
      <c r="B733" s="154"/>
      <c r="C733" s="107"/>
      <c r="D733" s="109"/>
      <c r="E733" s="109"/>
      <c r="F733" s="109"/>
      <c r="G733" s="109"/>
      <c r="H733" s="109"/>
      <c r="I733" s="109"/>
      <c r="J733" s="107"/>
      <c r="K733" s="107"/>
      <c r="L733" s="107"/>
      <c r="M733" s="107"/>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c r="BF733" s="107"/>
      <c r="BG733" s="107"/>
      <c r="BH733" s="107"/>
      <c r="BI733" s="107"/>
      <c r="BJ733" s="107"/>
      <c r="BK733" s="107"/>
      <c r="BL733" s="107"/>
      <c r="BM733" s="107"/>
      <c r="BN733" s="107"/>
      <c r="BO733" s="107"/>
      <c r="BP733" s="107"/>
      <c r="BQ733" s="107"/>
      <c r="BR733" s="107"/>
      <c r="BS733" s="107"/>
    </row>
    <row r="734" spans="1:71" x14ac:dyDescent="0.25">
      <c r="A734" s="107"/>
      <c r="B734" s="154"/>
      <c r="C734" s="107"/>
      <c r="D734" s="109"/>
      <c r="E734" s="109"/>
      <c r="F734" s="109"/>
      <c r="G734" s="109"/>
      <c r="H734" s="109"/>
      <c r="I734" s="109"/>
      <c r="J734" s="107"/>
      <c r="K734" s="107"/>
      <c r="L734" s="107"/>
      <c r="M734" s="107"/>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c r="BF734" s="107"/>
      <c r="BG734" s="107"/>
      <c r="BH734" s="107"/>
      <c r="BI734" s="107"/>
      <c r="BJ734" s="107"/>
      <c r="BK734" s="107"/>
      <c r="BL734" s="107"/>
      <c r="BM734" s="107"/>
      <c r="BN734" s="107"/>
      <c r="BO734" s="107"/>
      <c r="BP734" s="107"/>
      <c r="BQ734" s="107"/>
      <c r="BR734" s="107"/>
      <c r="BS734" s="107"/>
    </row>
    <row r="735" spans="1:71" x14ac:dyDescent="0.25">
      <c r="A735" s="107"/>
      <c r="B735" s="154"/>
      <c r="C735" s="107"/>
      <c r="D735" s="109"/>
      <c r="E735" s="109"/>
      <c r="F735" s="109"/>
      <c r="G735" s="109"/>
      <c r="H735" s="109"/>
      <c r="I735" s="109"/>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c r="BJ735" s="107"/>
      <c r="BK735" s="107"/>
      <c r="BL735" s="107"/>
      <c r="BM735" s="107"/>
      <c r="BN735" s="107"/>
      <c r="BO735" s="107"/>
      <c r="BP735" s="107"/>
      <c r="BQ735" s="107"/>
      <c r="BR735" s="107"/>
      <c r="BS735" s="107"/>
    </row>
    <row r="736" spans="1:71" x14ac:dyDescent="0.25">
      <c r="A736" s="107"/>
      <c r="B736" s="154"/>
      <c r="C736" s="107"/>
      <c r="D736" s="109"/>
      <c r="E736" s="109"/>
      <c r="F736" s="109"/>
      <c r="G736" s="109"/>
      <c r="H736" s="109"/>
      <c r="I736" s="109"/>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c r="BF736" s="107"/>
      <c r="BG736" s="107"/>
      <c r="BH736" s="107"/>
      <c r="BI736" s="107"/>
      <c r="BJ736" s="107"/>
      <c r="BK736" s="107"/>
      <c r="BL736" s="107"/>
      <c r="BM736" s="107"/>
      <c r="BN736" s="107"/>
      <c r="BO736" s="107"/>
      <c r="BP736" s="107"/>
      <c r="BQ736" s="107"/>
      <c r="BR736" s="107"/>
      <c r="BS736" s="107"/>
    </row>
    <row r="737" spans="1:71" x14ac:dyDescent="0.25">
      <c r="A737" s="107"/>
      <c r="B737" s="154"/>
      <c r="C737" s="107"/>
      <c r="D737" s="109"/>
      <c r="E737" s="109"/>
      <c r="F737" s="109"/>
      <c r="G737" s="109"/>
      <c r="H737" s="109"/>
      <c r="I737" s="109"/>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c r="BG737" s="107"/>
      <c r="BH737" s="107"/>
      <c r="BI737" s="107"/>
      <c r="BJ737" s="107"/>
      <c r="BK737" s="107"/>
      <c r="BL737" s="107"/>
      <c r="BM737" s="107"/>
      <c r="BN737" s="107"/>
      <c r="BO737" s="107"/>
      <c r="BP737" s="107"/>
      <c r="BQ737" s="107"/>
      <c r="BR737" s="107"/>
      <c r="BS737" s="107"/>
    </row>
    <row r="738" spans="1:71" x14ac:dyDescent="0.25">
      <c r="A738" s="107"/>
      <c r="B738" s="154"/>
      <c r="C738" s="107"/>
      <c r="D738" s="109"/>
      <c r="E738" s="109"/>
      <c r="F738" s="109"/>
      <c r="G738" s="109"/>
      <c r="H738" s="109"/>
      <c r="I738" s="109"/>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c r="BF738" s="107"/>
      <c r="BG738" s="107"/>
      <c r="BH738" s="107"/>
      <c r="BI738" s="107"/>
      <c r="BJ738" s="107"/>
      <c r="BK738" s="107"/>
      <c r="BL738" s="107"/>
      <c r="BM738" s="107"/>
      <c r="BN738" s="107"/>
      <c r="BO738" s="107"/>
      <c r="BP738" s="107"/>
      <c r="BQ738" s="107"/>
      <c r="BR738" s="107"/>
      <c r="BS738" s="107"/>
    </row>
    <row r="739" spans="1:71" x14ac:dyDescent="0.25">
      <c r="A739" s="107"/>
      <c r="B739" s="154"/>
      <c r="C739" s="107"/>
      <c r="D739" s="109"/>
      <c r="E739" s="109"/>
      <c r="F739" s="109"/>
      <c r="G739" s="109"/>
      <c r="H739" s="109"/>
      <c r="I739" s="109"/>
      <c r="J739" s="107"/>
      <c r="K739" s="107"/>
      <c r="L739" s="107"/>
      <c r="M739" s="107"/>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c r="BF739" s="107"/>
      <c r="BG739" s="107"/>
      <c r="BH739" s="107"/>
      <c r="BI739" s="107"/>
      <c r="BJ739" s="107"/>
      <c r="BK739" s="107"/>
      <c r="BL739" s="107"/>
      <c r="BM739" s="107"/>
      <c r="BN739" s="107"/>
      <c r="BO739" s="107"/>
      <c r="BP739" s="107"/>
      <c r="BQ739" s="107"/>
      <c r="BR739" s="107"/>
      <c r="BS739" s="107"/>
    </row>
    <row r="740" spans="1:71" x14ac:dyDescent="0.25">
      <c r="A740" s="107"/>
      <c r="B740" s="154"/>
      <c r="C740" s="107"/>
      <c r="D740" s="109"/>
      <c r="E740" s="109"/>
      <c r="F740" s="109"/>
      <c r="G740" s="109"/>
      <c r="H740" s="109"/>
      <c r="I740" s="109"/>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c r="BF740" s="107"/>
      <c r="BG740" s="107"/>
      <c r="BH740" s="107"/>
      <c r="BI740" s="107"/>
      <c r="BJ740" s="107"/>
      <c r="BK740" s="107"/>
      <c r="BL740" s="107"/>
      <c r="BM740" s="107"/>
      <c r="BN740" s="107"/>
      <c r="BO740" s="107"/>
      <c r="BP740" s="107"/>
      <c r="BQ740" s="107"/>
      <c r="BR740" s="107"/>
      <c r="BS740" s="107"/>
    </row>
    <row r="741" spans="1:71" x14ac:dyDescent="0.25">
      <c r="A741" s="107"/>
      <c r="B741" s="154"/>
      <c r="C741" s="107"/>
      <c r="D741" s="109"/>
      <c r="E741" s="109"/>
      <c r="F741" s="109"/>
      <c r="G741" s="109"/>
      <c r="H741" s="109"/>
      <c r="I741" s="109"/>
      <c r="J741" s="107"/>
      <c r="K741" s="107"/>
      <c r="L741" s="107"/>
      <c r="M741" s="107"/>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c r="BF741" s="107"/>
      <c r="BG741" s="107"/>
      <c r="BH741" s="107"/>
      <c r="BI741" s="107"/>
      <c r="BJ741" s="107"/>
      <c r="BK741" s="107"/>
      <c r="BL741" s="107"/>
      <c r="BM741" s="107"/>
      <c r="BN741" s="107"/>
      <c r="BO741" s="107"/>
      <c r="BP741" s="107"/>
      <c r="BQ741" s="107"/>
      <c r="BR741" s="107"/>
      <c r="BS741" s="107"/>
    </row>
    <row r="742" spans="1:71" x14ac:dyDescent="0.25">
      <c r="A742" s="107"/>
      <c r="B742" s="154"/>
      <c r="C742" s="107"/>
      <c r="D742" s="109"/>
      <c r="E742" s="109"/>
      <c r="F742" s="109"/>
      <c r="G742" s="109"/>
      <c r="H742" s="109"/>
      <c r="I742" s="109"/>
      <c r="J742" s="107"/>
      <c r="K742" s="107"/>
      <c r="L742" s="107"/>
      <c r="M742" s="107"/>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c r="BF742" s="107"/>
      <c r="BG742" s="107"/>
      <c r="BH742" s="107"/>
      <c r="BI742" s="107"/>
      <c r="BJ742" s="107"/>
      <c r="BK742" s="107"/>
      <c r="BL742" s="107"/>
      <c r="BM742" s="107"/>
      <c r="BN742" s="107"/>
      <c r="BO742" s="107"/>
      <c r="BP742" s="107"/>
      <c r="BQ742" s="107"/>
      <c r="BR742" s="107"/>
      <c r="BS742" s="107"/>
    </row>
    <row r="743" spans="1:71" x14ac:dyDescent="0.25">
      <c r="A743" s="107"/>
      <c r="B743" s="154"/>
      <c r="C743" s="107"/>
      <c r="D743" s="109"/>
      <c r="E743" s="109"/>
      <c r="F743" s="109"/>
      <c r="G743" s="109"/>
      <c r="H743" s="109"/>
      <c r="I743" s="109"/>
      <c r="J743" s="107"/>
      <c r="K743" s="107"/>
      <c r="L743" s="107"/>
      <c r="M743" s="107"/>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c r="BF743" s="107"/>
      <c r="BG743" s="107"/>
      <c r="BH743" s="107"/>
      <c r="BI743" s="107"/>
      <c r="BJ743" s="107"/>
      <c r="BK743" s="107"/>
      <c r="BL743" s="107"/>
      <c r="BM743" s="107"/>
      <c r="BN743" s="107"/>
      <c r="BO743" s="107"/>
      <c r="BP743" s="107"/>
      <c r="BQ743" s="107"/>
      <c r="BR743" s="107"/>
      <c r="BS743" s="107"/>
    </row>
    <row r="744" spans="1:71" x14ac:dyDescent="0.25">
      <c r="A744" s="107"/>
      <c r="B744" s="154"/>
      <c r="C744" s="107"/>
      <c r="D744" s="109"/>
      <c r="E744" s="109"/>
      <c r="F744" s="109"/>
      <c r="G744" s="109"/>
      <c r="H744" s="109"/>
      <c r="I744" s="109"/>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c r="BF744" s="107"/>
      <c r="BG744" s="107"/>
      <c r="BH744" s="107"/>
      <c r="BI744" s="107"/>
      <c r="BJ744" s="107"/>
      <c r="BK744" s="107"/>
      <c r="BL744" s="107"/>
      <c r="BM744" s="107"/>
      <c r="BN744" s="107"/>
      <c r="BO744" s="107"/>
      <c r="BP744" s="107"/>
      <c r="BQ744" s="107"/>
      <c r="BR744" s="107"/>
      <c r="BS744" s="107"/>
    </row>
    <row r="745" spans="1:71" x14ac:dyDescent="0.25">
      <c r="A745" s="107"/>
      <c r="B745" s="154"/>
      <c r="C745" s="107"/>
      <c r="D745" s="109"/>
      <c r="E745" s="109"/>
      <c r="F745" s="109"/>
      <c r="G745" s="109"/>
      <c r="H745" s="109"/>
      <c r="I745" s="109"/>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c r="BF745" s="107"/>
      <c r="BG745" s="107"/>
      <c r="BH745" s="107"/>
      <c r="BI745" s="107"/>
      <c r="BJ745" s="107"/>
      <c r="BK745" s="107"/>
      <c r="BL745" s="107"/>
      <c r="BM745" s="107"/>
      <c r="BN745" s="107"/>
      <c r="BO745" s="107"/>
      <c r="BP745" s="107"/>
      <c r="BQ745" s="107"/>
      <c r="BR745" s="107"/>
      <c r="BS745" s="107"/>
    </row>
    <row r="746" spans="1:71" x14ac:dyDescent="0.25">
      <c r="A746" s="107"/>
      <c r="B746" s="154"/>
      <c r="C746" s="107"/>
      <c r="D746" s="109"/>
      <c r="E746" s="109"/>
      <c r="F746" s="109"/>
      <c r="G746" s="109"/>
      <c r="H746" s="109"/>
      <c r="I746" s="109"/>
      <c r="J746" s="107"/>
      <c r="K746" s="107"/>
      <c r="L746" s="107"/>
      <c r="M746" s="107"/>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c r="BF746" s="107"/>
      <c r="BG746" s="107"/>
      <c r="BH746" s="107"/>
      <c r="BI746" s="107"/>
      <c r="BJ746" s="107"/>
      <c r="BK746" s="107"/>
      <c r="BL746" s="107"/>
      <c r="BM746" s="107"/>
      <c r="BN746" s="107"/>
      <c r="BO746" s="107"/>
      <c r="BP746" s="107"/>
      <c r="BQ746" s="107"/>
      <c r="BR746" s="107"/>
      <c r="BS746" s="107"/>
    </row>
    <row r="747" spans="1:71" x14ac:dyDescent="0.25">
      <c r="A747" s="107"/>
      <c r="B747" s="154"/>
      <c r="C747" s="107"/>
      <c r="D747" s="109"/>
      <c r="E747" s="109"/>
      <c r="F747" s="109"/>
      <c r="G747" s="109"/>
      <c r="H747" s="109"/>
      <c r="I747" s="109"/>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c r="BF747" s="107"/>
      <c r="BG747" s="107"/>
      <c r="BH747" s="107"/>
      <c r="BI747" s="107"/>
      <c r="BJ747" s="107"/>
      <c r="BK747" s="107"/>
      <c r="BL747" s="107"/>
      <c r="BM747" s="107"/>
      <c r="BN747" s="107"/>
      <c r="BO747" s="107"/>
      <c r="BP747" s="107"/>
      <c r="BQ747" s="107"/>
      <c r="BR747" s="107"/>
      <c r="BS747" s="107"/>
    </row>
    <row r="748" spans="1:71" x14ac:dyDescent="0.25">
      <c r="A748" s="107"/>
      <c r="B748" s="154"/>
      <c r="C748" s="107"/>
      <c r="D748" s="109"/>
      <c r="E748" s="109"/>
      <c r="F748" s="109"/>
      <c r="G748" s="109"/>
      <c r="H748" s="109"/>
      <c r="I748" s="109"/>
      <c r="J748" s="107"/>
      <c r="K748" s="107"/>
      <c r="L748" s="107"/>
      <c r="M748" s="107"/>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c r="BF748" s="107"/>
      <c r="BG748" s="107"/>
      <c r="BH748" s="107"/>
      <c r="BI748" s="107"/>
      <c r="BJ748" s="107"/>
      <c r="BK748" s="107"/>
      <c r="BL748" s="107"/>
      <c r="BM748" s="107"/>
      <c r="BN748" s="107"/>
      <c r="BO748" s="107"/>
      <c r="BP748" s="107"/>
      <c r="BQ748" s="107"/>
      <c r="BR748" s="107"/>
      <c r="BS748" s="107"/>
    </row>
    <row r="749" spans="1:71" x14ac:dyDescent="0.25">
      <c r="A749" s="107"/>
      <c r="B749" s="154"/>
      <c r="C749" s="107"/>
      <c r="D749" s="109"/>
      <c r="E749" s="109"/>
      <c r="F749" s="109"/>
      <c r="G749" s="109"/>
      <c r="H749" s="109"/>
      <c r="I749" s="109"/>
      <c r="J749" s="107"/>
      <c r="K749" s="107"/>
      <c r="L749" s="107"/>
      <c r="M749" s="107"/>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c r="BF749" s="107"/>
      <c r="BG749" s="107"/>
      <c r="BH749" s="107"/>
      <c r="BI749" s="107"/>
      <c r="BJ749" s="107"/>
      <c r="BK749" s="107"/>
      <c r="BL749" s="107"/>
      <c r="BM749" s="107"/>
      <c r="BN749" s="107"/>
      <c r="BO749" s="107"/>
      <c r="BP749" s="107"/>
      <c r="BQ749" s="107"/>
      <c r="BR749" s="107"/>
      <c r="BS749" s="107"/>
    </row>
    <row r="750" spans="1:71" x14ac:dyDescent="0.25">
      <c r="A750" s="107"/>
      <c r="B750" s="154"/>
      <c r="C750" s="107"/>
      <c r="D750" s="109"/>
      <c r="E750" s="109"/>
      <c r="F750" s="109"/>
      <c r="G750" s="109"/>
      <c r="H750" s="109"/>
      <c r="I750" s="109"/>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c r="BF750" s="107"/>
      <c r="BG750" s="107"/>
      <c r="BH750" s="107"/>
      <c r="BI750" s="107"/>
      <c r="BJ750" s="107"/>
      <c r="BK750" s="107"/>
      <c r="BL750" s="107"/>
      <c r="BM750" s="107"/>
      <c r="BN750" s="107"/>
      <c r="BO750" s="107"/>
      <c r="BP750" s="107"/>
      <c r="BQ750" s="107"/>
      <c r="BR750" s="107"/>
      <c r="BS750" s="107"/>
    </row>
    <row r="751" spans="1:71" x14ac:dyDescent="0.25">
      <c r="A751" s="107"/>
      <c r="B751" s="154"/>
      <c r="C751" s="107"/>
      <c r="D751" s="109"/>
      <c r="E751" s="109"/>
      <c r="F751" s="109"/>
      <c r="G751" s="109"/>
      <c r="H751" s="109"/>
      <c r="I751" s="109"/>
      <c r="J751" s="107"/>
      <c r="K751" s="107"/>
      <c r="L751" s="107"/>
      <c r="M751" s="107"/>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c r="BF751" s="107"/>
      <c r="BG751" s="107"/>
      <c r="BH751" s="107"/>
      <c r="BI751" s="107"/>
      <c r="BJ751" s="107"/>
      <c r="BK751" s="107"/>
      <c r="BL751" s="107"/>
      <c r="BM751" s="107"/>
      <c r="BN751" s="107"/>
      <c r="BO751" s="107"/>
      <c r="BP751" s="107"/>
      <c r="BQ751" s="107"/>
      <c r="BR751" s="107"/>
      <c r="BS751" s="107"/>
    </row>
    <row r="752" spans="1:71" x14ac:dyDescent="0.25">
      <c r="A752" s="107"/>
      <c r="B752" s="154"/>
      <c r="C752" s="107"/>
      <c r="D752" s="109"/>
      <c r="E752" s="109"/>
      <c r="F752" s="109"/>
      <c r="G752" s="109"/>
      <c r="H752" s="109"/>
      <c r="I752" s="109"/>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c r="BG752" s="107"/>
      <c r="BH752" s="107"/>
      <c r="BI752" s="107"/>
      <c r="BJ752" s="107"/>
      <c r="BK752" s="107"/>
      <c r="BL752" s="107"/>
      <c r="BM752" s="107"/>
      <c r="BN752" s="107"/>
      <c r="BO752" s="107"/>
      <c r="BP752" s="107"/>
      <c r="BQ752" s="107"/>
      <c r="BR752" s="107"/>
      <c r="BS752" s="107"/>
    </row>
    <row r="753" spans="1:71" x14ac:dyDescent="0.25">
      <c r="A753" s="107"/>
      <c r="B753" s="154"/>
      <c r="C753" s="107"/>
      <c r="D753" s="109"/>
      <c r="E753" s="109"/>
      <c r="F753" s="109"/>
      <c r="G753" s="109"/>
      <c r="H753" s="109"/>
      <c r="I753" s="109"/>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c r="BG753" s="107"/>
      <c r="BH753" s="107"/>
      <c r="BI753" s="107"/>
      <c r="BJ753" s="107"/>
      <c r="BK753" s="107"/>
      <c r="BL753" s="107"/>
      <c r="BM753" s="107"/>
      <c r="BN753" s="107"/>
      <c r="BO753" s="107"/>
      <c r="BP753" s="107"/>
      <c r="BQ753" s="107"/>
      <c r="BR753" s="107"/>
      <c r="BS753" s="107"/>
    </row>
    <row r="754" spans="1:71" x14ac:dyDescent="0.25">
      <c r="A754" s="107"/>
      <c r="B754" s="154"/>
      <c r="C754" s="107"/>
      <c r="D754" s="109"/>
      <c r="E754" s="109"/>
      <c r="F754" s="109"/>
      <c r="G754" s="109"/>
      <c r="H754" s="109"/>
      <c r="I754" s="109"/>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c r="BF754" s="107"/>
      <c r="BG754" s="107"/>
      <c r="BH754" s="107"/>
      <c r="BI754" s="107"/>
      <c r="BJ754" s="107"/>
      <c r="BK754" s="107"/>
      <c r="BL754" s="107"/>
      <c r="BM754" s="107"/>
      <c r="BN754" s="107"/>
      <c r="BO754" s="107"/>
      <c r="BP754" s="107"/>
      <c r="BQ754" s="107"/>
      <c r="BR754" s="107"/>
      <c r="BS754" s="107"/>
    </row>
    <row r="755" spans="1:71" x14ac:dyDescent="0.25">
      <c r="A755" s="107"/>
      <c r="B755" s="154"/>
      <c r="C755" s="107"/>
      <c r="D755" s="109"/>
      <c r="E755" s="109"/>
      <c r="F755" s="109"/>
      <c r="G755" s="109"/>
      <c r="H755" s="109"/>
      <c r="I755" s="109"/>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c r="BG755" s="107"/>
      <c r="BH755" s="107"/>
      <c r="BI755" s="107"/>
      <c r="BJ755" s="107"/>
      <c r="BK755" s="107"/>
      <c r="BL755" s="107"/>
      <c r="BM755" s="107"/>
      <c r="BN755" s="107"/>
      <c r="BO755" s="107"/>
      <c r="BP755" s="107"/>
      <c r="BQ755" s="107"/>
      <c r="BR755" s="107"/>
      <c r="BS755" s="107"/>
    </row>
    <row r="756" spans="1:71" x14ac:dyDescent="0.25">
      <c r="A756" s="107"/>
      <c r="B756" s="154"/>
      <c r="C756" s="107"/>
      <c r="D756" s="109"/>
      <c r="E756" s="109"/>
      <c r="F756" s="109"/>
      <c r="G756" s="109"/>
      <c r="H756" s="109"/>
      <c r="I756" s="109"/>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c r="BF756" s="107"/>
      <c r="BG756" s="107"/>
      <c r="BH756" s="107"/>
      <c r="BI756" s="107"/>
      <c r="BJ756" s="107"/>
      <c r="BK756" s="107"/>
      <c r="BL756" s="107"/>
      <c r="BM756" s="107"/>
      <c r="BN756" s="107"/>
      <c r="BO756" s="107"/>
      <c r="BP756" s="107"/>
      <c r="BQ756" s="107"/>
      <c r="BR756" s="107"/>
      <c r="BS756" s="107"/>
    </row>
    <row r="757" spans="1:71" x14ac:dyDescent="0.25">
      <c r="A757" s="107"/>
      <c r="B757" s="154"/>
      <c r="C757" s="107"/>
      <c r="D757" s="109"/>
      <c r="E757" s="109"/>
      <c r="F757" s="109"/>
      <c r="G757" s="109"/>
      <c r="H757" s="109"/>
      <c r="I757" s="109"/>
      <c r="J757" s="107"/>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c r="BF757" s="107"/>
      <c r="BG757" s="107"/>
      <c r="BH757" s="107"/>
      <c r="BI757" s="107"/>
      <c r="BJ757" s="107"/>
      <c r="BK757" s="107"/>
      <c r="BL757" s="107"/>
      <c r="BM757" s="107"/>
      <c r="BN757" s="107"/>
      <c r="BO757" s="107"/>
      <c r="BP757" s="107"/>
      <c r="BQ757" s="107"/>
      <c r="BR757" s="107"/>
      <c r="BS757" s="107"/>
    </row>
    <row r="758" spans="1:71" x14ac:dyDescent="0.25">
      <c r="A758" s="107"/>
      <c r="B758" s="154"/>
      <c r="C758" s="107"/>
      <c r="D758" s="109"/>
      <c r="E758" s="109"/>
      <c r="F758" s="109"/>
      <c r="G758" s="109"/>
      <c r="H758" s="109"/>
      <c r="I758" s="109"/>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c r="BF758" s="107"/>
      <c r="BG758" s="107"/>
      <c r="BH758" s="107"/>
      <c r="BI758" s="107"/>
      <c r="BJ758" s="107"/>
      <c r="BK758" s="107"/>
      <c r="BL758" s="107"/>
      <c r="BM758" s="107"/>
      <c r="BN758" s="107"/>
      <c r="BO758" s="107"/>
      <c r="BP758" s="107"/>
      <c r="BQ758" s="107"/>
      <c r="BR758" s="107"/>
      <c r="BS758" s="107"/>
    </row>
    <row r="759" spans="1:71" x14ac:dyDescent="0.25">
      <c r="A759" s="107"/>
      <c r="B759" s="154"/>
      <c r="C759" s="107"/>
      <c r="D759" s="109"/>
      <c r="E759" s="109"/>
      <c r="F759" s="109"/>
      <c r="G759" s="109"/>
      <c r="H759" s="109"/>
      <c r="I759" s="109"/>
      <c r="J759" s="107"/>
      <c r="K759" s="107"/>
      <c r="L759" s="107"/>
      <c r="M759" s="107"/>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c r="BF759" s="107"/>
      <c r="BG759" s="107"/>
      <c r="BH759" s="107"/>
      <c r="BI759" s="107"/>
      <c r="BJ759" s="107"/>
      <c r="BK759" s="107"/>
      <c r="BL759" s="107"/>
      <c r="BM759" s="107"/>
      <c r="BN759" s="107"/>
      <c r="BO759" s="107"/>
      <c r="BP759" s="107"/>
      <c r="BQ759" s="107"/>
      <c r="BR759" s="107"/>
      <c r="BS759" s="107"/>
    </row>
    <row r="760" spans="1:71" x14ac:dyDescent="0.25">
      <c r="A760" s="107"/>
      <c r="B760" s="154"/>
      <c r="C760" s="107"/>
      <c r="D760" s="109"/>
      <c r="E760" s="109"/>
      <c r="F760" s="109"/>
      <c r="G760" s="109"/>
      <c r="H760" s="109"/>
      <c r="I760" s="109"/>
      <c r="J760" s="107"/>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c r="BF760" s="107"/>
      <c r="BG760" s="107"/>
      <c r="BH760" s="107"/>
      <c r="BI760" s="107"/>
      <c r="BJ760" s="107"/>
      <c r="BK760" s="107"/>
      <c r="BL760" s="107"/>
      <c r="BM760" s="107"/>
      <c r="BN760" s="107"/>
      <c r="BO760" s="107"/>
      <c r="BP760" s="107"/>
      <c r="BQ760" s="107"/>
      <c r="BR760" s="107"/>
      <c r="BS760" s="107"/>
    </row>
    <row r="761" spans="1:71" x14ac:dyDescent="0.25">
      <c r="A761" s="107"/>
      <c r="B761" s="154"/>
      <c r="C761" s="107"/>
      <c r="D761" s="109"/>
      <c r="E761" s="109"/>
      <c r="F761" s="109"/>
      <c r="G761" s="109"/>
      <c r="H761" s="109"/>
      <c r="I761" s="109"/>
      <c r="J761" s="107"/>
      <c r="K761" s="107"/>
      <c r="L761" s="107"/>
      <c r="M761" s="107"/>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c r="BF761" s="107"/>
      <c r="BG761" s="107"/>
      <c r="BH761" s="107"/>
      <c r="BI761" s="107"/>
      <c r="BJ761" s="107"/>
      <c r="BK761" s="107"/>
      <c r="BL761" s="107"/>
      <c r="BM761" s="107"/>
      <c r="BN761" s="107"/>
      <c r="BO761" s="107"/>
      <c r="BP761" s="107"/>
      <c r="BQ761" s="107"/>
      <c r="BR761" s="107"/>
      <c r="BS761" s="107"/>
    </row>
    <row r="762" spans="1:71" x14ac:dyDescent="0.25">
      <c r="A762" s="107"/>
      <c r="B762" s="154"/>
      <c r="C762" s="107"/>
      <c r="D762" s="109"/>
      <c r="E762" s="109"/>
      <c r="F762" s="109"/>
      <c r="G762" s="109"/>
      <c r="H762" s="109"/>
      <c r="I762" s="109"/>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row>
    <row r="763" spans="1:71" x14ac:dyDescent="0.25">
      <c r="A763" s="107"/>
      <c r="B763" s="154"/>
      <c r="C763" s="107"/>
      <c r="D763" s="109"/>
      <c r="E763" s="109"/>
      <c r="F763" s="109"/>
      <c r="G763" s="109"/>
      <c r="H763" s="109"/>
      <c r="I763" s="109"/>
      <c r="J763" s="107"/>
      <c r="K763" s="107"/>
      <c r="L763" s="107"/>
      <c r="M763" s="107"/>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row>
    <row r="764" spans="1:71" x14ac:dyDescent="0.25">
      <c r="A764" s="107"/>
      <c r="B764" s="154"/>
      <c r="C764" s="107"/>
      <c r="D764" s="109"/>
      <c r="E764" s="109"/>
      <c r="F764" s="109"/>
      <c r="G764" s="109"/>
      <c r="H764" s="109"/>
      <c r="I764" s="109"/>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c r="BG764" s="107"/>
      <c r="BH764" s="107"/>
      <c r="BI764" s="107"/>
      <c r="BJ764" s="107"/>
      <c r="BK764" s="107"/>
      <c r="BL764" s="107"/>
      <c r="BM764" s="107"/>
      <c r="BN764" s="107"/>
      <c r="BO764" s="107"/>
      <c r="BP764" s="107"/>
      <c r="BQ764" s="107"/>
      <c r="BR764" s="107"/>
      <c r="BS764" s="107"/>
    </row>
    <row r="765" spans="1:71" x14ac:dyDescent="0.25">
      <c r="A765" s="107"/>
      <c r="B765" s="154"/>
      <c r="C765" s="107"/>
      <c r="D765" s="109"/>
      <c r="E765" s="109"/>
      <c r="F765" s="109"/>
      <c r="G765" s="109"/>
      <c r="H765" s="109"/>
      <c r="I765" s="109"/>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c r="BF765" s="107"/>
      <c r="BG765" s="107"/>
      <c r="BH765" s="107"/>
      <c r="BI765" s="107"/>
      <c r="BJ765" s="107"/>
      <c r="BK765" s="107"/>
      <c r="BL765" s="107"/>
      <c r="BM765" s="107"/>
      <c r="BN765" s="107"/>
      <c r="BO765" s="107"/>
      <c r="BP765" s="107"/>
      <c r="BQ765" s="107"/>
      <c r="BR765" s="107"/>
      <c r="BS765" s="107"/>
    </row>
    <row r="766" spans="1:71" x14ac:dyDescent="0.25">
      <c r="A766" s="107"/>
      <c r="B766" s="154"/>
      <c r="C766" s="107"/>
      <c r="D766" s="109"/>
      <c r="E766" s="109"/>
      <c r="F766" s="109"/>
      <c r="G766" s="109"/>
      <c r="H766" s="109"/>
      <c r="I766" s="109"/>
      <c r="J766" s="107"/>
      <c r="K766" s="107"/>
      <c r="L766" s="107"/>
      <c r="M766" s="107"/>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c r="BF766" s="107"/>
      <c r="BG766" s="107"/>
      <c r="BH766" s="107"/>
      <c r="BI766" s="107"/>
      <c r="BJ766" s="107"/>
      <c r="BK766" s="107"/>
      <c r="BL766" s="107"/>
      <c r="BM766" s="107"/>
      <c r="BN766" s="107"/>
      <c r="BO766" s="107"/>
      <c r="BP766" s="107"/>
      <c r="BQ766" s="107"/>
      <c r="BR766" s="107"/>
      <c r="BS766" s="107"/>
    </row>
    <row r="767" spans="1:71" x14ac:dyDescent="0.25">
      <c r="A767" s="107"/>
      <c r="B767" s="154"/>
      <c r="C767" s="107"/>
      <c r="D767" s="109"/>
      <c r="E767" s="109"/>
      <c r="F767" s="109"/>
      <c r="G767" s="109"/>
      <c r="H767" s="109"/>
      <c r="I767" s="109"/>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c r="BF767" s="107"/>
      <c r="BG767" s="107"/>
      <c r="BH767" s="107"/>
      <c r="BI767" s="107"/>
      <c r="BJ767" s="107"/>
      <c r="BK767" s="107"/>
      <c r="BL767" s="107"/>
      <c r="BM767" s="107"/>
      <c r="BN767" s="107"/>
      <c r="BO767" s="107"/>
      <c r="BP767" s="107"/>
      <c r="BQ767" s="107"/>
      <c r="BR767" s="107"/>
      <c r="BS767" s="107"/>
    </row>
    <row r="768" spans="1:71" x14ac:dyDescent="0.25">
      <c r="A768" s="107"/>
      <c r="B768" s="154"/>
      <c r="C768" s="107"/>
      <c r="D768" s="109"/>
      <c r="E768" s="109"/>
      <c r="F768" s="109"/>
      <c r="G768" s="109"/>
      <c r="H768" s="109"/>
      <c r="I768" s="109"/>
      <c r="J768" s="107"/>
      <c r="K768" s="107"/>
      <c r="L768" s="107"/>
      <c r="M768" s="107"/>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c r="BF768" s="107"/>
      <c r="BG768" s="107"/>
      <c r="BH768" s="107"/>
      <c r="BI768" s="107"/>
      <c r="BJ768" s="107"/>
      <c r="BK768" s="107"/>
      <c r="BL768" s="107"/>
      <c r="BM768" s="107"/>
      <c r="BN768" s="107"/>
      <c r="BO768" s="107"/>
      <c r="BP768" s="107"/>
      <c r="BQ768" s="107"/>
      <c r="BR768" s="107"/>
      <c r="BS768" s="107"/>
    </row>
    <row r="769" spans="1:71" x14ac:dyDescent="0.25">
      <c r="A769" s="107"/>
      <c r="B769" s="154"/>
      <c r="C769" s="107"/>
      <c r="D769" s="109"/>
      <c r="E769" s="109"/>
      <c r="F769" s="109"/>
      <c r="G769" s="109"/>
      <c r="H769" s="109"/>
      <c r="I769" s="109"/>
      <c r="J769" s="107"/>
      <c r="K769" s="107"/>
      <c r="L769" s="107"/>
      <c r="M769" s="107"/>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c r="BF769" s="107"/>
      <c r="BG769" s="107"/>
      <c r="BH769" s="107"/>
      <c r="BI769" s="107"/>
      <c r="BJ769" s="107"/>
      <c r="BK769" s="107"/>
      <c r="BL769" s="107"/>
      <c r="BM769" s="107"/>
      <c r="BN769" s="107"/>
      <c r="BO769" s="107"/>
      <c r="BP769" s="107"/>
      <c r="BQ769" s="107"/>
      <c r="BR769" s="107"/>
      <c r="BS769" s="107"/>
    </row>
    <row r="770" spans="1:71" x14ac:dyDescent="0.25">
      <c r="A770" s="107"/>
      <c r="B770" s="154"/>
      <c r="C770" s="107"/>
      <c r="D770" s="109"/>
      <c r="E770" s="109"/>
      <c r="F770" s="109"/>
      <c r="G770" s="109"/>
      <c r="H770" s="109"/>
      <c r="I770" s="109"/>
      <c r="J770" s="107"/>
      <c r="K770" s="107"/>
      <c r="L770" s="107"/>
      <c r="M770" s="107"/>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c r="BF770" s="107"/>
      <c r="BG770" s="107"/>
      <c r="BH770" s="107"/>
      <c r="BI770" s="107"/>
      <c r="BJ770" s="107"/>
      <c r="BK770" s="107"/>
      <c r="BL770" s="107"/>
      <c r="BM770" s="107"/>
      <c r="BN770" s="107"/>
      <c r="BO770" s="107"/>
      <c r="BP770" s="107"/>
      <c r="BQ770" s="107"/>
      <c r="BR770" s="107"/>
      <c r="BS770" s="107"/>
    </row>
    <row r="771" spans="1:71" x14ac:dyDescent="0.25">
      <c r="A771" s="107"/>
      <c r="B771" s="154"/>
      <c r="C771" s="107"/>
      <c r="D771" s="109"/>
      <c r="E771" s="109"/>
      <c r="F771" s="109"/>
      <c r="G771" s="109"/>
      <c r="H771" s="109"/>
      <c r="I771" s="109"/>
      <c r="J771" s="107"/>
      <c r="K771" s="107"/>
      <c r="L771" s="107"/>
      <c r="M771" s="107"/>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c r="BF771" s="107"/>
      <c r="BG771" s="107"/>
      <c r="BH771" s="107"/>
      <c r="BI771" s="107"/>
      <c r="BJ771" s="107"/>
      <c r="BK771" s="107"/>
      <c r="BL771" s="107"/>
      <c r="BM771" s="107"/>
      <c r="BN771" s="107"/>
      <c r="BO771" s="107"/>
      <c r="BP771" s="107"/>
      <c r="BQ771" s="107"/>
      <c r="BR771" s="107"/>
      <c r="BS771" s="107"/>
    </row>
    <row r="772" spans="1:71" x14ac:dyDescent="0.25">
      <c r="A772" s="107"/>
      <c r="B772" s="154"/>
      <c r="C772" s="107"/>
      <c r="D772" s="109"/>
      <c r="E772" s="109"/>
      <c r="F772" s="109"/>
      <c r="G772" s="109"/>
      <c r="H772" s="109"/>
      <c r="I772" s="109"/>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c r="BF772" s="107"/>
      <c r="BG772" s="107"/>
      <c r="BH772" s="107"/>
      <c r="BI772" s="107"/>
      <c r="BJ772" s="107"/>
      <c r="BK772" s="107"/>
      <c r="BL772" s="107"/>
      <c r="BM772" s="107"/>
      <c r="BN772" s="107"/>
      <c r="BO772" s="107"/>
      <c r="BP772" s="107"/>
      <c r="BQ772" s="107"/>
      <c r="BR772" s="107"/>
      <c r="BS772" s="107"/>
    </row>
    <row r="773" spans="1:71" x14ac:dyDescent="0.25">
      <c r="A773" s="107"/>
      <c r="B773" s="154"/>
      <c r="C773" s="107"/>
      <c r="D773" s="109"/>
      <c r="E773" s="109"/>
      <c r="F773" s="109"/>
      <c r="G773" s="109"/>
      <c r="H773" s="109"/>
      <c r="I773" s="109"/>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c r="BF773" s="107"/>
      <c r="BG773" s="107"/>
      <c r="BH773" s="107"/>
      <c r="BI773" s="107"/>
      <c r="BJ773" s="107"/>
      <c r="BK773" s="107"/>
      <c r="BL773" s="107"/>
      <c r="BM773" s="107"/>
      <c r="BN773" s="107"/>
      <c r="BO773" s="107"/>
      <c r="BP773" s="107"/>
      <c r="BQ773" s="107"/>
      <c r="BR773" s="107"/>
      <c r="BS773" s="107"/>
    </row>
    <row r="774" spans="1:71" x14ac:dyDescent="0.25">
      <c r="A774" s="107"/>
      <c r="B774" s="154"/>
      <c r="C774" s="107"/>
      <c r="D774" s="109"/>
      <c r="E774" s="109"/>
      <c r="F774" s="109"/>
      <c r="G774" s="109"/>
      <c r="H774" s="109"/>
      <c r="I774" s="109"/>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c r="BF774" s="107"/>
      <c r="BG774" s="107"/>
      <c r="BH774" s="107"/>
      <c r="BI774" s="107"/>
      <c r="BJ774" s="107"/>
      <c r="BK774" s="107"/>
      <c r="BL774" s="107"/>
      <c r="BM774" s="107"/>
      <c r="BN774" s="107"/>
      <c r="BO774" s="107"/>
      <c r="BP774" s="107"/>
      <c r="BQ774" s="107"/>
      <c r="BR774" s="107"/>
      <c r="BS774" s="107"/>
    </row>
    <row r="775" spans="1:71" x14ac:dyDescent="0.25">
      <c r="A775" s="107"/>
      <c r="B775" s="154"/>
      <c r="C775" s="107"/>
      <c r="D775" s="109"/>
      <c r="E775" s="109"/>
      <c r="F775" s="109"/>
      <c r="G775" s="109"/>
      <c r="H775" s="109"/>
      <c r="I775" s="109"/>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c r="BG775" s="107"/>
      <c r="BH775" s="107"/>
      <c r="BI775" s="107"/>
      <c r="BJ775" s="107"/>
      <c r="BK775" s="107"/>
      <c r="BL775" s="107"/>
      <c r="BM775" s="107"/>
      <c r="BN775" s="107"/>
      <c r="BO775" s="107"/>
      <c r="BP775" s="107"/>
      <c r="BQ775" s="107"/>
      <c r="BR775" s="107"/>
      <c r="BS775" s="107"/>
    </row>
    <row r="776" spans="1:71" x14ac:dyDescent="0.25">
      <c r="A776" s="107"/>
      <c r="B776" s="154"/>
      <c r="C776" s="107"/>
      <c r="D776" s="109"/>
      <c r="E776" s="109"/>
      <c r="F776" s="109"/>
      <c r="G776" s="109"/>
      <c r="H776" s="109"/>
      <c r="I776" s="109"/>
      <c r="J776" s="107"/>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c r="BF776" s="107"/>
      <c r="BG776" s="107"/>
      <c r="BH776" s="107"/>
      <c r="BI776" s="107"/>
      <c r="BJ776" s="107"/>
      <c r="BK776" s="107"/>
      <c r="BL776" s="107"/>
      <c r="BM776" s="107"/>
      <c r="BN776" s="107"/>
      <c r="BO776" s="107"/>
      <c r="BP776" s="107"/>
      <c r="BQ776" s="107"/>
      <c r="BR776" s="107"/>
      <c r="BS776" s="107"/>
    </row>
    <row r="777" spans="1:71" x14ac:dyDescent="0.25">
      <c r="A777" s="107"/>
      <c r="B777" s="154"/>
      <c r="C777" s="107"/>
      <c r="D777" s="109"/>
      <c r="E777" s="109"/>
      <c r="F777" s="109"/>
      <c r="G777" s="109"/>
      <c r="H777" s="109"/>
      <c r="I777" s="109"/>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c r="BG777" s="107"/>
      <c r="BH777" s="107"/>
      <c r="BI777" s="107"/>
      <c r="BJ777" s="107"/>
      <c r="BK777" s="107"/>
      <c r="BL777" s="107"/>
      <c r="BM777" s="107"/>
      <c r="BN777" s="107"/>
      <c r="BO777" s="107"/>
      <c r="BP777" s="107"/>
      <c r="BQ777" s="107"/>
      <c r="BR777" s="107"/>
      <c r="BS777" s="107"/>
    </row>
    <row r="778" spans="1:71" x14ac:dyDescent="0.25">
      <c r="A778" s="107"/>
      <c r="B778" s="154"/>
      <c r="C778" s="107"/>
      <c r="D778" s="109"/>
      <c r="E778" s="109"/>
      <c r="F778" s="109"/>
      <c r="G778" s="109"/>
      <c r="H778" s="109"/>
      <c r="I778" s="109"/>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c r="BF778" s="107"/>
      <c r="BG778" s="107"/>
      <c r="BH778" s="107"/>
      <c r="BI778" s="107"/>
      <c r="BJ778" s="107"/>
      <c r="BK778" s="107"/>
      <c r="BL778" s="107"/>
      <c r="BM778" s="107"/>
      <c r="BN778" s="107"/>
      <c r="BO778" s="107"/>
      <c r="BP778" s="107"/>
      <c r="BQ778" s="107"/>
      <c r="BR778" s="107"/>
      <c r="BS778" s="107"/>
    </row>
    <row r="779" spans="1:71" x14ac:dyDescent="0.25">
      <c r="A779" s="107"/>
      <c r="B779" s="154"/>
      <c r="C779" s="107"/>
      <c r="D779" s="109"/>
      <c r="E779" s="109"/>
      <c r="F779" s="109"/>
      <c r="G779" s="109"/>
      <c r="H779" s="109"/>
      <c r="I779" s="109"/>
      <c r="J779" s="107"/>
      <c r="K779" s="107"/>
      <c r="L779" s="107"/>
      <c r="M779" s="107"/>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c r="BF779" s="107"/>
      <c r="BG779" s="107"/>
      <c r="BH779" s="107"/>
      <c r="BI779" s="107"/>
      <c r="BJ779" s="107"/>
      <c r="BK779" s="107"/>
      <c r="BL779" s="107"/>
      <c r="BM779" s="107"/>
      <c r="BN779" s="107"/>
      <c r="BO779" s="107"/>
      <c r="BP779" s="107"/>
      <c r="BQ779" s="107"/>
      <c r="BR779" s="107"/>
      <c r="BS779" s="107"/>
    </row>
    <row r="780" spans="1:71" x14ac:dyDescent="0.25">
      <c r="A780" s="107"/>
      <c r="B780" s="154"/>
      <c r="C780" s="107"/>
      <c r="D780" s="109"/>
      <c r="E780" s="109"/>
      <c r="F780" s="109"/>
      <c r="G780" s="109"/>
      <c r="H780" s="109"/>
      <c r="I780" s="109"/>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c r="BF780" s="107"/>
      <c r="BG780" s="107"/>
      <c r="BH780" s="107"/>
      <c r="BI780" s="107"/>
      <c r="BJ780" s="107"/>
      <c r="BK780" s="107"/>
      <c r="BL780" s="107"/>
      <c r="BM780" s="107"/>
      <c r="BN780" s="107"/>
      <c r="BO780" s="107"/>
      <c r="BP780" s="107"/>
      <c r="BQ780" s="107"/>
      <c r="BR780" s="107"/>
      <c r="BS780" s="107"/>
    </row>
    <row r="781" spans="1:71" x14ac:dyDescent="0.25">
      <c r="A781" s="107"/>
      <c r="B781" s="154"/>
      <c r="C781" s="107"/>
      <c r="D781" s="109"/>
      <c r="E781" s="109"/>
      <c r="F781" s="109"/>
      <c r="G781" s="109"/>
      <c r="H781" s="109"/>
      <c r="I781" s="109"/>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c r="BF781" s="107"/>
      <c r="BG781" s="107"/>
      <c r="BH781" s="107"/>
      <c r="BI781" s="107"/>
      <c r="BJ781" s="107"/>
      <c r="BK781" s="107"/>
      <c r="BL781" s="107"/>
      <c r="BM781" s="107"/>
      <c r="BN781" s="107"/>
      <c r="BO781" s="107"/>
      <c r="BP781" s="107"/>
      <c r="BQ781" s="107"/>
      <c r="BR781" s="107"/>
      <c r="BS781" s="107"/>
    </row>
    <row r="782" spans="1:71" x14ac:dyDescent="0.25">
      <c r="A782" s="107"/>
      <c r="B782" s="154"/>
      <c r="C782" s="107"/>
      <c r="D782" s="109"/>
      <c r="E782" s="109"/>
      <c r="F782" s="109"/>
      <c r="G782" s="109"/>
      <c r="H782" s="109"/>
      <c r="I782" s="109"/>
      <c r="J782" s="107"/>
      <c r="K782" s="107"/>
      <c r="L782" s="107"/>
      <c r="M782" s="107"/>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c r="BF782" s="107"/>
      <c r="BG782" s="107"/>
      <c r="BH782" s="107"/>
      <c r="BI782" s="107"/>
      <c r="BJ782" s="107"/>
      <c r="BK782" s="107"/>
      <c r="BL782" s="107"/>
      <c r="BM782" s="107"/>
      <c r="BN782" s="107"/>
      <c r="BO782" s="107"/>
      <c r="BP782" s="107"/>
      <c r="BQ782" s="107"/>
      <c r="BR782" s="107"/>
      <c r="BS782" s="107"/>
    </row>
    <row r="783" spans="1:71" x14ac:dyDescent="0.25">
      <c r="A783" s="107"/>
      <c r="B783" s="154"/>
      <c r="C783" s="107"/>
      <c r="D783" s="109"/>
      <c r="E783" s="109"/>
      <c r="F783" s="109"/>
      <c r="G783" s="109"/>
      <c r="H783" s="109"/>
      <c r="I783" s="109"/>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c r="BF783" s="107"/>
      <c r="BG783" s="107"/>
      <c r="BH783" s="107"/>
      <c r="BI783" s="107"/>
      <c r="BJ783" s="107"/>
      <c r="BK783" s="107"/>
      <c r="BL783" s="107"/>
      <c r="BM783" s="107"/>
      <c r="BN783" s="107"/>
      <c r="BO783" s="107"/>
      <c r="BP783" s="107"/>
      <c r="BQ783" s="107"/>
      <c r="BR783" s="107"/>
      <c r="BS783" s="107"/>
    </row>
    <row r="784" spans="1:71" x14ac:dyDescent="0.25">
      <c r="A784" s="107"/>
      <c r="B784" s="154"/>
      <c r="C784" s="107"/>
      <c r="D784" s="109"/>
      <c r="E784" s="109"/>
      <c r="F784" s="109"/>
      <c r="G784" s="109"/>
      <c r="H784" s="109"/>
      <c r="I784" s="109"/>
      <c r="J784" s="107"/>
      <c r="K784" s="107"/>
      <c r="L784" s="107"/>
      <c r="M784" s="107"/>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c r="BF784" s="107"/>
      <c r="BG784" s="107"/>
      <c r="BH784" s="107"/>
      <c r="BI784" s="107"/>
      <c r="BJ784" s="107"/>
      <c r="BK784" s="107"/>
      <c r="BL784" s="107"/>
      <c r="BM784" s="107"/>
      <c r="BN784" s="107"/>
      <c r="BO784" s="107"/>
      <c r="BP784" s="107"/>
      <c r="BQ784" s="107"/>
      <c r="BR784" s="107"/>
      <c r="BS784" s="107"/>
    </row>
    <row r="785" spans="1:71" x14ac:dyDescent="0.25">
      <c r="A785" s="107"/>
      <c r="B785" s="154"/>
      <c r="C785" s="107"/>
      <c r="D785" s="109"/>
      <c r="E785" s="109"/>
      <c r="F785" s="109"/>
      <c r="G785" s="109"/>
      <c r="H785" s="109"/>
      <c r="I785" s="109"/>
      <c r="J785" s="107"/>
      <c r="K785" s="107"/>
      <c r="L785" s="107"/>
      <c r="M785" s="107"/>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c r="BF785" s="107"/>
      <c r="BG785" s="107"/>
      <c r="BH785" s="107"/>
      <c r="BI785" s="107"/>
      <c r="BJ785" s="107"/>
      <c r="BK785" s="107"/>
      <c r="BL785" s="107"/>
      <c r="BM785" s="107"/>
      <c r="BN785" s="107"/>
      <c r="BO785" s="107"/>
      <c r="BP785" s="107"/>
      <c r="BQ785" s="107"/>
      <c r="BR785" s="107"/>
      <c r="BS785" s="107"/>
    </row>
    <row r="786" spans="1:71" x14ac:dyDescent="0.25">
      <c r="A786" s="107"/>
      <c r="B786" s="154"/>
      <c r="C786" s="107"/>
      <c r="D786" s="109"/>
      <c r="E786" s="109"/>
      <c r="F786" s="109"/>
      <c r="G786" s="109"/>
      <c r="H786" s="109"/>
      <c r="I786" s="109"/>
      <c r="J786" s="107"/>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c r="BF786" s="107"/>
      <c r="BG786" s="107"/>
      <c r="BH786" s="107"/>
      <c r="BI786" s="107"/>
      <c r="BJ786" s="107"/>
      <c r="BK786" s="107"/>
      <c r="BL786" s="107"/>
      <c r="BM786" s="107"/>
      <c r="BN786" s="107"/>
      <c r="BO786" s="107"/>
      <c r="BP786" s="107"/>
      <c r="BQ786" s="107"/>
      <c r="BR786" s="107"/>
      <c r="BS786" s="107"/>
    </row>
    <row r="787" spans="1:71" x14ac:dyDescent="0.25">
      <c r="A787" s="107"/>
      <c r="B787" s="154"/>
      <c r="C787" s="107"/>
      <c r="D787" s="109"/>
      <c r="E787" s="109"/>
      <c r="F787" s="109"/>
      <c r="G787" s="109"/>
      <c r="H787" s="109"/>
      <c r="I787" s="109"/>
      <c r="J787" s="107"/>
      <c r="K787" s="107"/>
      <c r="L787" s="107"/>
      <c r="M787" s="107"/>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c r="BF787" s="107"/>
      <c r="BG787" s="107"/>
      <c r="BH787" s="107"/>
      <c r="BI787" s="107"/>
      <c r="BJ787" s="107"/>
      <c r="BK787" s="107"/>
      <c r="BL787" s="107"/>
      <c r="BM787" s="107"/>
      <c r="BN787" s="107"/>
      <c r="BO787" s="107"/>
      <c r="BP787" s="107"/>
      <c r="BQ787" s="107"/>
      <c r="BR787" s="107"/>
      <c r="BS787" s="107"/>
    </row>
    <row r="788" spans="1:71" x14ac:dyDescent="0.25">
      <c r="A788" s="107"/>
      <c r="B788" s="154"/>
      <c r="C788" s="107"/>
      <c r="D788" s="109"/>
      <c r="E788" s="109"/>
      <c r="F788" s="109"/>
      <c r="G788" s="109"/>
      <c r="H788" s="109"/>
      <c r="I788" s="109"/>
      <c r="J788" s="107"/>
      <c r="K788" s="107"/>
      <c r="L788" s="107"/>
      <c r="M788" s="107"/>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c r="BF788" s="107"/>
      <c r="BG788" s="107"/>
      <c r="BH788" s="107"/>
      <c r="BI788" s="107"/>
      <c r="BJ788" s="107"/>
      <c r="BK788" s="107"/>
      <c r="BL788" s="107"/>
      <c r="BM788" s="107"/>
      <c r="BN788" s="107"/>
      <c r="BO788" s="107"/>
      <c r="BP788" s="107"/>
      <c r="BQ788" s="107"/>
      <c r="BR788" s="107"/>
      <c r="BS788" s="107"/>
    </row>
    <row r="789" spans="1:71" x14ac:dyDescent="0.25">
      <c r="A789" s="107"/>
      <c r="B789" s="154"/>
      <c r="C789" s="107"/>
      <c r="D789" s="109"/>
      <c r="E789" s="109"/>
      <c r="F789" s="109"/>
      <c r="G789" s="109"/>
      <c r="H789" s="109"/>
      <c r="I789" s="109"/>
      <c r="J789" s="107"/>
      <c r="K789" s="107"/>
      <c r="L789" s="107"/>
      <c r="M789" s="107"/>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c r="BF789" s="107"/>
      <c r="BG789" s="107"/>
      <c r="BH789" s="107"/>
      <c r="BI789" s="107"/>
      <c r="BJ789" s="107"/>
      <c r="BK789" s="107"/>
      <c r="BL789" s="107"/>
      <c r="BM789" s="107"/>
      <c r="BN789" s="107"/>
      <c r="BO789" s="107"/>
      <c r="BP789" s="107"/>
      <c r="BQ789" s="107"/>
      <c r="BR789" s="107"/>
      <c r="BS789" s="107"/>
    </row>
    <row r="790" spans="1:71" x14ac:dyDescent="0.25">
      <c r="A790" s="107"/>
      <c r="B790" s="154"/>
      <c r="C790" s="107"/>
      <c r="D790" s="109"/>
      <c r="E790" s="109"/>
      <c r="F790" s="109"/>
      <c r="G790" s="109"/>
      <c r="H790" s="109"/>
      <c r="I790" s="109"/>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c r="BF790" s="107"/>
      <c r="BG790" s="107"/>
      <c r="BH790" s="107"/>
      <c r="BI790" s="107"/>
      <c r="BJ790" s="107"/>
      <c r="BK790" s="107"/>
      <c r="BL790" s="107"/>
      <c r="BM790" s="107"/>
      <c r="BN790" s="107"/>
      <c r="BO790" s="107"/>
      <c r="BP790" s="107"/>
      <c r="BQ790" s="107"/>
      <c r="BR790" s="107"/>
      <c r="BS790" s="107"/>
    </row>
    <row r="791" spans="1:71" x14ac:dyDescent="0.25">
      <c r="A791" s="107"/>
      <c r="B791" s="154"/>
      <c r="C791" s="107"/>
      <c r="D791" s="109"/>
      <c r="E791" s="109"/>
      <c r="F791" s="109"/>
      <c r="G791" s="109"/>
      <c r="H791" s="109"/>
      <c r="I791" s="109"/>
      <c r="J791" s="107"/>
      <c r="K791" s="107"/>
      <c r="L791" s="107"/>
      <c r="M791" s="107"/>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c r="BF791" s="107"/>
      <c r="BG791" s="107"/>
      <c r="BH791" s="107"/>
      <c r="BI791" s="107"/>
      <c r="BJ791" s="107"/>
      <c r="BK791" s="107"/>
      <c r="BL791" s="107"/>
      <c r="BM791" s="107"/>
      <c r="BN791" s="107"/>
      <c r="BO791" s="107"/>
      <c r="BP791" s="107"/>
      <c r="BQ791" s="107"/>
      <c r="BR791" s="107"/>
      <c r="BS791" s="107"/>
    </row>
    <row r="792" spans="1:71" x14ac:dyDescent="0.25">
      <c r="A792" s="107"/>
      <c r="B792" s="154"/>
      <c r="C792" s="107"/>
      <c r="D792" s="109"/>
      <c r="E792" s="109"/>
      <c r="F792" s="109"/>
      <c r="G792" s="109"/>
      <c r="H792" s="109"/>
      <c r="I792" s="109"/>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c r="BF792" s="107"/>
      <c r="BG792" s="107"/>
      <c r="BH792" s="107"/>
      <c r="BI792" s="107"/>
      <c r="BJ792" s="107"/>
      <c r="BK792" s="107"/>
      <c r="BL792" s="107"/>
      <c r="BM792" s="107"/>
      <c r="BN792" s="107"/>
      <c r="BO792" s="107"/>
      <c r="BP792" s="107"/>
      <c r="BQ792" s="107"/>
      <c r="BR792" s="107"/>
      <c r="BS792" s="107"/>
    </row>
    <row r="793" spans="1:71" x14ac:dyDescent="0.25">
      <c r="A793" s="107"/>
      <c r="B793" s="154"/>
      <c r="C793" s="107"/>
      <c r="D793" s="109"/>
      <c r="E793" s="109"/>
      <c r="F793" s="109"/>
      <c r="G793" s="109"/>
      <c r="H793" s="109"/>
      <c r="I793" s="109"/>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c r="BF793" s="107"/>
      <c r="BG793" s="107"/>
      <c r="BH793" s="107"/>
      <c r="BI793" s="107"/>
      <c r="BJ793" s="107"/>
      <c r="BK793" s="107"/>
      <c r="BL793" s="107"/>
      <c r="BM793" s="107"/>
      <c r="BN793" s="107"/>
      <c r="BO793" s="107"/>
      <c r="BP793" s="107"/>
      <c r="BQ793" s="107"/>
      <c r="BR793" s="107"/>
      <c r="BS793" s="107"/>
    </row>
    <row r="794" spans="1:71" x14ac:dyDescent="0.25">
      <c r="A794" s="107"/>
      <c r="B794" s="154"/>
      <c r="C794" s="107"/>
      <c r="D794" s="109"/>
      <c r="E794" s="109"/>
      <c r="F794" s="109"/>
      <c r="G794" s="109"/>
      <c r="H794" s="109"/>
      <c r="I794" s="109"/>
      <c r="J794" s="107"/>
      <c r="K794" s="107"/>
      <c r="L794" s="107"/>
      <c r="M794" s="107"/>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c r="BF794" s="107"/>
      <c r="BG794" s="107"/>
      <c r="BH794" s="107"/>
      <c r="BI794" s="107"/>
      <c r="BJ794" s="107"/>
      <c r="BK794" s="107"/>
      <c r="BL794" s="107"/>
      <c r="BM794" s="107"/>
      <c r="BN794" s="107"/>
      <c r="BO794" s="107"/>
      <c r="BP794" s="107"/>
      <c r="BQ794" s="107"/>
      <c r="BR794" s="107"/>
      <c r="BS794" s="107"/>
    </row>
    <row r="795" spans="1:71" x14ac:dyDescent="0.25">
      <c r="A795" s="107"/>
      <c r="B795" s="154"/>
      <c r="C795" s="107"/>
      <c r="D795" s="109"/>
      <c r="E795" s="109"/>
      <c r="F795" s="109"/>
      <c r="G795" s="109"/>
      <c r="H795" s="109"/>
      <c r="I795" s="109"/>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c r="BG795" s="107"/>
      <c r="BH795" s="107"/>
      <c r="BI795" s="107"/>
      <c r="BJ795" s="107"/>
      <c r="BK795" s="107"/>
      <c r="BL795" s="107"/>
      <c r="BM795" s="107"/>
      <c r="BN795" s="107"/>
      <c r="BO795" s="107"/>
      <c r="BP795" s="107"/>
      <c r="BQ795" s="107"/>
      <c r="BR795" s="107"/>
      <c r="BS795" s="107"/>
    </row>
    <row r="796" spans="1:71" x14ac:dyDescent="0.25">
      <c r="A796" s="107"/>
      <c r="B796" s="154"/>
      <c r="C796" s="107"/>
      <c r="D796" s="109"/>
      <c r="E796" s="109"/>
      <c r="F796" s="109"/>
      <c r="G796" s="109"/>
      <c r="H796" s="109"/>
      <c r="I796" s="109"/>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c r="BG796" s="107"/>
      <c r="BH796" s="107"/>
      <c r="BI796" s="107"/>
      <c r="BJ796" s="107"/>
      <c r="BK796" s="107"/>
      <c r="BL796" s="107"/>
      <c r="BM796" s="107"/>
      <c r="BN796" s="107"/>
      <c r="BO796" s="107"/>
      <c r="BP796" s="107"/>
      <c r="BQ796" s="107"/>
      <c r="BR796" s="107"/>
      <c r="BS796" s="107"/>
    </row>
    <row r="797" spans="1:71" x14ac:dyDescent="0.25">
      <c r="A797" s="107"/>
      <c r="B797" s="154"/>
      <c r="C797" s="107"/>
      <c r="D797" s="109"/>
      <c r="E797" s="109"/>
      <c r="F797" s="109"/>
      <c r="G797" s="109"/>
      <c r="H797" s="109"/>
      <c r="I797" s="109"/>
      <c r="J797" s="107"/>
      <c r="K797" s="107"/>
      <c r="L797" s="107"/>
      <c r="M797" s="107"/>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c r="BF797" s="107"/>
      <c r="BG797" s="107"/>
      <c r="BH797" s="107"/>
      <c r="BI797" s="107"/>
      <c r="BJ797" s="107"/>
      <c r="BK797" s="107"/>
      <c r="BL797" s="107"/>
      <c r="BM797" s="107"/>
      <c r="BN797" s="107"/>
      <c r="BO797" s="107"/>
      <c r="BP797" s="107"/>
      <c r="BQ797" s="107"/>
      <c r="BR797" s="107"/>
      <c r="BS797" s="107"/>
    </row>
    <row r="798" spans="1:71" x14ac:dyDescent="0.25">
      <c r="A798" s="107"/>
      <c r="B798" s="154"/>
      <c r="C798" s="107"/>
      <c r="D798" s="109"/>
      <c r="E798" s="109"/>
      <c r="F798" s="109"/>
      <c r="G798" s="109"/>
      <c r="H798" s="109"/>
      <c r="I798" s="109"/>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c r="BF798" s="107"/>
      <c r="BG798" s="107"/>
      <c r="BH798" s="107"/>
      <c r="BI798" s="107"/>
      <c r="BJ798" s="107"/>
      <c r="BK798" s="107"/>
      <c r="BL798" s="107"/>
      <c r="BM798" s="107"/>
      <c r="BN798" s="107"/>
      <c r="BO798" s="107"/>
      <c r="BP798" s="107"/>
      <c r="BQ798" s="107"/>
      <c r="BR798" s="107"/>
      <c r="BS798" s="107"/>
    </row>
    <row r="799" spans="1:71" x14ac:dyDescent="0.25">
      <c r="A799" s="107"/>
      <c r="B799" s="154"/>
      <c r="C799" s="107"/>
      <c r="D799" s="109"/>
      <c r="E799" s="109"/>
      <c r="F799" s="109"/>
      <c r="G799" s="109"/>
      <c r="H799" s="109"/>
      <c r="I799" s="109"/>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c r="BG799" s="107"/>
      <c r="BH799" s="107"/>
      <c r="BI799" s="107"/>
      <c r="BJ799" s="107"/>
      <c r="BK799" s="107"/>
      <c r="BL799" s="107"/>
      <c r="BM799" s="107"/>
      <c r="BN799" s="107"/>
      <c r="BO799" s="107"/>
      <c r="BP799" s="107"/>
      <c r="BQ799" s="107"/>
      <c r="BR799" s="107"/>
      <c r="BS799" s="107"/>
    </row>
    <row r="800" spans="1:71" x14ac:dyDescent="0.25">
      <c r="A800" s="107"/>
      <c r="B800" s="154"/>
      <c r="C800" s="107"/>
      <c r="D800" s="109"/>
      <c r="E800" s="109"/>
      <c r="F800" s="109"/>
      <c r="G800" s="109"/>
      <c r="H800" s="109"/>
      <c r="I800" s="109"/>
      <c r="J800" s="107"/>
      <c r="K800" s="107"/>
      <c r="L800" s="107"/>
      <c r="M800" s="107"/>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c r="BF800" s="107"/>
      <c r="BG800" s="107"/>
      <c r="BH800" s="107"/>
      <c r="BI800" s="107"/>
      <c r="BJ800" s="107"/>
      <c r="BK800" s="107"/>
      <c r="BL800" s="107"/>
      <c r="BM800" s="107"/>
      <c r="BN800" s="107"/>
      <c r="BO800" s="107"/>
      <c r="BP800" s="107"/>
      <c r="BQ800" s="107"/>
      <c r="BR800" s="107"/>
      <c r="BS800" s="107"/>
    </row>
    <row r="801" spans="1:71" x14ac:dyDescent="0.25">
      <c r="A801" s="107"/>
      <c r="B801" s="154"/>
      <c r="C801" s="107"/>
      <c r="D801" s="109"/>
      <c r="E801" s="109"/>
      <c r="F801" s="109"/>
      <c r="G801" s="109"/>
      <c r="H801" s="109"/>
      <c r="I801" s="109"/>
      <c r="J801" s="107"/>
      <c r="K801" s="107"/>
      <c r="L801" s="107"/>
      <c r="M801" s="107"/>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c r="BF801" s="107"/>
      <c r="BG801" s="107"/>
      <c r="BH801" s="107"/>
      <c r="BI801" s="107"/>
      <c r="BJ801" s="107"/>
      <c r="BK801" s="107"/>
      <c r="BL801" s="107"/>
      <c r="BM801" s="107"/>
      <c r="BN801" s="107"/>
      <c r="BO801" s="107"/>
      <c r="BP801" s="107"/>
      <c r="BQ801" s="107"/>
      <c r="BR801" s="107"/>
      <c r="BS801" s="107"/>
    </row>
    <row r="802" spans="1:71" x14ac:dyDescent="0.25">
      <c r="A802" s="107"/>
      <c r="B802" s="154"/>
      <c r="C802" s="107"/>
      <c r="D802" s="109"/>
      <c r="E802" s="109"/>
      <c r="F802" s="109"/>
      <c r="G802" s="109"/>
      <c r="H802" s="109"/>
      <c r="I802" s="109"/>
      <c r="J802" s="107"/>
      <c r="K802" s="107"/>
      <c r="L802" s="107"/>
      <c r="M802" s="107"/>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c r="BF802" s="107"/>
      <c r="BG802" s="107"/>
      <c r="BH802" s="107"/>
      <c r="BI802" s="107"/>
      <c r="BJ802" s="107"/>
      <c r="BK802" s="107"/>
      <c r="BL802" s="107"/>
      <c r="BM802" s="107"/>
      <c r="BN802" s="107"/>
      <c r="BO802" s="107"/>
      <c r="BP802" s="107"/>
      <c r="BQ802" s="107"/>
      <c r="BR802" s="107"/>
      <c r="BS802" s="107"/>
    </row>
    <row r="803" spans="1:71" x14ac:dyDescent="0.25">
      <c r="A803" s="107"/>
      <c r="B803" s="154"/>
      <c r="C803" s="107"/>
      <c r="D803" s="109"/>
      <c r="E803" s="109"/>
      <c r="F803" s="109"/>
      <c r="G803" s="109"/>
      <c r="H803" s="109"/>
      <c r="I803" s="109"/>
      <c r="J803" s="107"/>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c r="BF803" s="107"/>
      <c r="BG803" s="107"/>
      <c r="BH803" s="107"/>
      <c r="BI803" s="107"/>
      <c r="BJ803" s="107"/>
      <c r="BK803" s="107"/>
      <c r="BL803" s="107"/>
      <c r="BM803" s="107"/>
      <c r="BN803" s="107"/>
      <c r="BO803" s="107"/>
      <c r="BP803" s="107"/>
      <c r="BQ803" s="107"/>
      <c r="BR803" s="107"/>
      <c r="BS803" s="107"/>
    </row>
    <row r="804" spans="1:71" x14ac:dyDescent="0.25">
      <c r="A804" s="107"/>
      <c r="B804" s="154"/>
      <c r="C804" s="107"/>
      <c r="D804" s="109"/>
      <c r="E804" s="109"/>
      <c r="F804" s="109"/>
      <c r="G804" s="109"/>
      <c r="H804" s="109"/>
      <c r="I804" s="109"/>
      <c r="J804" s="107"/>
      <c r="K804" s="107"/>
      <c r="L804" s="107"/>
      <c r="M804" s="107"/>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c r="BF804" s="107"/>
      <c r="BG804" s="107"/>
      <c r="BH804" s="107"/>
      <c r="BI804" s="107"/>
      <c r="BJ804" s="107"/>
      <c r="BK804" s="107"/>
      <c r="BL804" s="107"/>
      <c r="BM804" s="107"/>
      <c r="BN804" s="107"/>
      <c r="BO804" s="107"/>
      <c r="BP804" s="107"/>
      <c r="BQ804" s="107"/>
      <c r="BR804" s="107"/>
      <c r="BS804" s="107"/>
    </row>
    <row r="805" spans="1:71" x14ac:dyDescent="0.25">
      <c r="A805" s="107"/>
      <c r="B805" s="154"/>
      <c r="C805" s="107"/>
      <c r="D805" s="109"/>
      <c r="E805" s="109"/>
      <c r="F805" s="109"/>
      <c r="G805" s="109"/>
      <c r="H805" s="109"/>
      <c r="I805" s="109"/>
      <c r="J805" s="107"/>
      <c r="K805" s="107"/>
      <c r="L805" s="107"/>
      <c r="M805" s="107"/>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c r="BF805" s="107"/>
      <c r="BG805" s="107"/>
      <c r="BH805" s="107"/>
      <c r="BI805" s="107"/>
      <c r="BJ805" s="107"/>
      <c r="BK805" s="107"/>
      <c r="BL805" s="107"/>
      <c r="BM805" s="107"/>
      <c r="BN805" s="107"/>
      <c r="BO805" s="107"/>
      <c r="BP805" s="107"/>
      <c r="BQ805" s="107"/>
      <c r="BR805" s="107"/>
      <c r="BS805" s="107"/>
    </row>
    <row r="806" spans="1:71" x14ac:dyDescent="0.25">
      <c r="A806" s="107"/>
      <c r="B806" s="154"/>
      <c r="C806" s="107"/>
      <c r="D806" s="109"/>
      <c r="E806" s="109"/>
      <c r="F806" s="109"/>
      <c r="G806" s="109"/>
      <c r="H806" s="109"/>
      <c r="I806" s="109"/>
      <c r="J806" s="107"/>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c r="BF806" s="107"/>
      <c r="BG806" s="107"/>
      <c r="BH806" s="107"/>
      <c r="BI806" s="107"/>
      <c r="BJ806" s="107"/>
      <c r="BK806" s="107"/>
      <c r="BL806" s="107"/>
      <c r="BM806" s="107"/>
      <c r="BN806" s="107"/>
      <c r="BO806" s="107"/>
      <c r="BP806" s="107"/>
      <c r="BQ806" s="107"/>
      <c r="BR806" s="107"/>
      <c r="BS806" s="107"/>
    </row>
    <row r="807" spans="1:71" x14ac:dyDescent="0.25">
      <c r="A807" s="107"/>
      <c r="B807" s="154"/>
      <c r="C807" s="107"/>
      <c r="D807" s="109"/>
      <c r="E807" s="109"/>
      <c r="F807" s="109"/>
      <c r="G807" s="109"/>
      <c r="H807" s="109"/>
      <c r="I807" s="109"/>
      <c r="J807" s="107"/>
      <c r="K807" s="107"/>
      <c r="L807" s="107"/>
      <c r="M807" s="107"/>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c r="BF807" s="107"/>
      <c r="BG807" s="107"/>
      <c r="BH807" s="107"/>
      <c r="BI807" s="107"/>
      <c r="BJ807" s="107"/>
      <c r="BK807" s="107"/>
      <c r="BL807" s="107"/>
      <c r="BM807" s="107"/>
      <c r="BN807" s="107"/>
      <c r="BO807" s="107"/>
      <c r="BP807" s="107"/>
      <c r="BQ807" s="107"/>
      <c r="BR807" s="107"/>
      <c r="BS807" s="107"/>
    </row>
    <row r="808" spans="1:71" x14ac:dyDescent="0.25">
      <c r="A808" s="107"/>
      <c r="B808" s="154"/>
      <c r="C808" s="107"/>
      <c r="D808" s="109"/>
      <c r="E808" s="109"/>
      <c r="F808" s="109"/>
      <c r="G808" s="109"/>
      <c r="H808" s="109"/>
      <c r="I808" s="109"/>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c r="BF808" s="107"/>
      <c r="BG808" s="107"/>
      <c r="BH808" s="107"/>
      <c r="BI808" s="107"/>
      <c r="BJ808" s="107"/>
      <c r="BK808" s="107"/>
      <c r="BL808" s="107"/>
      <c r="BM808" s="107"/>
      <c r="BN808" s="107"/>
      <c r="BO808" s="107"/>
      <c r="BP808" s="107"/>
      <c r="BQ808" s="107"/>
      <c r="BR808" s="107"/>
      <c r="BS808" s="107"/>
    </row>
    <row r="809" spans="1:71" x14ac:dyDescent="0.25">
      <c r="A809" s="107"/>
      <c r="B809" s="154"/>
      <c r="C809" s="107"/>
      <c r="D809" s="109"/>
      <c r="E809" s="109"/>
      <c r="F809" s="109"/>
      <c r="G809" s="109"/>
      <c r="H809" s="109"/>
      <c r="I809" s="109"/>
      <c r="J809" s="107"/>
      <c r="K809" s="107"/>
      <c r="L809" s="107"/>
      <c r="M809" s="107"/>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c r="BF809" s="107"/>
      <c r="BG809" s="107"/>
      <c r="BH809" s="107"/>
      <c r="BI809" s="107"/>
      <c r="BJ809" s="107"/>
      <c r="BK809" s="107"/>
      <c r="BL809" s="107"/>
      <c r="BM809" s="107"/>
      <c r="BN809" s="107"/>
      <c r="BO809" s="107"/>
      <c r="BP809" s="107"/>
      <c r="BQ809" s="107"/>
      <c r="BR809" s="107"/>
      <c r="BS809" s="107"/>
    </row>
    <row r="810" spans="1:71" x14ac:dyDescent="0.25">
      <c r="A810" s="107"/>
      <c r="B810" s="154"/>
      <c r="C810" s="107"/>
      <c r="D810" s="109"/>
      <c r="E810" s="109"/>
      <c r="F810" s="109"/>
      <c r="G810" s="109"/>
      <c r="H810" s="109"/>
      <c r="I810" s="109"/>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c r="BF810" s="107"/>
      <c r="BG810" s="107"/>
      <c r="BH810" s="107"/>
      <c r="BI810" s="107"/>
      <c r="BJ810" s="107"/>
      <c r="BK810" s="107"/>
      <c r="BL810" s="107"/>
      <c r="BM810" s="107"/>
      <c r="BN810" s="107"/>
      <c r="BO810" s="107"/>
      <c r="BP810" s="107"/>
      <c r="BQ810" s="107"/>
      <c r="BR810" s="107"/>
      <c r="BS810" s="107"/>
    </row>
    <row r="811" spans="1:71" x14ac:dyDescent="0.25">
      <c r="A811" s="107"/>
      <c r="B811" s="154"/>
      <c r="C811" s="107"/>
      <c r="D811" s="109"/>
      <c r="E811" s="109"/>
      <c r="F811" s="109"/>
      <c r="G811" s="109"/>
      <c r="H811" s="109"/>
      <c r="I811" s="109"/>
      <c r="J811" s="107"/>
      <c r="K811" s="107"/>
      <c r="L811" s="107"/>
      <c r="M811" s="107"/>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c r="BJ811" s="107"/>
      <c r="BK811" s="107"/>
      <c r="BL811" s="107"/>
      <c r="BM811" s="107"/>
      <c r="BN811" s="107"/>
      <c r="BO811" s="107"/>
      <c r="BP811" s="107"/>
      <c r="BQ811" s="107"/>
      <c r="BR811" s="107"/>
      <c r="BS811" s="107"/>
    </row>
    <row r="812" spans="1:71" x14ac:dyDescent="0.25">
      <c r="A812" s="107"/>
      <c r="B812" s="154"/>
      <c r="C812" s="107"/>
      <c r="D812" s="109"/>
      <c r="E812" s="109"/>
      <c r="F812" s="109"/>
      <c r="G812" s="109"/>
      <c r="H812" s="109"/>
      <c r="I812" s="109"/>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c r="BJ812" s="107"/>
      <c r="BK812" s="107"/>
      <c r="BL812" s="107"/>
      <c r="BM812" s="107"/>
      <c r="BN812" s="107"/>
      <c r="BO812" s="107"/>
      <c r="BP812" s="107"/>
      <c r="BQ812" s="107"/>
      <c r="BR812" s="107"/>
      <c r="BS812" s="107"/>
    </row>
    <row r="813" spans="1:71" x14ac:dyDescent="0.25">
      <c r="A813" s="107"/>
      <c r="B813" s="154"/>
      <c r="C813" s="107"/>
      <c r="D813" s="109"/>
      <c r="E813" s="109"/>
      <c r="F813" s="109"/>
      <c r="G813" s="109"/>
      <c r="H813" s="109"/>
      <c r="I813" s="109"/>
      <c r="J813" s="107"/>
      <c r="K813" s="107"/>
      <c r="L813" s="107"/>
      <c r="M813" s="107"/>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c r="BF813" s="107"/>
      <c r="BG813" s="107"/>
      <c r="BH813" s="107"/>
      <c r="BI813" s="107"/>
      <c r="BJ813" s="107"/>
      <c r="BK813" s="107"/>
      <c r="BL813" s="107"/>
      <c r="BM813" s="107"/>
      <c r="BN813" s="107"/>
      <c r="BO813" s="107"/>
      <c r="BP813" s="107"/>
      <c r="BQ813" s="107"/>
      <c r="BR813" s="107"/>
      <c r="BS813" s="107"/>
    </row>
    <row r="814" spans="1:71" x14ac:dyDescent="0.25">
      <c r="A814" s="107"/>
      <c r="B814" s="154"/>
      <c r="C814" s="107"/>
      <c r="D814" s="109"/>
      <c r="E814" s="109"/>
      <c r="F814" s="109"/>
      <c r="G814" s="109"/>
      <c r="H814" s="109"/>
      <c r="I814" s="109"/>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c r="BF814" s="107"/>
      <c r="BG814" s="107"/>
      <c r="BH814" s="107"/>
      <c r="BI814" s="107"/>
      <c r="BJ814" s="107"/>
      <c r="BK814" s="107"/>
      <c r="BL814" s="107"/>
      <c r="BM814" s="107"/>
      <c r="BN814" s="107"/>
      <c r="BO814" s="107"/>
      <c r="BP814" s="107"/>
      <c r="BQ814" s="107"/>
      <c r="BR814" s="107"/>
      <c r="BS814" s="107"/>
    </row>
    <row r="815" spans="1:71" x14ac:dyDescent="0.25">
      <c r="A815" s="107"/>
      <c r="B815" s="154"/>
      <c r="C815" s="107"/>
      <c r="D815" s="109"/>
      <c r="E815" s="109"/>
      <c r="F815" s="109"/>
      <c r="G815" s="109"/>
      <c r="H815" s="109"/>
      <c r="I815" s="109"/>
      <c r="J815" s="107"/>
      <c r="K815" s="107"/>
      <c r="L815" s="107"/>
      <c r="M815" s="107"/>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c r="BF815" s="107"/>
      <c r="BG815" s="107"/>
      <c r="BH815" s="107"/>
      <c r="BI815" s="107"/>
      <c r="BJ815" s="107"/>
      <c r="BK815" s="107"/>
      <c r="BL815" s="107"/>
      <c r="BM815" s="107"/>
      <c r="BN815" s="107"/>
      <c r="BO815" s="107"/>
      <c r="BP815" s="107"/>
      <c r="BQ815" s="107"/>
      <c r="BR815" s="107"/>
      <c r="BS815" s="107"/>
    </row>
    <row r="816" spans="1:71" x14ac:dyDescent="0.25">
      <c r="A816" s="107"/>
      <c r="B816" s="154"/>
      <c r="C816" s="107"/>
      <c r="D816" s="109"/>
      <c r="E816" s="109"/>
      <c r="F816" s="109"/>
      <c r="G816" s="109"/>
      <c r="H816" s="109"/>
      <c r="I816" s="109"/>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c r="BG816" s="107"/>
      <c r="BH816" s="107"/>
      <c r="BI816" s="107"/>
      <c r="BJ816" s="107"/>
      <c r="BK816" s="107"/>
      <c r="BL816" s="107"/>
      <c r="BM816" s="107"/>
      <c r="BN816" s="107"/>
      <c r="BO816" s="107"/>
      <c r="BP816" s="107"/>
      <c r="BQ816" s="107"/>
      <c r="BR816" s="107"/>
      <c r="BS816" s="107"/>
    </row>
    <row r="817" spans="1:71" x14ac:dyDescent="0.25">
      <c r="A817" s="107"/>
      <c r="B817" s="154"/>
      <c r="C817" s="107"/>
      <c r="D817" s="109"/>
      <c r="E817" s="109"/>
      <c r="F817" s="109"/>
      <c r="G817" s="109"/>
      <c r="H817" s="109"/>
      <c r="I817" s="109"/>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c r="BF817" s="107"/>
      <c r="BG817" s="107"/>
      <c r="BH817" s="107"/>
      <c r="BI817" s="107"/>
      <c r="BJ817" s="107"/>
      <c r="BK817" s="107"/>
      <c r="BL817" s="107"/>
      <c r="BM817" s="107"/>
      <c r="BN817" s="107"/>
      <c r="BO817" s="107"/>
      <c r="BP817" s="107"/>
      <c r="BQ817" s="107"/>
      <c r="BR817" s="107"/>
      <c r="BS817" s="107"/>
    </row>
    <row r="818" spans="1:71" x14ac:dyDescent="0.25">
      <c r="A818" s="107"/>
      <c r="B818" s="154"/>
      <c r="C818" s="107"/>
      <c r="D818" s="109"/>
      <c r="E818" s="109"/>
      <c r="F818" s="109"/>
      <c r="G818" s="109"/>
      <c r="H818" s="109"/>
      <c r="I818" s="109"/>
      <c r="J818" s="107"/>
      <c r="K818" s="107"/>
      <c r="L818" s="107"/>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c r="BF818" s="107"/>
      <c r="BG818" s="107"/>
      <c r="BH818" s="107"/>
      <c r="BI818" s="107"/>
      <c r="BJ818" s="107"/>
      <c r="BK818" s="107"/>
      <c r="BL818" s="107"/>
      <c r="BM818" s="107"/>
      <c r="BN818" s="107"/>
      <c r="BO818" s="107"/>
      <c r="BP818" s="107"/>
      <c r="BQ818" s="107"/>
      <c r="BR818" s="107"/>
      <c r="BS818" s="107"/>
    </row>
    <row r="819" spans="1:71" x14ac:dyDescent="0.25">
      <c r="A819" s="107"/>
      <c r="B819" s="154"/>
      <c r="C819" s="107"/>
      <c r="D819" s="109"/>
      <c r="E819" s="109"/>
      <c r="F819" s="109"/>
      <c r="G819" s="109"/>
      <c r="H819" s="109"/>
      <c r="I819" s="109"/>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c r="BF819" s="107"/>
      <c r="BG819" s="107"/>
      <c r="BH819" s="107"/>
      <c r="BI819" s="107"/>
      <c r="BJ819" s="107"/>
      <c r="BK819" s="107"/>
      <c r="BL819" s="107"/>
      <c r="BM819" s="107"/>
      <c r="BN819" s="107"/>
      <c r="BO819" s="107"/>
      <c r="BP819" s="107"/>
      <c r="BQ819" s="107"/>
      <c r="BR819" s="107"/>
      <c r="BS819" s="107"/>
    </row>
    <row r="820" spans="1:71" x14ac:dyDescent="0.25">
      <c r="A820" s="107"/>
      <c r="B820" s="154"/>
      <c r="C820" s="107"/>
      <c r="D820" s="109"/>
      <c r="E820" s="109"/>
      <c r="F820" s="109"/>
      <c r="G820" s="109"/>
      <c r="H820" s="109"/>
      <c r="I820" s="109"/>
      <c r="J820" s="107"/>
      <c r="K820" s="107"/>
      <c r="L820" s="107"/>
      <c r="M820" s="107"/>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c r="BF820" s="107"/>
      <c r="BG820" s="107"/>
      <c r="BH820" s="107"/>
      <c r="BI820" s="107"/>
      <c r="BJ820" s="107"/>
      <c r="BK820" s="107"/>
      <c r="BL820" s="107"/>
      <c r="BM820" s="107"/>
      <c r="BN820" s="107"/>
      <c r="BO820" s="107"/>
      <c r="BP820" s="107"/>
      <c r="BQ820" s="107"/>
      <c r="BR820" s="107"/>
      <c r="BS820" s="107"/>
    </row>
    <row r="821" spans="1:71" x14ac:dyDescent="0.25">
      <c r="A821" s="107"/>
      <c r="B821" s="154"/>
      <c r="C821" s="107"/>
      <c r="D821" s="109"/>
      <c r="E821" s="109"/>
      <c r="F821" s="109"/>
      <c r="G821" s="109"/>
      <c r="H821" s="109"/>
      <c r="I821" s="109"/>
      <c r="J821" s="107"/>
      <c r="K821" s="107"/>
      <c r="L821" s="107"/>
      <c r="M821" s="107"/>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c r="BF821" s="107"/>
      <c r="BG821" s="107"/>
      <c r="BH821" s="107"/>
      <c r="BI821" s="107"/>
      <c r="BJ821" s="107"/>
      <c r="BK821" s="107"/>
      <c r="BL821" s="107"/>
      <c r="BM821" s="107"/>
      <c r="BN821" s="107"/>
      <c r="BO821" s="107"/>
      <c r="BP821" s="107"/>
      <c r="BQ821" s="107"/>
      <c r="BR821" s="107"/>
      <c r="BS821" s="107"/>
    </row>
    <row r="822" spans="1:71" x14ac:dyDescent="0.25">
      <c r="A822" s="107"/>
      <c r="B822" s="154"/>
      <c r="C822" s="107"/>
      <c r="D822" s="109"/>
      <c r="E822" s="109"/>
      <c r="F822" s="109"/>
      <c r="G822" s="109"/>
      <c r="H822" s="109"/>
      <c r="I822" s="109"/>
      <c r="J822" s="107"/>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c r="BJ822" s="107"/>
      <c r="BK822" s="107"/>
      <c r="BL822" s="107"/>
      <c r="BM822" s="107"/>
      <c r="BN822" s="107"/>
      <c r="BO822" s="107"/>
      <c r="BP822" s="107"/>
      <c r="BQ822" s="107"/>
      <c r="BR822" s="107"/>
      <c r="BS822" s="107"/>
    </row>
    <row r="823" spans="1:71" x14ac:dyDescent="0.25">
      <c r="A823" s="107"/>
      <c r="B823" s="154"/>
      <c r="C823" s="107"/>
      <c r="D823" s="109"/>
      <c r="E823" s="109"/>
      <c r="F823" s="109"/>
      <c r="G823" s="109"/>
      <c r="H823" s="109"/>
      <c r="I823" s="109"/>
      <c r="J823" s="107"/>
      <c r="K823" s="107"/>
      <c r="L823" s="107"/>
      <c r="M823" s="107"/>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row>
    <row r="824" spans="1:71" x14ac:dyDescent="0.25">
      <c r="A824" s="107"/>
      <c r="B824" s="154"/>
      <c r="C824" s="107"/>
      <c r="D824" s="109"/>
      <c r="E824" s="109"/>
      <c r="F824" s="109"/>
      <c r="G824" s="109"/>
      <c r="H824" s="109"/>
      <c r="I824" s="109"/>
      <c r="J824" s="107"/>
      <c r="K824" s="107"/>
      <c r="L824" s="107"/>
      <c r="M824" s="107"/>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row>
    <row r="825" spans="1:71" x14ac:dyDescent="0.25">
      <c r="A825" s="107"/>
      <c r="B825" s="154"/>
      <c r="C825" s="107"/>
      <c r="D825" s="109"/>
      <c r="E825" s="109"/>
      <c r="F825" s="109"/>
      <c r="G825" s="109"/>
      <c r="H825" s="109"/>
      <c r="I825" s="109"/>
      <c r="J825" s="107"/>
      <c r="K825" s="107"/>
      <c r="L825" s="107"/>
      <c r="M825" s="107"/>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c r="BJ825" s="107"/>
      <c r="BK825" s="107"/>
      <c r="BL825" s="107"/>
      <c r="BM825" s="107"/>
      <c r="BN825" s="107"/>
      <c r="BO825" s="107"/>
      <c r="BP825" s="107"/>
      <c r="BQ825" s="107"/>
      <c r="BR825" s="107"/>
      <c r="BS825" s="107"/>
    </row>
    <row r="826" spans="1:71" x14ac:dyDescent="0.25">
      <c r="A826" s="107"/>
      <c r="B826" s="154"/>
      <c r="C826" s="107"/>
      <c r="D826" s="109"/>
      <c r="E826" s="109"/>
      <c r="F826" s="109"/>
      <c r="G826" s="109"/>
      <c r="H826" s="109"/>
      <c r="I826" s="109"/>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c r="BF826" s="107"/>
      <c r="BG826" s="107"/>
      <c r="BH826" s="107"/>
      <c r="BI826" s="107"/>
      <c r="BJ826" s="107"/>
      <c r="BK826" s="107"/>
      <c r="BL826" s="107"/>
      <c r="BM826" s="107"/>
      <c r="BN826" s="107"/>
      <c r="BO826" s="107"/>
      <c r="BP826" s="107"/>
      <c r="BQ826" s="107"/>
      <c r="BR826" s="107"/>
      <c r="BS826" s="107"/>
    </row>
    <row r="827" spans="1:71" x14ac:dyDescent="0.25">
      <c r="A827" s="107"/>
      <c r="B827" s="154"/>
      <c r="C827" s="107"/>
      <c r="D827" s="109"/>
      <c r="E827" s="109"/>
      <c r="F827" s="109"/>
      <c r="G827" s="109"/>
      <c r="H827" s="109"/>
      <c r="I827" s="109"/>
      <c r="J827" s="107"/>
      <c r="K827" s="107"/>
      <c r="L827" s="107"/>
      <c r="M827" s="107"/>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c r="BF827" s="107"/>
      <c r="BG827" s="107"/>
      <c r="BH827" s="107"/>
      <c r="BI827" s="107"/>
      <c r="BJ827" s="107"/>
      <c r="BK827" s="107"/>
      <c r="BL827" s="107"/>
      <c r="BM827" s="107"/>
      <c r="BN827" s="107"/>
      <c r="BO827" s="107"/>
      <c r="BP827" s="107"/>
      <c r="BQ827" s="107"/>
      <c r="BR827" s="107"/>
      <c r="BS827" s="107"/>
    </row>
    <row r="828" spans="1:71" x14ac:dyDescent="0.25">
      <c r="A828" s="107"/>
      <c r="B828" s="154"/>
      <c r="C828" s="107"/>
      <c r="D828" s="109"/>
      <c r="E828" s="109"/>
      <c r="F828" s="109"/>
      <c r="G828" s="109"/>
      <c r="H828" s="109"/>
      <c r="I828" s="109"/>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c r="BF828" s="107"/>
      <c r="BG828" s="107"/>
      <c r="BH828" s="107"/>
      <c r="BI828" s="107"/>
      <c r="BJ828" s="107"/>
      <c r="BK828" s="107"/>
      <c r="BL828" s="107"/>
      <c r="BM828" s="107"/>
      <c r="BN828" s="107"/>
      <c r="BO828" s="107"/>
      <c r="BP828" s="107"/>
      <c r="BQ828" s="107"/>
      <c r="BR828" s="107"/>
      <c r="BS828" s="107"/>
    </row>
    <row r="829" spans="1:71" x14ac:dyDescent="0.25">
      <c r="A829" s="107"/>
      <c r="B829" s="154"/>
      <c r="C829" s="107"/>
      <c r="D829" s="109"/>
      <c r="E829" s="109"/>
      <c r="F829" s="109"/>
      <c r="G829" s="109"/>
      <c r="H829" s="109"/>
      <c r="I829" s="109"/>
      <c r="J829" s="107"/>
      <c r="K829" s="107"/>
      <c r="L829" s="107"/>
      <c r="M829" s="107"/>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c r="BF829" s="107"/>
      <c r="BG829" s="107"/>
      <c r="BH829" s="107"/>
      <c r="BI829" s="107"/>
      <c r="BJ829" s="107"/>
      <c r="BK829" s="107"/>
      <c r="BL829" s="107"/>
      <c r="BM829" s="107"/>
      <c r="BN829" s="107"/>
      <c r="BO829" s="107"/>
      <c r="BP829" s="107"/>
      <c r="BQ829" s="107"/>
      <c r="BR829" s="107"/>
      <c r="BS829" s="107"/>
    </row>
    <row r="830" spans="1:71" x14ac:dyDescent="0.25">
      <c r="A830" s="107"/>
      <c r="B830" s="154"/>
      <c r="C830" s="107"/>
      <c r="D830" s="109"/>
      <c r="E830" s="109"/>
      <c r="F830" s="109"/>
      <c r="G830" s="109"/>
      <c r="H830" s="109"/>
      <c r="I830" s="109"/>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c r="BF830" s="107"/>
      <c r="BG830" s="107"/>
      <c r="BH830" s="107"/>
      <c r="BI830" s="107"/>
      <c r="BJ830" s="107"/>
      <c r="BK830" s="107"/>
      <c r="BL830" s="107"/>
      <c r="BM830" s="107"/>
      <c r="BN830" s="107"/>
      <c r="BO830" s="107"/>
      <c r="BP830" s="107"/>
      <c r="BQ830" s="107"/>
      <c r="BR830" s="107"/>
      <c r="BS830" s="107"/>
    </row>
    <row r="831" spans="1:71" x14ac:dyDescent="0.25">
      <c r="A831" s="107"/>
      <c r="B831" s="154"/>
      <c r="C831" s="107"/>
      <c r="D831" s="109"/>
      <c r="E831" s="109"/>
      <c r="F831" s="109"/>
      <c r="G831" s="109"/>
      <c r="H831" s="109"/>
      <c r="I831" s="109"/>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c r="BF831" s="107"/>
      <c r="BG831" s="107"/>
      <c r="BH831" s="107"/>
      <c r="BI831" s="107"/>
      <c r="BJ831" s="107"/>
      <c r="BK831" s="107"/>
      <c r="BL831" s="107"/>
      <c r="BM831" s="107"/>
      <c r="BN831" s="107"/>
      <c r="BO831" s="107"/>
      <c r="BP831" s="107"/>
      <c r="BQ831" s="107"/>
      <c r="BR831" s="107"/>
      <c r="BS831" s="107"/>
    </row>
    <row r="832" spans="1:71" x14ac:dyDescent="0.25">
      <c r="A832" s="107"/>
      <c r="B832" s="154"/>
      <c r="C832" s="107"/>
      <c r="D832" s="109"/>
      <c r="E832" s="109"/>
      <c r="F832" s="109"/>
      <c r="G832" s="109"/>
      <c r="H832" s="109"/>
      <c r="I832" s="109"/>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c r="BG832" s="107"/>
      <c r="BH832" s="107"/>
      <c r="BI832" s="107"/>
      <c r="BJ832" s="107"/>
      <c r="BK832" s="107"/>
      <c r="BL832" s="107"/>
      <c r="BM832" s="107"/>
      <c r="BN832" s="107"/>
      <c r="BO832" s="107"/>
      <c r="BP832" s="107"/>
      <c r="BQ832" s="107"/>
      <c r="BR832" s="107"/>
      <c r="BS832" s="107"/>
    </row>
    <row r="833" spans="1:71" x14ac:dyDescent="0.25">
      <c r="A833" s="107"/>
      <c r="B833" s="154"/>
      <c r="C833" s="107"/>
      <c r="D833" s="109"/>
      <c r="E833" s="109"/>
      <c r="F833" s="109"/>
      <c r="G833" s="109"/>
      <c r="H833" s="109"/>
      <c r="I833" s="109"/>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c r="BF833" s="107"/>
      <c r="BG833" s="107"/>
      <c r="BH833" s="107"/>
      <c r="BI833" s="107"/>
      <c r="BJ833" s="107"/>
      <c r="BK833" s="107"/>
      <c r="BL833" s="107"/>
      <c r="BM833" s="107"/>
      <c r="BN833" s="107"/>
      <c r="BO833" s="107"/>
      <c r="BP833" s="107"/>
      <c r="BQ833" s="107"/>
      <c r="BR833" s="107"/>
      <c r="BS833" s="107"/>
    </row>
    <row r="834" spans="1:71" x14ac:dyDescent="0.25">
      <c r="A834" s="107"/>
      <c r="B834" s="154"/>
      <c r="C834" s="107"/>
      <c r="D834" s="109"/>
      <c r="E834" s="109"/>
      <c r="F834" s="109"/>
      <c r="G834" s="109"/>
      <c r="H834" s="109"/>
      <c r="I834" s="109"/>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c r="BF834" s="107"/>
      <c r="BG834" s="107"/>
      <c r="BH834" s="107"/>
      <c r="BI834" s="107"/>
      <c r="BJ834" s="107"/>
      <c r="BK834" s="107"/>
      <c r="BL834" s="107"/>
      <c r="BM834" s="107"/>
      <c r="BN834" s="107"/>
      <c r="BO834" s="107"/>
      <c r="BP834" s="107"/>
      <c r="BQ834" s="107"/>
      <c r="BR834" s="107"/>
      <c r="BS834" s="107"/>
    </row>
    <row r="835" spans="1:71" x14ac:dyDescent="0.25">
      <c r="A835" s="107"/>
      <c r="B835" s="154"/>
      <c r="C835" s="107"/>
      <c r="D835" s="109"/>
      <c r="E835" s="109"/>
      <c r="F835" s="109"/>
      <c r="G835" s="109"/>
      <c r="H835" s="109"/>
      <c r="I835" s="109"/>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c r="BF835" s="107"/>
      <c r="BG835" s="107"/>
      <c r="BH835" s="107"/>
      <c r="BI835" s="107"/>
      <c r="BJ835" s="107"/>
      <c r="BK835" s="107"/>
      <c r="BL835" s="107"/>
      <c r="BM835" s="107"/>
      <c r="BN835" s="107"/>
      <c r="BO835" s="107"/>
      <c r="BP835" s="107"/>
      <c r="BQ835" s="107"/>
      <c r="BR835" s="107"/>
      <c r="BS835" s="107"/>
    </row>
    <row r="836" spans="1:71" x14ac:dyDescent="0.25">
      <c r="A836" s="107"/>
      <c r="B836" s="154"/>
      <c r="C836" s="107"/>
      <c r="D836" s="109"/>
      <c r="E836" s="109"/>
      <c r="F836" s="109"/>
      <c r="G836" s="109"/>
      <c r="H836" s="109"/>
      <c r="I836" s="109"/>
      <c r="J836" s="107"/>
      <c r="K836" s="107"/>
      <c r="L836" s="107"/>
      <c r="M836" s="107"/>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c r="BF836" s="107"/>
      <c r="BG836" s="107"/>
      <c r="BH836" s="107"/>
      <c r="BI836" s="107"/>
      <c r="BJ836" s="107"/>
      <c r="BK836" s="107"/>
      <c r="BL836" s="107"/>
      <c r="BM836" s="107"/>
      <c r="BN836" s="107"/>
      <c r="BO836" s="107"/>
      <c r="BP836" s="107"/>
      <c r="BQ836" s="107"/>
      <c r="BR836" s="107"/>
      <c r="BS836" s="107"/>
    </row>
    <row r="837" spans="1:71" x14ac:dyDescent="0.25">
      <c r="A837" s="107"/>
      <c r="B837" s="154"/>
      <c r="C837" s="107"/>
      <c r="D837" s="109"/>
      <c r="E837" s="109"/>
      <c r="F837" s="109"/>
      <c r="G837" s="109"/>
      <c r="H837" s="109"/>
      <c r="I837" s="109"/>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c r="BF837" s="107"/>
      <c r="BG837" s="107"/>
      <c r="BH837" s="107"/>
      <c r="BI837" s="107"/>
      <c r="BJ837" s="107"/>
      <c r="BK837" s="107"/>
      <c r="BL837" s="107"/>
      <c r="BM837" s="107"/>
      <c r="BN837" s="107"/>
      <c r="BO837" s="107"/>
      <c r="BP837" s="107"/>
      <c r="BQ837" s="107"/>
      <c r="BR837" s="107"/>
      <c r="BS837" s="107"/>
    </row>
    <row r="838" spans="1:71" x14ac:dyDescent="0.25">
      <c r="A838" s="107"/>
      <c r="B838" s="154"/>
      <c r="C838" s="107"/>
      <c r="D838" s="109"/>
      <c r="E838" s="109"/>
      <c r="F838" s="109"/>
      <c r="G838" s="109"/>
      <c r="H838" s="109"/>
      <c r="I838" s="109"/>
      <c r="J838" s="107"/>
      <c r="K838" s="107"/>
      <c r="L838" s="107"/>
      <c r="M838" s="107"/>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c r="BF838" s="107"/>
      <c r="BG838" s="107"/>
      <c r="BH838" s="107"/>
      <c r="BI838" s="107"/>
      <c r="BJ838" s="107"/>
      <c r="BK838" s="107"/>
      <c r="BL838" s="107"/>
      <c r="BM838" s="107"/>
      <c r="BN838" s="107"/>
      <c r="BO838" s="107"/>
      <c r="BP838" s="107"/>
      <c r="BQ838" s="107"/>
      <c r="BR838" s="107"/>
      <c r="BS838" s="107"/>
    </row>
    <row r="839" spans="1:71" x14ac:dyDescent="0.25">
      <c r="A839" s="107"/>
      <c r="B839" s="154"/>
      <c r="C839" s="107"/>
      <c r="D839" s="109"/>
      <c r="E839" s="109"/>
      <c r="F839" s="109"/>
      <c r="G839" s="109"/>
      <c r="H839" s="109"/>
      <c r="I839" s="109"/>
      <c r="J839" s="107"/>
      <c r="K839" s="107"/>
      <c r="L839" s="107"/>
      <c r="M839" s="107"/>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c r="BF839" s="107"/>
      <c r="BG839" s="107"/>
      <c r="BH839" s="107"/>
      <c r="BI839" s="107"/>
      <c r="BJ839" s="107"/>
      <c r="BK839" s="107"/>
      <c r="BL839" s="107"/>
      <c r="BM839" s="107"/>
      <c r="BN839" s="107"/>
      <c r="BO839" s="107"/>
      <c r="BP839" s="107"/>
      <c r="BQ839" s="107"/>
      <c r="BR839" s="107"/>
      <c r="BS839" s="107"/>
    </row>
    <row r="840" spans="1:71" x14ac:dyDescent="0.25">
      <c r="A840" s="107"/>
      <c r="B840" s="154"/>
      <c r="C840" s="107"/>
      <c r="D840" s="109"/>
      <c r="E840" s="109"/>
      <c r="F840" s="109"/>
      <c r="G840" s="109"/>
      <c r="H840" s="109"/>
      <c r="I840" s="109"/>
      <c r="J840" s="107"/>
      <c r="K840" s="107"/>
      <c r="L840" s="107"/>
      <c r="M840" s="107"/>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c r="BF840" s="107"/>
      <c r="BG840" s="107"/>
      <c r="BH840" s="107"/>
      <c r="BI840" s="107"/>
      <c r="BJ840" s="107"/>
      <c r="BK840" s="107"/>
      <c r="BL840" s="107"/>
      <c r="BM840" s="107"/>
      <c r="BN840" s="107"/>
      <c r="BO840" s="107"/>
      <c r="BP840" s="107"/>
      <c r="BQ840" s="107"/>
      <c r="BR840" s="107"/>
      <c r="BS840" s="107"/>
    </row>
    <row r="841" spans="1:71" x14ac:dyDescent="0.25">
      <c r="A841" s="107"/>
      <c r="B841" s="154"/>
      <c r="C841" s="107"/>
      <c r="D841" s="109"/>
      <c r="E841" s="109"/>
      <c r="F841" s="109"/>
      <c r="G841" s="109"/>
      <c r="H841" s="109"/>
      <c r="I841" s="109"/>
      <c r="J841" s="107"/>
      <c r="K841" s="107"/>
      <c r="L841" s="107"/>
      <c r="M841" s="107"/>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c r="BF841" s="107"/>
      <c r="BG841" s="107"/>
      <c r="BH841" s="107"/>
      <c r="BI841" s="107"/>
      <c r="BJ841" s="107"/>
      <c r="BK841" s="107"/>
      <c r="BL841" s="107"/>
      <c r="BM841" s="107"/>
      <c r="BN841" s="107"/>
      <c r="BO841" s="107"/>
      <c r="BP841" s="107"/>
      <c r="BQ841" s="107"/>
      <c r="BR841" s="107"/>
      <c r="BS841" s="107"/>
    </row>
    <row r="842" spans="1:71" x14ac:dyDescent="0.25">
      <c r="A842" s="107"/>
      <c r="B842" s="154"/>
      <c r="C842" s="107"/>
      <c r="D842" s="109"/>
      <c r="E842" s="109"/>
      <c r="F842" s="109"/>
      <c r="G842" s="109"/>
      <c r="H842" s="109"/>
      <c r="I842" s="109"/>
      <c r="J842" s="107"/>
      <c r="K842" s="107"/>
      <c r="L842" s="107"/>
      <c r="M842" s="107"/>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c r="BF842" s="107"/>
      <c r="BG842" s="107"/>
      <c r="BH842" s="107"/>
      <c r="BI842" s="107"/>
      <c r="BJ842" s="107"/>
      <c r="BK842" s="107"/>
      <c r="BL842" s="107"/>
      <c r="BM842" s="107"/>
      <c r="BN842" s="107"/>
      <c r="BO842" s="107"/>
      <c r="BP842" s="107"/>
      <c r="BQ842" s="107"/>
      <c r="BR842" s="107"/>
      <c r="BS842" s="107"/>
    </row>
    <row r="843" spans="1:71" x14ac:dyDescent="0.25">
      <c r="A843" s="107"/>
      <c r="B843" s="154"/>
      <c r="C843" s="107"/>
      <c r="D843" s="109"/>
      <c r="E843" s="109"/>
      <c r="F843" s="109"/>
      <c r="G843" s="109"/>
      <c r="H843" s="109"/>
      <c r="I843" s="109"/>
      <c r="J843" s="107"/>
      <c r="K843" s="107"/>
      <c r="L843" s="107"/>
      <c r="M843" s="107"/>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c r="BF843" s="107"/>
      <c r="BG843" s="107"/>
      <c r="BH843" s="107"/>
      <c r="BI843" s="107"/>
      <c r="BJ843" s="107"/>
      <c r="BK843" s="107"/>
      <c r="BL843" s="107"/>
      <c r="BM843" s="107"/>
      <c r="BN843" s="107"/>
      <c r="BO843" s="107"/>
      <c r="BP843" s="107"/>
      <c r="BQ843" s="107"/>
      <c r="BR843" s="107"/>
      <c r="BS843" s="107"/>
    </row>
    <row r="844" spans="1:71" x14ac:dyDescent="0.25">
      <c r="A844" s="107"/>
      <c r="B844" s="154"/>
      <c r="C844" s="107"/>
      <c r="D844" s="109"/>
      <c r="E844" s="109"/>
      <c r="F844" s="109"/>
      <c r="G844" s="109"/>
      <c r="H844" s="109"/>
      <c r="I844" s="109"/>
      <c r="J844" s="107"/>
      <c r="K844" s="107"/>
      <c r="L844" s="107"/>
      <c r="M844" s="107"/>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c r="BF844" s="107"/>
      <c r="BG844" s="107"/>
      <c r="BH844" s="107"/>
      <c r="BI844" s="107"/>
      <c r="BJ844" s="107"/>
      <c r="BK844" s="107"/>
      <c r="BL844" s="107"/>
      <c r="BM844" s="107"/>
      <c r="BN844" s="107"/>
      <c r="BO844" s="107"/>
      <c r="BP844" s="107"/>
      <c r="BQ844" s="107"/>
      <c r="BR844" s="107"/>
      <c r="BS844" s="107"/>
    </row>
    <row r="845" spans="1:71" x14ac:dyDescent="0.25">
      <c r="A845" s="107"/>
      <c r="B845" s="154"/>
      <c r="C845" s="107"/>
      <c r="D845" s="109"/>
      <c r="E845" s="109"/>
      <c r="F845" s="109"/>
      <c r="G845" s="109"/>
      <c r="H845" s="109"/>
      <c r="I845" s="109"/>
      <c r="J845" s="107"/>
      <c r="K845" s="107"/>
      <c r="L845" s="107"/>
      <c r="M845" s="107"/>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c r="BF845" s="107"/>
      <c r="BG845" s="107"/>
      <c r="BH845" s="107"/>
      <c r="BI845" s="107"/>
      <c r="BJ845" s="107"/>
      <c r="BK845" s="107"/>
      <c r="BL845" s="107"/>
      <c r="BM845" s="107"/>
      <c r="BN845" s="107"/>
      <c r="BO845" s="107"/>
      <c r="BP845" s="107"/>
      <c r="BQ845" s="107"/>
      <c r="BR845" s="107"/>
      <c r="BS845" s="107"/>
    </row>
    <row r="846" spans="1:71" x14ac:dyDescent="0.25">
      <c r="A846" s="107"/>
      <c r="B846" s="154"/>
      <c r="C846" s="107"/>
      <c r="D846" s="109"/>
      <c r="E846" s="109"/>
      <c r="F846" s="109"/>
      <c r="G846" s="109"/>
      <c r="H846" s="109"/>
      <c r="I846" s="109"/>
      <c r="J846" s="107"/>
      <c r="K846" s="107"/>
      <c r="L846" s="107"/>
      <c r="M846" s="107"/>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c r="BF846" s="107"/>
      <c r="BG846" s="107"/>
      <c r="BH846" s="107"/>
      <c r="BI846" s="107"/>
      <c r="BJ846" s="107"/>
      <c r="BK846" s="107"/>
      <c r="BL846" s="107"/>
      <c r="BM846" s="107"/>
      <c r="BN846" s="107"/>
      <c r="BO846" s="107"/>
      <c r="BP846" s="107"/>
      <c r="BQ846" s="107"/>
      <c r="BR846" s="107"/>
      <c r="BS846" s="107"/>
    </row>
    <row r="847" spans="1:71" x14ac:dyDescent="0.25">
      <c r="A847" s="107"/>
      <c r="B847" s="154"/>
      <c r="C847" s="107"/>
      <c r="D847" s="109"/>
      <c r="E847" s="109"/>
      <c r="F847" s="109"/>
      <c r="G847" s="109"/>
      <c r="H847" s="109"/>
      <c r="I847" s="109"/>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c r="BF847" s="107"/>
      <c r="BG847" s="107"/>
      <c r="BH847" s="107"/>
      <c r="BI847" s="107"/>
      <c r="BJ847" s="107"/>
      <c r="BK847" s="107"/>
      <c r="BL847" s="107"/>
      <c r="BM847" s="107"/>
      <c r="BN847" s="107"/>
      <c r="BO847" s="107"/>
      <c r="BP847" s="107"/>
      <c r="BQ847" s="107"/>
      <c r="BR847" s="107"/>
      <c r="BS847" s="107"/>
    </row>
    <row r="848" spans="1:71" x14ac:dyDescent="0.25">
      <c r="A848" s="107"/>
      <c r="B848" s="154"/>
      <c r="C848" s="107"/>
      <c r="D848" s="109"/>
      <c r="E848" s="109"/>
      <c r="F848" s="109"/>
      <c r="G848" s="109"/>
      <c r="H848" s="109"/>
      <c r="I848" s="109"/>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c r="BF848" s="107"/>
      <c r="BG848" s="107"/>
      <c r="BH848" s="107"/>
      <c r="BI848" s="107"/>
      <c r="BJ848" s="107"/>
      <c r="BK848" s="107"/>
      <c r="BL848" s="107"/>
      <c r="BM848" s="107"/>
      <c r="BN848" s="107"/>
      <c r="BO848" s="107"/>
      <c r="BP848" s="107"/>
      <c r="BQ848" s="107"/>
      <c r="BR848" s="107"/>
      <c r="BS848" s="107"/>
    </row>
    <row r="849" spans="1:71" x14ac:dyDescent="0.25">
      <c r="A849" s="107"/>
      <c r="B849" s="154"/>
      <c r="C849" s="107"/>
      <c r="D849" s="109"/>
      <c r="E849" s="109"/>
      <c r="F849" s="109"/>
      <c r="G849" s="109"/>
      <c r="H849" s="109"/>
      <c r="I849" s="109"/>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c r="BF849" s="107"/>
      <c r="BG849" s="107"/>
      <c r="BH849" s="107"/>
      <c r="BI849" s="107"/>
      <c r="BJ849" s="107"/>
      <c r="BK849" s="107"/>
      <c r="BL849" s="107"/>
      <c r="BM849" s="107"/>
      <c r="BN849" s="107"/>
      <c r="BO849" s="107"/>
      <c r="BP849" s="107"/>
      <c r="BQ849" s="107"/>
      <c r="BR849" s="107"/>
      <c r="BS849" s="107"/>
    </row>
    <row r="850" spans="1:71" x14ac:dyDescent="0.25">
      <c r="A850" s="107"/>
      <c r="B850" s="154"/>
      <c r="C850" s="107"/>
      <c r="D850" s="109"/>
      <c r="E850" s="109"/>
      <c r="F850" s="109"/>
      <c r="G850" s="109"/>
      <c r="H850" s="109"/>
      <c r="I850" s="109"/>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c r="BF850" s="107"/>
      <c r="BG850" s="107"/>
      <c r="BH850" s="107"/>
      <c r="BI850" s="107"/>
      <c r="BJ850" s="107"/>
      <c r="BK850" s="107"/>
      <c r="BL850" s="107"/>
      <c r="BM850" s="107"/>
      <c r="BN850" s="107"/>
      <c r="BO850" s="107"/>
      <c r="BP850" s="107"/>
      <c r="BQ850" s="107"/>
      <c r="BR850" s="107"/>
      <c r="BS850" s="107"/>
    </row>
    <row r="851" spans="1:71" x14ac:dyDescent="0.25">
      <c r="A851" s="107"/>
      <c r="B851" s="154"/>
      <c r="C851" s="107"/>
      <c r="D851" s="109"/>
      <c r="E851" s="109"/>
      <c r="F851" s="109"/>
      <c r="G851" s="109"/>
      <c r="H851" s="109"/>
      <c r="I851" s="109"/>
      <c r="J851" s="107"/>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c r="BF851" s="107"/>
      <c r="BG851" s="107"/>
      <c r="BH851" s="107"/>
      <c r="BI851" s="107"/>
      <c r="BJ851" s="107"/>
      <c r="BK851" s="107"/>
      <c r="BL851" s="107"/>
      <c r="BM851" s="107"/>
      <c r="BN851" s="107"/>
      <c r="BO851" s="107"/>
      <c r="BP851" s="107"/>
      <c r="BQ851" s="107"/>
      <c r="BR851" s="107"/>
      <c r="BS851" s="107"/>
    </row>
    <row r="852" spans="1:71" x14ac:dyDescent="0.25">
      <c r="A852" s="107"/>
      <c r="B852" s="154"/>
      <c r="C852" s="107"/>
      <c r="D852" s="109"/>
      <c r="E852" s="109"/>
      <c r="F852" s="109"/>
      <c r="G852" s="109"/>
      <c r="H852" s="109"/>
      <c r="I852" s="109"/>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c r="BF852" s="107"/>
      <c r="BG852" s="107"/>
      <c r="BH852" s="107"/>
      <c r="BI852" s="107"/>
      <c r="BJ852" s="107"/>
      <c r="BK852" s="107"/>
      <c r="BL852" s="107"/>
      <c r="BM852" s="107"/>
      <c r="BN852" s="107"/>
      <c r="BO852" s="107"/>
      <c r="BP852" s="107"/>
      <c r="BQ852" s="107"/>
      <c r="BR852" s="107"/>
      <c r="BS852" s="107"/>
    </row>
    <row r="853" spans="1:71" x14ac:dyDescent="0.25">
      <c r="A853" s="107"/>
      <c r="B853" s="154"/>
      <c r="C853" s="107"/>
      <c r="D853" s="109"/>
      <c r="E853" s="109"/>
      <c r="F853" s="109"/>
      <c r="G853" s="109"/>
      <c r="H853" s="109"/>
      <c r="I853" s="109"/>
      <c r="J853" s="107"/>
      <c r="K853" s="107"/>
      <c r="L853" s="107"/>
      <c r="M853" s="107"/>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c r="BF853" s="107"/>
      <c r="BG853" s="107"/>
      <c r="BH853" s="107"/>
      <c r="BI853" s="107"/>
      <c r="BJ853" s="107"/>
      <c r="BK853" s="107"/>
      <c r="BL853" s="107"/>
      <c r="BM853" s="107"/>
      <c r="BN853" s="107"/>
      <c r="BO853" s="107"/>
      <c r="BP853" s="107"/>
      <c r="BQ853" s="107"/>
      <c r="BR853" s="107"/>
      <c r="BS853" s="107"/>
    </row>
    <row r="854" spans="1:71" x14ac:dyDescent="0.25">
      <c r="A854" s="107"/>
      <c r="B854" s="154"/>
      <c r="C854" s="107"/>
      <c r="D854" s="109"/>
      <c r="E854" s="109"/>
      <c r="F854" s="109"/>
      <c r="G854" s="109"/>
      <c r="H854" s="109"/>
      <c r="I854" s="109"/>
      <c r="J854" s="107"/>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c r="BF854" s="107"/>
      <c r="BG854" s="107"/>
      <c r="BH854" s="107"/>
      <c r="BI854" s="107"/>
      <c r="BJ854" s="107"/>
      <c r="BK854" s="107"/>
      <c r="BL854" s="107"/>
      <c r="BM854" s="107"/>
      <c r="BN854" s="107"/>
      <c r="BO854" s="107"/>
      <c r="BP854" s="107"/>
      <c r="BQ854" s="107"/>
      <c r="BR854" s="107"/>
      <c r="BS854" s="107"/>
    </row>
    <row r="855" spans="1:71" x14ac:dyDescent="0.25">
      <c r="A855" s="107"/>
      <c r="B855" s="154"/>
      <c r="C855" s="107"/>
      <c r="D855" s="109"/>
      <c r="E855" s="109"/>
      <c r="F855" s="109"/>
      <c r="G855" s="109"/>
      <c r="H855" s="109"/>
      <c r="I855" s="109"/>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c r="BF855" s="107"/>
      <c r="BG855" s="107"/>
      <c r="BH855" s="107"/>
      <c r="BI855" s="107"/>
      <c r="BJ855" s="107"/>
      <c r="BK855" s="107"/>
      <c r="BL855" s="107"/>
      <c r="BM855" s="107"/>
      <c r="BN855" s="107"/>
      <c r="BO855" s="107"/>
      <c r="BP855" s="107"/>
      <c r="BQ855" s="107"/>
      <c r="BR855" s="107"/>
      <c r="BS855" s="107"/>
    </row>
    <row r="856" spans="1:71" x14ac:dyDescent="0.25">
      <c r="A856" s="107"/>
      <c r="B856" s="154"/>
      <c r="C856" s="107"/>
      <c r="D856" s="109"/>
      <c r="E856" s="109"/>
      <c r="F856" s="109"/>
      <c r="G856" s="109"/>
      <c r="H856" s="109"/>
      <c r="I856" s="109"/>
      <c r="J856" s="107"/>
      <c r="K856" s="107"/>
      <c r="L856" s="107"/>
      <c r="M856" s="107"/>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c r="BJ856" s="107"/>
      <c r="BK856" s="107"/>
      <c r="BL856" s="107"/>
      <c r="BM856" s="107"/>
      <c r="BN856" s="107"/>
      <c r="BO856" s="107"/>
      <c r="BP856" s="107"/>
      <c r="BQ856" s="107"/>
      <c r="BR856" s="107"/>
      <c r="BS856" s="107"/>
    </row>
    <row r="857" spans="1:71" x14ac:dyDescent="0.25">
      <c r="A857" s="107"/>
      <c r="B857" s="154"/>
      <c r="C857" s="107"/>
      <c r="D857" s="109"/>
      <c r="E857" s="109"/>
      <c r="F857" s="109"/>
      <c r="G857" s="109"/>
      <c r="H857" s="109"/>
      <c r="I857" s="109"/>
      <c r="J857" s="107"/>
      <c r="K857" s="107"/>
      <c r="L857" s="107"/>
      <c r="M857" s="107"/>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c r="BJ857" s="107"/>
      <c r="BK857" s="107"/>
      <c r="BL857" s="107"/>
      <c r="BM857" s="107"/>
      <c r="BN857" s="107"/>
      <c r="BO857" s="107"/>
      <c r="BP857" s="107"/>
      <c r="BQ857" s="107"/>
      <c r="BR857" s="107"/>
      <c r="BS857" s="107"/>
    </row>
    <row r="858" spans="1:71" x14ac:dyDescent="0.25">
      <c r="A858" s="107"/>
      <c r="B858" s="154"/>
      <c r="C858" s="107"/>
      <c r="D858" s="109"/>
      <c r="E858" s="109"/>
      <c r="F858" s="109"/>
      <c r="G858" s="109"/>
      <c r="H858" s="109"/>
      <c r="I858" s="109"/>
      <c r="J858" s="107"/>
      <c r="K858" s="107"/>
      <c r="L858" s="107"/>
      <c r="M858" s="107"/>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c r="BF858" s="107"/>
      <c r="BG858" s="107"/>
      <c r="BH858" s="107"/>
      <c r="BI858" s="107"/>
      <c r="BJ858" s="107"/>
      <c r="BK858" s="107"/>
      <c r="BL858" s="107"/>
      <c r="BM858" s="107"/>
      <c r="BN858" s="107"/>
      <c r="BO858" s="107"/>
      <c r="BP858" s="107"/>
      <c r="BQ858" s="107"/>
      <c r="BR858" s="107"/>
      <c r="BS858" s="107"/>
    </row>
    <row r="859" spans="1:71" x14ac:dyDescent="0.25">
      <c r="A859" s="107"/>
      <c r="B859" s="154"/>
      <c r="C859" s="107"/>
      <c r="D859" s="109"/>
      <c r="E859" s="109"/>
      <c r="F859" s="109"/>
      <c r="G859" s="109"/>
      <c r="H859" s="109"/>
      <c r="I859" s="109"/>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c r="BJ859" s="107"/>
      <c r="BK859" s="107"/>
      <c r="BL859" s="107"/>
      <c r="BM859" s="107"/>
      <c r="BN859" s="107"/>
      <c r="BO859" s="107"/>
      <c r="BP859" s="107"/>
      <c r="BQ859" s="107"/>
      <c r="BR859" s="107"/>
      <c r="BS859" s="107"/>
    </row>
    <row r="860" spans="1:71" x14ac:dyDescent="0.25">
      <c r="A860" s="107"/>
      <c r="B860" s="154"/>
      <c r="C860" s="107"/>
      <c r="D860" s="109"/>
      <c r="E860" s="109"/>
      <c r="F860" s="109"/>
      <c r="G860" s="109"/>
      <c r="H860" s="109"/>
      <c r="I860" s="109"/>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c r="BJ860" s="107"/>
      <c r="BK860" s="107"/>
      <c r="BL860" s="107"/>
      <c r="BM860" s="107"/>
      <c r="BN860" s="107"/>
      <c r="BO860" s="107"/>
      <c r="BP860" s="107"/>
      <c r="BQ860" s="107"/>
      <c r="BR860" s="107"/>
      <c r="BS860" s="107"/>
    </row>
    <row r="861" spans="1:71" x14ac:dyDescent="0.25">
      <c r="A861" s="107"/>
      <c r="B861" s="154"/>
      <c r="C861" s="107"/>
      <c r="D861" s="109"/>
      <c r="E861" s="109"/>
      <c r="F861" s="109"/>
      <c r="G861" s="109"/>
      <c r="H861" s="109"/>
      <c r="I861" s="109"/>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c r="BG861" s="107"/>
      <c r="BH861" s="107"/>
      <c r="BI861" s="107"/>
      <c r="BJ861" s="107"/>
      <c r="BK861" s="107"/>
      <c r="BL861" s="107"/>
      <c r="BM861" s="107"/>
      <c r="BN861" s="107"/>
      <c r="BO861" s="107"/>
      <c r="BP861" s="107"/>
      <c r="BQ861" s="107"/>
      <c r="BR861" s="107"/>
      <c r="BS861" s="107"/>
    </row>
    <row r="862" spans="1:71" x14ac:dyDescent="0.25">
      <c r="A862" s="107"/>
      <c r="B862" s="154"/>
      <c r="C862" s="107"/>
      <c r="D862" s="109"/>
      <c r="E862" s="109"/>
      <c r="F862" s="109"/>
      <c r="G862" s="109"/>
      <c r="H862" s="109"/>
      <c r="I862" s="109"/>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c r="BG862" s="107"/>
      <c r="BH862" s="107"/>
      <c r="BI862" s="107"/>
      <c r="BJ862" s="107"/>
      <c r="BK862" s="107"/>
      <c r="BL862" s="107"/>
      <c r="BM862" s="107"/>
      <c r="BN862" s="107"/>
      <c r="BO862" s="107"/>
      <c r="BP862" s="107"/>
      <c r="BQ862" s="107"/>
      <c r="BR862" s="107"/>
      <c r="BS862" s="107"/>
    </row>
    <row r="863" spans="1:71" x14ac:dyDescent="0.25">
      <c r="A863" s="107"/>
      <c r="B863" s="154"/>
      <c r="C863" s="107"/>
      <c r="D863" s="109"/>
      <c r="E863" s="109"/>
      <c r="F863" s="109"/>
      <c r="G863" s="109"/>
      <c r="H863" s="109"/>
      <c r="I863" s="109"/>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c r="BG863" s="107"/>
      <c r="BH863" s="107"/>
      <c r="BI863" s="107"/>
      <c r="BJ863" s="107"/>
      <c r="BK863" s="107"/>
      <c r="BL863" s="107"/>
      <c r="BM863" s="107"/>
      <c r="BN863" s="107"/>
      <c r="BO863" s="107"/>
      <c r="BP863" s="107"/>
      <c r="BQ863" s="107"/>
      <c r="BR863" s="107"/>
      <c r="BS863" s="107"/>
    </row>
    <row r="864" spans="1:71" x14ac:dyDescent="0.25">
      <c r="A864" s="107"/>
      <c r="B864" s="154"/>
      <c r="C864" s="107"/>
      <c r="D864" s="109"/>
      <c r="E864" s="109"/>
      <c r="F864" s="109"/>
      <c r="G864" s="109"/>
      <c r="H864" s="109"/>
      <c r="I864" s="109"/>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c r="BG864" s="107"/>
      <c r="BH864" s="107"/>
      <c r="BI864" s="107"/>
      <c r="BJ864" s="107"/>
      <c r="BK864" s="107"/>
      <c r="BL864" s="107"/>
      <c r="BM864" s="107"/>
      <c r="BN864" s="107"/>
      <c r="BO864" s="107"/>
      <c r="BP864" s="107"/>
      <c r="BQ864" s="107"/>
      <c r="BR864" s="107"/>
      <c r="BS864" s="107"/>
    </row>
    <row r="865" spans="1:71" x14ac:dyDescent="0.25">
      <c r="A865" s="107"/>
      <c r="B865" s="154"/>
      <c r="C865" s="107"/>
      <c r="D865" s="109"/>
      <c r="E865" s="109"/>
      <c r="F865" s="109"/>
      <c r="G865" s="109"/>
      <c r="H865" s="109"/>
      <c r="I865" s="109"/>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c r="BG865" s="107"/>
      <c r="BH865" s="107"/>
      <c r="BI865" s="107"/>
      <c r="BJ865" s="107"/>
      <c r="BK865" s="107"/>
      <c r="BL865" s="107"/>
      <c r="BM865" s="107"/>
      <c r="BN865" s="107"/>
      <c r="BO865" s="107"/>
      <c r="BP865" s="107"/>
      <c r="BQ865" s="107"/>
      <c r="BR865" s="107"/>
      <c r="BS865" s="107"/>
    </row>
    <row r="866" spans="1:71" x14ac:dyDescent="0.25">
      <c r="A866" s="107"/>
      <c r="B866" s="154"/>
      <c r="C866" s="107"/>
      <c r="D866" s="109"/>
      <c r="E866" s="109"/>
      <c r="F866" s="109"/>
      <c r="G866" s="109"/>
      <c r="H866" s="109"/>
      <c r="I866" s="109"/>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c r="BG866" s="107"/>
      <c r="BH866" s="107"/>
      <c r="BI866" s="107"/>
      <c r="BJ866" s="107"/>
      <c r="BK866" s="107"/>
      <c r="BL866" s="107"/>
      <c r="BM866" s="107"/>
      <c r="BN866" s="107"/>
      <c r="BO866" s="107"/>
      <c r="BP866" s="107"/>
      <c r="BQ866" s="107"/>
      <c r="BR866" s="107"/>
      <c r="BS866" s="107"/>
    </row>
    <row r="867" spans="1:71" x14ac:dyDescent="0.25">
      <c r="A867" s="107"/>
      <c r="B867" s="154"/>
      <c r="C867" s="107"/>
      <c r="D867" s="109"/>
      <c r="E867" s="109"/>
      <c r="F867" s="109"/>
      <c r="G867" s="109"/>
      <c r="H867" s="109"/>
      <c r="I867" s="109"/>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c r="BG867" s="107"/>
      <c r="BH867" s="107"/>
      <c r="BI867" s="107"/>
      <c r="BJ867" s="107"/>
      <c r="BK867" s="107"/>
      <c r="BL867" s="107"/>
      <c r="BM867" s="107"/>
      <c r="BN867" s="107"/>
      <c r="BO867" s="107"/>
      <c r="BP867" s="107"/>
      <c r="BQ867" s="107"/>
      <c r="BR867" s="107"/>
      <c r="BS867" s="107"/>
    </row>
    <row r="868" spans="1:71" x14ac:dyDescent="0.25">
      <c r="A868" s="107"/>
      <c r="B868" s="154"/>
      <c r="C868" s="107"/>
      <c r="D868" s="109"/>
      <c r="E868" s="109"/>
      <c r="F868" s="109"/>
      <c r="G868" s="109"/>
      <c r="H868" s="109"/>
      <c r="I868" s="109"/>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c r="BG868" s="107"/>
      <c r="BH868" s="107"/>
      <c r="BI868" s="107"/>
      <c r="BJ868" s="107"/>
      <c r="BK868" s="107"/>
      <c r="BL868" s="107"/>
      <c r="BM868" s="107"/>
      <c r="BN868" s="107"/>
      <c r="BO868" s="107"/>
      <c r="BP868" s="107"/>
      <c r="BQ868" s="107"/>
      <c r="BR868" s="107"/>
      <c r="BS868" s="107"/>
    </row>
    <row r="869" spans="1:71" x14ac:dyDescent="0.25">
      <c r="A869" s="107"/>
      <c r="B869" s="154"/>
      <c r="C869" s="107"/>
      <c r="D869" s="109"/>
      <c r="E869" s="109"/>
      <c r="F869" s="109"/>
      <c r="G869" s="109"/>
      <c r="H869" s="109"/>
      <c r="I869" s="109"/>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c r="BG869" s="107"/>
      <c r="BH869" s="107"/>
      <c r="BI869" s="107"/>
      <c r="BJ869" s="107"/>
      <c r="BK869" s="107"/>
      <c r="BL869" s="107"/>
      <c r="BM869" s="107"/>
      <c r="BN869" s="107"/>
      <c r="BO869" s="107"/>
      <c r="BP869" s="107"/>
      <c r="BQ869" s="107"/>
      <c r="BR869" s="107"/>
      <c r="BS869" s="107"/>
    </row>
    <row r="870" spans="1:71" x14ac:dyDescent="0.25">
      <c r="A870" s="107"/>
      <c r="B870" s="154"/>
      <c r="C870" s="107"/>
      <c r="D870" s="109"/>
      <c r="E870" s="109"/>
      <c r="F870" s="109"/>
      <c r="G870" s="109"/>
      <c r="H870" s="109"/>
      <c r="I870" s="109"/>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c r="BG870" s="107"/>
      <c r="BH870" s="107"/>
      <c r="BI870" s="107"/>
      <c r="BJ870" s="107"/>
      <c r="BK870" s="107"/>
      <c r="BL870" s="107"/>
      <c r="BM870" s="107"/>
      <c r="BN870" s="107"/>
      <c r="BO870" s="107"/>
      <c r="BP870" s="107"/>
      <c r="BQ870" s="107"/>
      <c r="BR870" s="107"/>
      <c r="BS870" s="107"/>
    </row>
    <row r="871" spans="1:71" x14ac:dyDescent="0.25">
      <c r="A871" s="107"/>
      <c r="B871" s="154"/>
      <c r="C871" s="107"/>
      <c r="D871" s="109"/>
      <c r="E871" s="109"/>
      <c r="F871" s="109"/>
      <c r="G871" s="109"/>
      <c r="H871" s="109"/>
      <c r="I871" s="109"/>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c r="BG871" s="107"/>
      <c r="BH871" s="107"/>
      <c r="BI871" s="107"/>
      <c r="BJ871" s="107"/>
      <c r="BK871" s="107"/>
      <c r="BL871" s="107"/>
      <c r="BM871" s="107"/>
      <c r="BN871" s="107"/>
      <c r="BO871" s="107"/>
      <c r="BP871" s="107"/>
      <c r="BQ871" s="107"/>
      <c r="BR871" s="107"/>
      <c r="BS871" s="107"/>
    </row>
    <row r="872" spans="1:71" x14ac:dyDescent="0.25">
      <c r="A872" s="107"/>
      <c r="B872" s="154"/>
      <c r="C872" s="107"/>
      <c r="D872" s="109"/>
      <c r="E872" s="109"/>
      <c r="F872" s="109"/>
      <c r="G872" s="109"/>
      <c r="H872" s="109"/>
      <c r="I872" s="109"/>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c r="BG872" s="107"/>
      <c r="BH872" s="107"/>
      <c r="BI872" s="107"/>
      <c r="BJ872" s="107"/>
      <c r="BK872" s="107"/>
      <c r="BL872" s="107"/>
      <c r="BM872" s="107"/>
      <c r="BN872" s="107"/>
      <c r="BO872" s="107"/>
      <c r="BP872" s="107"/>
      <c r="BQ872" s="107"/>
      <c r="BR872" s="107"/>
      <c r="BS872" s="107"/>
    </row>
    <row r="873" spans="1:71" x14ac:dyDescent="0.25">
      <c r="A873" s="107"/>
      <c r="B873" s="154"/>
      <c r="C873" s="107"/>
      <c r="D873" s="109"/>
      <c r="E873" s="109"/>
      <c r="F873" s="109"/>
      <c r="G873" s="109"/>
      <c r="H873" s="109"/>
      <c r="I873" s="109"/>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c r="BG873" s="107"/>
      <c r="BH873" s="107"/>
      <c r="BI873" s="107"/>
      <c r="BJ873" s="107"/>
      <c r="BK873" s="107"/>
      <c r="BL873" s="107"/>
      <c r="BM873" s="107"/>
      <c r="BN873" s="107"/>
      <c r="BO873" s="107"/>
      <c r="BP873" s="107"/>
      <c r="BQ873" s="107"/>
      <c r="BR873" s="107"/>
      <c r="BS873" s="107"/>
    </row>
    <row r="874" spans="1:71" x14ac:dyDescent="0.25">
      <c r="A874" s="107"/>
      <c r="B874" s="154"/>
      <c r="C874" s="107"/>
      <c r="D874" s="109"/>
      <c r="E874" s="109"/>
      <c r="F874" s="109"/>
      <c r="G874" s="109"/>
      <c r="H874" s="109"/>
      <c r="I874" s="109"/>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c r="BG874" s="107"/>
      <c r="BH874" s="107"/>
      <c r="BI874" s="107"/>
      <c r="BJ874" s="107"/>
      <c r="BK874" s="107"/>
      <c r="BL874" s="107"/>
      <c r="BM874" s="107"/>
      <c r="BN874" s="107"/>
      <c r="BO874" s="107"/>
      <c r="BP874" s="107"/>
      <c r="BQ874" s="107"/>
      <c r="BR874" s="107"/>
      <c r="BS874" s="107"/>
    </row>
    <row r="875" spans="1:71" x14ac:dyDescent="0.25">
      <c r="A875" s="107"/>
      <c r="B875" s="154"/>
      <c r="C875" s="107"/>
      <c r="D875" s="109"/>
      <c r="E875" s="109"/>
      <c r="F875" s="109"/>
      <c r="G875" s="109"/>
      <c r="H875" s="109"/>
      <c r="I875" s="109"/>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c r="BG875" s="107"/>
      <c r="BH875" s="107"/>
      <c r="BI875" s="107"/>
      <c r="BJ875" s="107"/>
      <c r="BK875" s="107"/>
      <c r="BL875" s="107"/>
      <c r="BM875" s="107"/>
      <c r="BN875" s="107"/>
      <c r="BO875" s="107"/>
      <c r="BP875" s="107"/>
      <c r="BQ875" s="107"/>
      <c r="BR875" s="107"/>
      <c r="BS875" s="107"/>
    </row>
    <row r="876" spans="1:71" x14ac:dyDescent="0.25">
      <c r="A876" s="107"/>
      <c r="B876" s="154"/>
      <c r="C876" s="107"/>
      <c r="D876" s="109"/>
      <c r="E876" s="109"/>
      <c r="F876" s="109"/>
      <c r="G876" s="109"/>
      <c r="H876" s="109"/>
      <c r="I876" s="109"/>
      <c r="J876" s="107"/>
      <c r="K876" s="107"/>
      <c r="L876" s="107"/>
      <c r="M876" s="107"/>
      <c r="N876" s="107"/>
    </row>
    <row r="877" spans="1:71" x14ac:dyDescent="0.25">
      <c r="A877" s="107"/>
      <c r="B877" s="154"/>
      <c r="C877" s="107"/>
      <c r="D877" s="109"/>
      <c r="E877" s="109"/>
      <c r="F877" s="109"/>
      <c r="G877" s="109"/>
      <c r="H877" s="109"/>
      <c r="I877" s="109"/>
      <c r="J877" s="107"/>
      <c r="K877" s="107"/>
      <c r="L877" s="107"/>
      <c r="M877" s="107"/>
      <c r="N877" s="107"/>
    </row>
  </sheetData>
  <sheetProtection algorithmName="SHA-512" hashValue="v/LFMV+cySk9u/IGehvdqS9+9565AhlRiUHbnjXedSylNmhpHN5SH6PKIXQwYqidREdzgo8va/+vlTBojJTiXg==" saltValue="uK5pzIvpMe3m2aMq49GSPw==" spinCount="100000" sheet="1" objects="1" scenarios="1"/>
  <mergeCells count="640">
    <mergeCell ref="C686:J688"/>
    <mergeCell ref="C685:I685"/>
    <mergeCell ref="L5:O5"/>
    <mergeCell ref="W117:W118"/>
    <mergeCell ref="F112:G112"/>
    <mergeCell ref="F113:G113"/>
    <mergeCell ref="F114:G114"/>
    <mergeCell ref="F100:G100"/>
    <mergeCell ref="D101:E101"/>
    <mergeCell ref="F101:G101"/>
    <mergeCell ref="D102:E102"/>
    <mergeCell ref="F102:G102"/>
    <mergeCell ref="D107:E107"/>
    <mergeCell ref="D108:E108"/>
    <mergeCell ref="D109:E109"/>
    <mergeCell ref="D110:E110"/>
    <mergeCell ref="D111:E111"/>
    <mergeCell ref="D112:E112"/>
    <mergeCell ref="D118:G118"/>
    <mergeCell ref="W74:W75"/>
    <mergeCell ref="D83:E83"/>
    <mergeCell ref="F83:G83"/>
    <mergeCell ref="D84:E84"/>
    <mergeCell ref="F84:G84"/>
    <mergeCell ref="C684:I684"/>
    <mergeCell ref="C118:C119"/>
    <mergeCell ref="I118:J118"/>
    <mergeCell ref="L118:M118"/>
    <mergeCell ref="N118:P118"/>
    <mergeCell ref="Q118:S118"/>
    <mergeCell ref="C117:S117"/>
    <mergeCell ref="D115:E115"/>
    <mergeCell ref="D116:E116"/>
    <mergeCell ref="D624:E624"/>
    <mergeCell ref="F624:G624"/>
    <mergeCell ref="D625:E625"/>
    <mergeCell ref="F625:G625"/>
    <mergeCell ref="D623:E623"/>
    <mergeCell ref="F623:G623"/>
    <mergeCell ref="C597:C598"/>
    <mergeCell ref="D543:D547"/>
    <mergeCell ref="D548:D554"/>
    <mergeCell ref="D555:D558"/>
    <mergeCell ref="D559:D562"/>
    <mergeCell ref="D563:D568"/>
    <mergeCell ref="D569:D572"/>
    <mergeCell ref="D573:D576"/>
    <mergeCell ref="D530:G530"/>
    <mergeCell ref="L75:M75"/>
    <mergeCell ref="D95:E95"/>
    <mergeCell ref="F95:G95"/>
    <mergeCell ref="D96:E96"/>
    <mergeCell ref="F96:G96"/>
    <mergeCell ref="D97:E97"/>
    <mergeCell ref="F97:G97"/>
    <mergeCell ref="F90:G90"/>
    <mergeCell ref="D91:E91"/>
    <mergeCell ref="D93:E93"/>
    <mergeCell ref="D90:E90"/>
    <mergeCell ref="D89:E89"/>
    <mergeCell ref="F89:G89"/>
    <mergeCell ref="F91:G91"/>
    <mergeCell ref="D92:E92"/>
    <mergeCell ref="D85:E85"/>
    <mergeCell ref="F85:G85"/>
    <mergeCell ref="D80:E80"/>
    <mergeCell ref="F82:G82"/>
    <mergeCell ref="D77:E77"/>
    <mergeCell ref="F86:G86"/>
    <mergeCell ref="D622:E622"/>
    <mergeCell ref="F622:G622"/>
    <mergeCell ref="D597:E598"/>
    <mergeCell ref="F597:G598"/>
    <mergeCell ref="D599:E599"/>
    <mergeCell ref="F599:G599"/>
    <mergeCell ref="D602:E602"/>
    <mergeCell ref="F602:G602"/>
    <mergeCell ref="C540:Q540"/>
    <mergeCell ref="C541:C542"/>
    <mergeCell ref="D541:E542"/>
    <mergeCell ref="F541:G541"/>
    <mergeCell ref="J541:K541"/>
    <mergeCell ref="L541:N541"/>
    <mergeCell ref="O541:Q541"/>
    <mergeCell ref="C543:C576"/>
    <mergeCell ref="D617:E617"/>
    <mergeCell ref="F617:G617"/>
    <mergeCell ref="D605:E605"/>
    <mergeCell ref="F605:G605"/>
    <mergeCell ref="D616:E616"/>
    <mergeCell ref="F616:G616"/>
    <mergeCell ref="D606:E606"/>
    <mergeCell ref="F606:G606"/>
    <mergeCell ref="F107:G107"/>
    <mergeCell ref="F108:G108"/>
    <mergeCell ref="D619:E619"/>
    <mergeCell ref="F619:G619"/>
    <mergeCell ref="D620:E620"/>
    <mergeCell ref="F620:G620"/>
    <mergeCell ref="D621:E621"/>
    <mergeCell ref="F621:G621"/>
    <mergeCell ref="F109:G109"/>
    <mergeCell ref="F110:G110"/>
    <mergeCell ref="C533:I533"/>
    <mergeCell ref="B537:K538"/>
    <mergeCell ref="D511:G511"/>
    <mergeCell ref="D512:G512"/>
    <mergeCell ref="D513:G513"/>
    <mergeCell ref="D514:G514"/>
    <mergeCell ref="D521:G521"/>
    <mergeCell ref="D522:G522"/>
    <mergeCell ref="D523:G523"/>
    <mergeCell ref="D524:G524"/>
    <mergeCell ref="D525:G525"/>
    <mergeCell ref="D526:G526"/>
    <mergeCell ref="D615:E615"/>
    <mergeCell ref="F615:G615"/>
    <mergeCell ref="F612:G612"/>
    <mergeCell ref="D607:E607"/>
    <mergeCell ref="F607:G607"/>
    <mergeCell ref="C466:C505"/>
    <mergeCell ref="C507:Q507"/>
    <mergeCell ref="C508:Q508"/>
    <mergeCell ref="C509:C510"/>
    <mergeCell ref="D509:G510"/>
    <mergeCell ref="J509:K509"/>
    <mergeCell ref="L509:N509"/>
    <mergeCell ref="O509:Q509"/>
    <mergeCell ref="C580:C595"/>
    <mergeCell ref="D580:D583"/>
    <mergeCell ref="D584:D587"/>
    <mergeCell ref="D588:D591"/>
    <mergeCell ref="D592:D595"/>
    <mergeCell ref="C511:C530"/>
    <mergeCell ref="D527:G527"/>
    <mergeCell ref="D528:G528"/>
    <mergeCell ref="D529:G529"/>
    <mergeCell ref="D520:G520"/>
    <mergeCell ref="C577:Q577"/>
    <mergeCell ref="C578:C579"/>
    <mergeCell ref="J578:K578"/>
    <mergeCell ref="D611:E611"/>
    <mergeCell ref="F611:G611"/>
    <mergeCell ref="D452:E452"/>
    <mergeCell ref="F452:G452"/>
    <mergeCell ref="D456:E456"/>
    <mergeCell ref="F456:G456"/>
    <mergeCell ref="D453:E453"/>
    <mergeCell ref="F453:G453"/>
    <mergeCell ref="D437:E437"/>
    <mergeCell ref="F437:G437"/>
    <mergeCell ref="D457:E457"/>
    <mergeCell ref="F457:G457"/>
    <mergeCell ref="D438:E438"/>
    <mergeCell ref="F438:G438"/>
    <mergeCell ref="D439:E439"/>
    <mergeCell ref="F439:G439"/>
    <mergeCell ref="F444:G444"/>
    <mergeCell ref="D445:E445"/>
    <mergeCell ref="F445:G445"/>
    <mergeCell ref="D446:E446"/>
    <mergeCell ref="F446:G446"/>
    <mergeCell ref="D442:E442"/>
    <mergeCell ref="F442:G442"/>
    <mergeCell ref="F609:G609"/>
    <mergeCell ref="C367:C400"/>
    <mergeCell ref="D367:D371"/>
    <mergeCell ref="D430:E430"/>
    <mergeCell ref="F430:G430"/>
    <mergeCell ref="D431:E431"/>
    <mergeCell ref="F431:G431"/>
    <mergeCell ref="D462:E462"/>
    <mergeCell ref="F462:G462"/>
    <mergeCell ref="D610:E610"/>
    <mergeCell ref="F610:G610"/>
    <mergeCell ref="C404:C419"/>
    <mergeCell ref="D404:D407"/>
    <mergeCell ref="F435:G435"/>
    <mergeCell ref="D436:E436"/>
    <mergeCell ref="F436:G436"/>
    <mergeCell ref="F432:G432"/>
    <mergeCell ref="D433:E433"/>
    <mergeCell ref="D372:D378"/>
    <mergeCell ref="D379:D382"/>
    <mergeCell ref="D440:E440"/>
    <mergeCell ref="F440:G440"/>
    <mergeCell ref="D443:E443"/>
    <mergeCell ref="F443:G443"/>
    <mergeCell ref="D444:E444"/>
    <mergeCell ref="O402:Q402"/>
    <mergeCell ref="C365:C366"/>
    <mergeCell ref="D365:E366"/>
    <mergeCell ref="F365:G365"/>
    <mergeCell ref="D441:E441"/>
    <mergeCell ref="F441:G441"/>
    <mergeCell ref="W603:W604"/>
    <mergeCell ref="D604:E604"/>
    <mergeCell ref="F604:G604"/>
    <mergeCell ref="D603:E603"/>
    <mergeCell ref="F603:G603"/>
    <mergeCell ref="D515:G515"/>
    <mergeCell ref="C421:C422"/>
    <mergeCell ref="D421:E422"/>
    <mergeCell ref="F421:G422"/>
    <mergeCell ref="C423:C462"/>
    <mergeCell ref="D423:E423"/>
    <mergeCell ref="D424:E424"/>
    <mergeCell ref="D425:E425"/>
    <mergeCell ref="D426:E426"/>
    <mergeCell ref="D427:E427"/>
    <mergeCell ref="D428:E428"/>
    <mergeCell ref="J365:K365"/>
    <mergeCell ref="L365:N365"/>
    <mergeCell ref="O365:Q365"/>
    <mergeCell ref="F424:G424"/>
    <mergeCell ref="F425:G425"/>
    <mergeCell ref="F433:G433"/>
    <mergeCell ref="D434:E434"/>
    <mergeCell ref="F429:G429"/>
    <mergeCell ref="D408:D411"/>
    <mergeCell ref="D412:D415"/>
    <mergeCell ref="D416:D419"/>
    <mergeCell ref="K420:S420"/>
    <mergeCell ref="D383:D386"/>
    <mergeCell ref="D387:D392"/>
    <mergeCell ref="D393:D396"/>
    <mergeCell ref="D397:D400"/>
    <mergeCell ref="D429:E429"/>
    <mergeCell ref="I421:J421"/>
    <mergeCell ref="L421:M421"/>
    <mergeCell ref="N421:P421"/>
    <mergeCell ref="Q421:S421"/>
    <mergeCell ref="F426:G426"/>
    <mergeCell ref="F427:G427"/>
    <mergeCell ref="F428:G428"/>
    <mergeCell ref="F423:G423"/>
    <mergeCell ref="D432:E432"/>
    <mergeCell ref="L248:M248"/>
    <mergeCell ref="W336:W337"/>
    <mergeCell ref="D336:G337"/>
    <mergeCell ref="J336:K336"/>
    <mergeCell ref="L336:N336"/>
    <mergeCell ref="D266:E266"/>
    <mergeCell ref="F266:G266"/>
    <mergeCell ref="D267:E267"/>
    <mergeCell ref="F267:G267"/>
    <mergeCell ref="D268:E268"/>
    <mergeCell ref="F268:G268"/>
    <mergeCell ref="D263:E263"/>
    <mergeCell ref="F251:G251"/>
    <mergeCell ref="D262:E262"/>
    <mergeCell ref="F262:G262"/>
    <mergeCell ref="D251:E251"/>
    <mergeCell ref="D252:E252"/>
    <mergeCell ref="D259:E259"/>
    <mergeCell ref="F259:G259"/>
    <mergeCell ref="D260:E260"/>
    <mergeCell ref="F260:G260"/>
    <mergeCell ref="F252:G252"/>
    <mergeCell ref="F253:G253"/>
    <mergeCell ref="I248:J248"/>
    <mergeCell ref="C187:I187"/>
    <mergeCell ref="C165:C184"/>
    <mergeCell ref="D179:G179"/>
    <mergeCell ref="D180:G180"/>
    <mergeCell ref="D181:G181"/>
    <mergeCell ref="D182:G182"/>
    <mergeCell ref="C194:C227"/>
    <mergeCell ref="D194:D198"/>
    <mergeCell ref="W196:W206"/>
    <mergeCell ref="D199:D205"/>
    <mergeCell ref="D206:D209"/>
    <mergeCell ref="D210:D213"/>
    <mergeCell ref="D214:D219"/>
    <mergeCell ref="D220:D223"/>
    <mergeCell ref="D224:D227"/>
    <mergeCell ref="W193:W195"/>
    <mergeCell ref="D254:E254"/>
    <mergeCell ref="F254:G254"/>
    <mergeCell ref="F281:G281"/>
    <mergeCell ref="W163:W164"/>
    <mergeCell ref="D165:G165"/>
    <mergeCell ref="D166:G166"/>
    <mergeCell ref="W166:W170"/>
    <mergeCell ref="D167:G167"/>
    <mergeCell ref="D168:G168"/>
    <mergeCell ref="D169:G169"/>
    <mergeCell ref="D170:G170"/>
    <mergeCell ref="D171:G171"/>
    <mergeCell ref="D174:G174"/>
    <mergeCell ref="D175:G175"/>
    <mergeCell ref="D176:G176"/>
    <mergeCell ref="D177:G177"/>
    <mergeCell ref="D178:G178"/>
    <mergeCell ref="W190:W191"/>
    <mergeCell ref="C191:Q191"/>
    <mergeCell ref="C192:C193"/>
    <mergeCell ref="D192:E193"/>
    <mergeCell ref="L192:N192"/>
    <mergeCell ref="O192:Q192"/>
    <mergeCell ref="D184:G184"/>
    <mergeCell ref="C231:C246"/>
    <mergeCell ref="D231:D234"/>
    <mergeCell ref="C247:J247"/>
    <mergeCell ref="D239:D242"/>
    <mergeCell ref="D243:D246"/>
    <mergeCell ref="C248:C249"/>
    <mergeCell ref="D248:E249"/>
    <mergeCell ref="F248:G249"/>
    <mergeCell ref="C250:C289"/>
    <mergeCell ref="D250:E250"/>
    <mergeCell ref="F278:G278"/>
    <mergeCell ref="D275:E275"/>
    <mergeCell ref="F275:G275"/>
    <mergeCell ref="F270:G270"/>
    <mergeCell ref="D255:E255"/>
    <mergeCell ref="F255:G255"/>
    <mergeCell ref="D256:E256"/>
    <mergeCell ref="F256:G256"/>
    <mergeCell ref="F279:G279"/>
    <mergeCell ref="D257:E257"/>
    <mergeCell ref="F257:G257"/>
    <mergeCell ref="D258:E258"/>
    <mergeCell ref="F258:G258"/>
    <mergeCell ref="D253:E253"/>
    <mergeCell ref="W17:W18"/>
    <mergeCell ref="C18:Q18"/>
    <mergeCell ref="C19:C20"/>
    <mergeCell ref="D19:E20"/>
    <mergeCell ref="F19:G19"/>
    <mergeCell ref="J19:K19"/>
    <mergeCell ref="L19:N19"/>
    <mergeCell ref="O19:Q19"/>
    <mergeCell ref="D21:D25"/>
    <mergeCell ref="W80:W83"/>
    <mergeCell ref="W85:W86"/>
    <mergeCell ref="L163:N163"/>
    <mergeCell ref="O163:Q163"/>
    <mergeCell ref="D103:E103"/>
    <mergeCell ref="F103:G103"/>
    <mergeCell ref="D26:D32"/>
    <mergeCell ref="D33:D36"/>
    <mergeCell ref="W21:W23"/>
    <mergeCell ref="K74:S74"/>
    <mergeCell ref="N75:P75"/>
    <mergeCell ref="Q75:S75"/>
    <mergeCell ref="C162:Q162"/>
    <mergeCell ref="C163:C164"/>
    <mergeCell ref="D114:E114"/>
    <mergeCell ref="D163:G164"/>
    <mergeCell ref="J163:K163"/>
    <mergeCell ref="F78:G78"/>
    <mergeCell ref="D94:E94"/>
    <mergeCell ref="F94:G94"/>
    <mergeCell ref="W123:W126"/>
    <mergeCell ref="W128:W129"/>
    <mergeCell ref="C77:C116"/>
    <mergeCell ref="D98:E98"/>
    <mergeCell ref="F98:G98"/>
    <mergeCell ref="D99:E99"/>
    <mergeCell ref="F99:G99"/>
    <mergeCell ref="D100:E100"/>
    <mergeCell ref="F93:G93"/>
    <mergeCell ref="D87:E87"/>
    <mergeCell ref="I75:J75"/>
    <mergeCell ref="C75:C76"/>
    <mergeCell ref="D75:E76"/>
    <mergeCell ref="F75:G76"/>
    <mergeCell ref="F250:G250"/>
    <mergeCell ref="C161:Q161"/>
    <mergeCell ref="N248:P248"/>
    <mergeCell ref="Q248:S248"/>
    <mergeCell ref="K247:S247"/>
    <mergeCell ref="D106:E106"/>
    <mergeCell ref="F106:G106"/>
    <mergeCell ref="F115:G115"/>
    <mergeCell ref="F116:G116"/>
    <mergeCell ref="F111:G111"/>
    <mergeCell ref="D235:D238"/>
    <mergeCell ref="D119:E119"/>
    <mergeCell ref="C120:C159"/>
    <mergeCell ref="D183:G183"/>
    <mergeCell ref="F192:G192"/>
    <mergeCell ref="J192:K192"/>
    <mergeCell ref="D172:G172"/>
    <mergeCell ref="D173:G173"/>
    <mergeCell ref="C228:Q228"/>
    <mergeCell ref="C229:C230"/>
    <mergeCell ref="D229:E230"/>
    <mergeCell ref="J229:K229"/>
    <mergeCell ref="L229:N229"/>
    <mergeCell ref="O229:Q229"/>
    <mergeCell ref="D37:D40"/>
    <mergeCell ref="D41:D46"/>
    <mergeCell ref="D47:D50"/>
    <mergeCell ref="D51:D54"/>
    <mergeCell ref="C21:C54"/>
    <mergeCell ref="D113:E113"/>
    <mergeCell ref="D82:E82"/>
    <mergeCell ref="F79:G79"/>
    <mergeCell ref="F77:G77"/>
    <mergeCell ref="D105:E105"/>
    <mergeCell ref="F105:G105"/>
    <mergeCell ref="C74:J74"/>
    <mergeCell ref="D79:E79"/>
    <mergeCell ref="F80:G80"/>
    <mergeCell ref="D81:E81"/>
    <mergeCell ref="F81:G81"/>
    <mergeCell ref="D78:E78"/>
    <mergeCell ref="F87:G87"/>
    <mergeCell ref="D104:E104"/>
    <mergeCell ref="F104:G104"/>
    <mergeCell ref="F92:G92"/>
    <mergeCell ref="D88:E88"/>
    <mergeCell ref="F88:G88"/>
    <mergeCell ref="D86:E86"/>
    <mergeCell ref="D56:E57"/>
    <mergeCell ref="J56:K56"/>
    <mergeCell ref="L56:N56"/>
    <mergeCell ref="O56:Q56"/>
    <mergeCell ref="C58:C73"/>
    <mergeCell ref="D58:D61"/>
    <mergeCell ref="D62:D65"/>
    <mergeCell ref="D66:D69"/>
    <mergeCell ref="D70:D73"/>
    <mergeCell ref="O336:Q336"/>
    <mergeCell ref="F286:G286"/>
    <mergeCell ref="D289:E289"/>
    <mergeCell ref="F289:G289"/>
    <mergeCell ref="D292:E292"/>
    <mergeCell ref="Q291:S291"/>
    <mergeCell ref="L291:M291"/>
    <mergeCell ref="N291:P291"/>
    <mergeCell ref="C334:Q334"/>
    <mergeCell ref="C335:Q335"/>
    <mergeCell ref="C336:C337"/>
    <mergeCell ref="D287:E287"/>
    <mergeCell ref="F287:G287"/>
    <mergeCell ref="D288:E288"/>
    <mergeCell ref="F288:G288"/>
    <mergeCell ref="D286:E286"/>
    <mergeCell ref="C291:C292"/>
    <mergeCell ref="C293:C332"/>
    <mergeCell ref="C338:C357"/>
    <mergeCell ref="D338:G338"/>
    <mergeCell ref="D339:G339"/>
    <mergeCell ref="D340:G340"/>
    <mergeCell ref="D341:G341"/>
    <mergeCell ref="D342:G342"/>
    <mergeCell ref="D343:G343"/>
    <mergeCell ref="D344:G344"/>
    <mergeCell ref="D345:G345"/>
    <mergeCell ref="D346:G346"/>
    <mergeCell ref="D347:G347"/>
    <mergeCell ref="D348:G348"/>
    <mergeCell ref="D349:G349"/>
    <mergeCell ref="D350:G350"/>
    <mergeCell ref="D351:G351"/>
    <mergeCell ref="D357:G357"/>
    <mergeCell ref="D352:G352"/>
    <mergeCell ref="D353:G353"/>
    <mergeCell ref="D354:G354"/>
    <mergeCell ref="D355:G355"/>
    <mergeCell ref="D356:G356"/>
    <mergeCell ref="C464:C465"/>
    <mergeCell ref="C463:S463"/>
    <mergeCell ref="D464:G464"/>
    <mergeCell ref="I464:J464"/>
    <mergeCell ref="L464:M464"/>
    <mergeCell ref="N464:P464"/>
    <mergeCell ref="Q464:S464"/>
    <mergeCell ref="D465:E465"/>
    <mergeCell ref="D458:E458"/>
    <mergeCell ref="F458:G458"/>
    <mergeCell ref="D459:E459"/>
    <mergeCell ref="F459:G459"/>
    <mergeCell ref="L578:N578"/>
    <mergeCell ref="O578:Q578"/>
    <mergeCell ref="D516:G516"/>
    <mergeCell ref="D517:G517"/>
    <mergeCell ref="D518:G518"/>
    <mergeCell ref="D519:G519"/>
    <mergeCell ref="C642:C681"/>
    <mergeCell ref="D635:E635"/>
    <mergeCell ref="F635:G635"/>
    <mergeCell ref="D632:E632"/>
    <mergeCell ref="D613:E613"/>
    <mergeCell ref="F613:G613"/>
    <mergeCell ref="D614:E614"/>
    <mergeCell ref="F614:G614"/>
    <mergeCell ref="C599:C638"/>
    <mergeCell ref="D636:E636"/>
    <mergeCell ref="F636:G636"/>
    <mergeCell ref="D637:E637"/>
    <mergeCell ref="F637:G637"/>
    <mergeCell ref="D638:E638"/>
    <mergeCell ref="F638:G638"/>
    <mergeCell ref="D608:E608"/>
    <mergeCell ref="D612:E612"/>
    <mergeCell ref="D609:E609"/>
    <mergeCell ref="D641:E641"/>
    <mergeCell ref="D634:E634"/>
    <mergeCell ref="I4:J4"/>
    <mergeCell ref="I5:J5"/>
    <mergeCell ref="I6:J6"/>
    <mergeCell ref="I7:J7"/>
    <mergeCell ref="I8:J8"/>
    <mergeCell ref="I9:J9"/>
    <mergeCell ref="E10:J10"/>
    <mergeCell ref="E11:J11"/>
    <mergeCell ref="E12:J12"/>
    <mergeCell ref="E4:H9"/>
    <mergeCell ref="D285:E285"/>
    <mergeCell ref="F285:G285"/>
    <mergeCell ref="D261:E261"/>
    <mergeCell ref="F261:G261"/>
    <mergeCell ref="D269:E269"/>
    <mergeCell ref="F269:G269"/>
    <mergeCell ref="D578:E579"/>
    <mergeCell ref="D270:E270"/>
    <mergeCell ref="D281:E281"/>
    <mergeCell ref="E13:J13"/>
    <mergeCell ref="C55:Q55"/>
    <mergeCell ref="C56:C57"/>
    <mergeCell ref="F263:G263"/>
    <mergeCell ref="D264:E264"/>
    <mergeCell ref="F264:G264"/>
    <mergeCell ref="D265:E265"/>
    <mergeCell ref="F265:G265"/>
    <mergeCell ref="D271:E271"/>
    <mergeCell ref="F271:G271"/>
    <mergeCell ref="D278:E278"/>
    <mergeCell ref="D280:E280"/>
    <mergeCell ref="F280:G280"/>
    <mergeCell ref="F276:G276"/>
    <mergeCell ref="D279:E279"/>
    <mergeCell ref="D277:E277"/>
    <mergeCell ref="F277:G277"/>
    <mergeCell ref="D272:E272"/>
    <mergeCell ref="F272:G272"/>
    <mergeCell ref="D273:E273"/>
    <mergeCell ref="F273:G273"/>
    <mergeCell ref="D274:E274"/>
    <mergeCell ref="F274:G274"/>
    <mergeCell ref="D282:E282"/>
    <mergeCell ref="F282:G282"/>
    <mergeCell ref="D283:E283"/>
    <mergeCell ref="D276:E276"/>
    <mergeCell ref="B2:S2"/>
    <mergeCell ref="C596:J596"/>
    <mergeCell ref="K596:S596"/>
    <mergeCell ref="I597:J597"/>
    <mergeCell ref="L597:M597"/>
    <mergeCell ref="N597:P597"/>
    <mergeCell ref="Q597:S597"/>
    <mergeCell ref="C290:S290"/>
    <mergeCell ref="D291:G291"/>
    <mergeCell ref="I291:J291"/>
    <mergeCell ref="F434:G434"/>
    <mergeCell ref="D435:E435"/>
    <mergeCell ref="C364:Q364"/>
    <mergeCell ref="C420:J420"/>
    <mergeCell ref="C360:I360"/>
    <mergeCell ref="C401:Q401"/>
    <mergeCell ref="C402:C403"/>
    <mergeCell ref="D402:E403"/>
    <mergeCell ref="J402:K402"/>
    <mergeCell ref="L402:N402"/>
    <mergeCell ref="D284:E284"/>
    <mergeCell ref="F284:G284"/>
    <mergeCell ref="D618:E618"/>
    <mergeCell ref="F618:G618"/>
    <mergeCell ref="D447:E447"/>
    <mergeCell ref="F447:G447"/>
    <mergeCell ref="D448:E448"/>
    <mergeCell ref="F448:G448"/>
    <mergeCell ref="D449:E449"/>
    <mergeCell ref="F449:G449"/>
    <mergeCell ref="D450:E450"/>
    <mergeCell ref="F450:G450"/>
    <mergeCell ref="D451:E451"/>
    <mergeCell ref="F451:G451"/>
    <mergeCell ref="D601:E601"/>
    <mergeCell ref="F601:G601"/>
    <mergeCell ref="D600:E600"/>
    <mergeCell ref="F600:G600"/>
    <mergeCell ref="D460:E460"/>
    <mergeCell ref="F460:G460"/>
    <mergeCell ref="D461:E461"/>
    <mergeCell ref="F461:G461"/>
    <mergeCell ref="D454:E454"/>
    <mergeCell ref="F608:G608"/>
    <mergeCell ref="F454:G454"/>
    <mergeCell ref="D455:E455"/>
    <mergeCell ref="F455:G455"/>
    <mergeCell ref="W257:W258"/>
    <mergeCell ref="W255:W256"/>
    <mergeCell ref="W253:W254"/>
    <mergeCell ref="W429:W430"/>
    <mergeCell ref="W605:W606"/>
    <mergeCell ref="W247:W248"/>
    <mergeCell ref="W363:W364"/>
    <mergeCell ref="W420:W421"/>
    <mergeCell ref="W427:W428"/>
    <mergeCell ref="W512:W516"/>
    <mergeCell ref="W539:W540"/>
    <mergeCell ref="W543:W548"/>
    <mergeCell ref="W549:W554"/>
    <mergeCell ref="W596:W597"/>
    <mergeCell ref="W366:W368"/>
    <mergeCell ref="W464:W465"/>
    <mergeCell ref="W291:W292"/>
    <mergeCell ref="W339:W343"/>
    <mergeCell ref="W509:W510"/>
    <mergeCell ref="W369:W379"/>
    <mergeCell ref="F283:G283"/>
    <mergeCell ref="W640:W641"/>
    <mergeCell ref="D626:E626"/>
    <mergeCell ref="F626:G626"/>
    <mergeCell ref="D627:E627"/>
    <mergeCell ref="F627:G627"/>
    <mergeCell ref="C639:S639"/>
    <mergeCell ref="D640:G640"/>
    <mergeCell ref="I640:J640"/>
    <mergeCell ref="L640:M640"/>
    <mergeCell ref="N640:P640"/>
    <mergeCell ref="Q640:S640"/>
    <mergeCell ref="F634:G634"/>
    <mergeCell ref="D631:E631"/>
    <mergeCell ref="F631:G631"/>
    <mergeCell ref="C640:C641"/>
    <mergeCell ref="D628:E628"/>
    <mergeCell ref="F628:G628"/>
    <mergeCell ref="D629:E629"/>
    <mergeCell ref="F629:G629"/>
    <mergeCell ref="D630:E630"/>
    <mergeCell ref="F630:G630"/>
    <mergeCell ref="F632:G632"/>
    <mergeCell ref="D633:E633"/>
    <mergeCell ref="F633:G633"/>
  </mergeCells>
  <dataValidations count="15">
    <dataValidation type="decimal" operator="greaterThanOrEqual" allowBlank="1" showInputMessage="1" showErrorMessage="1" error="El valor que heu introduït no és vàlid._x000a__x000a_El valor ha de ser un número major que 0." sqref="G21:G54 H165:H184 F58:F73 G194:G227 H511:H530 F580:F595 H338:H357 F231:F246 G367:G400 G543:G576 F404:F419" xr:uid="{00000000-0002-0000-0F00-000000000000}">
      <formula1>0</formula1>
    </dataValidation>
    <dataValidation operator="greaterThanOrEqual" allowBlank="1" showInputMessage="1" showErrorMessage="1" sqref="F543:F568 F21:F46 F224:F227 F194:F219 F397:F400 F367:F392 F573:F576 F51:F54" xr:uid="{00000000-0002-0000-0F00-000001000000}"/>
    <dataValidation operator="greaterThanOrEqual" showInputMessage="1" showErrorMessage="1" sqref="F47:F50 F220:F223 F393:F396 F569:F572" xr:uid="{00000000-0002-0000-0F00-000002000000}"/>
    <dataValidation operator="greaterThanOrEqual" allowBlank="1" showInputMessage="1" showErrorMessage="1" error="El valor que heu introduït no és vàlid._x000a__x000a_El valor ha de ser un número major que 0." sqref="G58:G73 G231:G246 G404:G419 G580:G595" xr:uid="{00000000-0002-0000-0F00-000003000000}"/>
    <dataValidation type="decimal" operator="greaterThanOrEqual" allowBlank="1" showInputMessage="1" showErrorMessage="1" error="El valor que heu introduït no és vàlid._x000a__x000a_El valor ha de ser un número major que 0." promptTitle="KM RECORREGUTS " prompt="La dada de km recorreguts és obligatòria per tal que el càlcul d'emissions de GEH sigui correcte_x000a_" sqref="H120:H159 H77:H116 H293:H332 H250:H289 H466:H505 H423:H462 H642:H681 H599:H638" xr:uid="{00000000-0002-0000-0F00-000004000000}">
      <formula1>0</formula1>
    </dataValidation>
    <dataValidation type="list" allowBlank="1" showInputMessage="1" showErrorMessage="1" sqref="H37:H40 H559:H562 H383:H386 H210:H213" xr:uid="{00000000-0002-0000-0F00-000005000000}">
      <formula1>$D$711:$D$714</formula1>
    </dataValidation>
    <dataValidation type="decimal" operator="greaterThanOrEqual" allowBlank="1" showInputMessage="1" showErrorMessage="1" error="El valor que heu introduït no és vàlid._x000a__x000a_El valor ha de ser un número major que 0." promptTitle="HEU INTRODUÏT MARCA I MODEL?" prompt="Per tal que les emissions de CO2 es calculin correctament, l'usuari ha d'introduir la Marca i model del vehicle a la columna F" sqref="I77:I116 K77:K116 I250:I289 K250:K289 I423:I462 K423:K462 I599:I638 K599:K638" xr:uid="{00000000-0002-0000-0F00-000006000000}">
      <formula1>0</formula1>
    </dataValidation>
    <dataValidation type="decimal" operator="greaterThanOrEqual" allowBlank="1" showInputMessage="1" showErrorMessage="1" error="El valor que heu introduït no és vàlid._x000a__x000a_El valor ha de ser un número major que 0." promptTitle="NOMÉS PER VEHICLES COMBUSTIÓ" prompt="Per tal d'assegurar el correcte funcionament de la Calculadora, aquesta cel·la només s'ha d'emplenar pels vehicles de combustió._x000a_Per tal que les emissions de CO2 es calculin correctament, l'usuari ha d'introduir el tipus de vehicle a la columna E" sqref="K120:K159 K294:K332" xr:uid="{00000000-0002-0000-0F00-000007000000}">
      <formula1>0</formula1>
    </dataValidation>
    <dataValidation type="decimal" operator="greaterThanOrEqual" allowBlank="1" showInputMessage="1" showErrorMessage="1" error="El valor que heu introduït no és vàlid._x000a__x000a_El valor ha de ser un número major que 0." promptTitle="NOMÉS PER VEHICLES COMBUSTIÓ" prompt="Per tal d'assegurar el correcte funcionament de la Calculadora, aquesta cel·la només s'ha d'emplenar pels vehicles de combustió._x000a_Per tal que les emissions de CO2 es calculin correctament, l'usuari ha d'introduir el tipus de vehicle a la columna E." sqref="K293 K466:K505" xr:uid="{00000000-0002-0000-0F00-000008000000}">
      <formula1>0</formula1>
    </dataValidation>
    <dataValidation type="decimal" operator="greaterThanOrEqual" allowBlank="1" showInputMessage="1" showErrorMessage="1" error="El valor que heu introduït no és vàlid._x000a__x000a_El valor ha de ser un número major que 0." promptTitle="NOMÉS PER VEHICLES COMBUSTIÓ" prompt="Per tal d'assegurar el correcte funcionament de la Calculadora, aquesta cel·la només s'ha d'emplenar pels vehicles de combustió._x000a_Per tal que les emissions de CO2 es calculin correctament, l'usuari ha d'introduir el tipus de vehicle a la columna E._x000a_" sqref="K642:K681" xr:uid="{00000000-0002-0000-0F00-000009000000}">
      <formula1>0</formula1>
    </dataValidation>
    <dataValidation allowBlank="1" showInputMessage="1" showErrorMessage="1" promptTitle="HEU INTODUÏT TIPOLOGIA VEHICLE?" prompt="Per tal que les emissions de CO2 es calculin correctament, l'usuari ha d'introduir el tipus de vehicle a la columna E." sqref="I120:I159 I293:I332 I466:I505 I642:I681" xr:uid="{00000000-0002-0000-0F00-00000A000000}"/>
    <dataValidation type="list" allowBlank="1" showInputMessage="1" showErrorMessage="1" sqref="F120:F159 F293:F332 F466:F505 F642:F681" xr:uid="{00000000-0002-0000-0F00-00000B000000}">
      <formula1>$F$702:$F$703</formula1>
    </dataValidation>
    <dataValidation type="list" allowBlank="1" showInputMessage="1" showErrorMessage="1" sqref="H33:H36 H206:H209 H379:H382 H555:H558" xr:uid="{00000000-0002-0000-0F00-00000C000000}">
      <formula1>$D$706:$D$709</formula1>
    </dataValidation>
    <dataValidation type="list" allowBlank="1" showInputMessage="1" showErrorMessage="1" sqref="Q392:Q396 Q568:Q572 Q564:Q566 Q388:Q390 Q215:Q217 N215:N217 Q42:Q44 N42:N44 Q219:Q223 N219:N223 Q46:Q50 N46:N50 N388:N390 N392:N396 N564:N566 N568:N572" xr:uid="{00000000-0002-0000-0F00-00000D000000}">
      <formula1>$Z$9:$Z$12</formula1>
    </dataValidation>
    <dataValidation type="list" allowBlank="1" showInputMessage="1" showErrorMessage="1" promptTitle="NOMÉS VEHICLES ELÈCTRICS" prompt="Aquesta cel·la només d'ha d'emplenar en cas que es tracti d'un vehicle elèctric_x000a_" sqref="G642:G681 G466:G505 G293:G332 G120:G159" xr:uid="{00000000-0002-0000-0F00-00000E000000}">
      <formula1>$G$702:$G$709</formula1>
    </dataValidation>
  </dataValidations>
  <hyperlinks>
    <hyperlink ref="W76" r:id="rId1" xr:uid="{00000000-0004-0000-0F00-000000000000}"/>
    <hyperlink ref="W85" r:id="rId2" xr:uid="{00000000-0004-0000-0F00-000001000000}"/>
    <hyperlink ref="W84" r:id="rId3" xr:uid="{00000000-0004-0000-0F00-000002000000}"/>
    <hyperlink ref="W78" r:id="rId4" xr:uid="{00000000-0004-0000-0F00-000003000000}"/>
    <hyperlink ref="W19" r:id="rId5" xr:uid="{00000000-0004-0000-0F00-000004000000}"/>
    <hyperlink ref="W249" r:id="rId6" xr:uid="{00000000-0004-0000-0F00-000005000000}"/>
    <hyperlink ref="W255" r:id="rId7" xr:uid="{00000000-0004-0000-0F00-000006000000}"/>
    <hyperlink ref="W257" r:id="rId8" display="Consulteu la Base de dades de cotxes (En línea)" xr:uid="{00000000-0004-0000-0F00-000007000000}"/>
    <hyperlink ref="W251" r:id="rId9" xr:uid="{00000000-0004-0000-0F00-000008000000}"/>
    <hyperlink ref="W192" r:id="rId10" xr:uid="{00000000-0004-0000-0F00-000009000000}"/>
    <hyperlink ref="W422" r:id="rId11" xr:uid="{00000000-0004-0000-0F00-00000A000000}"/>
    <hyperlink ref="W429" r:id="rId12" xr:uid="{00000000-0004-0000-0F00-00000B000000}"/>
    <hyperlink ref="W431" r:id="rId13" xr:uid="{00000000-0004-0000-0F00-00000C000000}"/>
    <hyperlink ref="W424" r:id="rId14" xr:uid="{00000000-0004-0000-0F00-00000D000000}"/>
    <hyperlink ref="W365" r:id="rId15" display="Guia de càlcul d'emissions de gasos amb efecte d'hivernacle (OCCC). Versió 2024. " xr:uid="{00000000-0004-0000-0F00-00000E000000}"/>
    <hyperlink ref="W598" r:id="rId16" xr:uid="{00000000-0004-0000-0F00-00000F000000}"/>
    <hyperlink ref="W605" r:id="rId17" xr:uid="{00000000-0004-0000-0F00-000010000000}"/>
    <hyperlink ref="W607" r:id="rId18" xr:uid="{00000000-0004-0000-0F00-000011000000}"/>
    <hyperlink ref="W600" r:id="rId19" xr:uid="{00000000-0004-0000-0F00-000012000000}"/>
    <hyperlink ref="W541" r:id="rId20" display="Guia pràctica per al càlcul d'emissions de gasos amb efecte d'hivernacle. Versió 2020. " xr:uid="{00000000-0004-0000-0F00-000013000000}"/>
    <hyperlink ref="W119" r:id="rId21" xr:uid="{00000000-0004-0000-0F00-000014000000}"/>
    <hyperlink ref="W121" r:id="rId22" xr:uid="{00000000-0004-0000-0F00-000015000000}"/>
    <hyperlink ref="K74" r:id="rId23" display="Consulteu la Base de dades de cotxes (En línea)" xr:uid="{00000000-0004-0000-0F00-000016000000}"/>
    <hyperlink ref="I5:J5" location="IND_Transport_Carretera!B16" display="1. Viatges de negoci" xr:uid="{00000000-0004-0000-0F00-000017000000}"/>
    <hyperlink ref="E11:J11" location="IND_Transport_Carretera!C74" display="Vehicles elèctrics a viatges de negoci" xr:uid="{00000000-0004-0000-0F00-000018000000}"/>
    <hyperlink ref="K247" r:id="rId24" display="Consulteu la Base de dades de cotxes (En línea)" xr:uid="{00000000-0004-0000-0F00-000019000000}"/>
    <hyperlink ref="K420" r:id="rId25" display="Consulteu la Base de dades de cotxes (En línea)" xr:uid="{00000000-0004-0000-0F00-00001A000000}"/>
    <hyperlink ref="I6:J6" location="IND_Transport_Carretera!B189" display="2. Viatges de clients i visitants" xr:uid="{00000000-0004-0000-0F00-00001B000000}"/>
    <hyperlink ref="I7:J7" location="IND_Transport_Carretera!B362" display="3. In itinere" xr:uid="{00000000-0004-0000-0F00-00001C000000}"/>
    <hyperlink ref="I9:J9" location="IND_Transport_Carretera!B537" display="1. Distribució" xr:uid="{00000000-0004-0000-0F00-00001D000000}"/>
    <hyperlink ref="E12:J12" location="IND_Transport_Carretera!C247" display="Vehicles elèctrics a viatges de clients i visitants" xr:uid="{00000000-0004-0000-0F00-00001E000000}"/>
    <hyperlink ref="E13:J13" location="IND_Transport_Carretera!C420" display="Vehicles elèctrics a viatges in itinere" xr:uid="{00000000-0004-0000-0F00-00001F000000}"/>
    <hyperlink ref="K596" r:id="rId26" display="Consulteu la Base de dades de cotxes (En línea)" xr:uid="{00000000-0004-0000-0F00-000020000000}"/>
    <hyperlink ref="W466" r:id="rId27" xr:uid="{00000000-0004-0000-0F00-000021000000}"/>
    <hyperlink ref="W468" r:id="rId28" xr:uid="{00000000-0004-0000-0F00-000022000000}"/>
    <hyperlink ref="W293" r:id="rId29" xr:uid="{00000000-0004-0000-0F00-000023000000}"/>
    <hyperlink ref="W295" r:id="rId30" xr:uid="{00000000-0004-0000-0F00-000024000000}"/>
    <hyperlink ref="W642" r:id="rId31" xr:uid="{00000000-0004-0000-0F00-000025000000}"/>
    <hyperlink ref="W644" r:id="rId32" xr:uid="{00000000-0004-0000-0F00-000026000000}"/>
    <hyperlink ref="W85:W86" r:id="rId33" display="Guia de consums i emissions d'IDAE (arxiu PDF)" xr:uid="{00000000-0004-0000-0F00-000027000000}"/>
  </hyperlinks>
  <pageMargins left="0.75" right="0.75" top="1" bottom="1" header="0.5" footer="0.5"/>
  <pageSetup scale="28" fitToHeight="7" orientation="portrait" r:id="rId34"/>
  <headerFooter alignWithMargins="0"/>
  <drawing r:id="rId35"/>
  <legacy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ull21">
    <tabColor indexed="27"/>
    <pageSetUpPr autoPageBreaks="0" fitToPage="1"/>
  </sheetPr>
  <dimension ref="A1:DI400"/>
  <sheetViews>
    <sheetView zoomScaleNormal="100" workbookViewId="0"/>
  </sheetViews>
  <sheetFormatPr defaultColWidth="9.44140625" defaultRowHeight="13.2" outlineLevelRow="1" x14ac:dyDescent="0.25"/>
  <cols>
    <col min="1" max="1" width="3.44140625" style="82" customWidth="1"/>
    <col min="2" max="2" width="5.44140625" style="82" customWidth="1"/>
    <col min="3" max="3" width="15.109375" style="82" customWidth="1"/>
    <col min="4" max="4" width="6.88671875" style="82" customWidth="1"/>
    <col min="5" max="5" width="12.44140625" style="82" customWidth="1"/>
    <col min="6" max="8" width="15.33203125" style="82" customWidth="1"/>
    <col min="9" max="9" width="15.44140625" style="82" customWidth="1"/>
    <col min="10" max="10" width="18" style="82" customWidth="1"/>
    <col min="11" max="11" width="16.44140625" style="82" customWidth="1"/>
    <col min="12" max="12" width="19" style="82" customWidth="1"/>
    <col min="13" max="13" width="15.44140625" style="82" customWidth="1"/>
    <col min="14" max="14" width="21.44140625" style="82" customWidth="1"/>
    <col min="15" max="20" width="14.88671875" style="82" customWidth="1"/>
    <col min="21" max="21" width="16.33203125" style="82" customWidth="1"/>
    <col min="22" max="23" width="11.109375" style="82" customWidth="1"/>
    <col min="24" max="29" width="15.44140625" style="82" customWidth="1"/>
    <col min="30" max="34" width="11.109375" style="82" customWidth="1"/>
    <col min="35" max="40" width="15.6640625" style="82" customWidth="1"/>
    <col min="41" max="41" width="11.109375" style="82" customWidth="1"/>
    <col min="42" max="43" width="14.33203125" style="82" customWidth="1"/>
    <col min="44" max="46" width="17.88671875" style="82" customWidth="1"/>
    <col min="47" max="48" width="11.109375" style="82" customWidth="1"/>
    <col min="49" max="49" width="5.44140625" style="82" customWidth="1"/>
    <col min="50" max="50" width="40.44140625" style="82" customWidth="1"/>
    <col min="51" max="51" width="9.44140625" style="82"/>
    <col min="52" max="52" width="0" style="82" hidden="1" customWidth="1"/>
    <col min="53" max="53" width="9.44140625" style="82" hidden="1" customWidth="1"/>
    <col min="54" max="56" width="0" style="82" hidden="1" customWidth="1"/>
    <col min="57" max="16384" width="9.44140625" style="82"/>
  </cols>
  <sheetData>
    <row r="1" spans="1:113" s="107" customFormat="1" ht="17.25" customHeight="1" x14ac:dyDescent="0.25">
      <c r="B1" s="128"/>
      <c r="BA1" s="107" t="s">
        <v>252</v>
      </c>
    </row>
    <row r="2" spans="1:113" s="107" customFormat="1" ht="33.75" customHeight="1" x14ac:dyDescent="0.25">
      <c r="B2" s="1535" t="s">
        <v>797</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c r="AV2" s="1535"/>
      <c r="BA2" s="107" t="s">
        <v>253</v>
      </c>
    </row>
    <row r="3" spans="1:113" s="107" customFormat="1" ht="17.25" customHeight="1" thickBot="1" x14ac:dyDescent="0.3">
      <c r="B3" s="182"/>
      <c r="C3" s="182"/>
      <c r="D3" s="182"/>
      <c r="E3" s="182"/>
      <c r="F3" s="182"/>
      <c r="G3" s="109"/>
      <c r="H3" s="182"/>
      <c r="I3" s="182"/>
      <c r="L3" s="182"/>
      <c r="M3" s="182"/>
      <c r="P3" s="182"/>
      <c r="Q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X3" s="108"/>
    </row>
    <row r="4" spans="1:113" s="107" customFormat="1" ht="17.25" customHeight="1" thickBot="1" x14ac:dyDescent="0.3">
      <c r="B4" s="640"/>
      <c r="C4" s="130" t="s">
        <v>0</v>
      </c>
      <c r="D4" s="182"/>
      <c r="E4" s="182"/>
      <c r="F4" s="182"/>
      <c r="G4" s="109"/>
      <c r="H4" s="182"/>
      <c r="I4" s="1737" t="s">
        <v>1599</v>
      </c>
      <c r="J4" s="1738"/>
      <c r="K4" s="1738"/>
      <c r="L4" s="1738"/>
      <c r="M4" s="1738"/>
      <c r="N4" s="1739"/>
      <c r="Q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X4" s="108"/>
    </row>
    <row r="5" spans="1:113" s="107" customFormat="1" ht="21.75" customHeight="1" thickBot="1" x14ac:dyDescent="0.3">
      <c r="B5" s="641"/>
      <c r="C5" s="130" t="s">
        <v>51</v>
      </c>
      <c r="D5" s="182"/>
      <c r="E5" s="182"/>
      <c r="F5" s="182"/>
      <c r="G5" s="109"/>
      <c r="H5" s="182"/>
      <c r="I5" s="1723" t="s">
        <v>1605</v>
      </c>
      <c r="J5" s="1724"/>
      <c r="K5" s="1724"/>
      <c r="L5" s="1725"/>
      <c r="M5" s="1721" t="s">
        <v>1569</v>
      </c>
      <c r="N5" s="1722"/>
      <c r="Q5" s="1740" t="s">
        <v>1626</v>
      </c>
      <c r="R5" s="1740"/>
      <c r="S5" s="1740"/>
      <c r="T5" s="1740"/>
      <c r="U5" s="1740"/>
      <c r="V5" s="987" t="str">
        <f>"OCCC"</f>
        <v>OCCC</v>
      </c>
      <c r="W5" s="182"/>
      <c r="X5" s="182"/>
      <c r="Y5" s="182"/>
      <c r="Z5" s="182"/>
      <c r="AA5" s="182"/>
      <c r="AB5" s="182"/>
      <c r="AC5" s="182"/>
      <c r="AD5" s="182"/>
      <c r="AE5" s="182"/>
      <c r="AF5" s="182"/>
      <c r="AG5" s="182"/>
      <c r="AH5" s="182"/>
      <c r="AI5" s="182"/>
      <c r="AJ5" s="182"/>
      <c r="AK5" s="182"/>
      <c r="AL5" s="182"/>
      <c r="AM5" s="182"/>
      <c r="AN5" s="182"/>
      <c r="AO5" s="182"/>
      <c r="AP5" s="182"/>
      <c r="AQ5" s="182"/>
      <c r="AR5" s="182"/>
      <c r="AX5" s="569"/>
      <c r="BA5" s="107" t="s">
        <v>65</v>
      </c>
    </row>
    <row r="6" spans="1:113" s="107" customFormat="1" ht="19.5" customHeight="1" x14ac:dyDescent="0.25">
      <c r="B6" s="642"/>
      <c r="C6" s="130" t="s">
        <v>1</v>
      </c>
      <c r="D6" s="182"/>
      <c r="E6" s="182"/>
      <c r="F6" s="182"/>
      <c r="G6" s="109"/>
      <c r="H6" s="182"/>
      <c r="I6" s="1650" t="s">
        <v>1571</v>
      </c>
      <c r="J6" s="1547"/>
      <c r="K6" s="1547" t="s">
        <v>1604</v>
      </c>
      <c r="L6" s="1731"/>
      <c r="M6" s="1716" t="s">
        <v>1603</v>
      </c>
      <c r="N6" s="1548"/>
      <c r="Q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X6" s="569"/>
      <c r="BA6" s="107" t="s">
        <v>92</v>
      </c>
    </row>
    <row r="7" spans="1:113" s="107" customFormat="1" ht="32.25" customHeight="1" x14ac:dyDescent="0.25">
      <c r="B7" s="643"/>
      <c r="C7" s="130" t="s">
        <v>52</v>
      </c>
      <c r="D7" s="182"/>
      <c r="E7" s="182"/>
      <c r="F7" s="182"/>
      <c r="G7" s="109"/>
      <c r="H7" s="182"/>
      <c r="I7" s="1726" t="s">
        <v>1616</v>
      </c>
      <c r="J7" s="1496"/>
      <c r="K7" s="1728" t="s">
        <v>1616</v>
      </c>
      <c r="L7" s="1497"/>
      <c r="M7" s="1717" t="s">
        <v>1616</v>
      </c>
      <c r="N7" s="1718"/>
      <c r="Q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X7" s="569"/>
      <c r="BA7" s="107" t="s">
        <v>1074</v>
      </c>
    </row>
    <row r="8" spans="1:113" s="107" customFormat="1" ht="23.25" customHeight="1" thickBot="1" x14ac:dyDescent="0.3">
      <c r="B8" s="130"/>
      <c r="C8" s="130"/>
      <c r="D8" s="182"/>
      <c r="E8" s="182"/>
      <c r="F8" s="182"/>
      <c r="G8" s="109"/>
      <c r="H8" s="182"/>
      <c r="I8" s="1727" t="s">
        <v>1617</v>
      </c>
      <c r="J8" s="1538"/>
      <c r="K8" s="1729" t="s">
        <v>1617</v>
      </c>
      <c r="L8" s="1730"/>
      <c r="M8" s="1719" t="s">
        <v>1617</v>
      </c>
      <c r="N8" s="1720"/>
      <c r="Q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X8" s="569"/>
      <c r="BA8" s="107" t="s">
        <v>1075</v>
      </c>
    </row>
    <row r="9" spans="1:113" s="107" customFormat="1" ht="17.25" customHeight="1" x14ac:dyDescent="0.25">
      <c r="B9" s="130"/>
      <c r="C9" s="130"/>
      <c r="D9" s="182"/>
      <c r="E9" s="182"/>
      <c r="F9" s="182"/>
      <c r="G9" s="109"/>
      <c r="H9" s="182"/>
      <c r="I9" s="182"/>
      <c r="L9" s="182"/>
      <c r="M9" s="182"/>
      <c r="P9" s="182"/>
      <c r="Q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X9" s="569"/>
      <c r="BA9" s="107" t="s">
        <v>1076</v>
      </c>
    </row>
    <row r="10" spans="1:113" s="107" customFormat="1" ht="24" customHeight="1" x14ac:dyDescent="0.25">
      <c r="B10" s="748" t="s">
        <v>345</v>
      </c>
      <c r="C10" s="716"/>
      <c r="D10" s="717"/>
      <c r="E10" s="717"/>
      <c r="F10" s="717"/>
      <c r="G10" s="719"/>
      <c r="H10" s="717"/>
      <c r="I10" s="717"/>
      <c r="J10" s="718"/>
      <c r="K10" s="718"/>
      <c r="L10" s="717"/>
      <c r="M10" s="717"/>
      <c r="N10" s="718"/>
      <c r="O10" s="718"/>
      <c r="P10" s="717"/>
      <c r="Q10" s="717"/>
      <c r="R10" s="718"/>
      <c r="S10" s="718"/>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8"/>
      <c r="AT10" s="718"/>
      <c r="AU10" s="718"/>
      <c r="AV10" s="718"/>
      <c r="AX10" s="569"/>
      <c r="BA10" s="107" t="s">
        <v>1077</v>
      </c>
    </row>
    <row r="11" spans="1:113" s="107" customFormat="1" ht="24" customHeight="1" x14ac:dyDescent="0.25">
      <c r="B11" s="1636" t="s">
        <v>95</v>
      </c>
      <c r="C11" s="1636"/>
      <c r="D11" s="1636"/>
      <c r="E11" s="1636"/>
      <c r="F11" s="1636"/>
      <c r="G11" s="1636"/>
      <c r="H11" s="1636"/>
      <c r="I11" s="1636"/>
      <c r="J11" s="1636"/>
      <c r="K11" s="1636"/>
      <c r="L11" s="1636"/>
      <c r="M11" s="1636"/>
      <c r="N11" s="1636"/>
      <c r="O11" s="1636"/>
      <c r="P11" s="1636"/>
      <c r="Q11" s="1636"/>
      <c r="R11" s="1636"/>
      <c r="S11" s="1636"/>
      <c r="T11" s="1636"/>
      <c r="U11" s="1636"/>
      <c r="V11" s="1636"/>
      <c r="W11" s="1636"/>
      <c r="X11" s="1636"/>
      <c r="Y11" s="1636"/>
      <c r="Z11" s="1636"/>
      <c r="AA11" s="1636"/>
      <c r="AB11" s="1636"/>
      <c r="AC11" s="1636"/>
      <c r="AD11" s="1636"/>
      <c r="AE11" s="1636"/>
      <c r="AF11" s="1636"/>
      <c r="AG11" s="1636"/>
      <c r="AH11" s="1636"/>
      <c r="AI11" s="1636"/>
      <c r="AJ11" s="1636"/>
      <c r="AK11" s="1636"/>
      <c r="AL11" s="1636"/>
      <c r="AM11" s="1636"/>
      <c r="AN11" s="1636"/>
      <c r="AO11" s="1636"/>
      <c r="AP11" s="1636"/>
      <c r="AQ11" s="1636"/>
      <c r="AR11" s="1636"/>
      <c r="AS11" s="1636"/>
      <c r="AT11" s="1636"/>
      <c r="AU11" s="1636"/>
      <c r="AV11" s="1636"/>
      <c r="AX11" s="569"/>
    </row>
    <row r="12" spans="1:113" s="107" customFormat="1" ht="24" customHeight="1" x14ac:dyDescent="0.25">
      <c r="B12" s="1637" t="s">
        <v>1149</v>
      </c>
      <c r="C12" s="1637"/>
      <c r="D12" s="1637"/>
      <c r="E12" s="1637"/>
      <c r="F12" s="1637"/>
      <c r="G12" s="1637"/>
      <c r="H12" s="1637"/>
      <c r="I12" s="1637"/>
      <c r="J12" s="1637"/>
      <c r="K12" s="1637"/>
      <c r="L12" s="1637"/>
      <c r="M12" s="1637"/>
      <c r="N12" s="1637"/>
      <c r="O12" s="1637"/>
      <c r="P12" s="1637"/>
      <c r="Q12" s="1637"/>
      <c r="R12" s="1637"/>
      <c r="S12" s="1637"/>
      <c r="T12" s="1637"/>
      <c r="U12" s="1637"/>
      <c r="V12" s="1637"/>
      <c r="W12" s="1637"/>
      <c r="X12" s="1637"/>
      <c r="Y12" s="1637"/>
      <c r="Z12" s="1637"/>
      <c r="AA12" s="1637"/>
      <c r="AB12" s="1637"/>
      <c r="AC12" s="1637"/>
      <c r="AD12" s="1637"/>
      <c r="AE12" s="1637"/>
      <c r="AF12" s="1637"/>
      <c r="AG12" s="1637"/>
      <c r="AH12" s="1637"/>
      <c r="AI12" s="1637"/>
      <c r="AJ12" s="1637"/>
      <c r="AK12" s="1637"/>
      <c r="AL12" s="1637"/>
      <c r="AM12" s="1637"/>
      <c r="AN12" s="1637"/>
      <c r="AO12" s="1637"/>
      <c r="AP12" s="1637"/>
      <c r="AQ12" s="1637"/>
      <c r="AR12" s="1637"/>
      <c r="AS12" s="1637"/>
      <c r="AT12" s="1637"/>
      <c r="AU12" s="1637"/>
      <c r="AV12" s="1637"/>
      <c r="AX12" s="108"/>
    </row>
    <row r="13" spans="1:113" s="107" customFormat="1" ht="17.25" customHeight="1" thickBot="1" x14ac:dyDescent="0.3">
      <c r="B13" s="115"/>
      <c r="C13" s="183"/>
      <c r="D13" s="183"/>
      <c r="E13" s="184"/>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7"/>
      <c r="AX13" s="1480" t="s">
        <v>1123</v>
      </c>
    </row>
    <row r="14" spans="1:113" ht="30" customHeight="1" x14ac:dyDescent="0.25">
      <c r="A14" s="107"/>
      <c r="B14" s="120"/>
      <c r="C14" s="1520" t="s">
        <v>96</v>
      </c>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c r="AT14" s="1521"/>
      <c r="AU14" s="1522"/>
      <c r="AV14" s="122"/>
      <c r="AW14" s="107"/>
      <c r="AX14" s="1481"/>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row>
    <row r="15" spans="1:113" ht="20.100000000000001" customHeight="1" x14ac:dyDescent="0.25">
      <c r="A15" s="107"/>
      <c r="B15" s="120"/>
      <c r="C15" s="1523" t="s">
        <v>225</v>
      </c>
      <c r="D15" s="1524" t="s">
        <v>226</v>
      </c>
      <c r="E15" s="1524"/>
      <c r="F15" s="1524"/>
      <c r="G15" s="1524"/>
      <c r="H15" s="1524"/>
      <c r="I15" s="1524"/>
      <c r="J15" s="1524"/>
      <c r="K15" s="1524"/>
      <c r="L15" s="684"/>
      <c r="M15" s="1524" t="s">
        <v>1189</v>
      </c>
      <c r="N15" s="1524"/>
      <c r="O15" s="1524"/>
      <c r="P15" s="1524"/>
      <c r="Q15" s="1524"/>
      <c r="R15" s="1524"/>
      <c r="S15" s="1524"/>
      <c r="T15" s="1524"/>
      <c r="U15" s="684"/>
      <c r="V15" s="1524" t="s">
        <v>227</v>
      </c>
      <c r="W15" s="1524"/>
      <c r="X15" s="1524"/>
      <c r="Y15" s="1524"/>
      <c r="Z15" s="1524"/>
      <c r="AA15" s="1524"/>
      <c r="AB15" s="1524"/>
      <c r="AC15" s="1524"/>
      <c r="AD15" s="1524"/>
      <c r="AE15" s="1524"/>
      <c r="AF15" s="1524"/>
      <c r="AG15" s="1524" t="s">
        <v>228</v>
      </c>
      <c r="AH15" s="1524"/>
      <c r="AI15" s="1524"/>
      <c r="AJ15" s="1524"/>
      <c r="AK15" s="1524"/>
      <c r="AL15" s="1524"/>
      <c r="AM15" s="1524"/>
      <c r="AN15" s="1524"/>
      <c r="AO15" s="1524"/>
      <c r="AP15" s="1524"/>
      <c r="AQ15" s="1524"/>
      <c r="AR15" s="1526" t="s">
        <v>1228</v>
      </c>
      <c r="AS15" s="1526"/>
      <c r="AT15" s="1526"/>
      <c r="AU15" s="582"/>
      <c r="AV15" s="122"/>
      <c r="AW15" s="107"/>
      <c r="AX15" s="1481"/>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row>
    <row r="16" spans="1:113" ht="46.5" customHeight="1" x14ac:dyDescent="0.25">
      <c r="A16" s="107"/>
      <c r="B16" s="120"/>
      <c r="C16" s="1523"/>
      <c r="D16" s="1475" t="s">
        <v>62</v>
      </c>
      <c r="E16" s="1475"/>
      <c r="F16" s="673" t="s">
        <v>1219</v>
      </c>
      <c r="G16" s="673" t="s">
        <v>1220</v>
      </c>
      <c r="H16" s="673" t="s">
        <v>1221</v>
      </c>
      <c r="I16" s="673" t="s">
        <v>971</v>
      </c>
      <c r="J16" s="673" t="s">
        <v>1070</v>
      </c>
      <c r="K16" s="673" t="s">
        <v>1069</v>
      </c>
      <c r="L16" s="1421" t="s">
        <v>1227</v>
      </c>
      <c r="M16" s="1475" t="s">
        <v>62</v>
      </c>
      <c r="N16" s="1475"/>
      <c r="O16" s="673" t="s">
        <v>1219</v>
      </c>
      <c r="P16" s="673" t="s">
        <v>1220</v>
      </c>
      <c r="Q16" s="673" t="s">
        <v>1221</v>
      </c>
      <c r="R16" s="673" t="s">
        <v>971</v>
      </c>
      <c r="S16" s="673" t="s">
        <v>1070</v>
      </c>
      <c r="T16" s="673" t="s">
        <v>1069</v>
      </c>
      <c r="U16" s="1421" t="s">
        <v>1227</v>
      </c>
      <c r="V16" s="1475" t="s">
        <v>62</v>
      </c>
      <c r="W16" s="1475"/>
      <c r="X16" s="673" t="s">
        <v>970</v>
      </c>
      <c r="Y16" s="673" t="s">
        <v>1220</v>
      </c>
      <c r="Z16" s="673" t="s">
        <v>1221</v>
      </c>
      <c r="AA16" s="673" t="s">
        <v>971</v>
      </c>
      <c r="AB16" s="673" t="s">
        <v>1070</v>
      </c>
      <c r="AC16" s="673" t="s">
        <v>1069</v>
      </c>
      <c r="AD16" s="1421" t="s">
        <v>1078</v>
      </c>
      <c r="AE16" s="1421" t="s">
        <v>1080</v>
      </c>
      <c r="AF16" s="1421" t="s">
        <v>1079</v>
      </c>
      <c r="AG16" s="1475" t="s">
        <v>62</v>
      </c>
      <c r="AH16" s="1475"/>
      <c r="AI16" s="673" t="s">
        <v>970</v>
      </c>
      <c r="AJ16" s="673" t="s">
        <v>1220</v>
      </c>
      <c r="AK16" s="673" t="s">
        <v>1221</v>
      </c>
      <c r="AL16" s="673" t="s">
        <v>971</v>
      </c>
      <c r="AM16" s="673" t="s">
        <v>1070</v>
      </c>
      <c r="AN16" s="673" t="s">
        <v>1069</v>
      </c>
      <c r="AO16" s="1421" t="s">
        <v>1078</v>
      </c>
      <c r="AP16" s="1421" t="s">
        <v>1080</v>
      </c>
      <c r="AQ16" s="1421" t="s">
        <v>1079</v>
      </c>
      <c r="AR16" s="673" t="s">
        <v>971</v>
      </c>
      <c r="AS16" s="673" t="s">
        <v>1070</v>
      </c>
      <c r="AT16" s="673" t="s">
        <v>1069</v>
      </c>
      <c r="AU16" s="1417" t="s">
        <v>1078</v>
      </c>
      <c r="AV16" s="122"/>
      <c r="AW16" s="107"/>
      <c r="AX16" s="1481"/>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row>
    <row r="17" spans="1:113" s="182" customFormat="1" ht="43.5" customHeight="1" x14ac:dyDescent="0.25">
      <c r="B17" s="164"/>
      <c r="C17" s="1523"/>
      <c r="D17" s="583" t="s">
        <v>92</v>
      </c>
      <c r="E17" s="583" t="s">
        <v>63</v>
      </c>
      <c r="F17" s="673" t="s">
        <v>1254</v>
      </c>
      <c r="G17" s="673" t="s">
        <v>1255</v>
      </c>
      <c r="H17" s="673" t="s">
        <v>1255</v>
      </c>
      <c r="I17" s="673" t="s">
        <v>1071</v>
      </c>
      <c r="J17" s="673" t="s">
        <v>1224</v>
      </c>
      <c r="K17" s="673" t="s">
        <v>1224</v>
      </c>
      <c r="L17" s="1421"/>
      <c r="M17" s="583" t="s">
        <v>92</v>
      </c>
      <c r="N17" s="583" t="s">
        <v>63</v>
      </c>
      <c r="O17" s="673" t="s">
        <v>1254</v>
      </c>
      <c r="P17" s="673" t="s">
        <v>1255</v>
      </c>
      <c r="Q17" s="673" t="s">
        <v>1255</v>
      </c>
      <c r="R17" s="673" t="s">
        <v>1071</v>
      </c>
      <c r="S17" s="673" t="s">
        <v>1224</v>
      </c>
      <c r="T17" s="673" t="s">
        <v>1224</v>
      </c>
      <c r="U17" s="1421"/>
      <c r="V17" s="583" t="s">
        <v>998</v>
      </c>
      <c r="W17" s="583" t="s">
        <v>63</v>
      </c>
      <c r="X17" s="673" t="s">
        <v>974</v>
      </c>
      <c r="Y17" s="673" t="s">
        <v>1102</v>
      </c>
      <c r="Z17" s="673" t="s">
        <v>1102</v>
      </c>
      <c r="AA17" s="673" t="s">
        <v>1071</v>
      </c>
      <c r="AB17" s="673" t="s">
        <v>1224</v>
      </c>
      <c r="AC17" s="673" t="s">
        <v>1224</v>
      </c>
      <c r="AD17" s="1421"/>
      <c r="AE17" s="1421"/>
      <c r="AF17" s="1421"/>
      <c r="AG17" s="583" t="s">
        <v>65</v>
      </c>
      <c r="AH17" s="583" t="s">
        <v>63</v>
      </c>
      <c r="AI17" s="673" t="s">
        <v>1473</v>
      </c>
      <c r="AJ17" s="673" t="s">
        <v>1474</v>
      </c>
      <c r="AK17" s="673" t="s">
        <v>1474</v>
      </c>
      <c r="AL17" s="673" t="s">
        <v>1071</v>
      </c>
      <c r="AM17" s="673" t="s">
        <v>1224</v>
      </c>
      <c r="AN17" s="673" t="s">
        <v>1224</v>
      </c>
      <c r="AO17" s="1421"/>
      <c r="AP17" s="1421"/>
      <c r="AQ17" s="1421"/>
      <c r="AR17" s="673" t="s">
        <v>1071</v>
      </c>
      <c r="AS17" s="673" t="s">
        <v>1224</v>
      </c>
      <c r="AT17" s="673" t="s">
        <v>1224</v>
      </c>
      <c r="AU17" s="1417"/>
      <c r="AV17" s="186"/>
      <c r="AX17" s="1432" t="s">
        <v>1836</v>
      </c>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row>
    <row r="18" spans="1:113" ht="21" customHeight="1" x14ac:dyDescent="0.25">
      <c r="A18" s="182"/>
      <c r="B18" s="120"/>
      <c r="C18" s="686" t="s">
        <v>229</v>
      </c>
      <c r="D18" s="598"/>
      <c r="E18" s="187"/>
      <c r="F18" s="614" t="str">
        <f>IF(D18=0,"",IF(D18="l",'Factors emissió OCCC'!$F$32))</f>
        <v/>
      </c>
      <c r="G18" s="614" t="str">
        <f>IF(D18=0,"",IF(D18="l",'Factors emissió OCCC'!$M$38))</f>
        <v/>
      </c>
      <c r="H18" s="614" t="str">
        <f>IF(D18=0,"",IF(D18="l",'Factors emissió OCCC'!$O$38))</f>
        <v/>
      </c>
      <c r="I18" s="353" t="str">
        <f>IF(E18=0,IF(D18=0,"0,00000000",E18*F18/1000),IF(D18=0,"Indiqueu les unitats",E18*F18/1000))</f>
        <v>0,00000000</v>
      </c>
      <c r="J18" s="353" t="str">
        <f>IF(E18=0,IF(D18=0,"0,00000000",E18*G18/1000),IF(D18=0,"Indiqueu les unitats",E18*G18/1000))</f>
        <v>0,00000000</v>
      </c>
      <c r="K18" s="353" t="str">
        <f>IF(E18=0,IF(D18=0,"0,00000000",E18*H18/1000),IF(D18=0,"Indiqueu les unitats",E18*H18/1000))</f>
        <v>0,00000000</v>
      </c>
      <c r="L18" s="218" t="s">
        <v>1073</v>
      </c>
      <c r="M18" s="598"/>
      <c r="N18" s="187"/>
      <c r="O18" s="614" t="str">
        <f>IF(M18=0,"",IF(M18="l",'Factors emissió OCCC'!$F$33))</f>
        <v/>
      </c>
      <c r="P18" s="614" t="str">
        <f>IF(M18=0,"",IF(M18="l",'Factors emissió OCCC'!$M$39))</f>
        <v/>
      </c>
      <c r="Q18" s="614" t="str">
        <f>IF(M18=0,"",IF(M18="l",'Factors emissió OCCC'!$O$39))</f>
        <v/>
      </c>
      <c r="R18" s="353" t="str">
        <f>IF(N18=0,IF(M18=0,"0,00000000",N18*O18/1000),IF(M18=0,"Indiqueu les unitats",N18*O18/1000))</f>
        <v>0,00000000</v>
      </c>
      <c r="S18" s="353" t="str">
        <f>IF(N18=0,IF(M18=0,"0,00000000",N18*P18/1000),IF(M18=0,"Indiqueu les unitats",N18*P18/1000))</f>
        <v>0,00000000</v>
      </c>
      <c r="T18" s="353" t="str">
        <f>IF(N18=0,IF(M18=0,"0,00000000",N18*Q18/1000),IF(M18=0,"Indiqueu les unitats",N18*Q18/1000))</f>
        <v>0,00000000</v>
      </c>
      <c r="U18" s="218" t="s">
        <v>1073</v>
      </c>
      <c r="V18" s="598"/>
      <c r="W18" s="187"/>
      <c r="X18" s="614" t="str">
        <f>IF(V18=0,"",IF(V18="kg",'Factors emissió OCCC'!$D$34,'Factors emissió OCCC'!$F$34))</f>
        <v/>
      </c>
      <c r="Y18" s="616"/>
      <c r="Z18" s="616"/>
      <c r="AA18" s="353" t="str">
        <f>IF(W18=0,IF(V18=0,"0,00000000",W18*X18/1000),IF(V18=0,"Indiqueu les unitats",W18*X18/1000))</f>
        <v>0,00000000</v>
      </c>
      <c r="AB18" s="353" t="str">
        <f>IF(W18=0,IF(V18=0,"0,00000000",W18*Y18/1000),IF(V18=0,"Indiqueu les unitats",W18*Y18/1000))</f>
        <v>0,00000000</v>
      </c>
      <c r="AC18" s="353" t="str">
        <f>IF(W18=0,IF(V18=0,"0,00000000",W18*Z18/1000),IF(V18=0,"Indiqueu les unitats",W18*Z18/1000))</f>
        <v>0,00000000</v>
      </c>
      <c r="AD18" s="218" t="s">
        <v>1073</v>
      </c>
      <c r="AE18" s="1014"/>
      <c r="AF18" s="1014"/>
      <c r="AG18" s="598"/>
      <c r="AH18" s="187"/>
      <c r="AI18" s="614" t="str">
        <f>IF(AG18=0,"",IF(AG18="kg",'Factors emissió OCCC'!$D$35))</f>
        <v/>
      </c>
      <c r="AJ18" s="616"/>
      <c r="AK18" s="616"/>
      <c r="AL18" s="353" t="str">
        <f>IF(AH18=0,IF(AG18=0,"0,00000000",AH18*AI18/1000),IF(AG18=0,"Indiqueu les unitats",AH18*AI18/1000))</f>
        <v>0,00000000</v>
      </c>
      <c r="AM18" s="353" t="str">
        <f>IF(AH18=0,IF(AG18=0,"0,00000000",AH18*AJ18/1000),IF(AG18=0,"Indiqueu les unitats",AH18*AJ18/1000))</f>
        <v>0,00000000</v>
      </c>
      <c r="AN18" s="353" t="str">
        <f>IF(AH18=0,IF(AG18=0,"0,00000000",AH18*AK18/1000),IF(AG18=0,"Indiqueu les unitats",AH18*AK18/1000))</f>
        <v>0,00000000</v>
      </c>
      <c r="AO18" s="218" t="s">
        <v>1073</v>
      </c>
      <c r="AP18" s="1014"/>
      <c r="AQ18" s="1014"/>
      <c r="AR18" s="571">
        <f>I18+R18+AA18+AL18</f>
        <v>0</v>
      </c>
      <c r="AS18" s="571">
        <f>J18+S18+AB18+AM18</f>
        <v>0</v>
      </c>
      <c r="AT18" s="571">
        <f>K18+T18+AC18+AN18</f>
        <v>0</v>
      </c>
      <c r="AU18" s="350" t="str">
        <f>IF(OR(AE18&gt;0,AF18&gt;0,AP18&gt;0,AQ18&gt;0),"Diversos","OCCC")</f>
        <v>OCCC</v>
      </c>
      <c r="AV18" s="122"/>
      <c r="AW18" s="107"/>
      <c r="AX18" s="1432"/>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row>
    <row r="19" spans="1:113" ht="21" customHeight="1" x14ac:dyDescent="0.25">
      <c r="A19" s="182"/>
      <c r="B19" s="120"/>
      <c r="C19" s="686" t="s">
        <v>230</v>
      </c>
      <c r="D19" s="598"/>
      <c r="E19" s="187"/>
      <c r="F19" s="614" t="str">
        <f>IF(D19=0,"",IF(D19="l",'Factors emissió OCCC'!$F$32))</f>
        <v/>
      </c>
      <c r="G19" s="614" t="str">
        <f>IF(D19=0,"",IF(D19="l",'Factors emissió OCCC'!$M$38))</f>
        <v/>
      </c>
      <c r="H19" s="614" t="str">
        <f>IF(D19=0,"",IF(D19="l",'Factors emissió OCCC'!$O$38))</f>
        <v/>
      </c>
      <c r="I19" s="353" t="str">
        <f t="shared" ref="I19:I37" si="0">IF(E19=0,IF(D19=0,"0,00000000",E19*F19/1000),IF(D19=0,"Indiqueu les unitats",E19*F19/1000))</f>
        <v>0,00000000</v>
      </c>
      <c r="J19" s="353" t="str">
        <f t="shared" ref="J19:J37" si="1">IF(E19=0,IF(D19=0,"0,00000000",E19*G19/1000),IF(D19=0,"Indiqueu les unitats",E19*G19/1000))</f>
        <v>0,00000000</v>
      </c>
      <c r="K19" s="353" t="str">
        <f t="shared" ref="K19:K37" si="2">IF(E19=0,IF(D19=0,"0,00000000",E19*H19/1000),IF(D19=0,"Indiqueu les unitats",E19*H19/1000))</f>
        <v>0,00000000</v>
      </c>
      <c r="L19" s="218" t="s">
        <v>1073</v>
      </c>
      <c r="M19" s="598"/>
      <c r="N19" s="187"/>
      <c r="O19" s="614" t="str">
        <f>IF(M19=0,"",IF(M19="l",'Factors emissió OCCC'!$F$33))</f>
        <v/>
      </c>
      <c r="P19" s="614" t="str">
        <f>IF(M19=0,"",IF(M19="l",'Factors emissió OCCC'!$M$39))</f>
        <v/>
      </c>
      <c r="Q19" s="614" t="str">
        <f>IF(M19=0,"",IF(M19="l",'Factors emissió OCCC'!$O$39))</f>
        <v/>
      </c>
      <c r="R19" s="353" t="str">
        <f t="shared" ref="R19:R37" si="3">IF(N19=0,IF(M19=0,"0,00000000",N19*O19/1000),IF(M19=0,"Indiqueu les unitats",N19*O19/1000))</f>
        <v>0,00000000</v>
      </c>
      <c r="S19" s="353" t="str">
        <f t="shared" ref="S19:S37" si="4">IF(N19=0,IF(M19=0,"0,00000000",N19*P19/1000),IF(M19=0,"Indiqueu les unitats",N19*P19/1000))</f>
        <v>0,00000000</v>
      </c>
      <c r="T19" s="353" t="str">
        <f t="shared" ref="T19:T37" si="5">IF(N19=0,IF(M19=0,"0,00000000",N19*Q19/1000),IF(M19=0,"Indiqueu les unitats",N19*Q19/1000))</f>
        <v>0,00000000</v>
      </c>
      <c r="U19" s="218" t="s">
        <v>1073</v>
      </c>
      <c r="V19" s="598"/>
      <c r="W19" s="187"/>
      <c r="X19" s="614" t="str">
        <f>IF(V19=0,"",IF(V19="kg",'Factors emissió OCCC'!$D$34,'Factors emissió OCCC'!$F$34))</f>
        <v/>
      </c>
      <c r="Y19" s="616"/>
      <c r="Z19" s="616"/>
      <c r="AA19" s="353" t="str">
        <f t="shared" ref="AA19:AA37" si="6">IF(W19=0,IF(V19=0,"0,00000000",W19*X19/1000),IF(V19=0,"Indiqueu les unitats",W19*X19/1000))</f>
        <v>0,00000000</v>
      </c>
      <c r="AB19" s="353" t="str">
        <f t="shared" ref="AB19:AB37" si="7">IF(W19=0,IF(V19=0,"0,00000000",W19*Y19/1000),IF(V19=0,"Indiqueu les unitats",W19*Y19/1000))</f>
        <v>0,00000000</v>
      </c>
      <c r="AC19" s="353" t="str">
        <f t="shared" ref="AC19:AC37" si="8">IF(W19=0,IF(V19=0,"0,00000000",W19*Z19/1000),IF(V19=0,"Indiqueu les unitats",W19*Z19/1000))</f>
        <v>0,00000000</v>
      </c>
      <c r="AD19" s="218" t="s">
        <v>1073</v>
      </c>
      <c r="AE19" s="1014"/>
      <c r="AF19" s="1014"/>
      <c r="AG19" s="598"/>
      <c r="AH19" s="187"/>
      <c r="AI19" s="614" t="str">
        <f>IF(AG19=0,"",IF(AG19="kg",'Factors emissió OCCC'!$D$35))</f>
        <v/>
      </c>
      <c r="AJ19" s="616"/>
      <c r="AK19" s="616"/>
      <c r="AL19" s="353" t="str">
        <f t="shared" ref="AL19:AL37" si="9">IF(AH19=0,IF(AG19=0,"0,00000000",AH19*AI19/1000),IF(AG19=0,"Indiqueu les unitats",AH19*AI19/1000))</f>
        <v>0,00000000</v>
      </c>
      <c r="AM19" s="353" t="str">
        <f t="shared" ref="AM19:AM37" si="10">IF(AH19=0,IF(AG19=0,"0,00000000",AH19*AJ19/1000),IF(AG19=0,"Indiqueu les unitats",AH19*AJ19/1000))</f>
        <v>0,00000000</v>
      </c>
      <c r="AN19" s="353" t="str">
        <f t="shared" ref="AN19:AN37" si="11">IF(AH19=0,IF(AG19=0,"0,00000000",AH19*AK19/1000),IF(AG19=0,"Indiqueu les unitats",AH19*AK19/1000))</f>
        <v>0,00000000</v>
      </c>
      <c r="AO19" s="218" t="s">
        <v>1073</v>
      </c>
      <c r="AP19" s="1014"/>
      <c r="AQ19" s="1014"/>
      <c r="AR19" s="571">
        <f t="shared" ref="AR19:AR37" si="12">I19+R19+AA19+AL19</f>
        <v>0</v>
      </c>
      <c r="AS19" s="571">
        <f t="shared" ref="AS19:AS37" si="13">J19+S19+AB19+AM19</f>
        <v>0</v>
      </c>
      <c r="AT19" s="571">
        <f t="shared" ref="AT19:AT37" si="14">K19+T19+AC19+AN19</f>
        <v>0</v>
      </c>
      <c r="AU19" s="350" t="str">
        <f t="shared" ref="AU19:AU37" si="15">IF(OR(AE19&gt;0,AF19&gt;0,AP19&gt;0,AQ19&gt;0),"Diversos","OCCC")</f>
        <v>OCCC</v>
      </c>
      <c r="AV19" s="122"/>
      <c r="AW19" s="107"/>
      <c r="AX19" s="10"/>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row>
    <row r="20" spans="1:113" ht="21" customHeight="1" x14ac:dyDescent="0.25">
      <c r="A20" s="182"/>
      <c r="B20" s="120"/>
      <c r="C20" s="686" t="s">
        <v>231</v>
      </c>
      <c r="D20" s="598"/>
      <c r="E20" s="187"/>
      <c r="F20" s="614" t="str">
        <f>IF(D20=0,"",IF(D20="l",'Factors emissió OCCC'!$F$32))</f>
        <v/>
      </c>
      <c r="G20" s="614" t="str">
        <f>IF(D20=0,"",IF(D20="l",'Factors emissió OCCC'!$M$38))</f>
        <v/>
      </c>
      <c r="H20" s="614" t="str">
        <f>IF(D20=0,"",IF(D20="l",'Factors emissió OCCC'!$O$38))</f>
        <v/>
      </c>
      <c r="I20" s="353" t="str">
        <f t="shared" si="0"/>
        <v>0,00000000</v>
      </c>
      <c r="J20" s="353" t="str">
        <f t="shared" si="1"/>
        <v>0,00000000</v>
      </c>
      <c r="K20" s="353" t="str">
        <f t="shared" si="2"/>
        <v>0,00000000</v>
      </c>
      <c r="L20" s="218" t="s">
        <v>1073</v>
      </c>
      <c r="M20" s="598"/>
      <c r="N20" s="187"/>
      <c r="O20" s="614" t="str">
        <f>IF(M20=0,"",IF(M20="l",'Factors emissió OCCC'!$F$33))</f>
        <v/>
      </c>
      <c r="P20" s="614" t="str">
        <f>IF(M20=0,"",IF(M20="l",'Factors emissió OCCC'!$M$39))</f>
        <v/>
      </c>
      <c r="Q20" s="614" t="str">
        <f>IF(M20=0,"",IF(M20="l",'Factors emissió OCCC'!$O$39))</f>
        <v/>
      </c>
      <c r="R20" s="353" t="str">
        <f t="shared" si="3"/>
        <v>0,00000000</v>
      </c>
      <c r="S20" s="353" t="str">
        <f t="shared" si="4"/>
        <v>0,00000000</v>
      </c>
      <c r="T20" s="353" t="str">
        <f t="shared" si="5"/>
        <v>0,00000000</v>
      </c>
      <c r="U20" s="218" t="s">
        <v>1073</v>
      </c>
      <c r="V20" s="598"/>
      <c r="W20" s="187"/>
      <c r="X20" s="614" t="str">
        <f>IF(V20=0,"",IF(V20="kg",'Factors emissió OCCC'!$D$34,'Factors emissió OCCC'!$F$34))</f>
        <v/>
      </c>
      <c r="Y20" s="616"/>
      <c r="Z20" s="616"/>
      <c r="AA20" s="353" t="str">
        <f t="shared" si="6"/>
        <v>0,00000000</v>
      </c>
      <c r="AB20" s="353" t="str">
        <f t="shared" si="7"/>
        <v>0,00000000</v>
      </c>
      <c r="AC20" s="353" t="str">
        <f t="shared" si="8"/>
        <v>0,00000000</v>
      </c>
      <c r="AD20" s="218" t="s">
        <v>1073</v>
      </c>
      <c r="AE20" s="1014"/>
      <c r="AF20" s="1014"/>
      <c r="AG20" s="598"/>
      <c r="AH20" s="187"/>
      <c r="AI20" s="614" t="str">
        <f>IF(AG20=0,"",IF(AG20="kg",'Factors emissió OCCC'!$D$35))</f>
        <v/>
      </c>
      <c r="AJ20" s="616"/>
      <c r="AK20" s="616"/>
      <c r="AL20" s="353" t="str">
        <f t="shared" si="9"/>
        <v>0,00000000</v>
      </c>
      <c r="AM20" s="353" t="str">
        <f t="shared" si="10"/>
        <v>0,00000000</v>
      </c>
      <c r="AN20" s="353" t="str">
        <f t="shared" si="11"/>
        <v>0,00000000</v>
      </c>
      <c r="AO20" s="218" t="s">
        <v>1073</v>
      </c>
      <c r="AP20" s="1014"/>
      <c r="AQ20" s="1014"/>
      <c r="AR20" s="571">
        <f t="shared" si="12"/>
        <v>0</v>
      </c>
      <c r="AS20" s="571">
        <f t="shared" si="13"/>
        <v>0</v>
      </c>
      <c r="AT20" s="571">
        <f t="shared" si="14"/>
        <v>0</v>
      </c>
      <c r="AU20" s="350" t="str">
        <f t="shared" si="15"/>
        <v>OCCC</v>
      </c>
      <c r="AV20" s="122"/>
      <c r="AW20" s="107"/>
      <c r="AX20" s="10"/>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row>
    <row r="21" spans="1:113" ht="21" customHeight="1" x14ac:dyDescent="0.25">
      <c r="A21" s="182"/>
      <c r="B21" s="120"/>
      <c r="C21" s="686" t="s">
        <v>232</v>
      </c>
      <c r="D21" s="598"/>
      <c r="E21" s="187"/>
      <c r="F21" s="614" t="str">
        <f>IF(D21=0,"",IF(D21="l",'Factors emissió OCCC'!$F$32))</f>
        <v/>
      </c>
      <c r="G21" s="614" t="str">
        <f>IF(D21=0,"",IF(D21="l",'Factors emissió OCCC'!$M$38))</f>
        <v/>
      </c>
      <c r="H21" s="614" t="str">
        <f>IF(D21=0,"",IF(D21="l",'Factors emissió OCCC'!$O$38))</f>
        <v/>
      </c>
      <c r="I21" s="353" t="str">
        <f t="shared" si="0"/>
        <v>0,00000000</v>
      </c>
      <c r="J21" s="353" t="str">
        <f t="shared" si="1"/>
        <v>0,00000000</v>
      </c>
      <c r="K21" s="353" t="str">
        <f t="shared" si="2"/>
        <v>0,00000000</v>
      </c>
      <c r="L21" s="218" t="s">
        <v>1073</v>
      </c>
      <c r="M21" s="598"/>
      <c r="N21" s="187"/>
      <c r="O21" s="614" t="str">
        <f>IF(M21=0,"",IF(M21="l",'Factors emissió OCCC'!$F$33))</f>
        <v/>
      </c>
      <c r="P21" s="614" t="str">
        <f>IF(M21=0,"",IF(M21="l",'Factors emissió OCCC'!$M$39))</f>
        <v/>
      </c>
      <c r="Q21" s="614" t="str">
        <f>IF(M21=0,"",IF(M21="l",'Factors emissió OCCC'!$O$39))</f>
        <v/>
      </c>
      <c r="R21" s="353" t="str">
        <f t="shared" si="3"/>
        <v>0,00000000</v>
      </c>
      <c r="S21" s="353" t="str">
        <f t="shared" si="4"/>
        <v>0,00000000</v>
      </c>
      <c r="T21" s="353" t="str">
        <f t="shared" si="5"/>
        <v>0,00000000</v>
      </c>
      <c r="U21" s="218" t="s">
        <v>1073</v>
      </c>
      <c r="V21" s="598"/>
      <c r="W21" s="187"/>
      <c r="X21" s="614" t="str">
        <f>IF(V21=0,"",IF(V21="kg",'Factors emissió OCCC'!$D$34,'Factors emissió OCCC'!$F$34))</f>
        <v/>
      </c>
      <c r="Y21" s="616"/>
      <c r="Z21" s="616"/>
      <c r="AA21" s="353" t="str">
        <f t="shared" si="6"/>
        <v>0,00000000</v>
      </c>
      <c r="AB21" s="353" t="str">
        <f t="shared" si="7"/>
        <v>0,00000000</v>
      </c>
      <c r="AC21" s="353" t="str">
        <f t="shared" si="8"/>
        <v>0,00000000</v>
      </c>
      <c r="AD21" s="218" t="s">
        <v>1073</v>
      </c>
      <c r="AE21" s="1014"/>
      <c r="AF21" s="1014"/>
      <c r="AG21" s="598"/>
      <c r="AH21" s="187"/>
      <c r="AI21" s="614" t="str">
        <f>IF(AG21=0,"",IF(AG21="kg",'Factors emissió OCCC'!$D$35))</f>
        <v/>
      </c>
      <c r="AJ21" s="616"/>
      <c r="AK21" s="616"/>
      <c r="AL21" s="353" t="str">
        <f t="shared" si="9"/>
        <v>0,00000000</v>
      </c>
      <c r="AM21" s="353" t="str">
        <f t="shared" si="10"/>
        <v>0,00000000</v>
      </c>
      <c r="AN21" s="353" t="str">
        <f t="shared" si="11"/>
        <v>0,00000000</v>
      </c>
      <c r="AO21" s="218" t="s">
        <v>1073</v>
      </c>
      <c r="AP21" s="1014"/>
      <c r="AQ21" s="1014"/>
      <c r="AR21" s="571">
        <f t="shared" si="12"/>
        <v>0</v>
      </c>
      <c r="AS21" s="571">
        <f t="shared" si="13"/>
        <v>0</v>
      </c>
      <c r="AT21" s="571">
        <f t="shared" si="14"/>
        <v>0</v>
      </c>
      <c r="AU21" s="350" t="str">
        <f t="shared" si="15"/>
        <v>OCCC</v>
      </c>
      <c r="AV21" s="122"/>
      <c r="AW21" s="107"/>
      <c r="AX21" s="141"/>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row>
    <row r="22" spans="1:113" ht="21" customHeight="1" x14ac:dyDescent="0.25">
      <c r="A22" s="182"/>
      <c r="B22" s="120"/>
      <c r="C22" s="686" t="s">
        <v>233</v>
      </c>
      <c r="D22" s="598"/>
      <c r="E22" s="187"/>
      <c r="F22" s="614" t="str">
        <f>IF(D22=0,"",IF(D22="l",'Factors emissió OCCC'!$F$32))</f>
        <v/>
      </c>
      <c r="G22" s="614" t="str">
        <f>IF(D22=0,"",IF(D22="l",'Factors emissió OCCC'!$M$38))</f>
        <v/>
      </c>
      <c r="H22" s="614" t="str">
        <f>IF(D22=0,"",IF(D22="l",'Factors emissió OCCC'!$O$38))</f>
        <v/>
      </c>
      <c r="I22" s="353" t="str">
        <f t="shared" si="0"/>
        <v>0,00000000</v>
      </c>
      <c r="J22" s="353" t="str">
        <f t="shared" si="1"/>
        <v>0,00000000</v>
      </c>
      <c r="K22" s="353" t="str">
        <f t="shared" si="2"/>
        <v>0,00000000</v>
      </c>
      <c r="L22" s="218" t="s">
        <v>1073</v>
      </c>
      <c r="M22" s="598"/>
      <c r="N22" s="187"/>
      <c r="O22" s="614" t="str">
        <f>IF(M22=0,"",IF(M22="l",'Factors emissió OCCC'!$F$33))</f>
        <v/>
      </c>
      <c r="P22" s="614" t="str">
        <f>IF(M22=0,"",IF(M22="l",'Factors emissió OCCC'!$M$39))</f>
        <v/>
      </c>
      <c r="Q22" s="614" t="str">
        <f>IF(M22=0,"",IF(M22="l",'Factors emissió OCCC'!$O$39))</f>
        <v/>
      </c>
      <c r="R22" s="353" t="str">
        <f t="shared" si="3"/>
        <v>0,00000000</v>
      </c>
      <c r="S22" s="353" t="str">
        <f t="shared" si="4"/>
        <v>0,00000000</v>
      </c>
      <c r="T22" s="353" t="str">
        <f t="shared" si="5"/>
        <v>0,00000000</v>
      </c>
      <c r="U22" s="218" t="s">
        <v>1073</v>
      </c>
      <c r="V22" s="598"/>
      <c r="W22" s="187"/>
      <c r="X22" s="614" t="str">
        <f>IF(V22=0,"",IF(V22="kg",'Factors emissió OCCC'!$D$34,'Factors emissió OCCC'!$F$34))</f>
        <v/>
      </c>
      <c r="Y22" s="616"/>
      <c r="Z22" s="616"/>
      <c r="AA22" s="353" t="str">
        <f t="shared" si="6"/>
        <v>0,00000000</v>
      </c>
      <c r="AB22" s="353" t="str">
        <f t="shared" si="7"/>
        <v>0,00000000</v>
      </c>
      <c r="AC22" s="353" t="str">
        <f t="shared" si="8"/>
        <v>0,00000000</v>
      </c>
      <c r="AD22" s="218" t="s">
        <v>1073</v>
      </c>
      <c r="AE22" s="1014"/>
      <c r="AF22" s="1014"/>
      <c r="AG22" s="598"/>
      <c r="AH22" s="187"/>
      <c r="AI22" s="614" t="str">
        <f>IF(AG22=0,"",IF(AG22="kg",'Factors emissió OCCC'!$D$35))</f>
        <v/>
      </c>
      <c r="AJ22" s="616"/>
      <c r="AK22" s="616"/>
      <c r="AL22" s="353" t="str">
        <f t="shared" si="9"/>
        <v>0,00000000</v>
      </c>
      <c r="AM22" s="353" t="str">
        <f t="shared" si="10"/>
        <v>0,00000000</v>
      </c>
      <c r="AN22" s="353" t="str">
        <f t="shared" si="11"/>
        <v>0,00000000</v>
      </c>
      <c r="AO22" s="218" t="s">
        <v>1073</v>
      </c>
      <c r="AP22" s="1014"/>
      <c r="AQ22" s="1014"/>
      <c r="AR22" s="571">
        <f t="shared" si="12"/>
        <v>0</v>
      </c>
      <c r="AS22" s="571">
        <f t="shared" si="13"/>
        <v>0</v>
      </c>
      <c r="AT22" s="571">
        <f t="shared" si="14"/>
        <v>0</v>
      </c>
      <c r="AU22" s="350" t="str">
        <f t="shared" si="15"/>
        <v>OCCC</v>
      </c>
      <c r="AV22" s="122"/>
      <c r="AW22" s="107"/>
      <c r="AX22" s="1481"/>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row>
    <row r="23" spans="1:113" ht="21" customHeight="1" x14ac:dyDescent="0.25">
      <c r="A23" s="182"/>
      <c r="B23" s="120"/>
      <c r="C23" s="686" t="s">
        <v>234</v>
      </c>
      <c r="D23" s="598"/>
      <c r="E23" s="187"/>
      <c r="F23" s="614" t="str">
        <f>IF(D23=0,"",IF(D23="l",'Factors emissió OCCC'!$F$32))</f>
        <v/>
      </c>
      <c r="G23" s="614" t="str">
        <f>IF(D23=0,"",IF(D23="l",'Factors emissió OCCC'!$M$38))</f>
        <v/>
      </c>
      <c r="H23" s="614" t="str">
        <f>IF(D23=0,"",IF(D23="l",'Factors emissió OCCC'!$O$38))</f>
        <v/>
      </c>
      <c r="I23" s="353" t="str">
        <f t="shared" si="0"/>
        <v>0,00000000</v>
      </c>
      <c r="J23" s="353" t="str">
        <f t="shared" si="1"/>
        <v>0,00000000</v>
      </c>
      <c r="K23" s="353" t="str">
        <f t="shared" si="2"/>
        <v>0,00000000</v>
      </c>
      <c r="L23" s="218" t="s">
        <v>1073</v>
      </c>
      <c r="M23" s="598"/>
      <c r="N23" s="187"/>
      <c r="O23" s="614" t="str">
        <f>IF(M23=0,"",IF(M23="l",'Factors emissió OCCC'!$F$33))</f>
        <v/>
      </c>
      <c r="P23" s="614" t="str">
        <f>IF(M23=0,"",IF(M23="l",'Factors emissió OCCC'!$M$39))</f>
        <v/>
      </c>
      <c r="Q23" s="614" t="str">
        <f>IF(M23=0,"",IF(M23="l",'Factors emissió OCCC'!$O$39))</f>
        <v/>
      </c>
      <c r="R23" s="353" t="str">
        <f t="shared" si="3"/>
        <v>0,00000000</v>
      </c>
      <c r="S23" s="353" t="str">
        <f t="shared" si="4"/>
        <v>0,00000000</v>
      </c>
      <c r="T23" s="353" t="str">
        <f t="shared" si="5"/>
        <v>0,00000000</v>
      </c>
      <c r="U23" s="218" t="s">
        <v>1073</v>
      </c>
      <c r="V23" s="598"/>
      <c r="W23" s="187"/>
      <c r="X23" s="614" t="str">
        <f>IF(V23=0,"",IF(V23="kg",'Factors emissió OCCC'!$D$34,'Factors emissió OCCC'!$F$34))</f>
        <v/>
      </c>
      <c r="Y23" s="616"/>
      <c r="Z23" s="616"/>
      <c r="AA23" s="353" t="str">
        <f t="shared" si="6"/>
        <v>0,00000000</v>
      </c>
      <c r="AB23" s="353" t="str">
        <f t="shared" si="7"/>
        <v>0,00000000</v>
      </c>
      <c r="AC23" s="353" t="str">
        <f t="shared" si="8"/>
        <v>0,00000000</v>
      </c>
      <c r="AD23" s="218" t="s">
        <v>1073</v>
      </c>
      <c r="AE23" s="1014"/>
      <c r="AF23" s="1014"/>
      <c r="AG23" s="598"/>
      <c r="AH23" s="187"/>
      <c r="AI23" s="614" t="str">
        <f>IF(AG23=0,"",IF(AG23="kg",'Factors emissió OCCC'!$D$35))</f>
        <v/>
      </c>
      <c r="AJ23" s="616"/>
      <c r="AK23" s="616"/>
      <c r="AL23" s="353" t="str">
        <f t="shared" si="9"/>
        <v>0,00000000</v>
      </c>
      <c r="AM23" s="353" t="str">
        <f t="shared" si="10"/>
        <v>0,00000000</v>
      </c>
      <c r="AN23" s="353" t="str">
        <f t="shared" si="11"/>
        <v>0,00000000</v>
      </c>
      <c r="AO23" s="218" t="s">
        <v>1073</v>
      </c>
      <c r="AP23" s="1014"/>
      <c r="AQ23" s="1014"/>
      <c r="AR23" s="571">
        <f t="shared" si="12"/>
        <v>0</v>
      </c>
      <c r="AS23" s="571">
        <f t="shared" si="13"/>
        <v>0</v>
      </c>
      <c r="AT23" s="571">
        <f t="shared" si="14"/>
        <v>0</v>
      </c>
      <c r="AU23" s="350" t="str">
        <f t="shared" si="15"/>
        <v>OCCC</v>
      </c>
      <c r="AV23" s="122"/>
      <c r="AW23" s="107"/>
      <c r="AX23" s="1481"/>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row>
    <row r="24" spans="1:113" ht="21" customHeight="1" outlineLevel="1" x14ac:dyDescent="0.25">
      <c r="A24" s="182"/>
      <c r="B24" s="120"/>
      <c r="C24" s="686" t="s">
        <v>235</v>
      </c>
      <c r="D24" s="598"/>
      <c r="E24" s="187"/>
      <c r="F24" s="614" t="str">
        <f>IF(D24=0,"",IF(D24="l",'Factors emissió OCCC'!$F$32))</f>
        <v/>
      </c>
      <c r="G24" s="614" t="str">
        <f>IF(D24=0,"",IF(D24="l",'Factors emissió OCCC'!$M$38))</f>
        <v/>
      </c>
      <c r="H24" s="614" t="str">
        <f>IF(D24=0,"",IF(D24="l",'Factors emissió OCCC'!$O$38))</f>
        <v/>
      </c>
      <c r="I24" s="353" t="str">
        <f t="shared" si="0"/>
        <v>0,00000000</v>
      </c>
      <c r="J24" s="353" t="str">
        <f t="shared" si="1"/>
        <v>0,00000000</v>
      </c>
      <c r="K24" s="353" t="str">
        <f t="shared" si="2"/>
        <v>0,00000000</v>
      </c>
      <c r="L24" s="218" t="s">
        <v>1073</v>
      </c>
      <c r="M24" s="598"/>
      <c r="N24" s="187"/>
      <c r="O24" s="614" t="str">
        <f>IF(M24=0,"",IF(M24="l",'Factors emissió OCCC'!$F$33))</f>
        <v/>
      </c>
      <c r="P24" s="614" t="str">
        <f>IF(M24=0,"",IF(M24="l",'Factors emissió OCCC'!$M$39))</f>
        <v/>
      </c>
      <c r="Q24" s="614" t="str">
        <f>IF(M24=0,"",IF(M24="l",'Factors emissió OCCC'!$O$39))</f>
        <v/>
      </c>
      <c r="R24" s="353" t="str">
        <f t="shared" si="3"/>
        <v>0,00000000</v>
      </c>
      <c r="S24" s="353" t="str">
        <f t="shared" si="4"/>
        <v>0,00000000</v>
      </c>
      <c r="T24" s="353" t="str">
        <f t="shared" si="5"/>
        <v>0,00000000</v>
      </c>
      <c r="U24" s="218" t="s">
        <v>1073</v>
      </c>
      <c r="V24" s="598"/>
      <c r="W24" s="187"/>
      <c r="X24" s="614" t="str">
        <f>IF(V24=0,"",IF(V24="kg",'Factors emissió OCCC'!$D$34,'Factors emissió OCCC'!$F$34))</f>
        <v/>
      </c>
      <c r="Y24" s="616"/>
      <c r="Z24" s="616"/>
      <c r="AA24" s="353" t="str">
        <f t="shared" si="6"/>
        <v>0,00000000</v>
      </c>
      <c r="AB24" s="353" t="str">
        <f t="shared" si="7"/>
        <v>0,00000000</v>
      </c>
      <c r="AC24" s="353" t="str">
        <f t="shared" si="8"/>
        <v>0,00000000</v>
      </c>
      <c r="AD24" s="218" t="s">
        <v>1073</v>
      </c>
      <c r="AE24" s="1014"/>
      <c r="AF24" s="1014"/>
      <c r="AG24" s="598"/>
      <c r="AH24" s="187"/>
      <c r="AI24" s="614" t="str">
        <f>IF(AG24=0,"",IF(AG24="kg",'Factors emissió OCCC'!$D$35))</f>
        <v/>
      </c>
      <c r="AJ24" s="616"/>
      <c r="AK24" s="616"/>
      <c r="AL24" s="353" t="str">
        <f t="shared" si="9"/>
        <v>0,00000000</v>
      </c>
      <c r="AM24" s="353" t="str">
        <f t="shared" si="10"/>
        <v>0,00000000</v>
      </c>
      <c r="AN24" s="353" t="str">
        <f t="shared" si="11"/>
        <v>0,00000000</v>
      </c>
      <c r="AO24" s="218" t="s">
        <v>1073</v>
      </c>
      <c r="AP24" s="1014"/>
      <c r="AQ24" s="1014"/>
      <c r="AR24" s="571">
        <f t="shared" si="12"/>
        <v>0</v>
      </c>
      <c r="AS24" s="571">
        <f t="shared" si="13"/>
        <v>0</v>
      </c>
      <c r="AT24" s="571">
        <f t="shared" si="14"/>
        <v>0</v>
      </c>
      <c r="AU24" s="350" t="str">
        <f t="shared" si="15"/>
        <v>OCCC</v>
      </c>
      <c r="AV24" s="122"/>
      <c r="AW24" s="107"/>
      <c r="AX24" s="1481"/>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row>
    <row r="25" spans="1:113" ht="21" customHeight="1" outlineLevel="1" x14ac:dyDescent="0.25">
      <c r="A25" s="182"/>
      <c r="B25" s="120"/>
      <c r="C25" s="686" t="s">
        <v>236</v>
      </c>
      <c r="D25" s="598"/>
      <c r="E25" s="187"/>
      <c r="F25" s="614" t="str">
        <f>IF(D25=0,"",IF(D25="l",'Factors emissió OCCC'!$F$32))</f>
        <v/>
      </c>
      <c r="G25" s="614" t="str">
        <f>IF(D25=0,"",IF(D25="l",'Factors emissió OCCC'!$M$38))</f>
        <v/>
      </c>
      <c r="H25" s="614" t="str">
        <f>IF(D25=0,"",IF(D25="l",'Factors emissió OCCC'!$O$38))</f>
        <v/>
      </c>
      <c r="I25" s="353" t="str">
        <f t="shared" si="0"/>
        <v>0,00000000</v>
      </c>
      <c r="J25" s="353" t="str">
        <f t="shared" si="1"/>
        <v>0,00000000</v>
      </c>
      <c r="K25" s="353" t="str">
        <f t="shared" si="2"/>
        <v>0,00000000</v>
      </c>
      <c r="L25" s="218" t="s">
        <v>1073</v>
      </c>
      <c r="M25" s="598"/>
      <c r="N25" s="187"/>
      <c r="O25" s="614" t="str">
        <f>IF(M25=0,"",IF(M25="l",'Factors emissió OCCC'!$F$33))</f>
        <v/>
      </c>
      <c r="P25" s="614" t="str">
        <f>IF(M25=0,"",IF(M25="l",'Factors emissió OCCC'!$M$39))</f>
        <v/>
      </c>
      <c r="Q25" s="614" t="str">
        <f>IF(M25=0,"",IF(M25="l",'Factors emissió OCCC'!$O$39))</f>
        <v/>
      </c>
      <c r="R25" s="353" t="str">
        <f t="shared" si="3"/>
        <v>0,00000000</v>
      </c>
      <c r="S25" s="353" t="str">
        <f t="shared" si="4"/>
        <v>0,00000000</v>
      </c>
      <c r="T25" s="353" t="str">
        <f t="shared" si="5"/>
        <v>0,00000000</v>
      </c>
      <c r="U25" s="218" t="s">
        <v>1073</v>
      </c>
      <c r="V25" s="598"/>
      <c r="W25" s="187"/>
      <c r="X25" s="614" t="str">
        <f>IF(V25=0,"",IF(V25="kg",'Factors emissió OCCC'!$D$34,'Factors emissió OCCC'!$F$34))</f>
        <v/>
      </c>
      <c r="Y25" s="616"/>
      <c r="Z25" s="616"/>
      <c r="AA25" s="353" t="str">
        <f t="shared" si="6"/>
        <v>0,00000000</v>
      </c>
      <c r="AB25" s="353" t="str">
        <f t="shared" si="7"/>
        <v>0,00000000</v>
      </c>
      <c r="AC25" s="353" t="str">
        <f t="shared" si="8"/>
        <v>0,00000000</v>
      </c>
      <c r="AD25" s="218" t="s">
        <v>1073</v>
      </c>
      <c r="AE25" s="1014"/>
      <c r="AF25" s="1014"/>
      <c r="AG25" s="598"/>
      <c r="AH25" s="187"/>
      <c r="AI25" s="614" t="str">
        <f>IF(AG25=0,"",IF(AG25="kg",'Factors emissió OCCC'!$D$35))</f>
        <v/>
      </c>
      <c r="AJ25" s="616"/>
      <c r="AK25" s="616"/>
      <c r="AL25" s="353" t="str">
        <f t="shared" si="9"/>
        <v>0,00000000</v>
      </c>
      <c r="AM25" s="353" t="str">
        <f t="shared" si="10"/>
        <v>0,00000000</v>
      </c>
      <c r="AN25" s="353" t="str">
        <f t="shared" si="11"/>
        <v>0,00000000</v>
      </c>
      <c r="AO25" s="218" t="s">
        <v>1073</v>
      </c>
      <c r="AP25" s="1014"/>
      <c r="AQ25" s="1014"/>
      <c r="AR25" s="571">
        <f t="shared" si="12"/>
        <v>0</v>
      </c>
      <c r="AS25" s="571">
        <f t="shared" si="13"/>
        <v>0</v>
      </c>
      <c r="AT25" s="571">
        <f t="shared" si="14"/>
        <v>0</v>
      </c>
      <c r="AU25" s="350" t="str">
        <f t="shared" si="15"/>
        <v>OCCC</v>
      </c>
      <c r="AV25" s="122"/>
      <c r="AW25" s="107"/>
      <c r="AX25" s="1481"/>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row>
    <row r="26" spans="1:113" ht="21" customHeight="1" outlineLevel="1" x14ac:dyDescent="0.25">
      <c r="A26" s="182"/>
      <c r="B26" s="120"/>
      <c r="C26" s="686" t="s">
        <v>237</v>
      </c>
      <c r="D26" s="598"/>
      <c r="E26" s="187"/>
      <c r="F26" s="614" t="str">
        <f>IF(D26=0,"",IF(D26="l",'Factors emissió OCCC'!$F$32))</f>
        <v/>
      </c>
      <c r="G26" s="614" t="str">
        <f>IF(D26=0,"",IF(D26="l",'Factors emissió OCCC'!$M$38))</f>
        <v/>
      </c>
      <c r="H26" s="614" t="str">
        <f>IF(D26=0,"",IF(D26="l",'Factors emissió OCCC'!$O$38))</f>
        <v/>
      </c>
      <c r="I26" s="353" t="str">
        <f t="shared" si="0"/>
        <v>0,00000000</v>
      </c>
      <c r="J26" s="353" t="str">
        <f t="shared" si="1"/>
        <v>0,00000000</v>
      </c>
      <c r="K26" s="353" t="str">
        <f t="shared" si="2"/>
        <v>0,00000000</v>
      </c>
      <c r="L26" s="218" t="s">
        <v>1073</v>
      </c>
      <c r="M26" s="598"/>
      <c r="N26" s="187"/>
      <c r="O26" s="614" t="str">
        <f>IF(M26=0,"",IF(M26="l",'Factors emissió OCCC'!$F$33))</f>
        <v/>
      </c>
      <c r="P26" s="614" t="str">
        <f>IF(M26=0,"",IF(M26="l",'Factors emissió OCCC'!$M$39))</f>
        <v/>
      </c>
      <c r="Q26" s="614" t="str">
        <f>IF(M26=0,"",IF(M26="l",'Factors emissió OCCC'!$O$39))</f>
        <v/>
      </c>
      <c r="R26" s="353" t="str">
        <f t="shared" si="3"/>
        <v>0,00000000</v>
      </c>
      <c r="S26" s="353" t="str">
        <f t="shared" si="4"/>
        <v>0,00000000</v>
      </c>
      <c r="T26" s="353" t="str">
        <f t="shared" si="5"/>
        <v>0,00000000</v>
      </c>
      <c r="U26" s="218" t="s">
        <v>1073</v>
      </c>
      <c r="V26" s="598"/>
      <c r="W26" s="187"/>
      <c r="X26" s="614" t="str">
        <f>IF(V26=0,"",IF(V26="kg",'Factors emissió OCCC'!$D$34,'Factors emissió OCCC'!$F$34))</f>
        <v/>
      </c>
      <c r="Y26" s="616"/>
      <c r="Z26" s="616"/>
      <c r="AA26" s="353" t="str">
        <f t="shared" si="6"/>
        <v>0,00000000</v>
      </c>
      <c r="AB26" s="353" t="str">
        <f t="shared" si="7"/>
        <v>0,00000000</v>
      </c>
      <c r="AC26" s="353" t="str">
        <f t="shared" si="8"/>
        <v>0,00000000</v>
      </c>
      <c r="AD26" s="218" t="s">
        <v>1073</v>
      </c>
      <c r="AE26" s="1014"/>
      <c r="AF26" s="1014"/>
      <c r="AG26" s="598"/>
      <c r="AH26" s="187"/>
      <c r="AI26" s="614" t="str">
        <f>IF(AG26=0,"",IF(AG26="kg",'Factors emissió OCCC'!$D$35))</f>
        <v/>
      </c>
      <c r="AJ26" s="616"/>
      <c r="AK26" s="616"/>
      <c r="AL26" s="353" t="str">
        <f t="shared" si="9"/>
        <v>0,00000000</v>
      </c>
      <c r="AM26" s="353" t="str">
        <f t="shared" si="10"/>
        <v>0,00000000</v>
      </c>
      <c r="AN26" s="353" t="str">
        <f t="shared" si="11"/>
        <v>0,00000000</v>
      </c>
      <c r="AO26" s="218" t="s">
        <v>1073</v>
      </c>
      <c r="AP26" s="1014"/>
      <c r="AQ26" s="1014"/>
      <c r="AR26" s="571">
        <f t="shared" si="12"/>
        <v>0</v>
      </c>
      <c r="AS26" s="571">
        <f t="shared" si="13"/>
        <v>0</v>
      </c>
      <c r="AT26" s="571">
        <f t="shared" si="14"/>
        <v>0</v>
      </c>
      <c r="AU26" s="350" t="str">
        <f t="shared" si="15"/>
        <v>OCCC</v>
      </c>
      <c r="AV26" s="122"/>
      <c r="AW26" s="107"/>
      <c r="AX26" s="1481"/>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row>
    <row r="27" spans="1:113" ht="21" customHeight="1" outlineLevel="1" x14ac:dyDescent="0.25">
      <c r="A27" s="182"/>
      <c r="B27" s="120"/>
      <c r="C27" s="686" t="s">
        <v>238</v>
      </c>
      <c r="D27" s="598"/>
      <c r="E27" s="187"/>
      <c r="F27" s="614" t="str">
        <f>IF(D27=0,"",IF(D27="l",'Factors emissió OCCC'!$F$32))</f>
        <v/>
      </c>
      <c r="G27" s="614" t="str">
        <f>IF(D27=0,"",IF(D27="l",'Factors emissió OCCC'!$M$38))</f>
        <v/>
      </c>
      <c r="H27" s="614" t="str">
        <f>IF(D27=0,"",IF(D27="l",'Factors emissió OCCC'!$O$38))</f>
        <v/>
      </c>
      <c r="I27" s="353" t="str">
        <f t="shared" si="0"/>
        <v>0,00000000</v>
      </c>
      <c r="J27" s="353" t="str">
        <f t="shared" si="1"/>
        <v>0,00000000</v>
      </c>
      <c r="K27" s="353" t="str">
        <f t="shared" si="2"/>
        <v>0,00000000</v>
      </c>
      <c r="L27" s="218" t="s">
        <v>1073</v>
      </c>
      <c r="M27" s="598"/>
      <c r="N27" s="187"/>
      <c r="O27" s="614" t="str">
        <f>IF(M27=0,"",IF(M27="l",'Factors emissió OCCC'!$F$33))</f>
        <v/>
      </c>
      <c r="P27" s="614" t="str">
        <f>IF(M27=0,"",IF(M27="l",'Factors emissió OCCC'!$M$39))</f>
        <v/>
      </c>
      <c r="Q27" s="614" t="str">
        <f>IF(M27=0,"",IF(M27="l",'Factors emissió OCCC'!$O$39))</f>
        <v/>
      </c>
      <c r="R27" s="353" t="str">
        <f t="shared" si="3"/>
        <v>0,00000000</v>
      </c>
      <c r="S27" s="353" t="str">
        <f t="shared" si="4"/>
        <v>0,00000000</v>
      </c>
      <c r="T27" s="353" t="str">
        <f t="shared" si="5"/>
        <v>0,00000000</v>
      </c>
      <c r="U27" s="218" t="s">
        <v>1073</v>
      </c>
      <c r="V27" s="598"/>
      <c r="W27" s="187"/>
      <c r="X27" s="614" t="str">
        <f>IF(V27=0,"",IF(V27="kg",'Factors emissió OCCC'!$D$34,'Factors emissió OCCC'!$F$34))</f>
        <v/>
      </c>
      <c r="Y27" s="616"/>
      <c r="Z27" s="616"/>
      <c r="AA27" s="353" t="str">
        <f t="shared" si="6"/>
        <v>0,00000000</v>
      </c>
      <c r="AB27" s="353" t="str">
        <f t="shared" si="7"/>
        <v>0,00000000</v>
      </c>
      <c r="AC27" s="353" t="str">
        <f t="shared" si="8"/>
        <v>0,00000000</v>
      </c>
      <c r="AD27" s="218" t="s">
        <v>1073</v>
      </c>
      <c r="AE27" s="1014"/>
      <c r="AF27" s="1014"/>
      <c r="AG27" s="598"/>
      <c r="AH27" s="187"/>
      <c r="AI27" s="614" t="str">
        <f>IF(AG27=0,"",IF(AG27="kg",'Factors emissió OCCC'!$D$35))</f>
        <v/>
      </c>
      <c r="AJ27" s="616"/>
      <c r="AK27" s="616"/>
      <c r="AL27" s="353" t="str">
        <f t="shared" si="9"/>
        <v>0,00000000</v>
      </c>
      <c r="AM27" s="353" t="str">
        <f t="shared" si="10"/>
        <v>0,00000000</v>
      </c>
      <c r="AN27" s="353" t="str">
        <f t="shared" si="11"/>
        <v>0,00000000</v>
      </c>
      <c r="AO27" s="218" t="s">
        <v>1073</v>
      </c>
      <c r="AP27" s="1014"/>
      <c r="AQ27" s="1014"/>
      <c r="AR27" s="571">
        <f t="shared" si="12"/>
        <v>0</v>
      </c>
      <c r="AS27" s="571">
        <f t="shared" si="13"/>
        <v>0</v>
      </c>
      <c r="AT27" s="571">
        <f t="shared" si="14"/>
        <v>0</v>
      </c>
      <c r="AU27" s="350" t="str">
        <f t="shared" si="15"/>
        <v>OCCC</v>
      </c>
      <c r="AV27" s="122"/>
      <c r="AW27" s="107"/>
      <c r="AX27" s="1481"/>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row>
    <row r="28" spans="1:113" ht="21" customHeight="1" outlineLevel="1" x14ac:dyDescent="0.25">
      <c r="A28" s="182"/>
      <c r="B28" s="120"/>
      <c r="C28" s="686" t="s">
        <v>239</v>
      </c>
      <c r="D28" s="598"/>
      <c r="E28" s="187"/>
      <c r="F28" s="614" t="str">
        <f>IF(D28=0,"",IF(D28="l",'Factors emissió OCCC'!$F$32))</f>
        <v/>
      </c>
      <c r="G28" s="614" t="str">
        <f>IF(D28=0,"",IF(D28="l",'Factors emissió OCCC'!$M$38))</f>
        <v/>
      </c>
      <c r="H28" s="614" t="str">
        <f>IF(D28=0,"",IF(D28="l",'Factors emissió OCCC'!$O$38))</f>
        <v/>
      </c>
      <c r="I28" s="353" t="str">
        <f t="shared" si="0"/>
        <v>0,00000000</v>
      </c>
      <c r="J28" s="353" t="str">
        <f t="shared" si="1"/>
        <v>0,00000000</v>
      </c>
      <c r="K28" s="353" t="str">
        <f t="shared" si="2"/>
        <v>0,00000000</v>
      </c>
      <c r="L28" s="218" t="s">
        <v>1073</v>
      </c>
      <c r="M28" s="598"/>
      <c r="N28" s="187"/>
      <c r="O28" s="614" t="str">
        <f>IF(M28=0,"",IF(M28="l",'Factors emissió OCCC'!$F$33))</f>
        <v/>
      </c>
      <c r="P28" s="614" t="str">
        <f>IF(M28=0,"",IF(M28="l",'Factors emissió OCCC'!$M$39))</f>
        <v/>
      </c>
      <c r="Q28" s="614" t="str">
        <f>IF(M28=0,"",IF(M28="l",'Factors emissió OCCC'!$O$39))</f>
        <v/>
      </c>
      <c r="R28" s="353" t="str">
        <f t="shared" si="3"/>
        <v>0,00000000</v>
      </c>
      <c r="S28" s="353" t="str">
        <f t="shared" si="4"/>
        <v>0,00000000</v>
      </c>
      <c r="T28" s="353" t="str">
        <f t="shared" si="5"/>
        <v>0,00000000</v>
      </c>
      <c r="U28" s="218" t="s">
        <v>1073</v>
      </c>
      <c r="V28" s="598"/>
      <c r="W28" s="187"/>
      <c r="X28" s="614" t="str">
        <f>IF(V28=0,"",IF(V28="kg",'Factors emissió OCCC'!$D$34,'Factors emissió OCCC'!$F$34))</f>
        <v/>
      </c>
      <c r="Y28" s="616"/>
      <c r="Z28" s="616"/>
      <c r="AA28" s="353" t="str">
        <f t="shared" si="6"/>
        <v>0,00000000</v>
      </c>
      <c r="AB28" s="353" t="str">
        <f t="shared" si="7"/>
        <v>0,00000000</v>
      </c>
      <c r="AC28" s="353" t="str">
        <f t="shared" si="8"/>
        <v>0,00000000</v>
      </c>
      <c r="AD28" s="218" t="s">
        <v>1073</v>
      </c>
      <c r="AE28" s="1014"/>
      <c r="AF28" s="1014"/>
      <c r="AG28" s="598"/>
      <c r="AH28" s="187"/>
      <c r="AI28" s="614" t="str">
        <f>IF(AG28=0,"",IF(AG28="kg",'Factors emissió OCCC'!$D$35))</f>
        <v/>
      </c>
      <c r="AJ28" s="616"/>
      <c r="AK28" s="616"/>
      <c r="AL28" s="353" t="str">
        <f t="shared" si="9"/>
        <v>0,00000000</v>
      </c>
      <c r="AM28" s="353" t="str">
        <f t="shared" si="10"/>
        <v>0,00000000</v>
      </c>
      <c r="AN28" s="353" t="str">
        <f t="shared" si="11"/>
        <v>0,00000000</v>
      </c>
      <c r="AO28" s="218" t="s">
        <v>1073</v>
      </c>
      <c r="AP28" s="1014"/>
      <c r="AQ28" s="1014"/>
      <c r="AR28" s="571">
        <f t="shared" si="12"/>
        <v>0</v>
      </c>
      <c r="AS28" s="571">
        <f t="shared" si="13"/>
        <v>0</v>
      </c>
      <c r="AT28" s="571">
        <f t="shared" si="14"/>
        <v>0</v>
      </c>
      <c r="AU28" s="350" t="str">
        <f t="shared" si="15"/>
        <v>OCCC</v>
      </c>
      <c r="AV28" s="122"/>
      <c r="AW28" s="107"/>
      <c r="AX28" s="1481"/>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row>
    <row r="29" spans="1:113" ht="21" customHeight="1" outlineLevel="1" x14ac:dyDescent="0.25">
      <c r="A29" s="182"/>
      <c r="B29" s="120"/>
      <c r="C29" s="686" t="s">
        <v>240</v>
      </c>
      <c r="D29" s="598"/>
      <c r="E29" s="187"/>
      <c r="F29" s="614" t="str">
        <f>IF(D29=0,"",IF(D29="l",'Factors emissió OCCC'!$F$32))</f>
        <v/>
      </c>
      <c r="G29" s="614" t="str">
        <f>IF(D29=0,"",IF(D29="l",'Factors emissió OCCC'!$M$38))</f>
        <v/>
      </c>
      <c r="H29" s="614" t="str">
        <f>IF(D29=0,"",IF(D29="l",'Factors emissió OCCC'!$O$38))</f>
        <v/>
      </c>
      <c r="I29" s="353" t="str">
        <f t="shared" si="0"/>
        <v>0,00000000</v>
      </c>
      <c r="J29" s="353" t="str">
        <f t="shared" si="1"/>
        <v>0,00000000</v>
      </c>
      <c r="K29" s="353" t="str">
        <f t="shared" si="2"/>
        <v>0,00000000</v>
      </c>
      <c r="L29" s="218" t="s">
        <v>1073</v>
      </c>
      <c r="M29" s="598"/>
      <c r="N29" s="187"/>
      <c r="O29" s="614" t="str">
        <f>IF(M29=0,"",IF(M29="l",'Factors emissió OCCC'!$F$33))</f>
        <v/>
      </c>
      <c r="P29" s="614" t="str">
        <f>IF(M29=0,"",IF(M29="l",'Factors emissió OCCC'!$M$39))</f>
        <v/>
      </c>
      <c r="Q29" s="614" t="str">
        <f>IF(M29=0,"",IF(M29="l",'Factors emissió OCCC'!$O$39))</f>
        <v/>
      </c>
      <c r="R29" s="353" t="str">
        <f t="shared" si="3"/>
        <v>0,00000000</v>
      </c>
      <c r="S29" s="353" t="str">
        <f t="shared" si="4"/>
        <v>0,00000000</v>
      </c>
      <c r="T29" s="353" t="str">
        <f t="shared" si="5"/>
        <v>0,00000000</v>
      </c>
      <c r="U29" s="218" t="s">
        <v>1073</v>
      </c>
      <c r="V29" s="598"/>
      <c r="W29" s="187"/>
      <c r="X29" s="614" t="str">
        <f>IF(V29=0,"",IF(V29="kg",'Factors emissió OCCC'!$D$34,'Factors emissió OCCC'!$F$34))</f>
        <v/>
      </c>
      <c r="Y29" s="616"/>
      <c r="Z29" s="616"/>
      <c r="AA29" s="353" t="str">
        <f t="shared" si="6"/>
        <v>0,00000000</v>
      </c>
      <c r="AB29" s="353" t="str">
        <f t="shared" si="7"/>
        <v>0,00000000</v>
      </c>
      <c r="AC29" s="353" t="str">
        <f t="shared" si="8"/>
        <v>0,00000000</v>
      </c>
      <c r="AD29" s="218" t="s">
        <v>1073</v>
      </c>
      <c r="AE29" s="1014"/>
      <c r="AF29" s="1014"/>
      <c r="AG29" s="598"/>
      <c r="AH29" s="187"/>
      <c r="AI29" s="614" t="str">
        <f>IF(AG29=0,"",IF(AG29="kg",'Factors emissió OCCC'!$D$35))</f>
        <v/>
      </c>
      <c r="AJ29" s="616"/>
      <c r="AK29" s="616"/>
      <c r="AL29" s="353" t="str">
        <f t="shared" si="9"/>
        <v>0,00000000</v>
      </c>
      <c r="AM29" s="353" t="str">
        <f t="shared" si="10"/>
        <v>0,00000000</v>
      </c>
      <c r="AN29" s="353" t="str">
        <f t="shared" si="11"/>
        <v>0,00000000</v>
      </c>
      <c r="AO29" s="218" t="s">
        <v>1073</v>
      </c>
      <c r="AP29" s="1014"/>
      <c r="AQ29" s="1014"/>
      <c r="AR29" s="571">
        <f t="shared" si="12"/>
        <v>0</v>
      </c>
      <c r="AS29" s="571">
        <f t="shared" si="13"/>
        <v>0</v>
      </c>
      <c r="AT29" s="571">
        <f t="shared" si="14"/>
        <v>0</v>
      </c>
      <c r="AU29" s="350" t="str">
        <f t="shared" si="15"/>
        <v>OCCC</v>
      </c>
      <c r="AV29" s="122"/>
      <c r="AW29" s="107"/>
      <c r="AX29" s="1481"/>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row>
    <row r="30" spans="1:113" ht="21" customHeight="1" outlineLevel="1" x14ac:dyDescent="0.25">
      <c r="A30" s="182"/>
      <c r="B30" s="120"/>
      <c r="C30" s="686" t="s">
        <v>241</v>
      </c>
      <c r="D30" s="598"/>
      <c r="E30" s="187"/>
      <c r="F30" s="614" t="str">
        <f>IF(D30=0,"",IF(D30="l",'Factors emissió OCCC'!$F$32))</f>
        <v/>
      </c>
      <c r="G30" s="614" t="str">
        <f>IF(D30=0,"",IF(D30="l",'Factors emissió OCCC'!$M$38))</f>
        <v/>
      </c>
      <c r="H30" s="614" t="str">
        <f>IF(D30=0,"",IF(D30="l",'Factors emissió OCCC'!$O$38))</f>
        <v/>
      </c>
      <c r="I30" s="353" t="str">
        <f t="shared" si="0"/>
        <v>0,00000000</v>
      </c>
      <c r="J30" s="353" t="str">
        <f t="shared" si="1"/>
        <v>0,00000000</v>
      </c>
      <c r="K30" s="353" t="str">
        <f t="shared" si="2"/>
        <v>0,00000000</v>
      </c>
      <c r="L30" s="218" t="s">
        <v>1073</v>
      </c>
      <c r="M30" s="598"/>
      <c r="N30" s="187"/>
      <c r="O30" s="614" t="str">
        <f>IF(M30=0,"",IF(M30="l",'Factors emissió OCCC'!$F$33))</f>
        <v/>
      </c>
      <c r="P30" s="614" t="str">
        <f>IF(M30=0,"",IF(M30="l",'Factors emissió OCCC'!$M$39))</f>
        <v/>
      </c>
      <c r="Q30" s="614" t="str">
        <f>IF(M30=0,"",IF(M30="l",'Factors emissió OCCC'!$O$39))</f>
        <v/>
      </c>
      <c r="R30" s="353" t="str">
        <f t="shared" si="3"/>
        <v>0,00000000</v>
      </c>
      <c r="S30" s="353" t="str">
        <f t="shared" si="4"/>
        <v>0,00000000</v>
      </c>
      <c r="T30" s="353" t="str">
        <f t="shared" si="5"/>
        <v>0,00000000</v>
      </c>
      <c r="U30" s="218" t="s">
        <v>1073</v>
      </c>
      <c r="V30" s="598"/>
      <c r="W30" s="187"/>
      <c r="X30" s="614" t="str">
        <f>IF(V30=0,"",IF(V30="kg",'Factors emissió OCCC'!$D$34,'Factors emissió OCCC'!$F$34))</f>
        <v/>
      </c>
      <c r="Y30" s="616"/>
      <c r="Z30" s="616"/>
      <c r="AA30" s="353" t="str">
        <f t="shared" si="6"/>
        <v>0,00000000</v>
      </c>
      <c r="AB30" s="353" t="str">
        <f t="shared" si="7"/>
        <v>0,00000000</v>
      </c>
      <c r="AC30" s="353" t="str">
        <f t="shared" si="8"/>
        <v>0,00000000</v>
      </c>
      <c r="AD30" s="218" t="s">
        <v>1073</v>
      </c>
      <c r="AE30" s="1014"/>
      <c r="AF30" s="1014"/>
      <c r="AG30" s="598"/>
      <c r="AH30" s="187"/>
      <c r="AI30" s="614" t="str">
        <f>IF(AG30=0,"",IF(AG30="kg",'Factors emissió OCCC'!$D$35))</f>
        <v/>
      </c>
      <c r="AJ30" s="616"/>
      <c r="AK30" s="616"/>
      <c r="AL30" s="353" t="str">
        <f t="shared" si="9"/>
        <v>0,00000000</v>
      </c>
      <c r="AM30" s="353" t="str">
        <f t="shared" si="10"/>
        <v>0,00000000</v>
      </c>
      <c r="AN30" s="353" t="str">
        <f t="shared" si="11"/>
        <v>0,00000000</v>
      </c>
      <c r="AO30" s="218" t="s">
        <v>1073</v>
      </c>
      <c r="AP30" s="1014"/>
      <c r="AQ30" s="1014"/>
      <c r="AR30" s="571">
        <f t="shared" si="12"/>
        <v>0</v>
      </c>
      <c r="AS30" s="571">
        <f t="shared" si="13"/>
        <v>0</v>
      </c>
      <c r="AT30" s="571">
        <f t="shared" si="14"/>
        <v>0</v>
      </c>
      <c r="AU30" s="350" t="str">
        <f t="shared" si="15"/>
        <v>OCCC</v>
      </c>
      <c r="AV30" s="122"/>
      <c r="AW30" s="107"/>
      <c r="AX30" s="1481"/>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row>
    <row r="31" spans="1:113" ht="21" customHeight="1" outlineLevel="1" x14ac:dyDescent="0.25">
      <c r="A31" s="182"/>
      <c r="B31" s="120"/>
      <c r="C31" s="686" t="s">
        <v>242</v>
      </c>
      <c r="D31" s="598"/>
      <c r="E31" s="187"/>
      <c r="F31" s="614" t="str">
        <f>IF(D31=0,"",IF(D31="l",'Factors emissió OCCC'!$F$32))</f>
        <v/>
      </c>
      <c r="G31" s="614" t="str">
        <f>IF(D31=0,"",IF(D31="l",'Factors emissió OCCC'!$M$38))</f>
        <v/>
      </c>
      <c r="H31" s="614" t="str">
        <f>IF(D31=0,"",IF(D31="l",'Factors emissió OCCC'!$O$38))</f>
        <v/>
      </c>
      <c r="I31" s="353" t="str">
        <f t="shared" si="0"/>
        <v>0,00000000</v>
      </c>
      <c r="J31" s="353" t="str">
        <f t="shared" si="1"/>
        <v>0,00000000</v>
      </c>
      <c r="K31" s="353" t="str">
        <f t="shared" si="2"/>
        <v>0,00000000</v>
      </c>
      <c r="L31" s="218" t="s">
        <v>1073</v>
      </c>
      <c r="M31" s="598"/>
      <c r="N31" s="187"/>
      <c r="O31" s="614" t="str">
        <f>IF(M31=0,"",IF(M31="l",'Factors emissió OCCC'!$F$33))</f>
        <v/>
      </c>
      <c r="P31" s="614" t="str">
        <f>IF(M31=0,"",IF(M31="l",'Factors emissió OCCC'!$M$39))</f>
        <v/>
      </c>
      <c r="Q31" s="614" t="str">
        <f>IF(M31=0,"",IF(M31="l",'Factors emissió OCCC'!$O$39))</f>
        <v/>
      </c>
      <c r="R31" s="353" t="str">
        <f t="shared" si="3"/>
        <v>0,00000000</v>
      </c>
      <c r="S31" s="353" t="str">
        <f t="shared" si="4"/>
        <v>0,00000000</v>
      </c>
      <c r="T31" s="353" t="str">
        <f t="shared" si="5"/>
        <v>0,00000000</v>
      </c>
      <c r="U31" s="218" t="s">
        <v>1073</v>
      </c>
      <c r="V31" s="598"/>
      <c r="W31" s="187"/>
      <c r="X31" s="614" t="str">
        <f>IF(V31=0,"",IF(V31="kg",'Factors emissió OCCC'!$D$34,'Factors emissió OCCC'!$F$34))</f>
        <v/>
      </c>
      <c r="Y31" s="616"/>
      <c r="Z31" s="616"/>
      <c r="AA31" s="353" t="str">
        <f t="shared" si="6"/>
        <v>0,00000000</v>
      </c>
      <c r="AB31" s="353" t="str">
        <f t="shared" si="7"/>
        <v>0,00000000</v>
      </c>
      <c r="AC31" s="353" t="str">
        <f t="shared" si="8"/>
        <v>0,00000000</v>
      </c>
      <c r="AD31" s="218" t="s">
        <v>1073</v>
      </c>
      <c r="AE31" s="1014"/>
      <c r="AF31" s="1014"/>
      <c r="AG31" s="598"/>
      <c r="AH31" s="187"/>
      <c r="AI31" s="614" t="str">
        <f>IF(AG31=0,"",IF(AG31="kg",'Factors emissió OCCC'!$D$35))</f>
        <v/>
      </c>
      <c r="AJ31" s="616"/>
      <c r="AK31" s="616"/>
      <c r="AL31" s="353" t="str">
        <f t="shared" si="9"/>
        <v>0,00000000</v>
      </c>
      <c r="AM31" s="353" t="str">
        <f t="shared" si="10"/>
        <v>0,00000000</v>
      </c>
      <c r="AN31" s="353" t="str">
        <f t="shared" si="11"/>
        <v>0,00000000</v>
      </c>
      <c r="AO31" s="218" t="s">
        <v>1073</v>
      </c>
      <c r="AP31" s="1014"/>
      <c r="AQ31" s="1014"/>
      <c r="AR31" s="571">
        <f t="shared" si="12"/>
        <v>0</v>
      </c>
      <c r="AS31" s="571">
        <f t="shared" si="13"/>
        <v>0</v>
      </c>
      <c r="AT31" s="571">
        <f t="shared" si="14"/>
        <v>0</v>
      </c>
      <c r="AU31" s="350" t="str">
        <f t="shared" si="15"/>
        <v>OCCC</v>
      </c>
      <c r="AV31" s="122"/>
      <c r="AW31" s="107"/>
      <c r="AX31" s="1481"/>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row>
    <row r="32" spans="1:113" ht="21" customHeight="1" outlineLevel="1" x14ac:dyDescent="0.25">
      <c r="A32" s="182"/>
      <c r="B32" s="120"/>
      <c r="C32" s="686" t="s">
        <v>243</v>
      </c>
      <c r="D32" s="598"/>
      <c r="E32" s="187"/>
      <c r="F32" s="614" t="str">
        <f>IF(D32=0,"",IF(D32="l",'Factors emissió OCCC'!$F$32))</f>
        <v/>
      </c>
      <c r="G32" s="614" t="str">
        <f>IF(D32=0,"",IF(D32="l",'Factors emissió OCCC'!$M$38))</f>
        <v/>
      </c>
      <c r="H32" s="614" t="str">
        <f>IF(D32=0,"",IF(D32="l",'Factors emissió OCCC'!$O$38))</f>
        <v/>
      </c>
      <c r="I32" s="353" t="str">
        <f t="shared" si="0"/>
        <v>0,00000000</v>
      </c>
      <c r="J32" s="353" t="str">
        <f t="shared" si="1"/>
        <v>0,00000000</v>
      </c>
      <c r="K32" s="353" t="str">
        <f t="shared" si="2"/>
        <v>0,00000000</v>
      </c>
      <c r="L32" s="218" t="s">
        <v>1073</v>
      </c>
      <c r="M32" s="598"/>
      <c r="N32" s="187"/>
      <c r="O32" s="614" t="str">
        <f>IF(M32=0,"",IF(M32="l",'Factors emissió OCCC'!$F$33))</f>
        <v/>
      </c>
      <c r="P32" s="614" t="str">
        <f>IF(M32=0,"",IF(M32="l",'Factors emissió OCCC'!$M$39))</f>
        <v/>
      </c>
      <c r="Q32" s="614" t="str">
        <f>IF(M32=0,"",IF(M32="l",'Factors emissió OCCC'!$O$39))</f>
        <v/>
      </c>
      <c r="R32" s="353" t="str">
        <f t="shared" si="3"/>
        <v>0,00000000</v>
      </c>
      <c r="S32" s="353" t="str">
        <f t="shared" si="4"/>
        <v>0,00000000</v>
      </c>
      <c r="T32" s="353" t="str">
        <f t="shared" si="5"/>
        <v>0,00000000</v>
      </c>
      <c r="U32" s="218" t="s">
        <v>1073</v>
      </c>
      <c r="V32" s="598"/>
      <c r="W32" s="187"/>
      <c r="X32" s="614" t="str">
        <f>IF(V32=0,"",IF(V32="kg",'Factors emissió OCCC'!$D$34,'Factors emissió OCCC'!$F$34))</f>
        <v/>
      </c>
      <c r="Y32" s="616"/>
      <c r="Z32" s="616"/>
      <c r="AA32" s="353" t="str">
        <f t="shared" si="6"/>
        <v>0,00000000</v>
      </c>
      <c r="AB32" s="353" t="str">
        <f t="shared" si="7"/>
        <v>0,00000000</v>
      </c>
      <c r="AC32" s="353" t="str">
        <f t="shared" si="8"/>
        <v>0,00000000</v>
      </c>
      <c r="AD32" s="218" t="s">
        <v>1073</v>
      </c>
      <c r="AE32" s="1014"/>
      <c r="AF32" s="1014"/>
      <c r="AG32" s="598"/>
      <c r="AH32" s="187"/>
      <c r="AI32" s="614" t="str">
        <f>IF(AG32=0,"",IF(AG32="kg",'Factors emissió OCCC'!$D$35))</f>
        <v/>
      </c>
      <c r="AJ32" s="616"/>
      <c r="AK32" s="616"/>
      <c r="AL32" s="353" t="str">
        <f t="shared" si="9"/>
        <v>0,00000000</v>
      </c>
      <c r="AM32" s="353" t="str">
        <f t="shared" si="10"/>
        <v>0,00000000</v>
      </c>
      <c r="AN32" s="353" t="str">
        <f t="shared" si="11"/>
        <v>0,00000000</v>
      </c>
      <c r="AO32" s="218" t="s">
        <v>1073</v>
      </c>
      <c r="AP32" s="1014"/>
      <c r="AQ32" s="1014"/>
      <c r="AR32" s="571">
        <f t="shared" si="12"/>
        <v>0</v>
      </c>
      <c r="AS32" s="571">
        <f t="shared" si="13"/>
        <v>0</v>
      </c>
      <c r="AT32" s="571">
        <f t="shared" si="14"/>
        <v>0</v>
      </c>
      <c r="AU32" s="350" t="str">
        <f t="shared" si="15"/>
        <v>OCCC</v>
      </c>
      <c r="AV32" s="122"/>
      <c r="AW32" s="107"/>
      <c r="AX32" s="141"/>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row>
    <row r="33" spans="1:113" ht="21" customHeight="1" outlineLevel="1" x14ac:dyDescent="0.25">
      <c r="A33" s="182"/>
      <c r="B33" s="120"/>
      <c r="C33" s="686" t="s">
        <v>244</v>
      </c>
      <c r="D33" s="598"/>
      <c r="E33" s="187"/>
      <c r="F33" s="614" t="str">
        <f>IF(D33=0,"",IF(D33="l",'Factors emissió OCCC'!$F$32))</f>
        <v/>
      </c>
      <c r="G33" s="614" t="str">
        <f>IF(D33=0,"",IF(D33="l",'Factors emissió OCCC'!$M$38))</f>
        <v/>
      </c>
      <c r="H33" s="614" t="str">
        <f>IF(D33=0,"",IF(D33="l",'Factors emissió OCCC'!$O$38))</f>
        <v/>
      </c>
      <c r="I33" s="353" t="str">
        <f t="shared" si="0"/>
        <v>0,00000000</v>
      </c>
      <c r="J33" s="353" t="str">
        <f t="shared" si="1"/>
        <v>0,00000000</v>
      </c>
      <c r="K33" s="353" t="str">
        <f t="shared" si="2"/>
        <v>0,00000000</v>
      </c>
      <c r="L33" s="218" t="s">
        <v>1073</v>
      </c>
      <c r="M33" s="598"/>
      <c r="N33" s="187"/>
      <c r="O33" s="614" t="str">
        <f>IF(M33=0,"",IF(M33="l",'Factors emissió OCCC'!$F$33))</f>
        <v/>
      </c>
      <c r="P33" s="614" t="str">
        <f>IF(M33=0,"",IF(M33="l",'Factors emissió OCCC'!$M$39))</f>
        <v/>
      </c>
      <c r="Q33" s="614" t="str">
        <f>IF(M33=0,"",IF(M33="l",'Factors emissió OCCC'!$O$39))</f>
        <v/>
      </c>
      <c r="R33" s="353" t="str">
        <f t="shared" si="3"/>
        <v>0,00000000</v>
      </c>
      <c r="S33" s="353" t="str">
        <f t="shared" si="4"/>
        <v>0,00000000</v>
      </c>
      <c r="T33" s="353" t="str">
        <f t="shared" si="5"/>
        <v>0,00000000</v>
      </c>
      <c r="U33" s="218" t="s">
        <v>1073</v>
      </c>
      <c r="V33" s="598"/>
      <c r="W33" s="187"/>
      <c r="X33" s="614" t="str">
        <f>IF(V33=0,"",IF(V33="kg",'Factors emissió OCCC'!$D$34,'Factors emissió OCCC'!$F$34))</f>
        <v/>
      </c>
      <c r="Y33" s="616"/>
      <c r="Z33" s="616"/>
      <c r="AA33" s="353" t="str">
        <f t="shared" si="6"/>
        <v>0,00000000</v>
      </c>
      <c r="AB33" s="353" t="str">
        <f t="shared" si="7"/>
        <v>0,00000000</v>
      </c>
      <c r="AC33" s="353" t="str">
        <f t="shared" si="8"/>
        <v>0,00000000</v>
      </c>
      <c r="AD33" s="218" t="s">
        <v>1073</v>
      </c>
      <c r="AE33" s="1014"/>
      <c r="AF33" s="1014"/>
      <c r="AG33" s="598"/>
      <c r="AH33" s="187"/>
      <c r="AI33" s="614" t="str">
        <f>IF(AG33=0,"",IF(AG33="kg",'Factors emissió OCCC'!$D$35))</f>
        <v/>
      </c>
      <c r="AJ33" s="616"/>
      <c r="AK33" s="616"/>
      <c r="AL33" s="353" t="str">
        <f t="shared" si="9"/>
        <v>0,00000000</v>
      </c>
      <c r="AM33" s="353" t="str">
        <f t="shared" si="10"/>
        <v>0,00000000</v>
      </c>
      <c r="AN33" s="353" t="str">
        <f t="shared" si="11"/>
        <v>0,00000000</v>
      </c>
      <c r="AO33" s="218" t="s">
        <v>1073</v>
      </c>
      <c r="AP33" s="1014"/>
      <c r="AQ33" s="1014"/>
      <c r="AR33" s="571">
        <f t="shared" si="12"/>
        <v>0</v>
      </c>
      <c r="AS33" s="571">
        <f t="shared" si="13"/>
        <v>0</v>
      </c>
      <c r="AT33" s="571">
        <f t="shared" si="14"/>
        <v>0</v>
      </c>
      <c r="AU33" s="350" t="str">
        <f t="shared" si="15"/>
        <v>OCCC</v>
      </c>
      <c r="AV33" s="122"/>
      <c r="AW33" s="107"/>
      <c r="AX33" s="141"/>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row>
    <row r="34" spans="1:113" ht="21" customHeight="1" outlineLevel="1" x14ac:dyDescent="0.25">
      <c r="A34" s="182"/>
      <c r="B34" s="120"/>
      <c r="C34" s="686" t="s">
        <v>245</v>
      </c>
      <c r="D34" s="598"/>
      <c r="E34" s="187"/>
      <c r="F34" s="614" t="str">
        <f>IF(D34=0,"",IF(D34="l",'Factors emissió OCCC'!$F$32))</f>
        <v/>
      </c>
      <c r="G34" s="614" t="str">
        <f>IF(D34=0,"",IF(D34="l",'Factors emissió OCCC'!$M$38))</f>
        <v/>
      </c>
      <c r="H34" s="614" t="str">
        <f>IF(D34=0,"",IF(D34="l",'Factors emissió OCCC'!$O$38))</f>
        <v/>
      </c>
      <c r="I34" s="353" t="str">
        <f t="shared" si="0"/>
        <v>0,00000000</v>
      </c>
      <c r="J34" s="353" t="str">
        <f t="shared" si="1"/>
        <v>0,00000000</v>
      </c>
      <c r="K34" s="353" t="str">
        <f t="shared" si="2"/>
        <v>0,00000000</v>
      </c>
      <c r="L34" s="218" t="s">
        <v>1073</v>
      </c>
      <c r="M34" s="598"/>
      <c r="N34" s="187"/>
      <c r="O34" s="614" t="str">
        <f>IF(M34=0,"",IF(M34="l",'Factors emissió OCCC'!$F$33))</f>
        <v/>
      </c>
      <c r="P34" s="614" t="str">
        <f>IF(M34=0,"",IF(M34="l",'Factors emissió OCCC'!$M$39))</f>
        <v/>
      </c>
      <c r="Q34" s="614" t="str">
        <f>IF(M34=0,"",IF(M34="l",'Factors emissió OCCC'!$O$39))</f>
        <v/>
      </c>
      <c r="R34" s="353" t="str">
        <f t="shared" si="3"/>
        <v>0,00000000</v>
      </c>
      <c r="S34" s="353" t="str">
        <f t="shared" si="4"/>
        <v>0,00000000</v>
      </c>
      <c r="T34" s="353" t="str">
        <f t="shared" si="5"/>
        <v>0,00000000</v>
      </c>
      <c r="U34" s="218" t="s">
        <v>1073</v>
      </c>
      <c r="V34" s="598"/>
      <c r="W34" s="187"/>
      <c r="X34" s="614" t="str">
        <f>IF(V34=0,"",IF(V34="kg",'Factors emissió OCCC'!$D$34,'Factors emissió OCCC'!$F$34))</f>
        <v/>
      </c>
      <c r="Y34" s="616"/>
      <c r="Z34" s="616"/>
      <c r="AA34" s="353" t="str">
        <f t="shared" si="6"/>
        <v>0,00000000</v>
      </c>
      <c r="AB34" s="353" t="str">
        <f t="shared" si="7"/>
        <v>0,00000000</v>
      </c>
      <c r="AC34" s="353" t="str">
        <f t="shared" si="8"/>
        <v>0,00000000</v>
      </c>
      <c r="AD34" s="218" t="s">
        <v>1073</v>
      </c>
      <c r="AE34" s="1014"/>
      <c r="AF34" s="1014"/>
      <c r="AG34" s="598"/>
      <c r="AH34" s="187"/>
      <c r="AI34" s="614" t="str">
        <f>IF(AG34=0,"",IF(AG34="kg",'Factors emissió OCCC'!$D$35))</f>
        <v/>
      </c>
      <c r="AJ34" s="616"/>
      <c r="AK34" s="616"/>
      <c r="AL34" s="353" t="str">
        <f t="shared" si="9"/>
        <v>0,00000000</v>
      </c>
      <c r="AM34" s="353" t="str">
        <f t="shared" si="10"/>
        <v>0,00000000</v>
      </c>
      <c r="AN34" s="353" t="str">
        <f t="shared" si="11"/>
        <v>0,00000000</v>
      </c>
      <c r="AO34" s="218" t="s">
        <v>1073</v>
      </c>
      <c r="AP34" s="1014"/>
      <c r="AQ34" s="1014"/>
      <c r="AR34" s="571">
        <f t="shared" si="12"/>
        <v>0</v>
      </c>
      <c r="AS34" s="571">
        <f t="shared" si="13"/>
        <v>0</v>
      </c>
      <c r="AT34" s="571">
        <f t="shared" si="14"/>
        <v>0</v>
      </c>
      <c r="AU34" s="350" t="str">
        <f t="shared" si="15"/>
        <v>OCCC</v>
      </c>
      <c r="AV34" s="122"/>
      <c r="AW34" s="107"/>
      <c r="AX34" s="141"/>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row>
    <row r="35" spans="1:113" ht="21" customHeight="1" outlineLevel="1" x14ac:dyDescent="0.25">
      <c r="A35" s="182"/>
      <c r="B35" s="120"/>
      <c r="C35" s="686" t="s">
        <v>246</v>
      </c>
      <c r="D35" s="598"/>
      <c r="E35" s="187"/>
      <c r="F35" s="614" t="str">
        <f>IF(D35=0,"",IF(D35="l",'Factors emissió OCCC'!$F$32))</f>
        <v/>
      </c>
      <c r="G35" s="614" t="str">
        <f>IF(D35=0,"",IF(D35="l",'Factors emissió OCCC'!$M$38))</f>
        <v/>
      </c>
      <c r="H35" s="614" t="str">
        <f>IF(D35=0,"",IF(D35="l",'Factors emissió OCCC'!$O$38))</f>
        <v/>
      </c>
      <c r="I35" s="353" t="str">
        <f t="shared" si="0"/>
        <v>0,00000000</v>
      </c>
      <c r="J35" s="353" t="str">
        <f t="shared" si="1"/>
        <v>0,00000000</v>
      </c>
      <c r="K35" s="353" t="str">
        <f t="shared" si="2"/>
        <v>0,00000000</v>
      </c>
      <c r="L35" s="218" t="s">
        <v>1073</v>
      </c>
      <c r="M35" s="598"/>
      <c r="N35" s="187"/>
      <c r="O35" s="614" t="str">
        <f>IF(M35=0,"",IF(M35="l",'Factors emissió OCCC'!$F$33))</f>
        <v/>
      </c>
      <c r="P35" s="614" t="str">
        <f>IF(M35=0,"",IF(M35="l",'Factors emissió OCCC'!$M$39))</f>
        <v/>
      </c>
      <c r="Q35" s="614" t="str">
        <f>IF(M35=0,"",IF(M35="l",'Factors emissió OCCC'!$O$39))</f>
        <v/>
      </c>
      <c r="R35" s="353" t="str">
        <f t="shared" si="3"/>
        <v>0,00000000</v>
      </c>
      <c r="S35" s="353" t="str">
        <f t="shared" si="4"/>
        <v>0,00000000</v>
      </c>
      <c r="T35" s="353" t="str">
        <f t="shared" si="5"/>
        <v>0,00000000</v>
      </c>
      <c r="U35" s="218" t="s">
        <v>1073</v>
      </c>
      <c r="V35" s="598"/>
      <c r="W35" s="187"/>
      <c r="X35" s="614" t="str">
        <f>IF(V35=0,"",IF(V35="kg",'Factors emissió OCCC'!$D$34,'Factors emissió OCCC'!$F$34))</f>
        <v/>
      </c>
      <c r="Y35" s="616"/>
      <c r="Z35" s="616"/>
      <c r="AA35" s="353" t="str">
        <f t="shared" si="6"/>
        <v>0,00000000</v>
      </c>
      <c r="AB35" s="353" t="str">
        <f t="shared" si="7"/>
        <v>0,00000000</v>
      </c>
      <c r="AC35" s="353" t="str">
        <f t="shared" si="8"/>
        <v>0,00000000</v>
      </c>
      <c r="AD35" s="218" t="s">
        <v>1073</v>
      </c>
      <c r="AE35" s="1014"/>
      <c r="AF35" s="1014"/>
      <c r="AG35" s="598"/>
      <c r="AH35" s="187"/>
      <c r="AI35" s="614" t="str">
        <f>IF(AG35=0,"",IF(AG35="kg",'Factors emissió OCCC'!$D$35))</f>
        <v/>
      </c>
      <c r="AJ35" s="616"/>
      <c r="AK35" s="616"/>
      <c r="AL35" s="353" t="str">
        <f t="shared" si="9"/>
        <v>0,00000000</v>
      </c>
      <c r="AM35" s="353" t="str">
        <f t="shared" si="10"/>
        <v>0,00000000</v>
      </c>
      <c r="AN35" s="353" t="str">
        <f t="shared" si="11"/>
        <v>0,00000000</v>
      </c>
      <c r="AO35" s="218" t="s">
        <v>1073</v>
      </c>
      <c r="AP35" s="1014"/>
      <c r="AQ35" s="1014"/>
      <c r="AR35" s="571">
        <f t="shared" si="12"/>
        <v>0</v>
      </c>
      <c r="AS35" s="571">
        <f t="shared" si="13"/>
        <v>0</v>
      </c>
      <c r="AT35" s="571">
        <f t="shared" si="14"/>
        <v>0</v>
      </c>
      <c r="AU35" s="350" t="str">
        <f t="shared" si="15"/>
        <v>OCCC</v>
      </c>
      <c r="AV35" s="122"/>
      <c r="AW35" s="107"/>
      <c r="AX35" s="141"/>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row>
    <row r="36" spans="1:113" ht="21" customHeight="1" outlineLevel="1" x14ac:dyDescent="0.25">
      <c r="A36" s="182"/>
      <c r="B36" s="120"/>
      <c r="C36" s="686" t="s">
        <v>247</v>
      </c>
      <c r="D36" s="598"/>
      <c r="E36" s="187"/>
      <c r="F36" s="614" t="str">
        <f>IF(D36=0,"",IF(D36="l",'Factors emissió OCCC'!$F$32))</f>
        <v/>
      </c>
      <c r="G36" s="614" t="str">
        <f>IF(D36=0,"",IF(D36="l",'Factors emissió OCCC'!$M$38))</f>
        <v/>
      </c>
      <c r="H36" s="614" t="str">
        <f>IF(D36=0,"",IF(D36="l",'Factors emissió OCCC'!$O$38))</f>
        <v/>
      </c>
      <c r="I36" s="353" t="str">
        <f t="shared" si="0"/>
        <v>0,00000000</v>
      </c>
      <c r="J36" s="353" t="str">
        <f t="shared" si="1"/>
        <v>0,00000000</v>
      </c>
      <c r="K36" s="353" t="str">
        <f t="shared" si="2"/>
        <v>0,00000000</v>
      </c>
      <c r="L36" s="218" t="s">
        <v>1073</v>
      </c>
      <c r="M36" s="598"/>
      <c r="N36" s="187"/>
      <c r="O36" s="614" t="str">
        <f>IF(M36=0,"",IF(M36="l",'Factors emissió OCCC'!$F$33))</f>
        <v/>
      </c>
      <c r="P36" s="614" t="str">
        <f>IF(M36=0,"",IF(M36="l",'Factors emissió OCCC'!$M$39))</f>
        <v/>
      </c>
      <c r="Q36" s="614" t="str">
        <f>IF(M36=0,"",IF(M36="l",'Factors emissió OCCC'!$O$39))</f>
        <v/>
      </c>
      <c r="R36" s="353" t="str">
        <f t="shared" si="3"/>
        <v>0,00000000</v>
      </c>
      <c r="S36" s="353" t="str">
        <f t="shared" si="4"/>
        <v>0,00000000</v>
      </c>
      <c r="T36" s="353" t="str">
        <f t="shared" si="5"/>
        <v>0,00000000</v>
      </c>
      <c r="U36" s="218" t="s">
        <v>1073</v>
      </c>
      <c r="V36" s="598"/>
      <c r="W36" s="187"/>
      <c r="X36" s="614" t="str">
        <f>IF(V36=0,"",IF(V36="kg",'Factors emissió OCCC'!$D$34,'Factors emissió OCCC'!$F$34))</f>
        <v/>
      </c>
      <c r="Y36" s="616"/>
      <c r="Z36" s="616"/>
      <c r="AA36" s="353" t="str">
        <f t="shared" si="6"/>
        <v>0,00000000</v>
      </c>
      <c r="AB36" s="353" t="str">
        <f t="shared" si="7"/>
        <v>0,00000000</v>
      </c>
      <c r="AC36" s="353" t="str">
        <f t="shared" si="8"/>
        <v>0,00000000</v>
      </c>
      <c r="AD36" s="218" t="s">
        <v>1073</v>
      </c>
      <c r="AE36" s="1014"/>
      <c r="AF36" s="1014"/>
      <c r="AG36" s="598"/>
      <c r="AH36" s="187"/>
      <c r="AI36" s="614" t="str">
        <f>IF(AG36=0,"",IF(AG36="kg",'Factors emissió OCCC'!$D$35))</f>
        <v/>
      </c>
      <c r="AJ36" s="616"/>
      <c r="AK36" s="616"/>
      <c r="AL36" s="353" t="str">
        <f t="shared" si="9"/>
        <v>0,00000000</v>
      </c>
      <c r="AM36" s="353" t="str">
        <f t="shared" si="10"/>
        <v>0,00000000</v>
      </c>
      <c r="AN36" s="353" t="str">
        <f t="shared" si="11"/>
        <v>0,00000000</v>
      </c>
      <c r="AO36" s="218" t="s">
        <v>1073</v>
      </c>
      <c r="AP36" s="1014"/>
      <c r="AQ36" s="1014"/>
      <c r="AR36" s="571">
        <f t="shared" si="12"/>
        <v>0</v>
      </c>
      <c r="AS36" s="571">
        <f t="shared" si="13"/>
        <v>0</v>
      </c>
      <c r="AT36" s="571">
        <f t="shared" si="14"/>
        <v>0</v>
      </c>
      <c r="AU36" s="350" t="str">
        <f t="shared" si="15"/>
        <v>OCCC</v>
      </c>
      <c r="AV36" s="122"/>
      <c r="AW36" s="107"/>
      <c r="AX36" s="141"/>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row>
    <row r="37" spans="1:113" ht="21" customHeight="1" outlineLevel="1" thickBot="1" x14ac:dyDescent="0.3">
      <c r="A37" s="182"/>
      <c r="B37" s="120"/>
      <c r="C37" s="687" t="s">
        <v>248</v>
      </c>
      <c r="D37" s="599"/>
      <c r="E37" s="415"/>
      <c r="F37" s="617" t="str">
        <f>IF(D37=0,"",IF(D37="l",'Factors emissió OCCC'!$F$32))</f>
        <v/>
      </c>
      <c r="G37" s="617" t="str">
        <f>IF(D37=0,"",IF(D37="l",'Factors emissió OCCC'!$M$38))</f>
        <v/>
      </c>
      <c r="H37" s="617" t="str">
        <f>IF(D37=0,"",IF(D37="l",'Factors emissió OCCC'!$O$38))</f>
        <v/>
      </c>
      <c r="I37" s="416" t="str">
        <f t="shared" si="0"/>
        <v>0,00000000</v>
      </c>
      <c r="J37" s="416" t="str">
        <f t="shared" si="1"/>
        <v>0,00000000</v>
      </c>
      <c r="K37" s="416" t="str">
        <f t="shared" si="2"/>
        <v>0,00000000</v>
      </c>
      <c r="L37" s="227" t="s">
        <v>1073</v>
      </c>
      <c r="M37" s="599"/>
      <c r="N37" s="415"/>
      <c r="O37" s="617" t="str">
        <f>IF(M37=0,"",IF(M37="l",'Factors emissió OCCC'!$F$33))</f>
        <v/>
      </c>
      <c r="P37" s="617" t="str">
        <f>IF(M37=0,"",IF(M37="l",'Factors emissió OCCC'!$M$39))</f>
        <v/>
      </c>
      <c r="Q37" s="617" t="str">
        <f>IF(M37=0,"",IF(M37="l",'Factors emissió OCCC'!$O$39))</f>
        <v/>
      </c>
      <c r="R37" s="416" t="str">
        <f t="shared" si="3"/>
        <v>0,00000000</v>
      </c>
      <c r="S37" s="416" t="str">
        <f t="shared" si="4"/>
        <v>0,00000000</v>
      </c>
      <c r="T37" s="416" t="str">
        <f t="shared" si="5"/>
        <v>0,00000000</v>
      </c>
      <c r="U37" s="227" t="s">
        <v>1073</v>
      </c>
      <c r="V37" s="599"/>
      <c r="W37" s="415"/>
      <c r="X37" s="617" t="str">
        <f>IF(V37=0,"",IF(V37="kg",'Factors emissió OCCC'!$D$34,'Factors emissió OCCC'!$F$34))</f>
        <v/>
      </c>
      <c r="Y37" s="618"/>
      <c r="Z37" s="618"/>
      <c r="AA37" s="416" t="str">
        <f t="shared" si="6"/>
        <v>0,00000000</v>
      </c>
      <c r="AB37" s="416" t="str">
        <f t="shared" si="7"/>
        <v>0,00000000</v>
      </c>
      <c r="AC37" s="416" t="str">
        <f t="shared" si="8"/>
        <v>0,00000000</v>
      </c>
      <c r="AD37" s="227" t="s">
        <v>1073</v>
      </c>
      <c r="AE37" s="1015"/>
      <c r="AF37" s="1015"/>
      <c r="AG37" s="599"/>
      <c r="AH37" s="415"/>
      <c r="AI37" s="617" t="str">
        <f>IF(AG37=0,"",IF(AG37="kg",'Factors emissió OCCC'!$D$35))</f>
        <v/>
      </c>
      <c r="AJ37" s="618"/>
      <c r="AK37" s="618"/>
      <c r="AL37" s="416" t="str">
        <f t="shared" si="9"/>
        <v>0,00000000</v>
      </c>
      <c r="AM37" s="416" t="str">
        <f t="shared" si="10"/>
        <v>0,00000000</v>
      </c>
      <c r="AN37" s="416" t="str">
        <f t="shared" si="11"/>
        <v>0,00000000</v>
      </c>
      <c r="AO37" s="227" t="s">
        <v>1073</v>
      </c>
      <c r="AP37" s="1015"/>
      <c r="AQ37" s="1015"/>
      <c r="AR37" s="578">
        <f t="shared" si="12"/>
        <v>0</v>
      </c>
      <c r="AS37" s="578">
        <f t="shared" si="13"/>
        <v>0</v>
      </c>
      <c r="AT37" s="578">
        <f t="shared" si="14"/>
        <v>0</v>
      </c>
      <c r="AU37" s="351" t="str">
        <f t="shared" si="15"/>
        <v>OCCC</v>
      </c>
      <c r="AV37" s="122"/>
      <c r="AW37" s="107"/>
      <c r="AX37" s="141"/>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row>
    <row r="38" spans="1:113" ht="30" customHeight="1" x14ac:dyDescent="0.25">
      <c r="A38" s="182"/>
      <c r="B38" s="120"/>
      <c r="C38" s="1734" t="s">
        <v>249</v>
      </c>
      <c r="D38" s="1735"/>
      <c r="E38" s="1735"/>
      <c r="F38" s="1735"/>
      <c r="G38" s="1735"/>
      <c r="H38" s="1735"/>
      <c r="I38" s="1735"/>
      <c r="J38" s="1735"/>
      <c r="K38" s="1735"/>
      <c r="L38" s="1735"/>
      <c r="M38" s="1735"/>
      <c r="N38" s="1735"/>
      <c r="O38" s="1735"/>
      <c r="P38" s="1735"/>
      <c r="Q38" s="1735"/>
      <c r="R38" s="1735"/>
      <c r="S38" s="1735"/>
      <c r="T38" s="1735"/>
      <c r="U38" s="1736"/>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122"/>
      <c r="AW38" s="107"/>
      <c r="AX38" s="141"/>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row>
    <row r="39" spans="1:113" ht="20.100000000000001" customHeight="1" x14ac:dyDescent="0.25">
      <c r="A39" s="182"/>
      <c r="B39" s="120"/>
      <c r="C39" s="1523" t="s">
        <v>97</v>
      </c>
      <c r="D39" s="1475"/>
      <c r="E39" s="1475"/>
      <c r="F39" s="1475"/>
      <c r="G39" s="1475"/>
      <c r="H39" s="1524" t="s">
        <v>197</v>
      </c>
      <c r="I39" s="1524"/>
      <c r="J39" s="1524"/>
      <c r="K39" s="1524"/>
      <c r="L39" s="1524"/>
      <c r="M39" s="1524" t="s">
        <v>250</v>
      </c>
      <c r="N39" s="1524"/>
      <c r="O39" s="1524"/>
      <c r="P39" s="1524" t="s">
        <v>198</v>
      </c>
      <c r="Q39" s="1524"/>
      <c r="R39" s="1475" t="s">
        <v>997</v>
      </c>
      <c r="S39" s="1475"/>
      <c r="T39" s="1475"/>
      <c r="U39" s="185" t="s">
        <v>25</v>
      </c>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122"/>
      <c r="AW39" s="107"/>
      <c r="AX39" s="141"/>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row>
    <row r="40" spans="1:113" ht="20.100000000000001" customHeight="1" x14ac:dyDescent="0.25">
      <c r="A40" s="182"/>
      <c r="B40" s="120"/>
      <c r="C40" s="1523"/>
      <c r="D40" s="1475"/>
      <c r="E40" s="1475"/>
      <c r="F40" s="1475"/>
      <c r="G40" s="1475"/>
      <c r="H40" s="1524"/>
      <c r="I40" s="1524"/>
      <c r="J40" s="1524"/>
      <c r="K40" s="1524"/>
      <c r="L40" s="1524"/>
      <c r="M40" s="1524"/>
      <c r="N40" s="1524"/>
      <c r="O40" s="1524"/>
      <c r="P40" s="1524"/>
      <c r="Q40" s="1524"/>
      <c r="R40" s="1475"/>
      <c r="S40" s="1475"/>
      <c r="T40" s="1475"/>
      <c r="U40" s="1476" t="s">
        <v>972</v>
      </c>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122"/>
      <c r="AW40" s="107"/>
      <c r="AX40" s="141"/>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row>
    <row r="41" spans="1:113" s="182" customFormat="1" ht="20.100000000000001" customHeight="1" x14ac:dyDescent="0.25">
      <c r="B41" s="164"/>
      <c r="C41" s="1523"/>
      <c r="D41" s="1475"/>
      <c r="E41" s="1475"/>
      <c r="F41" s="1475"/>
      <c r="G41" s="1475"/>
      <c r="H41" s="1524"/>
      <c r="I41" s="1524"/>
      <c r="J41" s="1524"/>
      <c r="K41" s="1524"/>
      <c r="L41" s="1524"/>
      <c r="M41" s="1524"/>
      <c r="N41" s="1524"/>
      <c r="O41" s="1524"/>
      <c r="P41" s="1524"/>
      <c r="Q41" s="1524"/>
      <c r="R41" s="1475"/>
      <c r="S41" s="1475"/>
      <c r="T41" s="1475"/>
      <c r="U41" s="1476"/>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186"/>
      <c r="AX41" s="1525"/>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row>
    <row r="42" spans="1:113" ht="21" customHeight="1" x14ac:dyDescent="0.25">
      <c r="A42" s="182"/>
      <c r="B42" s="120"/>
      <c r="C42" s="1528" t="s">
        <v>251</v>
      </c>
      <c r="D42" s="1529"/>
      <c r="E42" s="1529"/>
      <c r="F42" s="1529"/>
      <c r="G42" s="1529"/>
      <c r="H42" s="1516" t="s">
        <v>205</v>
      </c>
      <c r="I42" s="1516"/>
      <c r="J42" s="1516"/>
      <c r="K42" s="1516"/>
      <c r="L42" s="1516"/>
      <c r="M42" s="1532"/>
      <c r="N42" s="1532"/>
      <c r="O42" s="1532"/>
      <c r="P42" s="1516"/>
      <c r="Q42" s="1516"/>
      <c r="R42" s="1527" t="str">
        <f>IF(M42="","",+'Factors emissió OCCC'!$D$36)</f>
        <v/>
      </c>
      <c r="S42" s="1527"/>
      <c r="T42" s="1527"/>
      <c r="U42" s="121" t="str">
        <f>IF(M42="","0,00000000",(M42*P42*R42)/1000)</f>
        <v>0,00000000</v>
      </c>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122"/>
      <c r="AW42" s="107"/>
      <c r="AX42" s="1525"/>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row>
    <row r="43" spans="1:113" ht="21" customHeight="1" x14ac:dyDescent="0.25">
      <c r="A43" s="182"/>
      <c r="B43" s="120"/>
      <c r="C43" s="1528" t="s">
        <v>251</v>
      </c>
      <c r="D43" s="1529"/>
      <c r="E43" s="1529"/>
      <c r="F43" s="1529"/>
      <c r="G43" s="1529"/>
      <c r="H43" s="1516" t="s">
        <v>205</v>
      </c>
      <c r="I43" s="1516"/>
      <c r="J43" s="1516"/>
      <c r="K43" s="1516"/>
      <c r="L43" s="1516"/>
      <c r="M43" s="1532"/>
      <c r="N43" s="1532"/>
      <c r="O43" s="1532"/>
      <c r="P43" s="1516"/>
      <c r="Q43" s="1516"/>
      <c r="R43" s="1527" t="str">
        <f>IF(M43="","",+'Factors emissió OCCC'!$D$36)</f>
        <v/>
      </c>
      <c r="S43" s="1527"/>
      <c r="T43" s="1527"/>
      <c r="U43" s="121" t="str">
        <f t="shared" ref="U43:U61" si="16">IF(M43="","0,00000000",(M43*P43*R43)/1000)</f>
        <v>0,00000000</v>
      </c>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122"/>
      <c r="AW43" s="107"/>
      <c r="AX43" s="10"/>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row>
    <row r="44" spans="1:113" ht="21" customHeight="1" x14ac:dyDescent="0.25">
      <c r="A44" s="182"/>
      <c r="B44" s="120"/>
      <c r="C44" s="1528" t="s">
        <v>251</v>
      </c>
      <c r="D44" s="1529"/>
      <c r="E44" s="1529"/>
      <c r="F44" s="1529"/>
      <c r="G44" s="1529"/>
      <c r="H44" s="1516" t="s">
        <v>205</v>
      </c>
      <c r="I44" s="1516"/>
      <c r="J44" s="1516"/>
      <c r="K44" s="1516"/>
      <c r="L44" s="1516"/>
      <c r="M44" s="1532"/>
      <c r="N44" s="1532"/>
      <c r="O44" s="1532"/>
      <c r="P44" s="1516"/>
      <c r="Q44" s="1516"/>
      <c r="R44" s="1527" t="str">
        <f>IF(M44="","",+'Factors emissió OCCC'!$D$36)</f>
        <v/>
      </c>
      <c r="S44" s="1527"/>
      <c r="T44" s="1527"/>
      <c r="U44" s="121" t="str">
        <f t="shared" si="16"/>
        <v>0,00000000</v>
      </c>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122"/>
      <c r="AW44" s="107"/>
      <c r="AX44" s="10"/>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row>
    <row r="45" spans="1:113" ht="21" customHeight="1" x14ac:dyDescent="0.25">
      <c r="A45" s="182"/>
      <c r="B45" s="120"/>
      <c r="C45" s="1528" t="s">
        <v>251</v>
      </c>
      <c r="D45" s="1529"/>
      <c r="E45" s="1529"/>
      <c r="F45" s="1529"/>
      <c r="G45" s="1529"/>
      <c r="H45" s="1516" t="s">
        <v>205</v>
      </c>
      <c r="I45" s="1516"/>
      <c r="J45" s="1516"/>
      <c r="K45" s="1516"/>
      <c r="L45" s="1516"/>
      <c r="M45" s="1532"/>
      <c r="N45" s="1532"/>
      <c r="O45" s="1532"/>
      <c r="P45" s="1516"/>
      <c r="Q45" s="1516"/>
      <c r="R45" s="1527" t="str">
        <f>IF(M45="","",+'Factors emissió OCCC'!$D$36)</f>
        <v/>
      </c>
      <c r="S45" s="1527"/>
      <c r="T45" s="1527"/>
      <c r="U45" s="121" t="str">
        <f t="shared" si="16"/>
        <v>0,00000000</v>
      </c>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122"/>
      <c r="AW45" s="107"/>
      <c r="AX45" s="141"/>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row>
    <row r="46" spans="1:113" ht="21" customHeight="1" x14ac:dyDescent="0.25">
      <c r="A46" s="182"/>
      <c r="B46" s="120"/>
      <c r="C46" s="1528" t="s">
        <v>251</v>
      </c>
      <c r="D46" s="1529"/>
      <c r="E46" s="1529"/>
      <c r="F46" s="1529"/>
      <c r="G46" s="1529"/>
      <c r="H46" s="1516" t="s">
        <v>205</v>
      </c>
      <c r="I46" s="1516"/>
      <c r="J46" s="1516"/>
      <c r="K46" s="1516"/>
      <c r="L46" s="1516"/>
      <c r="M46" s="1532"/>
      <c r="N46" s="1532"/>
      <c r="O46" s="1532"/>
      <c r="P46" s="1516"/>
      <c r="Q46" s="1516"/>
      <c r="R46" s="1527" t="str">
        <f>IF(M46="","",+'Factors emissió OCCC'!$D$36)</f>
        <v/>
      </c>
      <c r="S46" s="1527"/>
      <c r="T46" s="1527"/>
      <c r="U46" s="121" t="str">
        <f t="shared" si="16"/>
        <v>0,00000000</v>
      </c>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122"/>
      <c r="AW46" s="107"/>
      <c r="AX46" s="141"/>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row>
    <row r="47" spans="1:113" ht="21" customHeight="1" x14ac:dyDescent="0.25">
      <c r="A47" s="182"/>
      <c r="B47" s="120"/>
      <c r="C47" s="1528" t="s">
        <v>251</v>
      </c>
      <c r="D47" s="1529"/>
      <c r="E47" s="1529"/>
      <c r="F47" s="1529"/>
      <c r="G47" s="1529"/>
      <c r="H47" s="1516" t="s">
        <v>205</v>
      </c>
      <c r="I47" s="1516"/>
      <c r="J47" s="1516"/>
      <c r="K47" s="1516"/>
      <c r="L47" s="1516"/>
      <c r="M47" s="1532"/>
      <c r="N47" s="1532"/>
      <c r="O47" s="1532"/>
      <c r="P47" s="1516"/>
      <c r="Q47" s="1516"/>
      <c r="R47" s="1527" t="str">
        <f>IF(M47="","",+'Factors emissió OCCC'!$D$36)</f>
        <v/>
      </c>
      <c r="S47" s="1527"/>
      <c r="T47" s="1527"/>
      <c r="U47" s="121" t="str">
        <f t="shared" si="16"/>
        <v>0,00000000</v>
      </c>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122"/>
      <c r="AW47" s="107"/>
      <c r="AX47" s="141"/>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row>
    <row r="48" spans="1:113" ht="21" customHeight="1" outlineLevel="1" x14ac:dyDescent="0.25">
      <c r="A48" s="182"/>
      <c r="B48" s="120"/>
      <c r="C48" s="1528" t="s">
        <v>251</v>
      </c>
      <c r="D48" s="1529"/>
      <c r="E48" s="1529"/>
      <c r="F48" s="1529"/>
      <c r="G48" s="1529"/>
      <c r="H48" s="1516" t="s">
        <v>205</v>
      </c>
      <c r="I48" s="1516"/>
      <c r="J48" s="1516"/>
      <c r="K48" s="1516"/>
      <c r="L48" s="1516"/>
      <c r="M48" s="1532"/>
      <c r="N48" s="1532"/>
      <c r="O48" s="1532"/>
      <c r="P48" s="1516"/>
      <c r="Q48" s="1516"/>
      <c r="R48" s="1527" t="str">
        <f>IF(M48="","",+'Factors emissió OCCC'!$D$36)</f>
        <v/>
      </c>
      <c r="S48" s="1527"/>
      <c r="T48" s="1527"/>
      <c r="U48" s="121" t="str">
        <f t="shared" si="16"/>
        <v>0,00000000</v>
      </c>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122"/>
      <c r="AW48" s="107"/>
      <c r="AX48" s="141"/>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row>
    <row r="49" spans="1:113" ht="21" customHeight="1" outlineLevel="1" x14ac:dyDescent="0.25">
      <c r="A49" s="182"/>
      <c r="B49" s="120"/>
      <c r="C49" s="1528" t="s">
        <v>251</v>
      </c>
      <c r="D49" s="1529"/>
      <c r="E49" s="1529"/>
      <c r="F49" s="1529"/>
      <c r="G49" s="1529"/>
      <c r="H49" s="1516" t="s">
        <v>205</v>
      </c>
      <c r="I49" s="1516"/>
      <c r="J49" s="1516"/>
      <c r="K49" s="1516"/>
      <c r="L49" s="1516"/>
      <c r="M49" s="1532"/>
      <c r="N49" s="1532"/>
      <c r="O49" s="1532"/>
      <c r="P49" s="1516"/>
      <c r="Q49" s="1516"/>
      <c r="R49" s="1527" t="str">
        <f>IF(M49="","",+'Factors emissió OCCC'!$D$36)</f>
        <v/>
      </c>
      <c r="S49" s="1527"/>
      <c r="T49" s="1527"/>
      <c r="U49" s="121" t="str">
        <f t="shared" si="16"/>
        <v>0,00000000</v>
      </c>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122"/>
      <c r="AW49" s="107"/>
      <c r="AX49" s="141"/>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row>
    <row r="50" spans="1:113" ht="21" customHeight="1" outlineLevel="1" x14ac:dyDescent="0.25">
      <c r="A50" s="182"/>
      <c r="B50" s="120"/>
      <c r="C50" s="1528" t="s">
        <v>251</v>
      </c>
      <c r="D50" s="1529"/>
      <c r="E50" s="1529"/>
      <c r="F50" s="1529"/>
      <c r="G50" s="1529"/>
      <c r="H50" s="1516" t="s">
        <v>205</v>
      </c>
      <c r="I50" s="1516"/>
      <c r="J50" s="1516"/>
      <c r="K50" s="1516"/>
      <c r="L50" s="1516"/>
      <c r="M50" s="1532"/>
      <c r="N50" s="1532"/>
      <c r="O50" s="1532"/>
      <c r="P50" s="1516"/>
      <c r="Q50" s="1516"/>
      <c r="R50" s="1527" t="str">
        <f>IF(M50="","",+'Factors emissió OCCC'!$D$36)</f>
        <v/>
      </c>
      <c r="S50" s="1527"/>
      <c r="T50" s="1527"/>
      <c r="U50" s="121" t="str">
        <f t="shared" si="16"/>
        <v>0,00000000</v>
      </c>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122"/>
      <c r="AW50" s="107"/>
      <c r="AX50" s="141"/>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row>
    <row r="51" spans="1:113" ht="21" customHeight="1" outlineLevel="1" x14ac:dyDescent="0.25">
      <c r="A51" s="182"/>
      <c r="B51" s="120"/>
      <c r="C51" s="1528" t="s">
        <v>251</v>
      </c>
      <c r="D51" s="1529"/>
      <c r="E51" s="1529"/>
      <c r="F51" s="1529"/>
      <c r="G51" s="1529"/>
      <c r="H51" s="1516" t="s">
        <v>205</v>
      </c>
      <c r="I51" s="1516"/>
      <c r="J51" s="1516"/>
      <c r="K51" s="1516"/>
      <c r="L51" s="1516"/>
      <c r="M51" s="1532"/>
      <c r="N51" s="1532"/>
      <c r="O51" s="1532"/>
      <c r="P51" s="1516"/>
      <c r="Q51" s="1516"/>
      <c r="R51" s="1527" t="str">
        <f>IF(M51="","",+'Factors emissió OCCC'!$D$36)</f>
        <v/>
      </c>
      <c r="S51" s="1527"/>
      <c r="T51" s="1527"/>
      <c r="U51" s="121" t="str">
        <f t="shared" si="16"/>
        <v>0,00000000</v>
      </c>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122"/>
      <c r="AW51" s="107"/>
      <c r="AX51" s="141"/>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row>
    <row r="52" spans="1:113" ht="21" customHeight="1" outlineLevel="1" x14ac:dyDescent="0.25">
      <c r="A52" s="182"/>
      <c r="B52" s="120"/>
      <c r="C52" s="1528" t="s">
        <v>251</v>
      </c>
      <c r="D52" s="1529"/>
      <c r="E52" s="1529"/>
      <c r="F52" s="1529"/>
      <c r="G52" s="1529"/>
      <c r="H52" s="1516" t="s">
        <v>205</v>
      </c>
      <c r="I52" s="1516"/>
      <c r="J52" s="1516"/>
      <c r="K52" s="1516"/>
      <c r="L52" s="1516"/>
      <c r="M52" s="1532"/>
      <c r="N52" s="1532"/>
      <c r="O52" s="1532"/>
      <c r="P52" s="1516"/>
      <c r="Q52" s="1516"/>
      <c r="R52" s="1527" t="str">
        <f>IF(M52="","",+'Factors emissió OCCC'!$D$36)</f>
        <v/>
      </c>
      <c r="S52" s="1527"/>
      <c r="T52" s="1527"/>
      <c r="U52" s="121" t="str">
        <f t="shared" si="16"/>
        <v>0,00000000</v>
      </c>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122"/>
      <c r="AW52" s="107"/>
      <c r="AX52" s="141"/>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row>
    <row r="53" spans="1:113" ht="21" customHeight="1" outlineLevel="1" x14ac:dyDescent="0.25">
      <c r="A53" s="182"/>
      <c r="B53" s="120"/>
      <c r="C53" s="1528" t="s">
        <v>251</v>
      </c>
      <c r="D53" s="1529"/>
      <c r="E53" s="1529"/>
      <c r="F53" s="1529"/>
      <c r="G53" s="1529"/>
      <c r="H53" s="1516" t="s">
        <v>205</v>
      </c>
      <c r="I53" s="1516"/>
      <c r="J53" s="1516"/>
      <c r="K53" s="1516"/>
      <c r="L53" s="1516"/>
      <c r="M53" s="1532"/>
      <c r="N53" s="1532"/>
      <c r="O53" s="1532"/>
      <c r="P53" s="1516"/>
      <c r="Q53" s="1516"/>
      <c r="R53" s="1527" t="str">
        <f>IF(M53="","",+'Factors emissió OCCC'!$D$36)</f>
        <v/>
      </c>
      <c r="S53" s="1527"/>
      <c r="T53" s="1527"/>
      <c r="U53" s="121" t="str">
        <f t="shared" si="16"/>
        <v>0,00000000</v>
      </c>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122"/>
      <c r="AW53" s="107"/>
      <c r="AX53" s="141"/>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row>
    <row r="54" spans="1:113" ht="21" customHeight="1" outlineLevel="1" x14ac:dyDescent="0.25">
      <c r="A54" s="182"/>
      <c r="B54" s="120"/>
      <c r="C54" s="1528" t="s">
        <v>251</v>
      </c>
      <c r="D54" s="1529"/>
      <c r="E54" s="1529"/>
      <c r="F54" s="1529"/>
      <c r="G54" s="1529"/>
      <c r="H54" s="1516" t="s">
        <v>205</v>
      </c>
      <c r="I54" s="1516"/>
      <c r="J54" s="1516"/>
      <c r="K54" s="1516"/>
      <c r="L54" s="1516"/>
      <c r="M54" s="1532"/>
      <c r="N54" s="1532"/>
      <c r="O54" s="1532"/>
      <c r="P54" s="1516"/>
      <c r="Q54" s="1516"/>
      <c r="R54" s="1527" t="str">
        <f>IF(M54="","",+'Factors emissió OCCC'!$D$36)</f>
        <v/>
      </c>
      <c r="S54" s="1527"/>
      <c r="T54" s="1527"/>
      <c r="U54" s="121" t="str">
        <f t="shared" si="16"/>
        <v>0,00000000</v>
      </c>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122"/>
      <c r="AW54" s="107"/>
      <c r="AX54" s="141"/>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row>
    <row r="55" spans="1:113" ht="21" customHeight="1" outlineLevel="1" x14ac:dyDescent="0.25">
      <c r="A55" s="182"/>
      <c r="B55" s="120"/>
      <c r="C55" s="1528" t="s">
        <v>251</v>
      </c>
      <c r="D55" s="1529"/>
      <c r="E55" s="1529"/>
      <c r="F55" s="1529"/>
      <c r="G55" s="1529"/>
      <c r="H55" s="1516" t="s">
        <v>205</v>
      </c>
      <c r="I55" s="1516"/>
      <c r="J55" s="1516"/>
      <c r="K55" s="1516"/>
      <c r="L55" s="1516"/>
      <c r="M55" s="1532"/>
      <c r="N55" s="1532"/>
      <c r="O55" s="1532"/>
      <c r="P55" s="1516"/>
      <c r="Q55" s="1516"/>
      <c r="R55" s="1527" t="str">
        <f>IF(M55="","",+'Factors emissió OCCC'!$D$36)</f>
        <v/>
      </c>
      <c r="S55" s="1527"/>
      <c r="T55" s="1527"/>
      <c r="U55" s="121" t="str">
        <f t="shared" si="16"/>
        <v>0,00000000</v>
      </c>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122"/>
      <c r="AW55" s="107"/>
      <c r="AX55" s="141"/>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row>
    <row r="56" spans="1:113" ht="21" customHeight="1" outlineLevel="1" x14ac:dyDescent="0.25">
      <c r="A56" s="182"/>
      <c r="B56" s="120"/>
      <c r="C56" s="1528" t="s">
        <v>251</v>
      </c>
      <c r="D56" s="1529"/>
      <c r="E56" s="1529"/>
      <c r="F56" s="1529"/>
      <c r="G56" s="1529"/>
      <c r="H56" s="1516" t="s">
        <v>205</v>
      </c>
      <c r="I56" s="1516"/>
      <c r="J56" s="1516"/>
      <c r="K56" s="1516"/>
      <c r="L56" s="1516"/>
      <c r="M56" s="1532"/>
      <c r="N56" s="1532"/>
      <c r="O56" s="1532"/>
      <c r="P56" s="1516"/>
      <c r="Q56" s="1516"/>
      <c r="R56" s="1527" t="str">
        <f>IF(M56="","",+'Factors emissió OCCC'!$D$36)</f>
        <v/>
      </c>
      <c r="S56" s="1527"/>
      <c r="T56" s="1527"/>
      <c r="U56" s="121" t="str">
        <f t="shared" si="16"/>
        <v>0,00000000</v>
      </c>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122"/>
      <c r="AW56" s="107"/>
      <c r="AX56" s="141"/>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row>
    <row r="57" spans="1:113" ht="21" customHeight="1" outlineLevel="1" x14ac:dyDescent="0.25">
      <c r="A57" s="182"/>
      <c r="B57" s="120"/>
      <c r="C57" s="1528" t="s">
        <v>251</v>
      </c>
      <c r="D57" s="1529"/>
      <c r="E57" s="1529"/>
      <c r="F57" s="1529"/>
      <c r="G57" s="1529"/>
      <c r="H57" s="1516" t="s">
        <v>205</v>
      </c>
      <c r="I57" s="1516"/>
      <c r="J57" s="1516"/>
      <c r="K57" s="1516"/>
      <c r="L57" s="1516"/>
      <c r="M57" s="1532"/>
      <c r="N57" s="1532"/>
      <c r="O57" s="1532"/>
      <c r="P57" s="1516"/>
      <c r="Q57" s="1516"/>
      <c r="R57" s="1527" t="str">
        <f>IF(M57="","",+'Factors emissió OCCC'!$D$36)</f>
        <v/>
      </c>
      <c r="S57" s="1527"/>
      <c r="T57" s="1527"/>
      <c r="U57" s="121" t="str">
        <f t="shared" si="16"/>
        <v>0,00000000</v>
      </c>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122"/>
      <c r="AW57" s="107"/>
      <c r="AX57" s="141"/>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row>
    <row r="58" spans="1:113" ht="21" customHeight="1" outlineLevel="1" x14ac:dyDescent="0.25">
      <c r="A58" s="182"/>
      <c r="B58" s="120"/>
      <c r="C58" s="1528" t="s">
        <v>251</v>
      </c>
      <c r="D58" s="1529"/>
      <c r="E58" s="1529"/>
      <c r="F58" s="1529"/>
      <c r="G58" s="1529"/>
      <c r="H58" s="1516" t="s">
        <v>205</v>
      </c>
      <c r="I58" s="1516"/>
      <c r="J58" s="1516"/>
      <c r="K58" s="1516"/>
      <c r="L58" s="1516"/>
      <c r="M58" s="1532"/>
      <c r="N58" s="1532"/>
      <c r="O58" s="1532"/>
      <c r="P58" s="1516"/>
      <c r="Q58" s="1516"/>
      <c r="R58" s="1527" t="str">
        <f>IF(M58="","",+'Factors emissió OCCC'!$D$36)</f>
        <v/>
      </c>
      <c r="S58" s="1527"/>
      <c r="T58" s="1527"/>
      <c r="U58" s="121" t="str">
        <f t="shared" si="16"/>
        <v>0,00000000</v>
      </c>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122"/>
      <c r="AW58" s="107"/>
      <c r="AX58" s="141"/>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row>
    <row r="59" spans="1:113" ht="21" customHeight="1" outlineLevel="1" x14ac:dyDescent="0.25">
      <c r="A59" s="182"/>
      <c r="B59" s="120"/>
      <c r="C59" s="1528" t="s">
        <v>251</v>
      </c>
      <c r="D59" s="1529"/>
      <c r="E59" s="1529"/>
      <c r="F59" s="1529"/>
      <c r="G59" s="1529"/>
      <c r="H59" s="1516" t="s">
        <v>205</v>
      </c>
      <c r="I59" s="1516"/>
      <c r="J59" s="1516"/>
      <c r="K59" s="1516"/>
      <c r="L59" s="1516"/>
      <c r="M59" s="1532"/>
      <c r="N59" s="1532"/>
      <c r="O59" s="1532"/>
      <c r="P59" s="1516"/>
      <c r="Q59" s="1516"/>
      <c r="R59" s="1527" t="str">
        <f>IF(M59="","",+'Factors emissió OCCC'!$D$36)</f>
        <v/>
      </c>
      <c r="S59" s="1527"/>
      <c r="T59" s="1527"/>
      <c r="U59" s="121" t="str">
        <f t="shared" si="16"/>
        <v>0,00000000</v>
      </c>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122"/>
      <c r="AW59" s="107"/>
      <c r="AX59" s="141"/>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row>
    <row r="60" spans="1:113" ht="21" customHeight="1" outlineLevel="1" x14ac:dyDescent="0.25">
      <c r="A60" s="182"/>
      <c r="B60" s="120"/>
      <c r="C60" s="1528" t="s">
        <v>251</v>
      </c>
      <c r="D60" s="1529"/>
      <c r="E60" s="1529"/>
      <c r="F60" s="1529"/>
      <c r="G60" s="1529"/>
      <c r="H60" s="1516" t="s">
        <v>205</v>
      </c>
      <c r="I60" s="1516"/>
      <c r="J60" s="1516"/>
      <c r="K60" s="1516"/>
      <c r="L60" s="1516"/>
      <c r="M60" s="1532"/>
      <c r="N60" s="1532"/>
      <c r="O60" s="1532"/>
      <c r="P60" s="1516"/>
      <c r="Q60" s="1516"/>
      <c r="R60" s="1527" t="str">
        <f>IF(M60="","",+'Factors emissió OCCC'!$D$36)</f>
        <v/>
      </c>
      <c r="S60" s="1527"/>
      <c r="T60" s="1527"/>
      <c r="U60" s="121" t="str">
        <f t="shared" si="16"/>
        <v>0,00000000</v>
      </c>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122"/>
      <c r="AW60" s="107"/>
      <c r="AX60" s="141"/>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row>
    <row r="61" spans="1:113" ht="21" customHeight="1" outlineLevel="1" thickBot="1" x14ac:dyDescent="0.3">
      <c r="A61" s="182"/>
      <c r="B61" s="120"/>
      <c r="C61" s="1530" t="s">
        <v>251</v>
      </c>
      <c r="D61" s="1531"/>
      <c r="E61" s="1531"/>
      <c r="F61" s="1531"/>
      <c r="G61" s="1531"/>
      <c r="H61" s="1516" t="s">
        <v>205</v>
      </c>
      <c r="I61" s="1516"/>
      <c r="J61" s="1516"/>
      <c r="K61" s="1516"/>
      <c r="L61" s="1516"/>
      <c r="M61" s="1532"/>
      <c r="N61" s="1532"/>
      <c r="O61" s="1532"/>
      <c r="P61" s="1516"/>
      <c r="Q61" s="1516"/>
      <c r="R61" s="1527" t="str">
        <f>IF(M61="","",+'Factors emissió OCCC'!$D$36)</f>
        <v/>
      </c>
      <c r="S61" s="1527"/>
      <c r="T61" s="1527"/>
      <c r="U61" s="121" t="str">
        <f t="shared" si="16"/>
        <v>0,00000000</v>
      </c>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122"/>
      <c r="AW61" s="107"/>
      <c r="AX61" s="141"/>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row>
    <row r="62" spans="1:113" ht="13.5" customHeight="1" x14ac:dyDescent="0.25">
      <c r="A62" s="182"/>
      <c r="B62" s="124"/>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6"/>
      <c r="AW62" s="107"/>
      <c r="AX62" s="151"/>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row>
    <row r="63" spans="1:113" ht="16.5" customHeight="1" thickBot="1" x14ac:dyDescent="0.3">
      <c r="A63" s="182"/>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8"/>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row>
    <row r="64" spans="1:113" s="108" customFormat="1" ht="24.9" customHeight="1" thickBot="1" x14ac:dyDescent="0.3">
      <c r="A64" s="182"/>
      <c r="C64" s="1512" t="s">
        <v>1390</v>
      </c>
      <c r="D64" s="1513"/>
      <c r="E64" s="1513"/>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c r="AG64" s="1513"/>
      <c r="AH64" s="1513"/>
      <c r="AI64" s="1513"/>
      <c r="AJ64" s="1513"/>
      <c r="AK64" s="1513"/>
      <c r="AL64" s="1513"/>
      <c r="AM64" s="1513"/>
      <c r="AN64" s="1513"/>
      <c r="AO64" s="1513"/>
      <c r="AP64" s="1513"/>
      <c r="AQ64" s="1513"/>
      <c r="AR64" s="579">
        <f>SUM(AR18:AR37)+SUM(U42:U61)</f>
        <v>0</v>
      </c>
      <c r="AS64" s="580">
        <f>SUM(AS18:AS37)</f>
        <v>0</v>
      </c>
      <c r="AT64" s="581">
        <f>SUM(AT18:AT37)</f>
        <v>0</v>
      </c>
      <c r="AU64" s="107"/>
      <c r="AV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row>
    <row r="65" spans="1:113" ht="15.9" customHeight="1" x14ac:dyDescent="0.25">
      <c r="A65" s="182"/>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8"/>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row>
    <row r="66" spans="1:113" ht="15.9" customHeight="1" x14ac:dyDescent="0.25">
      <c r="A66" s="182"/>
      <c r="B66" s="1637" t="s">
        <v>341</v>
      </c>
      <c r="C66" s="1637"/>
      <c r="D66" s="1637"/>
      <c r="E66" s="1637"/>
      <c r="F66" s="1637"/>
      <c r="G66" s="1637"/>
      <c r="H66" s="1637"/>
      <c r="I66" s="1637"/>
      <c r="J66" s="1637"/>
      <c r="K66" s="1637"/>
      <c r="L66" s="1637"/>
      <c r="M66" s="1637"/>
      <c r="N66" s="1637"/>
      <c r="O66" s="1637"/>
      <c r="P66" s="1637"/>
      <c r="Q66" s="1637"/>
      <c r="R66" s="1637"/>
      <c r="S66" s="1637"/>
      <c r="T66" s="1637"/>
      <c r="U66" s="1637"/>
      <c r="V66" s="1637"/>
      <c r="W66" s="1637"/>
      <c r="X66" s="1637"/>
      <c r="Y66" s="1637"/>
      <c r="Z66" s="1637"/>
      <c r="AA66" s="1637"/>
      <c r="AB66" s="1637"/>
      <c r="AC66" s="1637"/>
      <c r="AD66" s="1637"/>
      <c r="AE66" s="1637"/>
      <c r="AF66" s="1637"/>
      <c r="AG66" s="1637"/>
      <c r="AH66" s="1637"/>
      <c r="AI66" s="1637"/>
      <c r="AJ66" s="1637"/>
      <c r="AK66" s="1637"/>
      <c r="AL66" s="1637"/>
      <c r="AM66" s="1637"/>
      <c r="AN66" s="1637"/>
      <c r="AO66" s="1637"/>
      <c r="AP66" s="1637"/>
      <c r="AQ66" s="1637"/>
      <c r="AR66" s="1637"/>
      <c r="AS66" s="1637"/>
      <c r="AT66" s="1637"/>
      <c r="AU66" s="1637"/>
      <c r="AV66" s="1637"/>
      <c r="AW66" s="107"/>
      <c r="AX66" s="108"/>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row>
    <row r="67" spans="1:113" s="107" customFormat="1" ht="17.25" customHeight="1" thickBot="1" x14ac:dyDescent="0.3">
      <c r="A67" s="182"/>
      <c r="B67" s="115"/>
      <c r="C67" s="183"/>
      <c r="D67" s="183"/>
      <c r="E67" s="184"/>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7"/>
      <c r="AX67" s="1480" t="s">
        <v>1123</v>
      </c>
    </row>
    <row r="68" spans="1:113" ht="30" customHeight="1" x14ac:dyDescent="0.25">
      <c r="A68" s="182"/>
      <c r="B68" s="120"/>
      <c r="C68" s="1520" t="s">
        <v>96</v>
      </c>
      <c r="D68" s="1521"/>
      <c r="E68" s="1521"/>
      <c r="F68" s="1521"/>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521"/>
      <c r="AM68" s="1521"/>
      <c r="AN68" s="1521"/>
      <c r="AO68" s="1521"/>
      <c r="AP68" s="1521"/>
      <c r="AQ68" s="1521"/>
      <c r="AR68" s="1521"/>
      <c r="AS68" s="1521"/>
      <c r="AT68" s="1521"/>
      <c r="AU68" s="1522"/>
      <c r="AV68" s="122"/>
      <c r="AW68" s="107"/>
      <c r="AX68" s="1481"/>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row>
    <row r="69" spans="1:113" ht="20.100000000000001" customHeight="1" x14ac:dyDescent="0.25">
      <c r="A69" s="182"/>
      <c r="B69" s="120"/>
      <c r="C69" s="1523" t="s">
        <v>225</v>
      </c>
      <c r="D69" s="1524" t="s">
        <v>226</v>
      </c>
      <c r="E69" s="1524"/>
      <c r="F69" s="1524"/>
      <c r="G69" s="1524"/>
      <c r="H69" s="1524"/>
      <c r="I69" s="1524"/>
      <c r="J69" s="1524"/>
      <c r="K69" s="1524"/>
      <c r="L69" s="684"/>
      <c r="M69" s="1524" t="s">
        <v>1189</v>
      </c>
      <c r="N69" s="1524"/>
      <c r="O69" s="1524"/>
      <c r="P69" s="1524"/>
      <c r="Q69" s="1524"/>
      <c r="R69" s="1524"/>
      <c r="S69" s="1524"/>
      <c r="T69" s="1524"/>
      <c r="U69" s="684"/>
      <c r="V69" s="1524" t="s">
        <v>227</v>
      </c>
      <c r="W69" s="1524"/>
      <c r="X69" s="1524"/>
      <c r="Y69" s="1524"/>
      <c r="Z69" s="1524"/>
      <c r="AA69" s="1524"/>
      <c r="AB69" s="1524"/>
      <c r="AC69" s="1524"/>
      <c r="AD69" s="1524"/>
      <c r="AE69" s="1524"/>
      <c r="AF69" s="1524"/>
      <c r="AG69" s="1524" t="s">
        <v>228</v>
      </c>
      <c r="AH69" s="1524"/>
      <c r="AI69" s="1524"/>
      <c r="AJ69" s="1524"/>
      <c r="AK69" s="1524"/>
      <c r="AL69" s="1524"/>
      <c r="AM69" s="1524"/>
      <c r="AN69" s="1524"/>
      <c r="AO69" s="1524"/>
      <c r="AP69" s="1524"/>
      <c r="AQ69" s="1524"/>
      <c r="AR69" s="1526" t="s">
        <v>1228</v>
      </c>
      <c r="AS69" s="1526"/>
      <c r="AT69" s="1526"/>
      <c r="AU69" s="582"/>
      <c r="AV69" s="122"/>
      <c r="AW69" s="107"/>
      <c r="AX69" s="1481"/>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row>
    <row r="70" spans="1:113" ht="48.75" customHeight="1" x14ac:dyDescent="0.25">
      <c r="A70" s="182"/>
      <c r="B70" s="120"/>
      <c r="C70" s="1523"/>
      <c r="D70" s="1475" t="s">
        <v>62</v>
      </c>
      <c r="E70" s="1475"/>
      <c r="F70" s="673" t="s">
        <v>1219</v>
      </c>
      <c r="G70" s="673" t="s">
        <v>1220</v>
      </c>
      <c r="H70" s="673" t="s">
        <v>1221</v>
      </c>
      <c r="I70" s="673" t="s">
        <v>971</v>
      </c>
      <c r="J70" s="673" t="s">
        <v>1070</v>
      </c>
      <c r="K70" s="673" t="s">
        <v>1069</v>
      </c>
      <c r="L70" s="1421" t="s">
        <v>1227</v>
      </c>
      <c r="M70" s="1475" t="s">
        <v>62</v>
      </c>
      <c r="N70" s="1475"/>
      <c r="O70" s="673" t="s">
        <v>1219</v>
      </c>
      <c r="P70" s="673" t="s">
        <v>1220</v>
      </c>
      <c r="Q70" s="673" t="s">
        <v>1221</v>
      </c>
      <c r="R70" s="673" t="s">
        <v>971</v>
      </c>
      <c r="S70" s="673" t="s">
        <v>1070</v>
      </c>
      <c r="T70" s="673" t="s">
        <v>1069</v>
      </c>
      <c r="U70" s="1421" t="s">
        <v>1227</v>
      </c>
      <c r="V70" s="1475" t="s">
        <v>62</v>
      </c>
      <c r="W70" s="1475"/>
      <c r="X70" s="673" t="s">
        <v>970</v>
      </c>
      <c r="Y70" s="673" t="s">
        <v>1220</v>
      </c>
      <c r="Z70" s="673" t="s">
        <v>1221</v>
      </c>
      <c r="AA70" s="673" t="s">
        <v>971</v>
      </c>
      <c r="AB70" s="673" t="s">
        <v>1070</v>
      </c>
      <c r="AC70" s="673" t="s">
        <v>1069</v>
      </c>
      <c r="AD70" s="1421" t="s">
        <v>1078</v>
      </c>
      <c r="AE70" s="1421" t="s">
        <v>1080</v>
      </c>
      <c r="AF70" s="1421" t="s">
        <v>1079</v>
      </c>
      <c r="AG70" s="1475" t="s">
        <v>62</v>
      </c>
      <c r="AH70" s="1475"/>
      <c r="AI70" s="673" t="s">
        <v>970</v>
      </c>
      <c r="AJ70" s="673" t="s">
        <v>1220</v>
      </c>
      <c r="AK70" s="673" t="s">
        <v>1221</v>
      </c>
      <c r="AL70" s="673" t="s">
        <v>971</v>
      </c>
      <c r="AM70" s="673" t="s">
        <v>1070</v>
      </c>
      <c r="AN70" s="673" t="s">
        <v>1069</v>
      </c>
      <c r="AO70" s="1421" t="s">
        <v>1078</v>
      </c>
      <c r="AP70" s="1421" t="s">
        <v>1080</v>
      </c>
      <c r="AQ70" s="1421" t="s">
        <v>1079</v>
      </c>
      <c r="AR70" s="673" t="s">
        <v>971</v>
      </c>
      <c r="AS70" s="673" t="s">
        <v>1070</v>
      </c>
      <c r="AT70" s="673" t="s">
        <v>1069</v>
      </c>
      <c r="AU70" s="1417" t="s">
        <v>1078</v>
      </c>
      <c r="AV70" s="122"/>
      <c r="AW70" s="107"/>
      <c r="AX70" s="1481"/>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row>
    <row r="71" spans="1:113" s="182" customFormat="1" ht="43.5" customHeight="1" thickBot="1" x14ac:dyDescent="0.3">
      <c r="B71" s="164"/>
      <c r="C71" s="1616"/>
      <c r="D71" s="1139" t="s">
        <v>92</v>
      </c>
      <c r="E71" s="1139" t="s">
        <v>63</v>
      </c>
      <c r="F71" s="242" t="s">
        <v>1254</v>
      </c>
      <c r="G71" s="242" t="s">
        <v>1255</v>
      </c>
      <c r="H71" s="242" t="s">
        <v>1255</v>
      </c>
      <c r="I71" s="242" t="s">
        <v>1071</v>
      </c>
      <c r="J71" s="242" t="s">
        <v>1224</v>
      </c>
      <c r="K71" s="242" t="s">
        <v>1224</v>
      </c>
      <c r="L71" s="1732"/>
      <c r="M71" s="1139" t="s">
        <v>92</v>
      </c>
      <c r="N71" s="1139" t="s">
        <v>63</v>
      </c>
      <c r="O71" s="242" t="s">
        <v>1254</v>
      </c>
      <c r="P71" s="242" t="s">
        <v>1255</v>
      </c>
      <c r="Q71" s="242" t="s">
        <v>1255</v>
      </c>
      <c r="R71" s="242" t="s">
        <v>1071</v>
      </c>
      <c r="S71" s="242" t="s">
        <v>1224</v>
      </c>
      <c r="T71" s="242" t="s">
        <v>1224</v>
      </c>
      <c r="U71" s="1732"/>
      <c r="V71" s="1139" t="s">
        <v>998</v>
      </c>
      <c r="W71" s="1139" t="s">
        <v>63</v>
      </c>
      <c r="X71" s="242" t="s">
        <v>974</v>
      </c>
      <c r="Y71" s="242" t="s">
        <v>1102</v>
      </c>
      <c r="Z71" s="242" t="s">
        <v>1102</v>
      </c>
      <c r="AA71" s="242" t="s">
        <v>1071</v>
      </c>
      <c r="AB71" s="242" t="s">
        <v>1224</v>
      </c>
      <c r="AC71" s="242" t="s">
        <v>1224</v>
      </c>
      <c r="AD71" s="1732"/>
      <c r="AE71" s="1732"/>
      <c r="AF71" s="1732"/>
      <c r="AG71" s="1139" t="s">
        <v>65</v>
      </c>
      <c r="AH71" s="1139" t="s">
        <v>63</v>
      </c>
      <c r="AI71" s="242" t="s">
        <v>1473</v>
      </c>
      <c r="AJ71" s="242" t="s">
        <v>1474</v>
      </c>
      <c r="AK71" s="242" t="s">
        <v>1474</v>
      </c>
      <c r="AL71" s="242" t="s">
        <v>1071</v>
      </c>
      <c r="AM71" s="242" t="s">
        <v>1224</v>
      </c>
      <c r="AN71" s="242" t="s">
        <v>1224</v>
      </c>
      <c r="AO71" s="1732"/>
      <c r="AP71" s="1732"/>
      <c r="AQ71" s="1732"/>
      <c r="AR71" s="242" t="s">
        <v>1071</v>
      </c>
      <c r="AS71" s="242" t="s">
        <v>1224</v>
      </c>
      <c r="AT71" s="242" t="s">
        <v>1224</v>
      </c>
      <c r="AU71" s="1733"/>
      <c r="AV71" s="186"/>
      <c r="AX71" s="1432" t="s">
        <v>1832</v>
      </c>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row>
    <row r="72" spans="1:113" ht="21" customHeight="1" x14ac:dyDescent="0.25">
      <c r="A72" s="182"/>
      <c r="B72" s="120"/>
      <c r="C72" s="1198" t="s">
        <v>229</v>
      </c>
      <c r="D72" s="1148"/>
      <c r="E72" s="1199"/>
      <c r="F72" s="1200" t="str">
        <f>IF(D72=0,"",IF(D72="l",'Factors emissió OCCC'!$F$32))</f>
        <v/>
      </c>
      <c r="G72" s="1200" t="str">
        <f>IF(D72=0,"",IF(D72="l",'Factors emissió OCCC'!$M$38))</f>
        <v/>
      </c>
      <c r="H72" s="1200" t="str">
        <f>IF(D72=0,"",IF(D72="l",'Factors emissió OCCC'!$O$38))</f>
        <v/>
      </c>
      <c r="I72" s="1201" t="str">
        <f>IF(E72=0,IF(D72=0,"0,00000000",E72*F72/1000),IF(D72=0,"Indiqueu les unitats",E72*F72/1000))</f>
        <v>0,00000000</v>
      </c>
      <c r="J72" s="1201" t="str">
        <f>IF(E72=0,IF(D72=0,"0,00000000",E72*G72/1000),IF(D72=0,"Indiqueu les unitats",E72*G72/1000))</f>
        <v>0,00000000</v>
      </c>
      <c r="K72" s="1201" t="str">
        <f>IF(E72=0,IF(D72=0,"0,00000000",E72*H72/1000),IF(D72=0,"Indiqueu les unitats",E72*H72/1000))</f>
        <v>0,00000000</v>
      </c>
      <c r="L72" s="607" t="s">
        <v>1073</v>
      </c>
      <c r="M72" s="1148"/>
      <c r="N72" s="1199"/>
      <c r="O72" s="1200" t="str">
        <f>IF(M72=0,"",IF(M72="l",'Factors emissió OCCC'!$F$33))</f>
        <v/>
      </c>
      <c r="P72" s="1200" t="str">
        <f>IF(M72=0,"",IF(M72="l",'Factors emissió OCCC'!$M$39))</f>
        <v/>
      </c>
      <c r="Q72" s="1200" t="str">
        <f>IF(M72=0,"",IF(M72="l",'Factors emissió OCCC'!$O$39))</f>
        <v/>
      </c>
      <c r="R72" s="1201" t="str">
        <f>IF(N72=0,IF(M72=0,"0,00000000",N72*O72/1000),IF(M72=0,"Indiqueu les unitats",N72*O72/1000))</f>
        <v>0,00000000</v>
      </c>
      <c r="S72" s="1201" t="str">
        <f>IF(N72=0,IF(M72=0,"0,00000000",N72*P72/1000),IF(M72=0,"Indiqueu les unitats",N72*P72/1000))</f>
        <v>0,00000000</v>
      </c>
      <c r="T72" s="1201" t="str">
        <f>IF(N72=0,IF(M72=0,"0,00000000",N72*Q72/1000),IF(M72=0,"Indiqueu les unitats",N72*Q72/1000))</f>
        <v>0,00000000</v>
      </c>
      <c r="U72" s="607" t="s">
        <v>1073</v>
      </c>
      <c r="V72" s="1148"/>
      <c r="W72" s="1199"/>
      <c r="X72" s="1200" t="str">
        <f>IF(V72=0,"",IF(V72="kg",'Factors emissió OCCC'!$D$34,'Factors emissió OCCC'!$F$34))</f>
        <v/>
      </c>
      <c r="Y72" s="1202"/>
      <c r="Z72" s="1202"/>
      <c r="AA72" s="1201" t="str">
        <f>IF(W72=0,IF(V72=0,"0,00000000",W72*X72/1000),IF(V72=0,"Indiqueu les unitats",W72*X72/1000))</f>
        <v>0,00000000</v>
      </c>
      <c r="AB72" s="1201" t="str">
        <f>IF(W72=0,IF(V72=0,"0,00000000",W72*Y72/1000),IF(V72=0,"Indiqueu les unitats",W72*Y72/1000))</f>
        <v>0,00000000</v>
      </c>
      <c r="AC72" s="1201" t="str">
        <f>IF(W72=0,IF(V72=0,"0,00000000",W72*Z72/1000),IF(V72=0,"Indiqueu les unitats",W72*Z72/1000))</f>
        <v>0,00000000</v>
      </c>
      <c r="AD72" s="607" t="s">
        <v>1073</v>
      </c>
      <c r="AE72" s="1203"/>
      <c r="AF72" s="1203"/>
      <c r="AG72" s="1148"/>
      <c r="AH72" s="1199"/>
      <c r="AI72" s="1200" t="str">
        <f>IF(AG72=0,"",IF(AG72="kg",'Factors emissió OCCC'!$D$35))</f>
        <v/>
      </c>
      <c r="AJ72" s="1202"/>
      <c r="AK72" s="1202"/>
      <c r="AL72" s="1201" t="str">
        <f>IF(AH72=0,IF(AG72=0,"0,00000000",AH72*AI72/1000),IF(AG72=0,"Indiqueu les unitats",AH72*AI72/1000))</f>
        <v>0,00000000</v>
      </c>
      <c r="AM72" s="1201" t="str">
        <f>IF(AH72=0,IF(AG72=0,"0,00000000",AH72*AJ72/1000),IF(AG72=0,"Indiqueu les unitats",AH72*AJ72/1000))</f>
        <v>0,00000000</v>
      </c>
      <c r="AN72" s="1201" t="str">
        <f>IF(AH72=0,IF(AG72=0,"0,00000000",AH72*AK72/1000),IF(AG72=0,"Indiqueu les unitats",AH72*AK72/1000))</f>
        <v>0,00000000</v>
      </c>
      <c r="AO72" s="607" t="s">
        <v>1073</v>
      </c>
      <c r="AP72" s="1203"/>
      <c r="AQ72" s="1203"/>
      <c r="AR72" s="1204">
        <f>I72+R72+AA72+AL72</f>
        <v>0</v>
      </c>
      <c r="AS72" s="1204">
        <f>J72+S72+AB72+AM72</f>
        <v>0</v>
      </c>
      <c r="AT72" s="1204">
        <f>K72+T72+AC72+AN72</f>
        <v>0</v>
      </c>
      <c r="AU72" s="606" t="str">
        <f>IF(OR(AE72&gt;0,AF72&gt;0,AP72&gt;0,AQ72&gt;0),"Diversos","OCCC")</f>
        <v>OCCC</v>
      </c>
      <c r="AV72" s="122"/>
      <c r="AW72" s="107"/>
      <c r="AX72" s="1432"/>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row>
    <row r="73" spans="1:113" ht="21" customHeight="1" x14ac:dyDescent="0.25">
      <c r="A73" s="182"/>
      <c r="B73" s="120"/>
      <c r="C73" s="686" t="s">
        <v>230</v>
      </c>
      <c r="D73" s="598"/>
      <c r="E73" s="187"/>
      <c r="F73" s="614" t="str">
        <f>IF(D73=0,"",IF(D73="l",'Factors emissió OCCC'!$F$32))</f>
        <v/>
      </c>
      <c r="G73" s="614" t="str">
        <f>IF(D73=0,"",IF(D73="l",'Factors emissió OCCC'!$M$38))</f>
        <v/>
      </c>
      <c r="H73" s="614" t="str">
        <f>IF(D73=0,"",IF(D73="l",'Factors emissió OCCC'!$O$38))</f>
        <v/>
      </c>
      <c r="I73" s="353" t="str">
        <f t="shared" ref="I73:I91" si="17">IF(E73=0,IF(D73=0,"0,00000000",E73*F73/1000),IF(D73=0,"Indiqueu les unitats",E73*F73/1000))</f>
        <v>0,00000000</v>
      </c>
      <c r="J73" s="353" t="str">
        <f t="shared" ref="J73:J91" si="18">IF(E73=0,IF(D73=0,"0,00000000",E73*G73/1000),IF(D73=0,"Indiqueu les unitats",E73*G73/1000))</f>
        <v>0,00000000</v>
      </c>
      <c r="K73" s="353" t="str">
        <f t="shared" ref="K73:K91" si="19">IF(E73=0,IF(D73=0,"0,00000000",E73*H73/1000),IF(D73=0,"Indiqueu les unitats",E73*H73/1000))</f>
        <v>0,00000000</v>
      </c>
      <c r="L73" s="218" t="s">
        <v>1073</v>
      </c>
      <c r="M73" s="598"/>
      <c r="N73" s="187"/>
      <c r="O73" s="614" t="str">
        <f>IF(M73=0,"",IF(M73="l",'Factors emissió OCCC'!$F$33))</f>
        <v/>
      </c>
      <c r="P73" s="614" t="str">
        <f>IF(M73=0,"",IF(M73="l",'Factors emissió OCCC'!$M$39))</f>
        <v/>
      </c>
      <c r="Q73" s="614" t="str">
        <f>IF(M73=0,"",IF(M73="l",'Factors emissió OCCC'!$O$39))</f>
        <v/>
      </c>
      <c r="R73" s="353" t="str">
        <f t="shared" ref="R73:R91" si="20">IF(N73=0,IF(M73=0,"0,00000000",N73*O73/1000),IF(M73=0,"Indiqueu les unitats",N73*O73/1000))</f>
        <v>0,00000000</v>
      </c>
      <c r="S73" s="353" t="str">
        <f t="shared" ref="S73:S91" si="21">IF(N73=0,IF(M73=0,"0,00000000",N73*P73/1000),IF(M73=0,"Indiqueu les unitats",N73*P73/1000))</f>
        <v>0,00000000</v>
      </c>
      <c r="T73" s="353" t="str">
        <f t="shared" ref="T73:T91" si="22">IF(N73=0,IF(M73=0,"0,00000000",N73*Q73/1000),IF(M73=0,"Indiqueu les unitats",N73*Q73/1000))</f>
        <v>0,00000000</v>
      </c>
      <c r="U73" s="218" t="s">
        <v>1073</v>
      </c>
      <c r="V73" s="598"/>
      <c r="W73" s="187"/>
      <c r="X73" s="614" t="str">
        <f>IF(V73=0,"",IF(V73="kg",'Factors emissió OCCC'!$D$34,'Factors emissió OCCC'!$F$34))</f>
        <v/>
      </c>
      <c r="Y73" s="616"/>
      <c r="Z73" s="616"/>
      <c r="AA73" s="353" t="str">
        <f t="shared" ref="AA73:AA91" si="23">IF(W73=0,IF(V73=0,"0,00000000",W73*X73/1000),IF(V73=0,"Indiqueu les unitats",W73*X73/1000))</f>
        <v>0,00000000</v>
      </c>
      <c r="AB73" s="353" t="str">
        <f t="shared" ref="AB73:AB91" si="24">IF(W73=0,IF(V73=0,"0,00000000",W73*Y73/1000),IF(V73=0,"Indiqueu les unitats",W73*Y73/1000))</f>
        <v>0,00000000</v>
      </c>
      <c r="AC73" s="353" t="str">
        <f t="shared" ref="AC73:AC91" si="25">IF(W73=0,IF(V73=0,"0,00000000",W73*Z73/1000),IF(V73=0,"Indiqueu les unitats",W73*Z73/1000))</f>
        <v>0,00000000</v>
      </c>
      <c r="AD73" s="218" t="s">
        <v>1073</v>
      </c>
      <c r="AE73" s="1014"/>
      <c r="AF73" s="1014"/>
      <c r="AG73" s="598"/>
      <c r="AH73" s="187"/>
      <c r="AI73" s="614" t="str">
        <f>IF(AG73=0,"",IF(AG73="kg",'Factors emissió OCCC'!$D$35))</f>
        <v/>
      </c>
      <c r="AJ73" s="616"/>
      <c r="AK73" s="616"/>
      <c r="AL73" s="353" t="str">
        <f t="shared" ref="AL73:AL91" si="26">IF(AH73=0,IF(AG73=0,"0,00000000",AH73*AI73/1000),IF(AG73=0,"Indiqueu les unitats",AH73*AI73/1000))</f>
        <v>0,00000000</v>
      </c>
      <c r="AM73" s="353" t="str">
        <f t="shared" ref="AM73:AM91" si="27">IF(AH73=0,IF(AG73=0,"0,00000000",AH73*AJ73/1000),IF(AG73=0,"Indiqueu les unitats",AH73*AJ73/1000))</f>
        <v>0,00000000</v>
      </c>
      <c r="AN73" s="353" t="str">
        <f t="shared" ref="AN73:AN91" si="28">IF(AH73=0,IF(AG73=0,"0,00000000",AH73*AK73/1000),IF(AG73=0,"Indiqueu les unitats",AH73*AK73/1000))</f>
        <v>0,00000000</v>
      </c>
      <c r="AO73" s="218" t="s">
        <v>1073</v>
      </c>
      <c r="AP73" s="1014"/>
      <c r="AQ73" s="1014"/>
      <c r="AR73" s="571">
        <f t="shared" ref="AR73:AR91" si="29">I73+R73+AA73+AL73</f>
        <v>0</v>
      </c>
      <c r="AS73" s="571">
        <f t="shared" ref="AS73:AS91" si="30">J73+S73+AB73+AM73</f>
        <v>0</v>
      </c>
      <c r="AT73" s="571">
        <f t="shared" ref="AT73:AT91" si="31">K73+T73+AC73+AN73</f>
        <v>0</v>
      </c>
      <c r="AU73" s="350" t="str">
        <f t="shared" ref="AU73:AU91" si="32">IF(OR(AE73&gt;0,AF73&gt;0,AP73&gt;0,AQ73&gt;0),"Diversos","OCCC")</f>
        <v>OCCC</v>
      </c>
      <c r="AV73" s="122"/>
      <c r="AW73" s="107"/>
      <c r="AX73" s="10"/>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row>
    <row r="74" spans="1:113" ht="21" customHeight="1" x14ac:dyDescent="0.25">
      <c r="A74" s="182"/>
      <c r="B74" s="120"/>
      <c r="C74" s="686" t="s">
        <v>231</v>
      </c>
      <c r="D74" s="598"/>
      <c r="E74" s="187"/>
      <c r="F74" s="614" t="str">
        <f>IF(D74=0,"",IF(D74="l",'Factors emissió OCCC'!$F$32))</f>
        <v/>
      </c>
      <c r="G74" s="614" t="str">
        <f>IF(D74=0,"",IF(D74="l",'Factors emissió OCCC'!$M$38))</f>
        <v/>
      </c>
      <c r="H74" s="614" t="str">
        <f>IF(D74=0,"",IF(D74="l",'Factors emissió OCCC'!$O$38))</f>
        <v/>
      </c>
      <c r="I74" s="353" t="str">
        <f t="shared" si="17"/>
        <v>0,00000000</v>
      </c>
      <c r="J74" s="353" t="str">
        <f t="shared" si="18"/>
        <v>0,00000000</v>
      </c>
      <c r="K74" s="353" t="str">
        <f t="shared" si="19"/>
        <v>0,00000000</v>
      </c>
      <c r="L74" s="218" t="s">
        <v>1073</v>
      </c>
      <c r="M74" s="598"/>
      <c r="N74" s="187"/>
      <c r="O74" s="614" t="str">
        <f>IF(M74=0,"",IF(M74="l",'Factors emissió OCCC'!$F$33))</f>
        <v/>
      </c>
      <c r="P74" s="614" t="str">
        <f>IF(M74=0,"",IF(M74="l",'Factors emissió OCCC'!$M$39))</f>
        <v/>
      </c>
      <c r="Q74" s="614" t="str">
        <f>IF(M74=0,"",IF(M74="l",'Factors emissió OCCC'!$O$39))</f>
        <v/>
      </c>
      <c r="R74" s="353" t="str">
        <f t="shared" si="20"/>
        <v>0,00000000</v>
      </c>
      <c r="S74" s="353" t="str">
        <f t="shared" si="21"/>
        <v>0,00000000</v>
      </c>
      <c r="T74" s="353" t="str">
        <f t="shared" si="22"/>
        <v>0,00000000</v>
      </c>
      <c r="U74" s="218" t="s">
        <v>1073</v>
      </c>
      <c r="V74" s="598"/>
      <c r="W74" s="187"/>
      <c r="X74" s="614" t="str">
        <f>IF(V74=0,"",IF(V74="kg",'Factors emissió OCCC'!$D$34,'Factors emissió OCCC'!$F$34))</f>
        <v/>
      </c>
      <c r="Y74" s="616"/>
      <c r="Z74" s="616"/>
      <c r="AA74" s="353" t="str">
        <f t="shared" si="23"/>
        <v>0,00000000</v>
      </c>
      <c r="AB74" s="353" t="str">
        <f t="shared" si="24"/>
        <v>0,00000000</v>
      </c>
      <c r="AC74" s="353" t="str">
        <f t="shared" si="25"/>
        <v>0,00000000</v>
      </c>
      <c r="AD74" s="218" t="s">
        <v>1073</v>
      </c>
      <c r="AE74" s="1014"/>
      <c r="AF74" s="1014"/>
      <c r="AG74" s="598"/>
      <c r="AH74" s="187"/>
      <c r="AI74" s="614" t="str">
        <f>IF(AG74=0,"",IF(AG74="kg",'Factors emissió OCCC'!$D$35))</f>
        <v/>
      </c>
      <c r="AJ74" s="616"/>
      <c r="AK74" s="616"/>
      <c r="AL74" s="353" t="str">
        <f t="shared" si="26"/>
        <v>0,00000000</v>
      </c>
      <c r="AM74" s="353" t="str">
        <f t="shared" si="27"/>
        <v>0,00000000</v>
      </c>
      <c r="AN74" s="353" t="str">
        <f t="shared" si="28"/>
        <v>0,00000000</v>
      </c>
      <c r="AO74" s="218" t="s">
        <v>1073</v>
      </c>
      <c r="AP74" s="1014"/>
      <c r="AQ74" s="1014"/>
      <c r="AR74" s="571">
        <f t="shared" si="29"/>
        <v>0</v>
      </c>
      <c r="AS74" s="571">
        <f t="shared" si="30"/>
        <v>0</v>
      </c>
      <c r="AT74" s="571">
        <f t="shared" si="31"/>
        <v>0</v>
      </c>
      <c r="AU74" s="350" t="str">
        <f t="shared" si="32"/>
        <v>OCCC</v>
      </c>
      <c r="AV74" s="122"/>
      <c r="AW74" s="107"/>
      <c r="AX74" s="10"/>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row>
    <row r="75" spans="1:113" ht="21" customHeight="1" x14ac:dyDescent="0.25">
      <c r="A75" s="182"/>
      <c r="B75" s="120"/>
      <c r="C75" s="686" t="s">
        <v>232</v>
      </c>
      <c r="D75" s="598"/>
      <c r="E75" s="187"/>
      <c r="F75" s="614" t="str">
        <f>IF(D75=0,"",IF(D75="l",'Factors emissió OCCC'!$F$32))</f>
        <v/>
      </c>
      <c r="G75" s="614" t="str">
        <f>IF(D75=0,"",IF(D75="l",'Factors emissió OCCC'!$M$38))</f>
        <v/>
      </c>
      <c r="H75" s="614" t="str">
        <f>IF(D75=0,"",IF(D75="l",'Factors emissió OCCC'!$O$38))</f>
        <v/>
      </c>
      <c r="I75" s="353" t="str">
        <f t="shared" si="17"/>
        <v>0,00000000</v>
      </c>
      <c r="J75" s="353" t="str">
        <f t="shared" si="18"/>
        <v>0,00000000</v>
      </c>
      <c r="K75" s="353" t="str">
        <f t="shared" si="19"/>
        <v>0,00000000</v>
      </c>
      <c r="L75" s="218" t="s">
        <v>1073</v>
      </c>
      <c r="M75" s="598"/>
      <c r="N75" s="187"/>
      <c r="O75" s="614" t="str">
        <f>IF(M75=0,"",IF(M75="l",'Factors emissió OCCC'!$F$33))</f>
        <v/>
      </c>
      <c r="P75" s="614" t="str">
        <f>IF(M75=0,"",IF(M75="l",'Factors emissió OCCC'!$M$39))</f>
        <v/>
      </c>
      <c r="Q75" s="614" t="str">
        <f>IF(M75=0,"",IF(M75="l",'Factors emissió OCCC'!$O$39))</f>
        <v/>
      </c>
      <c r="R75" s="353" t="str">
        <f t="shared" si="20"/>
        <v>0,00000000</v>
      </c>
      <c r="S75" s="353" t="str">
        <f t="shared" si="21"/>
        <v>0,00000000</v>
      </c>
      <c r="T75" s="353" t="str">
        <f t="shared" si="22"/>
        <v>0,00000000</v>
      </c>
      <c r="U75" s="218" t="s">
        <v>1073</v>
      </c>
      <c r="V75" s="598"/>
      <c r="W75" s="187"/>
      <c r="X75" s="614" t="str">
        <f>IF(V75=0,"",IF(V75="kg",'Factors emissió OCCC'!$D$34,'Factors emissió OCCC'!$F$34))</f>
        <v/>
      </c>
      <c r="Y75" s="616"/>
      <c r="Z75" s="616"/>
      <c r="AA75" s="353" t="str">
        <f t="shared" si="23"/>
        <v>0,00000000</v>
      </c>
      <c r="AB75" s="353" t="str">
        <f t="shared" si="24"/>
        <v>0,00000000</v>
      </c>
      <c r="AC75" s="353" t="str">
        <f t="shared" si="25"/>
        <v>0,00000000</v>
      </c>
      <c r="AD75" s="218" t="s">
        <v>1073</v>
      </c>
      <c r="AE75" s="1014"/>
      <c r="AF75" s="1014"/>
      <c r="AG75" s="598"/>
      <c r="AH75" s="187"/>
      <c r="AI75" s="614" t="str">
        <f>IF(AG75=0,"",IF(AG75="kg",'Factors emissió OCCC'!$D$35))</f>
        <v/>
      </c>
      <c r="AJ75" s="616"/>
      <c r="AK75" s="616"/>
      <c r="AL75" s="353" t="str">
        <f t="shared" si="26"/>
        <v>0,00000000</v>
      </c>
      <c r="AM75" s="353" t="str">
        <f t="shared" si="27"/>
        <v>0,00000000</v>
      </c>
      <c r="AN75" s="353" t="str">
        <f t="shared" si="28"/>
        <v>0,00000000</v>
      </c>
      <c r="AO75" s="218" t="s">
        <v>1073</v>
      </c>
      <c r="AP75" s="1014"/>
      <c r="AQ75" s="1014"/>
      <c r="AR75" s="571">
        <f t="shared" si="29"/>
        <v>0</v>
      </c>
      <c r="AS75" s="571">
        <f t="shared" si="30"/>
        <v>0</v>
      </c>
      <c r="AT75" s="571">
        <f t="shared" si="31"/>
        <v>0</v>
      </c>
      <c r="AU75" s="350" t="str">
        <f t="shared" si="32"/>
        <v>OCCC</v>
      </c>
      <c r="AV75" s="122"/>
      <c r="AW75" s="107"/>
      <c r="AX75" s="141"/>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row>
    <row r="76" spans="1:113" ht="21" customHeight="1" x14ac:dyDescent="0.25">
      <c r="A76" s="182"/>
      <c r="B76" s="120"/>
      <c r="C76" s="686" t="s">
        <v>233</v>
      </c>
      <c r="D76" s="598"/>
      <c r="E76" s="187"/>
      <c r="F76" s="614" t="str">
        <f>IF(D76=0,"",IF(D76="l",'Factors emissió OCCC'!$F$32))</f>
        <v/>
      </c>
      <c r="G76" s="614" t="str">
        <f>IF(D76=0,"",IF(D76="l",'Factors emissió OCCC'!$M$38))</f>
        <v/>
      </c>
      <c r="H76" s="614" t="str">
        <f>IF(D76=0,"",IF(D76="l",'Factors emissió OCCC'!$O$38))</f>
        <v/>
      </c>
      <c r="I76" s="353" t="str">
        <f t="shared" si="17"/>
        <v>0,00000000</v>
      </c>
      <c r="J76" s="353" t="str">
        <f t="shared" si="18"/>
        <v>0,00000000</v>
      </c>
      <c r="K76" s="353" t="str">
        <f t="shared" si="19"/>
        <v>0,00000000</v>
      </c>
      <c r="L76" s="218" t="s">
        <v>1073</v>
      </c>
      <c r="M76" s="598"/>
      <c r="N76" s="187"/>
      <c r="O76" s="614" t="str">
        <f>IF(M76=0,"",IF(M76="l",'Factors emissió OCCC'!$F$33))</f>
        <v/>
      </c>
      <c r="P76" s="614" t="str">
        <f>IF(M76=0,"",IF(M76="l",'Factors emissió OCCC'!$M$39))</f>
        <v/>
      </c>
      <c r="Q76" s="614" t="str">
        <f>IF(M76=0,"",IF(M76="l",'Factors emissió OCCC'!$O$39))</f>
        <v/>
      </c>
      <c r="R76" s="353" t="str">
        <f t="shared" si="20"/>
        <v>0,00000000</v>
      </c>
      <c r="S76" s="353" t="str">
        <f t="shared" si="21"/>
        <v>0,00000000</v>
      </c>
      <c r="T76" s="353" t="str">
        <f t="shared" si="22"/>
        <v>0,00000000</v>
      </c>
      <c r="U76" s="218" t="s">
        <v>1073</v>
      </c>
      <c r="V76" s="598"/>
      <c r="W76" s="187"/>
      <c r="X76" s="614" t="str">
        <f>IF(V76=0,"",IF(V76="kg",'Factors emissió OCCC'!$D$34,'Factors emissió OCCC'!$F$34))</f>
        <v/>
      </c>
      <c r="Y76" s="616"/>
      <c r="Z76" s="616"/>
      <c r="AA76" s="353" t="str">
        <f t="shared" si="23"/>
        <v>0,00000000</v>
      </c>
      <c r="AB76" s="353" t="str">
        <f t="shared" si="24"/>
        <v>0,00000000</v>
      </c>
      <c r="AC76" s="353" t="str">
        <f t="shared" si="25"/>
        <v>0,00000000</v>
      </c>
      <c r="AD76" s="218" t="s">
        <v>1073</v>
      </c>
      <c r="AE76" s="1014"/>
      <c r="AF76" s="1014"/>
      <c r="AG76" s="598"/>
      <c r="AH76" s="187"/>
      <c r="AI76" s="614" t="str">
        <f>IF(AG76=0,"",IF(AG76="kg",'Factors emissió OCCC'!$D$35))</f>
        <v/>
      </c>
      <c r="AJ76" s="616"/>
      <c r="AK76" s="616"/>
      <c r="AL76" s="353" t="str">
        <f t="shared" si="26"/>
        <v>0,00000000</v>
      </c>
      <c r="AM76" s="353" t="str">
        <f t="shared" si="27"/>
        <v>0,00000000</v>
      </c>
      <c r="AN76" s="353" t="str">
        <f t="shared" si="28"/>
        <v>0,00000000</v>
      </c>
      <c r="AO76" s="218" t="s">
        <v>1073</v>
      </c>
      <c r="AP76" s="1014"/>
      <c r="AQ76" s="1014"/>
      <c r="AR76" s="571">
        <f t="shared" si="29"/>
        <v>0</v>
      </c>
      <c r="AS76" s="571">
        <f t="shared" si="30"/>
        <v>0</v>
      </c>
      <c r="AT76" s="571">
        <f t="shared" si="31"/>
        <v>0</v>
      </c>
      <c r="AU76" s="350" t="str">
        <f t="shared" si="32"/>
        <v>OCCC</v>
      </c>
      <c r="AV76" s="122"/>
      <c r="AW76" s="107"/>
      <c r="AX76" s="141"/>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row>
    <row r="77" spans="1:113" ht="21" customHeight="1" x14ac:dyDescent="0.25">
      <c r="A77" s="182"/>
      <c r="B77" s="120"/>
      <c r="C77" s="686" t="s">
        <v>234</v>
      </c>
      <c r="D77" s="598"/>
      <c r="E77" s="187"/>
      <c r="F77" s="614" t="str">
        <f>IF(D77=0,"",IF(D77="l",'Factors emissió OCCC'!$F$32))</f>
        <v/>
      </c>
      <c r="G77" s="614" t="str">
        <f>IF(D77=0,"",IF(D77="l",'Factors emissió OCCC'!$M$38))</f>
        <v/>
      </c>
      <c r="H77" s="614" t="str">
        <f>IF(D77=0,"",IF(D77="l",'Factors emissió OCCC'!$O$38))</f>
        <v/>
      </c>
      <c r="I77" s="353" t="str">
        <f t="shared" si="17"/>
        <v>0,00000000</v>
      </c>
      <c r="J77" s="353" t="str">
        <f t="shared" si="18"/>
        <v>0,00000000</v>
      </c>
      <c r="K77" s="353" t="str">
        <f t="shared" si="19"/>
        <v>0,00000000</v>
      </c>
      <c r="L77" s="218" t="s">
        <v>1073</v>
      </c>
      <c r="M77" s="598"/>
      <c r="N77" s="187"/>
      <c r="O77" s="614" t="str">
        <f>IF(M77=0,"",IF(M77="l",'Factors emissió OCCC'!$F$33))</f>
        <v/>
      </c>
      <c r="P77" s="614" t="str">
        <f>IF(M77=0,"",IF(M77="l",'Factors emissió OCCC'!$M$39))</f>
        <v/>
      </c>
      <c r="Q77" s="614" t="str">
        <f>IF(M77=0,"",IF(M77="l",'Factors emissió OCCC'!$O$39))</f>
        <v/>
      </c>
      <c r="R77" s="353" t="str">
        <f t="shared" si="20"/>
        <v>0,00000000</v>
      </c>
      <c r="S77" s="353" t="str">
        <f t="shared" si="21"/>
        <v>0,00000000</v>
      </c>
      <c r="T77" s="353" t="str">
        <f t="shared" si="22"/>
        <v>0,00000000</v>
      </c>
      <c r="U77" s="218" t="s">
        <v>1073</v>
      </c>
      <c r="V77" s="598"/>
      <c r="W77" s="187"/>
      <c r="X77" s="614" t="str">
        <f>IF(V77=0,"",IF(V77="kg",'Factors emissió OCCC'!$D$34,'Factors emissió OCCC'!$F$34))</f>
        <v/>
      </c>
      <c r="Y77" s="616"/>
      <c r="Z77" s="616"/>
      <c r="AA77" s="353" t="str">
        <f t="shared" si="23"/>
        <v>0,00000000</v>
      </c>
      <c r="AB77" s="353" t="str">
        <f t="shared" si="24"/>
        <v>0,00000000</v>
      </c>
      <c r="AC77" s="353" t="str">
        <f t="shared" si="25"/>
        <v>0,00000000</v>
      </c>
      <c r="AD77" s="218" t="s">
        <v>1073</v>
      </c>
      <c r="AE77" s="1014"/>
      <c r="AF77" s="1014"/>
      <c r="AG77" s="598"/>
      <c r="AH77" s="187"/>
      <c r="AI77" s="614" t="str">
        <f>IF(AG77=0,"",IF(AG77="kg",'Factors emissió OCCC'!$D$35))</f>
        <v/>
      </c>
      <c r="AJ77" s="616"/>
      <c r="AK77" s="616"/>
      <c r="AL77" s="353" t="str">
        <f t="shared" si="26"/>
        <v>0,00000000</v>
      </c>
      <c r="AM77" s="353" t="str">
        <f t="shared" si="27"/>
        <v>0,00000000</v>
      </c>
      <c r="AN77" s="353" t="str">
        <f t="shared" si="28"/>
        <v>0,00000000</v>
      </c>
      <c r="AO77" s="218" t="s">
        <v>1073</v>
      </c>
      <c r="AP77" s="1014"/>
      <c r="AQ77" s="1014"/>
      <c r="AR77" s="571">
        <f t="shared" si="29"/>
        <v>0</v>
      </c>
      <c r="AS77" s="571">
        <f t="shared" si="30"/>
        <v>0</v>
      </c>
      <c r="AT77" s="571">
        <f t="shared" si="31"/>
        <v>0</v>
      </c>
      <c r="AU77" s="350" t="str">
        <f t="shared" si="32"/>
        <v>OCCC</v>
      </c>
      <c r="AV77" s="122"/>
      <c r="AW77" s="107"/>
      <c r="AX77" s="141"/>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row>
    <row r="78" spans="1:113" ht="21" customHeight="1" outlineLevel="1" x14ac:dyDescent="0.25">
      <c r="A78" s="182"/>
      <c r="B78" s="120"/>
      <c r="C78" s="686" t="s">
        <v>235</v>
      </c>
      <c r="D78" s="598"/>
      <c r="E78" s="187"/>
      <c r="F78" s="614" t="str">
        <f>IF(D78=0,"",IF(D78="l",'Factors emissió OCCC'!$F$32))</f>
        <v/>
      </c>
      <c r="G78" s="614" t="str">
        <f>IF(D78=0,"",IF(D78="l",'Factors emissió OCCC'!$M$38))</f>
        <v/>
      </c>
      <c r="H78" s="614" t="str">
        <f>IF(D78=0,"",IF(D78="l",'Factors emissió OCCC'!$O$38))</f>
        <v/>
      </c>
      <c r="I78" s="353" t="str">
        <f t="shared" si="17"/>
        <v>0,00000000</v>
      </c>
      <c r="J78" s="353" t="str">
        <f t="shared" si="18"/>
        <v>0,00000000</v>
      </c>
      <c r="K78" s="353" t="str">
        <f t="shared" si="19"/>
        <v>0,00000000</v>
      </c>
      <c r="L78" s="218" t="s">
        <v>1073</v>
      </c>
      <c r="M78" s="598"/>
      <c r="N78" s="187"/>
      <c r="O78" s="614" t="str">
        <f>IF(M78=0,"",IF(M78="l",'Factors emissió OCCC'!$F$33))</f>
        <v/>
      </c>
      <c r="P78" s="614" t="str">
        <f>IF(M78=0,"",IF(M78="l",'Factors emissió OCCC'!$M$39))</f>
        <v/>
      </c>
      <c r="Q78" s="614" t="str">
        <f>IF(M78=0,"",IF(M78="l",'Factors emissió OCCC'!$O$39))</f>
        <v/>
      </c>
      <c r="R78" s="353" t="str">
        <f t="shared" si="20"/>
        <v>0,00000000</v>
      </c>
      <c r="S78" s="353" t="str">
        <f t="shared" si="21"/>
        <v>0,00000000</v>
      </c>
      <c r="T78" s="353" t="str">
        <f t="shared" si="22"/>
        <v>0,00000000</v>
      </c>
      <c r="U78" s="218" t="s">
        <v>1073</v>
      </c>
      <c r="V78" s="598"/>
      <c r="W78" s="187"/>
      <c r="X78" s="614" t="str">
        <f>IF(V78=0,"",IF(V78="kg",'Factors emissió OCCC'!$D$34,'Factors emissió OCCC'!$F$34))</f>
        <v/>
      </c>
      <c r="Y78" s="616"/>
      <c r="Z78" s="616"/>
      <c r="AA78" s="353" t="str">
        <f t="shared" si="23"/>
        <v>0,00000000</v>
      </c>
      <c r="AB78" s="353" t="str">
        <f t="shared" si="24"/>
        <v>0,00000000</v>
      </c>
      <c r="AC78" s="353" t="str">
        <f t="shared" si="25"/>
        <v>0,00000000</v>
      </c>
      <c r="AD78" s="218" t="s">
        <v>1073</v>
      </c>
      <c r="AE78" s="1014"/>
      <c r="AF78" s="1014"/>
      <c r="AG78" s="598"/>
      <c r="AH78" s="187"/>
      <c r="AI78" s="614" t="str">
        <f>IF(AG78=0,"",IF(AG78="kg",'Factors emissió OCCC'!$D$35))</f>
        <v/>
      </c>
      <c r="AJ78" s="616"/>
      <c r="AK78" s="616"/>
      <c r="AL78" s="353" t="str">
        <f t="shared" si="26"/>
        <v>0,00000000</v>
      </c>
      <c r="AM78" s="353" t="str">
        <f t="shared" si="27"/>
        <v>0,00000000</v>
      </c>
      <c r="AN78" s="353" t="str">
        <f t="shared" si="28"/>
        <v>0,00000000</v>
      </c>
      <c r="AO78" s="218" t="s">
        <v>1073</v>
      </c>
      <c r="AP78" s="1014"/>
      <c r="AQ78" s="1014"/>
      <c r="AR78" s="571">
        <f t="shared" si="29"/>
        <v>0</v>
      </c>
      <c r="AS78" s="571">
        <f t="shared" si="30"/>
        <v>0</v>
      </c>
      <c r="AT78" s="571">
        <f t="shared" si="31"/>
        <v>0</v>
      </c>
      <c r="AU78" s="350" t="str">
        <f t="shared" si="32"/>
        <v>OCCC</v>
      </c>
      <c r="AV78" s="122"/>
      <c r="AW78" s="107"/>
      <c r="AX78" s="141"/>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row>
    <row r="79" spans="1:113" ht="21" customHeight="1" outlineLevel="1" x14ac:dyDescent="0.25">
      <c r="A79" s="182"/>
      <c r="B79" s="120"/>
      <c r="C79" s="686" t="s">
        <v>236</v>
      </c>
      <c r="D79" s="598"/>
      <c r="E79" s="187"/>
      <c r="F79" s="614" t="str">
        <f>IF(D79=0,"",IF(D79="l",'Factors emissió OCCC'!$F$32))</f>
        <v/>
      </c>
      <c r="G79" s="614" t="str">
        <f>IF(D79=0,"",IF(D79="l",'Factors emissió OCCC'!$M$38))</f>
        <v/>
      </c>
      <c r="H79" s="614" t="str">
        <f>IF(D79=0,"",IF(D79="l",'Factors emissió OCCC'!$O$38))</f>
        <v/>
      </c>
      <c r="I79" s="353" t="str">
        <f t="shared" si="17"/>
        <v>0,00000000</v>
      </c>
      <c r="J79" s="353" t="str">
        <f t="shared" si="18"/>
        <v>0,00000000</v>
      </c>
      <c r="K79" s="353" t="str">
        <f t="shared" si="19"/>
        <v>0,00000000</v>
      </c>
      <c r="L79" s="218" t="s">
        <v>1073</v>
      </c>
      <c r="M79" s="598"/>
      <c r="N79" s="187"/>
      <c r="O79" s="614" t="str">
        <f>IF(M79=0,"",IF(M79="l",'Factors emissió OCCC'!$F$33))</f>
        <v/>
      </c>
      <c r="P79" s="614" t="str">
        <f>IF(M79=0,"",IF(M79="l",'Factors emissió OCCC'!$M$39))</f>
        <v/>
      </c>
      <c r="Q79" s="614" t="str">
        <f>IF(M79=0,"",IF(M79="l",'Factors emissió OCCC'!$O$39))</f>
        <v/>
      </c>
      <c r="R79" s="353" t="str">
        <f t="shared" si="20"/>
        <v>0,00000000</v>
      </c>
      <c r="S79" s="353" t="str">
        <f t="shared" si="21"/>
        <v>0,00000000</v>
      </c>
      <c r="T79" s="353" t="str">
        <f t="shared" si="22"/>
        <v>0,00000000</v>
      </c>
      <c r="U79" s="218" t="s">
        <v>1073</v>
      </c>
      <c r="V79" s="598"/>
      <c r="W79" s="187"/>
      <c r="X79" s="614" t="str">
        <f>IF(V79=0,"",IF(V79="kg",'Factors emissió OCCC'!$D$34,'Factors emissió OCCC'!$F$34))</f>
        <v/>
      </c>
      <c r="Y79" s="616"/>
      <c r="Z79" s="616"/>
      <c r="AA79" s="353" t="str">
        <f t="shared" si="23"/>
        <v>0,00000000</v>
      </c>
      <c r="AB79" s="353" t="str">
        <f t="shared" si="24"/>
        <v>0,00000000</v>
      </c>
      <c r="AC79" s="353" t="str">
        <f t="shared" si="25"/>
        <v>0,00000000</v>
      </c>
      <c r="AD79" s="218" t="s">
        <v>1073</v>
      </c>
      <c r="AE79" s="1014"/>
      <c r="AF79" s="1014"/>
      <c r="AG79" s="598"/>
      <c r="AH79" s="187"/>
      <c r="AI79" s="614" t="str">
        <f>IF(AG79=0,"",IF(AG79="kg",'Factors emissió OCCC'!$D$35))</f>
        <v/>
      </c>
      <c r="AJ79" s="616"/>
      <c r="AK79" s="616"/>
      <c r="AL79" s="353" t="str">
        <f t="shared" si="26"/>
        <v>0,00000000</v>
      </c>
      <c r="AM79" s="353" t="str">
        <f t="shared" si="27"/>
        <v>0,00000000</v>
      </c>
      <c r="AN79" s="353" t="str">
        <f t="shared" si="28"/>
        <v>0,00000000</v>
      </c>
      <c r="AO79" s="218" t="s">
        <v>1073</v>
      </c>
      <c r="AP79" s="1014"/>
      <c r="AQ79" s="1014"/>
      <c r="AR79" s="571">
        <f t="shared" si="29"/>
        <v>0</v>
      </c>
      <c r="AS79" s="571">
        <f t="shared" si="30"/>
        <v>0</v>
      </c>
      <c r="AT79" s="571">
        <f t="shared" si="31"/>
        <v>0</v>
      </c>
      <c r="AU79" s="350" t="str">
        <f t="shared" si="32"/>
        <v>OCCC</v>
      </c>
      <c r="AV79" s="122"/>
      <c r="AW79" s="107"/>
      <c r="AX79" s="141"/>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row>
    <row r="80" spans="1:113" ht="21" customHeight="1" outlineLevel="1" x14ac:dyDescent="0.25">
      <c r="A80" s="182"/>
      <c r="B80" s="120"/>
      <c r="C80" s="686" t="s">
        <v>237</v>
      </c>
      <c r="D80" s="598"/>
      <c r="E80" s="187"/>
      <c r="F80" s="614" t="str">
        <f>IF(D80=0,"",IF(D80="l",'Factors emissió OCCC'!$F$32))</f>
        <v/>
      </c>
      <c r="G80" s="614" t="str">
        <f>IF(D80=0,"",IF(D80="l",'Factors emissió OCCC'!$M$38))</f>
        <v/>
      </c>
      <c r="H80" s="614" t="str">
        <f>IF(D80=0,"",IF(D80="l",'Factors emissió OCCC'!$O$38))</f>
        <v/>
      </c>
      <c r="I80" s="353" t="str">
        <f t="shared" si="17"/>
        <v>0,00000000</v>
      </c>
      <c r="J80" s="353" t="str">
        <f t="shared" si="18"/>
        <v>0,00000000</v>
      </c>
      <c r="K80" s="353" t="str">
        <f t="shared" si="19"/>
        <v>0,00000000</v>
      </c>
      <c r="L80" s="218" t="s">
        <v>1073</v>
      </c>
      <c r="M80" s="598"/>
      <c r="N80" s="187"/>
      <c r="O80" s="614" t="str">
        <f>IF(M80=0,"",IF(M80="l",'Factors emissió OCCC'!$F$33))</f>
        <v/>
      </c>
      <c r="P80" s="614" t="str">
        <f>IF(M80=0,"",IF(M80="l",'Factors emissió OCCC'!$M$39))</f>
        <v/>
      </c>
      <c r="Q80" s="614" t="str">
        <f>IF(M80=0,"",IF(M80="l",'Factors emissió OCCC'!$O$39))</f>
        <v/>
      </c>
      <c r="R80" s="353" t="str">
        <f t="shared" si="20"/>
        <v>0,00000000</v>
      </c>
      <c r="S80" s="353" t="str">
        <f t="shared" si="21"/>
        <v>0,00000000</v>
      </c>
      <c r="T80" s="353" t="str">
        <f t="shared" si="22"/>
        <v>0,00000000</v>
      </c>
      <c r="U80" s="218" t="s">
        <v>1073</v>
      </c>
      <c r="V80" s="598"/>
      <c r="W80" s="187"/>
      <c r="X80" s="614" t="str">
        <f>IF(V80=0,"",IF(V80="kg",'Factors emissió OCCC'!$D$34,'Factors emissió OCCC'!$F$34))</f>
        <v/>
      </c>
      <c r="Y80" s="616"/>
      <c r="Z80" s="616"/>
      <c r="AA80" s="353" t="str">
        <f t="shared" si="23"/>
        <v>0,00000000</v>
      </c>
      <c r="AB80" s="353" t="str">
        <f t="shared" si="24"/>
        <v>0,00000000</v>
      </c>
      <c r="AC80" s="353" t="str">
        <f t="shared" si="25"/>
        <v>0,00000000</v>
      </c>
      <c r="AD80" s="218" t="s">
        <v>1073</v>
      </c>
      <c r="AE80" s="1014"/>
      <c r="AF80" s="1014"/>
      <c r="AG80" s="598"/>
      <c r="AH80" s="187"/>
      <c r="AI80" s="614" t="str">
        <f>IF(AG80=0,"",IF(AG80="kg",'Factors emissió OCCC'!$D$35))</f>
        <v/>
      </c>
      <c r="AJ80" s="616"/>
      <c r="AK80" s="616"/>
      <c r="AL80" s="353" t="str">
        <f t="shared" si="26"/>
        <v>0,00000000</v>
      </c>
      <c r="AM80" s="353" t="str">
        <f t="shared" si="27"/>
        <v>0,00000000</v>
      </c>
      <c r="AN80" s="353" t="str">
        <f t="shared" si="28"/>
        <v>0,00000000</v>
      </c>
      <c r="AO80" s="218" t="s">
        <v>1073</v>
      </c>
      <c r="AP80" s="1014"/>
      <c r="AQ80" s="1014"/>
      <c r="AR80" s="571">
        <f t="shared" si="29"/>
        <v>0</v>
      </c>
      <c r="AS80" s="571">
        <f t="shared" si="30"/>
        <v>0</v>
      </c>
      <c r="AT80" s="571">
        <f t="shared" si="31"/>
        <v>0</v>
      </c>
      <c r="AU80" s="350" t="str">
        <f t="shared" si="32"/>
        <v>OCCC</v>
      </c>
      <c r="AV80" s="122"/>
      <c r="AW80" s="107"/>
      <c r="AX80" s="141"/>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row>
    <row r="81" spans="1:113" ht="21" customHeight="1" outlineLevel="1" x14ac:dyDescent="0.25">
      <c r="A81" s="182"/>
      <c r="B81" s="120"/>
      <c r="C81" s="686" t="s">
        <v>238</v>
      </c>
      <c r="D81" s="598"/>
      <c r="E81" s="187"/>
      <c r="F81" s="614" t="str">
        <f>IF(D81=0,"",IF(D81="l",'Factors emissió OCCC'!$F$32))</f>
        <v/>
      </c>
      <c r="G81" s="614" t="str">
        <f>IF(D81=0,"",IF(D81="l",'Factors emissió OCCC'!$M$38))</f>
        <v/>
      </c>
      <c r="H81" s="614" t="str">
        <f>IF(D81=0,"",IF(D81="l",'Factors emissió OCCC'!$O$38))</f>
        <v/>
      </c>
      <c r="I81" s="353" t="str">
        <f t="shared" si="17"/>
        <v>0,00000000</v>
      </c>
      <c r="J81" s="353" t="str">
        <f t="shared" si="18"/>
        <v>0,00000000</v>
      </c>
      <c r="K81" s="353" t="str">
        <f t="shared" si="19"/>
        <v>0,00000000</v>
      </c>
      <c r="L81" s="218" t="s">
        <v>1073</v>
      </c>
      <c r="M81" s="598"/>
      <c r="N81" s="187"/>
      <c r="O81" s="614" t="str">
        <f>IF(M81=0,"",IF(M81="l",'Factors emissió OCCC'!$F$33))</f>
        <v/>
      </c>
      <c r="P81" s="614" t="str">
        <f>IF(M81=0,"",IF(M81="l",'Factors emissió OCCC'!$M$39))</f>
        <v/>
      </c>
      <c r="Q81" s="614" t="str">
        <f>IF(M81=0,"",IF(M81="l",'Factors emissió OCCC'!$O$39))</f>
        <v/>
      </c>
      <c r="R81" s="353" t="str">
        <f t="shared" si="20"/>
        <v>0,00000000</v>
      </c>
      <c r="S81" s="353" t="str">
        <f t="shared" si="21"/>
        <v>0,00000000</v>
      </c>
      <c r="T81" s="353" t="str">
        <f t="shared" si="22"/>
        <v>0,00000000</v>
      </c>
      <c r="U81" s="218" t="s">
        <v>1073</v>
      </c>
      <c r="V81" s="598"/>
      <c r="W81" s="187"/>
      <c r="X81" s="614" t="str">
        <f>IF(V81=0,"",IF(V81="kg",'Factors emissió OCCC'!$D$34,'Factors emissió OCCC'!$F$34))</f>
        <v/>
      </c>
      <c r="Y81" s="616"/>
      <c r="Z81" s="616"/>
      <c r="AA81" s="353" t="str">
        <f t="shared" si="23"/>
        <v>0,00000000</v>
      </c>
      <c r="AB81" s="353" t="str">
        <f t="shared" si="24"/>
        <v>0,00000000</v>
      </c>
      <c r="AC81" s="353" t="str">
        <f t="shared" si="25"/>
        <v>0,00000000</v>
      </c>
      <c r="AD81" s="218" t="s">
        <v>1073</v>
      </c>
      <c r="AE81" s="1014"/>
      <c r="AF81" s="1014"/>
      <c r="AG81" s="598"/>
      <c r="AH81" s="187"/>
      <c r="AI81" s="614" t="str">
        <f>IF(AG81=0,"",IF(AG81="kg",'Factors emissió OCCC'!$D$35))</f>
        <v/>
      </c>
      <c r="AJ81" s="616"/>
      <c r="AK81" s="616"/>
      <c r="AL81" s="353" t="str">
        <f t="shared" si="26"/>
        <v>0,00000000</v>
      </c>
      <c r="AM81" s="353" t="str">
        <f t="shared" si="27"/>
        <v>0,00000000</v>
      </c>
      <c r="AN81" s="353" t="str">
        <f t="shared" si="28"/>
        <v>0,00000000</v>
      </c>
      <c r="AO81" s="218" t="s">
        <v>1073</v>
      </c>
      <c r="AP81" s="1014"/>
      <c r="AQ81" s="1014"/>
      <c r="AR81" s="571">
        <f t="shared" si="29"/>
        <v>0</v>
      </c>
      <c r="AS81" s="571">
        <f t="shared" si="30"/>
        <v>0</v>
      </c>
      <c r="AT81" s="571">
        <f t="shared" si="31"/>
        <v>0</v>
      </c>
      <c r="AU81" s="350" t="str">
        <f t="shared" si="32"/>
        <v>OCCC</v>
      </c>
      <c r="AV81" s="122"/>
      <c r="AW81" s="107"/>
      <c r="AX81" s="141"/>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row>
    <row r="82" spans="1:113" ht="21" customHeight="1" outlineLevel="1" x14ac:dyDescent="0.25">
      <c r="A82" s="182"/>
      <c r="B82" s="120"/>
      <c r="C82" s="686" t="s">
        <v>239</v>
      </c>
      <c r="D82" s="598"/>
      <c r="E82" s="187"/>
      <c r="F82" s="614" t="str">
        <f>IF(D82=0,"",IF(D82="l",'Factors emissió OCCC'!$F$32))</f>
        <v/>
      </c>
      <c r="G82" s="614" t="str">
        <f>IF(D82=0,"",IF(D82="l",'Factors emissió OCCC'!$M$38))</f>
        <v/>
      </c>
      <c r="H82" s="614" t="str">
        <f>IF(D82=0,"",IF(D82="l",'Factors emissió OCCC'!$O$38))</f>
        <v/>
      </c>
      <c r="I82" s="353" t="str">
        <f t="shared" si="17"/>
        <v>0,00000000</v>
      </c>
      <c r="J82" s="353" t="str">
        <f t="shared" si="18"/>
        <v>0,00000000</v>
      </c>
      <c r="K82" s="353" t="str">
        <f t="shared" si="19"/>
        <v>0,00000000</v>
      </c>
      <c r="L82" s="218" t="s">
        <v>1073</v>
      </c>
      <c r="M82" s="598"/>
      <c r="N82" s="187"/>
      <c r="O82" s="614" t="str">
        <f>IF(M82=0,"",IF(M82="l",'Factors emissió OCCC'!$F$33))</f>
        <v/>
      </c>
      <c r="P82" s="614" t="str">
        <f>IF(M82=0,"",IF(M82="l",'Factors emissió OCCC'!$M$39))</f>
        <v/>
      </c>
      <c r="Q82" s="614" t="str">
        <f>IF(M82=0,"",IF(M82="l",'Factors emissió OCCC'!$O$39))</f>
        <v/>
      </c>
      <c r="R82" s="353" t="str">
        <f t="shared" si="20"/>
        <v>0,00000000</v>
      </c>
      <c r="S82" s="353" t="str">
        <f t="shared" si="21"/>
        <v>0,00000000</v>
      </c>
      <c r="T82" s="353" t="str">
        <f t="shared" si="22"/>
        <v>0,00000000</v>
      </c>
      <c r="U82" s="218" t="s">
        <v>1073</v>
      </c>
      <c r="V82" s="598"/>
      <c r="W82" s="187"/>
      <c r="X82" s="614" t="str">
        <f>IF(V82=0,"",IF(V82="kg",'Factors emissió OCCC'!$D$34,'Factors emissió OCCC'!$F$34))</f>
        <v/>
      </c>
      <c r="Y82" s="616"/>
      <c r="Z82" s="616"/>
      <c r="AA82" s="353" t="str">
        <f t="shared" si="23"/>
        <v>0,00000000</v>
      </c>
      <c r="AB82" s="353" t="str">
        <f t="shared" si="24"/>
        <v>0,00000000</v>
      </c>
      <c r="AC82" s="353" t="str">
        <f t="shared" si="25"/>
        <v>0,00000000</v>
      </c>
      <c r="AD82" s="218" t="s">
        <v>1073</v>
      </c>
      <c r="AE82" s="1014"/>
      <c r="AF82" s="1014"/>
      <c r="AG82" s="598"/>
      <c r="AH82" s="187"/>
      <c r="AI82" s="614" t="str">
        <f>IF(AG82=0,"",IF(AG82="kg",'Factors emissió OCCC'!$D$35))</f>
        <v/>
      </c>
      <c r="AJ82" s="616"/>
      <c r="AK82" s="616"/>
      <c r="AL82" s="353" t="str">
        <f t="shared" si="26"/>
        <v>0,00000000</v>
      </c>
      <c r="AM82" s="353" t="str">
        <f t="shared" si="27"/>
        <v>0,00000000</v>
      </c>
      <c r="AN82" s="353" t="str">
        <f t="shared" si="28"/>
        <v>0,00000000</v>
      </c>
      <c r="AO82" s="218" t="s">
        <v>1073</v>
      </c>
      <c r="AP82" s="1014"/>
      <c r="AQ82" s="1014"/>
      <c r="AR82" s="571">
        <f t="shared" si="29"/>
        <v>0</v>
      </c>
      <c r="AS82" s="571">
        <f t="shared" si="30"/>
        <v>0</v>
      </c>
      <c r="AT82" s="571">
        <f t="shared" si="31"/>
        <v>0</v>
      </c>
      <c r="AU82" s="350" t="str">
        <f t="shared" si="32"/>
        <v>OCCC</v>
      </c>
      <c r="AV82" s="122"/>
      <c r="AW82" s="107"/>
      <c r="AX82" s="141"/>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row>
    <row r="83" spans="1:113" ht="21" customHeight="1" outlineLevel="1" x14ac:dyDescent="0.25">
      <c r="A83" s="182"/>
      <c r="B83" s="120"/>
      <c r="C83" s="686" t="s">
        <v>240</v>
      </c>
      <c r="D83" s="598"/>
      <c r="E83" s="187"/>
      <c r="F83" s="614" t="str">
        <f>IF(D83=0,"",IF(D83="l",'Factors emissió OCCC'!$F$32))</f>
        <v/>
      </c>
      <c r="G83" s="614" t="str">
        <f>IF(D83=0,"",IF(D83="l",'Factors emissió OCCC'!$M$38))</f>
        <v/>
      </c>
      <c r="H83" s="614" t="str">
        <f>IF(D83=0,"",IF(D83="l",'Factors emissió OCCC'!$O$38))</f>
        <v/>
      </c>
      <c r="I83" s="353" t="str">
        <f t="shared" si="17"/>
        <v>0,00000000</v>
      </c>
      <c r="J83" s="353" t="str">
        <f t="shared" si="18"/>
        <v>0,00000000</v>
      </c>
      <c r="K83" s="353" t="str">
        <f t="shared" si="19"/>
        <v>0,00000000</v>
      </c>
      <c r="L83" s="218" t="s">
        <v>1073</v>
      </c>
      <c r="M83" s="598"/>
      <c r="N83" s="187"/>
      <c r="O83" s="614" t="str">
        <f>IF(M83=0,"",IF(M83="l",'Factors emissió OCCC'!$F$33))</f>
        <v/>
      </c>
      <c r="P83" s="614" t="str">
        <f>IF(M83=0,"",IF(M83="l",'Factors emissió OCCC'!$M$39))</f>
        <v/>
      </c>
      <c r="Q83" s="614" t="str">
        <f>IF(M83=0,"",IF(M83="l",'Factors emissió OCCC'!$O$39))</f>
        <v/>
      </c>
      <c r="R83" s="353" t="str">
        <f t="shared" si="20"/>
        <v>0,00000000</v>
      </c>
      <c r="S83" s="353" t="str">
        <f t="shared" si="21"/>
        <v>0,00000000</v>
      </c>
      <c r="T83" s="353" t="str">
        <f t="shared" si="22"/>
        <v>0,00000000</v>
      </c>
      <c r="U83" s="218" t="s">
        <v>1073</v>
      </c>
      <c r="V83" s="598"/>
      <c r="W83" s="187"/>
      <c r="X83" s="614" t="str">
        <f>IF(V83=0,"",IF(V83="kg",'Factors emissió OCCC'!$D$34,'Factors emissió OCCC'!$F$34))</f>
        <v/>
      </c>
      <c r="Y83" s="616"/>
      <c r="Z83" s="616"/>
      <c r="AA83" s="353" t="str">
        <f t="shared" si="23"/>
        <v>0,00000000</v>
      </c>
      <c r="AB83" s="353" t="str">
        <f t="shared" si="24"/>
        <v>0,00000000</v>
      </c>
      <c r="AC83" s="353" t="str">
        <f t="shared" si="25"/>
        <v>0,00000000</v>
      </c>
      <c r="AD83" s="218" t="s">
        <v>1073</v>
      </c>
      <c r="AE83" s="1014"/>
      <c r="AF83" s="1014"/>
      <c r="AG83" s="598"/>
      <c r="AH83" s="187"/>
      <c r="AI83" s="614" t="str">
        <f>IF(AG83=0,"",IF(AG83="kg",'Factors emissió OCCC'!$D$35))</f>
        <v/>
      </c>
      <c r="AJ83" s="616"/>
      <c r="AK83" s="616"/>
      <c r="AL83" s="353" t="str">
        <f t="shared" si="26"/>
        <v>0,00000000</v>
      </c>
      <c r="AM83" s="353" t="str">
        <f t="shared" si="27"/>
        <v>0,00000000</v>
      </c>
      <c r="AN83" s="353" t="str">
        <f t="shared" si="28"/>
        <v>0,00000000</v>
      </c>
      <c r="AO83" s="218" t="s">
        <v>1073</v>
      </c>
      <c r="AP83" s="1014"/>
      <c r="AQ83" s="1014"/>
      <c r="AR83" s="571">
        <f t="shared" si="29"/>
        <v>0</v>
      </c>
      <c r="AS83" s="571">
        <f t="shared" si="30"/>
        <v>0</v>
      </c>
      <c r="AT83" s="571">
        <f t="shared" si="31"/>
        <v>0</v>
      </c>
      <c r="AU83" s="350" t="str">
        <f t="shared" si="32"/>
        <v>OCCC</v>
      </c>
      <c r="AV83" s="122"/>
      <c r="AW83" s="107"/>
      <c r="AX83" s="141"/>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row>
    <row r="84" spans="1:113" ht="21" customHeight="1" outlineLevel="1" x14ac:dyDescent="0.25">
      <c r="A84" s="182"/>
      <c r="B84" s="120"/>
      <c r="C84" s="686" t="s">
        <v>241</v>
      </c>
      <c r="D84" s="598"/>
      <c r="E84" s="187"/>
      <c r="F84" s="614" t="str">
        <f>IF(D84=0,"",IF(D84="l",'Factors emissió OCCC'!$F$32))</f>
        <v/>
      </c>
      <c r="G84" s="614" t="str">
        <f>IF(D84=0,"",IF(D84="l",'Factors emissió OCCC'!$M$38))</f>
        <v/>
      </c>
      <c r="H84" s="614" t="str">
        <f>IF(D84=0,"",IF(D84="l",'Factors emissió OCCC'!$O$38))</f>
        <v/>
      </c>
      <c r="I84" s="353" t="str">
        <f t="shared" si="17"/>
        <v>0,00000000</v>
      </c>
      <c r="J84" s="353" t="str">
        <f t="shared" si="18"/>
        <v>0,00000000</v>
      </c>
      <c r="K84" s="353" t="str">
        <f t="shared" si="19"/>
        <v>0,00000000</v>
      </c>
      <c r="L84" s="218" t="s">
        <v>1073</v>
      </c>
      <c r="M84" s="598"/>
      <c r="N84" s="187"/>
      <c r="O84" s="614" t="str">
        <f>IF(M84=0,"",IF(M84="l",'Factors emissió OCCC'!$F$33))</f>
        <v/>
      </c>
      <c r="P84" s="614" t="str">
        <f>IF(M84=0,"",IF(M84="l",'Factors emissió OCCC'!$M$39))</f>
        <v/>
      </c>
      <c r="Q84" s="614" t="str">
        <f>IF(M84=0,"",IF(M84="l",'Factors emissió OCCC'!$O$39))</f>
        <v/>
      </c>
      <c r="R84" s="353" t="str">
        <f t="shared" si="20"/>
        <v>0,00000000</v>
      </c>
      <c r="S84" s="353" t="str">
        <f t="shared" si="21"/>
        <v>0,00000000</v>
      </c>
      <c r="T84" s="353" t="str">
        <f t="shared" si="22"/>
        <v>0,00000000</v>
      </c>
      <c r="U84" s="218" t="s">
        <v>1073</v>
      </c>
      <c r="V84" s="598"/>
      <c r="W84" s="187"/>
      <c r="X84" s="614" t="str">
        <f>IF(V84=0,"",IF(V84="kg",'Factors emissió OCCC'!$D$34,'Factors emissió OCCC'!$F$34))</f>
        <v/>
      </c>
      <c r="Y84" s="616"/>
      <c r="Z84" s="616"/>
      <c r="AA84" s="353" t="str">
        <f t="shared" si="23"/>
        <v>0,00000000</v>
      </c>
      <c r="AB84" s="353" t="str">
        <f t="shared" si="24"/>
        <v>0,00000000</v>
      </c>
      <c r="AC84" s="353" t="str">
        <f t="shared" si="25"/>
        <v>0,00000000</v>
      </c>
      <c r="AD84" s="218" t="s">
        <v>1073</v>
      </c>
      <c r="AE84" s="1014"/>
      <c r="AF84" s="1014"/>
      <c r="AG84" s="598"/>
      <c r="AH84" s="187"/>
      <c r="AI84" s="614" t="str">
        <f>IF(AG84=0,"",IF(AG84="kg",'Factors emissió OCCC'!$D$35))</f>
        <v/>
      </c>
      <c r="AJ84" s="616"/>
      <c r="AK84" s="616"/>
      <c r="AL84" s="353" t="str">
        <f t="shared" si="26"/>
        <v>0,00000000</v>
      </c>
      <c r="AM84" s="353" t="str">
        <f t="shared" si="27"/>
        <v>0,00000000</v>
      </c>
      <c r="AN84" s="353" t="str">
        <f t="shared" si="28"/>
        <v>0,00000000</v>
      </c>
      <c r="AO84" s="218" t="s">
        <v>1073</v>
      </c>
      <c r="AP84" s="1014"/>
      <c r="AQ84" s="1014"/>
      <c r="AR84" s="571">
        <f t="shared" si="29"/>
        <v>0</v>
      </c>
      <c r="AS84" s="571">
        <f t="shared" si="30"/>
        <v>0</v>
      </c>
      <c r="AT84" s="571">
        <f t="shared" si="31"/>
        <v>0</v>
      </c>
      <c r="AU84" s="350" t="str">
        <f t="shared" si="32"/>
        <v>OCCC</v>
      </c>
      <c r="AV84" s="122"/>
      <c r="AW84" s="107"/>
      <c r="AX84" s="141"/>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row>
    <row r="85" spans="1:113" ht="21" customHeight="1" outlineLevel="1" x14ac:dyDescent="0.25">
      <c r="A85" s="182"/>
      <c r="B85" s="120"/>
      <c r="C85" s="686" t="s">
        <v>242</v>
      </c>
      <c r="D85" s="598"/>
      <c r="E85" s="187"/>
      <c r="F85" s="614" t="str">
        <f>IF(D85=0,"",IF(D85="l",'Factors emissió OCCC'!$F$32))</f>
        <v/>
      </c>
      <c r="G85" s="614" t="str">
        <f>IF(D85=0,"",IF(D85="l",'Factors emissió OCCC'!$M$38))</f>
        <v/>
      </c>
      <c r="H85" s="614" t="str">
        <f>IF(D85=0,"",IF(D85="l",'Factors emissió OCCC'!$O$38))</f>
        <v/>
      </c>
      <c r="I85" s="353" t="str">
        <f t="shared" si="17"/>
        <v>0,00000000</v>
      </c>
      <c r="J85" s="353" t="str">
        <f t="shared" si="18"/>
        <v>0,00000000</v>
      </c>
      <c r="K85" s="353" t="str">
        <f t="shared" si="19"/>
        <v>0,00000000</v>
      </c>
      <c r="L85" s="218" t="s">
        <v>1073</v>
      </c>
      <c r="M85" s="598"/>
      <c r="N85" s="187"/>
      <c r="O85" s="614" t="str">
        <f>IF(M85=0,"",IF(M85="l",'Factors emissió OCCC'!$F$33))</f>
        <v/>
      </c>
      <c r="P85" s="614" t="str">
        <f>IF(M85=0,"",IF(M85="l",'Factors emissió OCCC'!$M$39))</f>
        <v/>
      </c>
      <c r="Q85" s="614" t="str">
        <f>IF(M85=0,"",IF(M85="l",'Factors emissió OCCC'!$O$39))</f>
        <v/>
      </c>
      <c r="R85" s="353" t="str">
        <f t="shared" si="20"/>
        <v>0,00000000</v>
      </c>
      <c r="S85" s="353" t="str">
        <f t="shared" si="21"/>
        <v>0,00000000</v>
      </c>
      <c r="T85" s="353" t="str">
        <f t="shared" si="22"/>
        <v>0,00000000</v>
      </c>
      <c r="U85" s="218" t="s">
        <v>1073</v>
      </c>
      <c r="V85" s="598"/>
      <c r="W85" s="187"/>
      <c r="X85" s="614" t="str">
        <f>IF(V85=0,"",IF(V85="kg",'Factors emissió OCCC'!$D$34,'Factors emissió OCCC'!$F$34))</f>
        <v/>
      </c>
      <c r="Y85" s="616"/>
      <c r="Z85" s="616"/>
      <c r="AA85" s="353" t="str">
        <f t="shared" si="23"/>
        <v>0,00000000</v>
      </c>
      <c r="AB85" s="353" t="str">
        <f t="shared" si="24"/>
        <v>0,00000000</v>
      </c>
      <c r="AC85" s="353" t="str">
        <f t="shared" si="25"/>
        <v>0,00000000</v>
      </c>
      <c r="AD85" s="218" t="s">
        <v>1073</v>
      </c>
      <c r="AE85" s="1014"/>
      <c r="AF85" s="1014"/>
      <c r="AG85" s="598"/>
      <c r="AH85" s="187"/>
      <c r="AI85" s="614" t="str">
        <f>IF(AG85=0,"",IF(AG85="kg",'Factors emissió OCCC'!$D$35))</f>
        <v/>
      </c>
      <c r="AJ85" s="616"/>
      <c r="AK85" s="616"/>
      <c r="AL85" s="353" t="str">
        <f t="shared" si="26"/>
        <v>0,00000000</v>
      </c>
      <c r="AM85" s="353" t="str">
        <f t="shared" si="27"/>
        <v>0,00000000</v>
      </c>
      <c r="AN85" s="353" t="str">
        <f t="shared" si="28"/>
        <v>0,00000000</v>
      </c>
      <c r="AO85" s="218" t="s">
        <v>1073</v>
      </c>
      <c r="AP85" s="1014"/>
      <c r="AQ85" s="1014"/>
      <c r="AR85" s="571">
        <f t="shared" si="29"/>
        <v>0</v>
      </c>
      <c r="AS85" s="571">
        <f t="shared" si="30"/>
        <v>0</v>
      </c>
      <c r="AT85" s="571">
        <f t="shared" si="31"/>
        <v>0</v>
      </c>
      <c r="AU85" s="350" t="str">
        <f t="shared" si="32"/>
        <v>OCCC</v>
      </c>
      <c r="AV85" s="122"/>
      <c r="AW85" s="107"/>
      <c r="AX85" s="141"/>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row>
    <row r="86" spans="1:113" ht="21" customHeight="1" outlineLevel="1" x14ac:dyDescent="0.25">
      <c r="A86" s="182"/>
      <c r="B86" s="120"/>
      <c r="C86" s="686" t="s">
        <v>243</v>
      </c>
      <c r="D86" s="598"/>
      <c r="E86" s="187"/>
      <c r="F86" s="614" t="str">
        <f>IF(D86=0,"",IF(D86="l",'Factors emissió OCCC'!$F$32))</f>
        <v/>
      </c>
      <c r="G86" s="614" t="str">
        <f>IF(D86=0,"",IF(D86="l",'Factors emissió OCCC'!$M$38))</f>
        <v/>
      </c>
      <c r="H86" s="614" t="str">
        <f>IF(D86=0,"",IF(D86="l",'Factors emissió OCCC'!$O$38))</f>
        <v/>
      </c>
      <c r="I86" s="353" t="str">
        <f t="shared" si="17"/>
        <v>0,00000000</v>
      </c>
      <c r="J86" s="353" t="str">
        <f t="shared" si="18"/>
        <v>0,00000000</v>
      </c>
      <c r="K86" s="353" t="str">
        <f t="shared" si="19"/>
        <v>0,00000000</v>
      </c>
      <c r="L86" s="218" t="s">
        <v>1073</v>
      </c>
      <c r="M86" s="598"/>
      <c r="N86" s="187"/>
      <c r="O86" s="614" t="str">
        <f>IF(M86=0,"",IF(M86="l",'Factors emissió OCCC'!$F$33))</f>
        <v/>
      </c>
      <c r="P86" s="614" t="str">
        <f>IF(M86=0,"",IF(M86="l",'Factors emissió OCCC'!$M$39))</f>
        <v/>
      </c>
      <c r="Q86" s="614" t="str">
        <f>IF(M86=0,"",IF(M86="l",'Factors emissió OCCC'!$O$39))</f>
        <v/>
      </c>
      <c r="R86" s="353" t="str">
        <f t="shared" si="20"/>
        <v>0,00000000</v>
      </c>
      <c r="S86" s="353" t="str">
        <f t="shared" si="21"/>
        <v>0,00000000</v>
      </c>
      <c r="T86" s="353" t="str">
        <f t="shared" si="22"/>
        <v>0,00000000</v>
      </c>
      <c r="U86" s="218" t="s">
        <v>1073</v>
      </c>
      <c r="V86" s="598"/>
      <c r="W86" s="187"/>
      <c r="X86" s="614" t="str">
        <f>IF(V86=0,"",IF(V86="kg",'Factors emissió OCCC'!$D$34,'Factors emissió OCCC'!$F$34))</f>
        <v/>
      </c>
      <c r="Y86" s="616"/>
      <c r="Z86" s="616"/>
      <c r="AA86" s="353" t="str">
        <f t="shared" si="23"/>
        <v>0,00000000</v>
      </c>
      <c r="AB86" s="353" t="str">
        <f t="shared" si="24"/>
        <v>0,00000000</v>
      </c>
      <c r="AC86" s="353" t="str">
        <f t="shared" si="25"/>
        <v>0,00000000</v>
      </c>
      <c r="AD86" s="218" t="s">
        <v>1073</v>
      </c>
      <c r="AE86" s="1014"/>
      <c r="AF86" s="1014"/>
      <c r="AG86" s="598"/>
      <c r="AH86" s="187"/>
      <c r="AI86" s="614" t="str">
        <f>IF(AG86=0,"",IF(AG86="kg",'Factors emissió OCCC'!$D$35))</f>
        <v/>
      </c>
      <c r="AJ86" s="616"/>
      <c r="AK86" s="616"/>
      <c r="AL86" s="353" t="str">
        <f t="shared" si="26"/>
        <v>0,00000000</v>
      </c>
      <c r="AM86" s="353" t="str">
        <f t="shared" si="27"/>
        <v>0,00000000</v>
      </c>
      <c r="AN86" s="353" t="str">
        <f t="shared" si="28"/>
        <v>0,00000000</v>
      </c>
      <c r="AO86" s="218" t="s">
        <v>1073</v>
      </c>
      <c r="AP86" s="1014"/>
      <c r="AQ86" s="1014"/>
      <c r="AR86" s="571">
        <f t="shared" si="29"/>
        <v>0</v>
      </c>
      <c r="AS86" s="571">
        <f t="shared" si="30"/>
        <v>0</v>
      </c>
      <c r="AT86" s="571">
        <f t="shared" si="31"/>
        <v>0</v>
      </c>
      <c r="AU86" s="350" t="str">
        <f t="shared" si="32"/>
        <v>OCCC</v>
      </c>
      <c r="AV86" s="122"/>
      <c r="AW86" s="107"/>
      <c r="AX86" s="141"/>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row>
    <row r="87" spans="1:113" ht="21" customHeight="1" outlineLevel="1" x14ac:dyDescent="0.25">
      <c r="A87" s="182"/>
      <c r="B87" s="120"/>
      <c r="C87" s="686" t="s">
        <v>244</v>
      </c>
      <c r="D87" s="598"/>
      <c r="E87" s="187"/>
      <c r="F87" s="614" t="str">
        <f>IF(D87=0,"",IF(D87="l",'Factors emissió OCCC'!$F$32))</f>
        <v/>
      </c>
      <c r="G87" s="614" t="str">
        <f>IF(D87=0,"",IF(D87="l",'Factors emissió OCCC'!$M$38))</f>
        <v/>
      </c>
      <c r="H87" s="614" t="str">
        <f>IF(D87=0,"",IF(D87="l",'Factors emissió OCCC'!$O$38))</f>
        <v/>
      </c>
      <c r="I87" s="353" t="str">
        <f t="shared" si="17"/>
        <v>0,00000000</v>
      </c>
      <c r="J87" s="353" t="str">
        <f t="shared" si="18"/>
        <v>0,00000000</v>
      </c>
      <c r="K87" s="353" t="str">
        <f t="shared" si="19"/>
        <v>0,00000000</v>
      </c>
      <c r="L87" s="218" t="s">
        <v>1073</v>
      </c>
      <c r="M87" s="598"/>
      <c r="N87" s="187"/>
      <c r="O87" s="614" t="str">
        <f>IF(M87=0,"",IF(M87="l",'Factors emissió OCCC'!$F$33))</f>
        <v/>
      </c>
      <c r="P87" s="614" t="str">
        <f>IF(M87=0,"",IF(M87="l",'Factors emissió OCCC'!$M$39))</f>
        <v/>
      </c>
      <c r="Q87" s="614" t="str">
        <f>IF(M87=0,"",IF(M87="l",'Factors emissió OCCC'!$O$39))</f>
        <v/>
      </c>
      <c r="R87" s="353" t="str">
        <f t="shared" si="20"/>
        <v>0,00000000</v>
      </c>
      <c r="S87" s="353" t="str">
        <f t="shared" si="21"/>
        <v>0,00000000</v>
      </c>
      <c r="T87" s="353" t="str">
        <f t="shared" si="22"/>
        <v>0,00000000</v>
      </c>
      <c r="U87" s="218" t="s">
        <v>1073</v>
      </c>
      <c r="V87" s="598"/>
      <c r="W87" s="187"/>
      <c r="X87" s="614" t="str">
        <f>IF(V87=0,"",IF(V87="kg",'Factors emissió OCCC'!$D$34,'Factors emissió OCCC'!$F$34))</f>
        <v/>
      </c>
      <c r="Y87" s="616"/>
      <c r="Z87" s="616"/>
      <c r="AA87" s="353" t="str">
        <f t="shared" si="23"/>
        <v>0,00000000</v>
      </c>
      <c r="AB87" s="353" t="str">
        <f t="shared" si="24"/>
        <v>0,00000000</v>
      </c>
      <c r="AC87" s="353" t="str">
        <f t="shared" si="25"/>
        <v>0,00000000</v>
      </c>
      <c r="AD87" s="218" t="s">
        <v>1073</v>
      </c>
      <c r="AE87" s="1014"/>
      <c r="AF87" s="1014"/>
      <c r="AG87" s="598"/>
      <c r="AH87" s="187"/>
      <c r="AI87" s="614" t="str">
        <f>IF(AG87=0,"",IF(AG87="kg",'Factors emissió OCCC'!$D$35))</f>
        <v/>
      </c>
      <c r="AJ87" s="616"/>
      <c r="AK87" s="616"/>
      <c r="AL87" s="353" t="str">
        <f t="shared" si="26"/>
        <v>0,00000000</v>
      </c>
      <c r="AM87" s="353" t="str">
        <f t="shared" si="27"/>
        <v>0,00000000</v>
      </c>
      <c r="AN87" s="353" t="str">
        <f t="shared" si="28"/>
        <v>0,00000000</v>
      </c>
      <c r="AO87" s="218" t="s">
        <v>1073</v>
      </c>
      <c r="AP87" s="1014"/>
      <c r="AQ87" s="1014"/>
      <c r="AR87" s="571">
        <f t="shared" si="29"/>
        <v>0</v>
      </c>
      <c r="AS87" s="571">
        <f t="shared" si="30"/>
        <v>0</v>
      </c>
      <c r="AT87" s="571">
        <f t="shared" si="31"/>
        <v>0</v>
      </c>
      <c r="AU87" s="350" t="str">
        <f t="shared" si="32"/>
        <v>OCCC</v>
      </c>
      <c r="AV87" s="122"/>
      <c r="AW87" s="107"/>
      <c r="AX87" s="141"/>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row>
    <row r="88" spans="1:113" ht="21" customHeight="1" outlineLevel="1" x14ac:dyDescent="0.25">
      <c r="A88" s="182"/>
      <c r="B88" s="120"/>
      <c r="C88" s="686" t="s">
        <v>245</v>
      </c>
      <c r="D88" s="598"/>
      <c r="E88" s="187"/>
      <c r="F88" s="614" t="str">
        <f>IF(D88=0,"",IF(D88="l",'Factors emissió OCCC'!$F$32))</f>
        <v/>
      </c>
      <c r="G88" s="614" t="str">
        <f>IF(D88=0,"",IF(D88="l",'Factors emissió OCCC'!$M$38))</f>
        <v/>
      </c>
      <c r="H88" s="614" t="str">
        <f>IF(D88=0,"",IF(D88="l",'Factors emissió OCCC'!$O$38))</f>
        <v/>
      </c>
      <c r="I88" s="353" t="str">
        <f t="shared" si="17"/>
        <v>0,00000000</v>
      </c>
      <c r="J88" s="353" t="str">
        <f t="shared" si="18"/>
        <v>0,00000000</v>
      </c>
      <c r="K88" s="353" t="str">
        <f t="shared" si="19"/>
        <v>0,00000000</v>
      </c>
      <c r="L88" s="218" t="s">
        <v>1073</v>
      </c>
      <c r="M88" s="598"/>
      <c r="N88" s="187"/>
      <c r="O88" s="614" t="str">
        <f>IF(M88=0,"",IF(M88="l",'Factors emissió OCCC'!$F$33))</f>
        <v/>
      </c>
      <c r="P88" s="614" t="str">
        <f>IF(M88=0,"",IF(M88="l",'Factors emissió OCCC'!$M$39))</f>
        <v/>
      </c>
      <c r="Q88" s="614" t="str">
        <f>IF(M88=0,"",IF(M88="l",'Factors emissió OCCC'!$O$39))</f>
        <v/>
      </c>
      <c r="R88" s="353" t="str">
        <f t="shared" si="20"/>
        <v>0,00000000</v>
      </c>
      <c r="S88" s="353" t="str">
        <f t="shared" si="21"/>
        <v>0,00000000</v>
      </c>
      <c r="T88" s="353" t="str">
        <f t="shared" si="22"/>
        <v>0,00000000</v>
      </c>
      <c r="U88" s="218" t="s">
        <v>1073</v>
      </c>
      <c r="V88" s="598"/>
      <c r="W88" s="187"/>
      <c r="X88" s="614" t="str">
        <f>IF(V88=0,"",IF(V88="kg",'Factors emissió OCCC'!$D$34,'Factors emissió OCCC'!$F$34))</f>
        <v/>
      </c>
      <c r="Y88" s="616"/>
      <c r="Z88" s="616"/>
      <c r="AA88" s="353" t="str">
        <f t="shared" si="23"/>
        <v>0,00000000</v>
      </c>
      <c r="AB88" s="353" t="str">
        <f t="shared" si="24"/>
        <v>0,00000000</v>
      </c>
      <c r="AC88" s="353" t="str">
        <f t="shared" si="25"/>
        <v>0,00000000</v>
      </c>
      <c r="AD88" s="218" t="s">
        <v>1073</v>
      </c>
      <c r="AE88" s="1014"/>
      <c r="AF88" s="1014"/>
      <c r="AG88" s="598"/>
      <c r="AH88" s="187"/>
      <c r="AI88" s="614" t="str">
        <f>IF(AG88=0,"",IF(AG88="kg",'Factors emissió OCCC'!$D$35))</f>
        <v/>
      </c>
      <c r="AJ88" s="616"/>
      <c r="AK88" s="616"/>
      <c r="AL88" s="353" t="str">
        <f t="shared" si="26"/>
        <v>0,00000000</v>
      </c>
      <c r="AM88" s="353" t="str">
        <f t="shared" si="27"/>
        <v>0,00000000</v>
      </c>
      <c r="AN88" s="353" t="str">
        <f t="shared" si="28"/>
        <v>0,00000000</v>
      </c>
      <c r="AO88" s="218" t="s">
        <v>1073</v>
      </c>
      <c r="AP88" s="1014"/>
      <c r="AQ88" s="1014"/>
      <c r="AR88" s="571">
        <f t="shared" si="29"/>
        <v>0</v>
      </c>
      <c r="AS88" s="571">
        <f t="shared" si="30"/>
        <v>0</v>
      </c>
      <c r="AT88" s="571">
        <f t="shared" si="31"/>
        <v>0</v>
      </c>
      <c r="AU88" s="350" t="str">
        <f t="shared" si="32"/>
        <v>OCCC</v>
      </c>
      <c r="AV88" s="122"/>
      <c r="AW88" s="107"/>
      <c r="AX88" s="141"/>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row>
    <row r="89" spans="1:113" ht="21" customHeight="1" outlineLevel="1" x14ac:dyDescent="0.25">
      <c r="A89" s="182"/>
      <c r="B89" s="120"/>
      <c r="C89" s="686" t="s">
        <v>246</v>
      </c>
      <c r="D89" s="598"/>
      <c r="E89" s="187"/>
      <c r="F89" s="614" t="str">
        <f>IF(D89=0,"",IF(D89="l",'Factors emissió OCCC'!$F$32))</f>
        <v/>
      </c>
      <c r="G89" s="614" t="str">
        <f>IF(D89=0,"",IF(D89="l",'Factors emissió OCCC'!$M$38))</f>
        <v/>
      </c>
      <c r="H89" s="614" t="str">
        <f>IF(D89=0,"",IF(D89="l",'Factors emissió OCCC'!$O$38))</f>
        <v/>
      </c>
      <c r="I89" s="353" t="str">
        <f t="shared" si="17"/>
        <v>0,00000000</v>
      </c>
      <c r="J89" s="353" t="str">
        <f t="shared" si="18"/>
        <v>0,00000000</v>
      </c>
      <c r="K89" s="353" t="str">
        <f t="shared" si="19"/>
        <v>0,00000000</v>
      </c>
      <c r="L89" s="218" t="s">
        <v>1073</v>
      </c>
      <c r="M89" s="598"/>
      <c r="N89" s="187"/>
      <c r="O89" s="614" t="str">
        <f>IF(M89=0,"",IF(M89="l",'Factors emissió OCCC'!$F$33))</f>
        <v/>
      </c>
      <c r="P89" s="614" t="str">
        <f>IF(M89=0,"",IF(M89="l",'Factors emissió OCCC'!$M$39))</f>
        <v/>
      </c>
      <c r="Q89" s="614" t="str">
        <f>IF(M89=0,"",IF(M89="l",'Factors emissió OCCC'!$O$39))</f>
        <v/>
      </c>
      <c r="R89" s="353" t="str">
        <f t="shared" si="20"/>
        <v>0,00000000</v>
      </c>
      <c r="S89" s="353" t="str">
        <f t="shared" si="21"/>
        <v>0,00000000</v>
      </c>
      <c r="T89" s="353" t="str">
        <f t="shared" si="22"/>
        <v>0,00000000</v>
      </c>
      <c r="U89" s="218" t="s">
        <v>1073</v>
      </c>
      <c r="V89" s="598"/>
      <c r="W89" s="187"/>
      <c r="X89" s="614" t="str">
        <f>IF(V89=0,"",IF(V89="kg",'Factors emissió OCCC'!$D$34,'Factors emissió OCCC'!$F$34))</f>
        <v/>
      </c>
      <c r="Y89" s="616"/>
      <c r="Z89" s="616"/>
      <c r="AA89" s="353" t="str">
        <f t="shared" si="23"/>
        <v>0,00000000</v>
      </c>
      <c r="AB89" s="353" t="str">
        <f t="shared" si="24"/>
        <v>0,00000000</v>
      </c>
      <c r="AC89" s="353" t="str">
        <f t="shared" si="25"/>
        <v>0,00000000</v>
      </c>
      <c r="AD89" s="218" t="s">
        <v>1073</v>
      </c>
      <c r="AE89" s="1014"/>
      <c r="AF89" s="1014"/>
      <c r="AG89" s="598"/>
      <c r="AH89" s="187"/>
      <c r="AI89" s="614" t="str">
        <f>IF(AG89=0,"",IF(AG89="kg",'Factors emissió OCCC'!$D$35))</f>
        <v/>
      </c>
      <c r="AJ89" s="616"/>
      <c r="AK89" s="616"/>
      <c r="AL89" s="353" t="str">
        <f t="shared" si="26"/>
        <v>0,00000000</v>
      </c>
      <c r="AM89" s="353" t="str">
        <f t="shared" si="27"/>
        <v>0,00000000</v>
      </c>
      <c r="AN89" s="353" t="str">
        <f t="shared" si="28"/>
        <v>0,00000000</v>
      </c>
      <c r="AO89" s="218" t="s">
        <v>1073</v>
      </c>
      <c r="AP89" s="1014"/>
      <c r="AQ89" s="1014"/>
      <c r="AR89" s="571">
        <f t="shared" si="29"/>
        <v>0</v>
      </c>
      <c r="AS89" s="571">
        <f t="shared" si="30"/>
        <v>0</v>
      </c>
      <c r="AT89" s="571">
        <f t="shared" si="31"/>
        <v>0</v>
      </c>
      <c r="AU89" s="350" t="str">
        <f t="shared" si="32"/>
        <v>OCCC</v>
      </c>
      <c r="AV89" s="122"/>
      <c r="AW89" s="107"/>
      <c r="AX89" s="141"/>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row>
    <row r="90" spans="1:113" ht="21" customHeight="1" outlineLevel="1" x14ac:dyDescent="0.25">
      <c r="A90" s="182"/>
      <c r="B90" s="120"/>
      <c r="C90" s="686" t="s">
        <v>247</v>
      </c>
      <c r="D90" s="598"/>
      <c r="E90" s="187"/>
      <c r="F90" s="614" t="str">
        <f>IF(D90=0,"",IF(D90="l",'Factors emissió OCCC'!$F$32))</f>
        <v/>
      </c>
      <c r="G90" s="614" t="str">
        <f>IF(D90=0,"",IF(D90="l",'Factors emissió OCCC'!$M$38))</f>
        <v/>
      </c>
      <c r="H90" s="614" t="str">
        <f>IF(D90=0,"",IF(D90="l",'Factors emissió OCCC'!$O$38))</f>
        <v/>
      </c>
      <c r="I90" s="353" t="str">
        <f t="shared" si="17"/>
        <v>0,00000000</v>
      </c>
      <c r="J90" s="353" t="str">
        <f t="shared" si="18"/>
        <v>0,00000000</v>
      </c>
      <c r="K90" s="353" t="str">
        <f t="shared" si="19"/>
        <v>0,00000000</v>
      </c>
      <c r="L90" s="218" t="s">
        <v>1073</v>
      </c>
      <c r="M90" s="598"/>
      <c r="N90" s="187"/>
      <c r="O90" s="614" t="str">
        <f>IF(M90=0,"",IF(M90="l",'Factors emissió OCCC'!$F$33))</f>
        <v/>
      </c>
      <c r="P90" s="614" t="str">
        <f>IF(M90=0,"",IF(M90="l",'Factors emissió OCCC'!$M$39))</f>
        <v/>
      </c>
      <c r="Q90" s="614" t="str">
        <f>IF(M90=0,"",IF(M90="l",'Factors emissió OCCC'!$O$39))</f>
        <v/>
      </c>
      <c r="R90" s="353" t="str">
        <f t="shared" si="20"/>
        <v>0,00000000</v>
      </c>
      <c r="S90" s="353" t="str">
        <f t="shared" si="21"/>
        <v>0,00000000</v>
      </c>
      <c r="T90" s="353" t="str">
        <f t="shared" si="22"/>
        <v>0,00000000</v>
      </c>
      <c r="U90" s="218" t="s">
        <v>1073</v>
      </c>
      <c r="V90" s="598"/>
      <c r="W90" s="187"/>
      <c r="X90" s="614" t="str">
        <f>IF(V90=0,"",IF(V90="kg",'Factors emissió OCCC'!$D$34,'Factors emissió OCCC'!$F$34))</f>
        <v/>
      </c>
      <c r="Y90" s="616"/>
      <c r="Z90" s="616"/>
      <c r="AA90" s="353" t="str">
        <f t="shared" si="23"/>
        <v>0,00000000</v>
      </c>
      <c r="AB90" s="353" t="str">
        <f t="shared" si="24"/>
        <v>0,00000000</v>
      </c>
      <c r="AC90" s="353" t="str">
        <f t="shared" si="25"/>
        <v>0,00000000</v>
      </c>
      <c r="AD90" s="218" t="s">
        <v>1073</v>
      </c>
      <c r="AE90" s="1014"/>
      <c r="AF90" s="1014"/>
      <c r="AG90" s="598"/>
      <c r="AH90" s="187"/>
      <c r="AI90" s="614" t="str">
        <f>IF(AG90=0,"",IF(AG90="kg",'Factors emissió OCCC'!$D$35))</f>
        <v/>
      </c>
      <c r="AJ90" s="616"/>
      <c r="AK90" s="616"/>
      <c r="AL90" s="353" t="str">
        <f t="shared" si="26"/>
        <v>0,00000000</v>
      </c>
      <c r="AM90" s="353" t="str">
        <f t="shared" si="27"/>
        <v>0,00000000</v>
      </c>
      <c r="AN90" s="353" t="str">
        <f t="shared" si="28"/>
        <v>0,00000000</v>
      </c>
      <c r="AO90" s="218" t="s">
        <v>1073</v>
      </c>
      <c r="AP90" s="1014"/>
      <c r="AQ90" s="1014"/>
      <c r="AR90" s="571">
        <f t="shared" si="29"/>
        <v>0</v>
      </c>
      <c r="AS90" s="571">
        <f t="shared" si="30"/>
        <v>0</v>
      </c>
      <c r="AT90" s="571">
        <f t="shared" si="31"/>
        <v>0</v>
      </c>
      <c r="AU90" s="350" t="str">
        <f t="shared" si="32"/>
        <v>OCCC</v>
      </c>
      <c r="AV90" s="122"/>
      <c r="AW90" s="107"/>
      <c r="AX90" s="141"/>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row>
    <row r="91" spans="1:113" ht="21" customHeight="1" outlineLevel="1" thickBot="1" x14ac:dyDescent="0.3">
      <c r="A91" s="182"/>
      <c r="B91" s="120"/>
      <c r="C91" s="687" t="s">
        <v>248</v>
      </c>
      <c r="D91" s="599"/>
      <c r="E91" s="415"/>
      <c r="F91" s="617" t="str">
        <f>IF(D91=0,"",IF(D91="l",'Factors emissió OCCC'!$F$32))</f>
        <v/>
      </c>
      <c r="G91" s="617" t="str">
        <f>IF(D91=0,"",IF(D91="l",'Factors emissió OCCC'!$M$38))</f>
        <v/>
      </c>
      <c r="H91" s="617" t="str">
        <f>IF(D91=0,"",IF(D91="l",'Factors emissió OCCC'!$O$38))</f>
        <v/>
      </c>
      <c r="I91" s="416" t="str">
        <f t="shared" si="17"/>
        <v>0,00000000</v>
      </c>
      <c r="J91" s="416" t="str">
        <f t="shared" si="18"/>
        <v>0,00000000</v>
      </c>
      <c r="K91" s="416" t="str">
        <f t="shared" si="19"/>
        <v>0,00000000</v>
      </c>
      <c r="L91" s="227" t="s">
        <v>1073</v>
      </c>
      <c r="M91" s="599"/>
      <c r="N91" s="415"/>
      <c r="O91" s="617" t="str">
        <f>IF(M91=0,"",IF(M91="l",'Factors emissió OCCC'!$F$33))</f>
        <v/>
      </c>
      <c r="P91" s="617" t="str">
        <f>IF(M91=0,"",IF(M91="l",'Factors emissió OCCC'!$M$39))</f>
        <v/>
      </c>
      <c r="Q91" s="617" t="str">
        <f>IF(M91=0,"",IF(M91="l",'Factors emissió OCCC'!$O$39))</f>
        <v/>
      </c>
      <c r="R91" s="416" t="str">
        <f t="shared" si="20"/>
        <v>0,00000000</v>
      </c>
      <c r="S91" s="416" t="str">
        <f t="shared" si="21"/>
        <v>0,00000000</v>
      </c>
      <c r="T91" s="416" t="str">
        <f t="shared" si="22"/>
        <v>0,00000000</v>
      </c>
      <c r="U91" s="227" t="s">
        <v>1073</v>
      </c>
      <c r="V91" s="599"/>
      <c r="W91" s="415"/>
      <c r="X91" s="617" t="str">
        <f>IF(V91=0,"",IF(V91="kg",'Factors emissió OCCC'!$D$34,'Factors emissió OCCC'!$F$34))</f>
        <v/>
      </c>
      <c r="Y91" s="618"/>
      <c r="Z91" s="618"/>
      <c r="AA91" s="416" t="str">
        <f t="shared" si="23"/>
        <v>0,00000000</v>
      </c>
      <c r="AB91" s="416" t="str">
        <f t="shared" si="24"/>
        <v>0,00000000</v>
      </c>
      <c r="AC91" s="416" t="str">
        <f t="shared" si="25"/>
        <v>0,00000000</v>
      </c>
      <c r="AD91" s="227" t="s">
        <v>1073</v>
      </c>
      <c r="AE91" s="1015"/>
      <c r="AF91" s="1015"/>
      <c r="AG91" s="599"/>
      <c r="AH91" s="415"/>
      <c r="AI91" s="617" t="str">
        <f>IF(AG91=0,"",IF(AG91="kg",'Factors emissió OCCC'!$D$35))</f>
        <v/>
      </c>
      <c r="AJ91" s="618"/>
      <c r="AK91" s="618"/>
      <c r="AL91" s="416" t="str">
        <f t="shared" si="26"/>
        <v>0,00000000</v>
      </c>
      <c r="AM91" s="416" t="str">
        <f t="shared" si="27"/>
        <v>0,00000000</v>
      </c>
      <c r="AN91" s="416" t="str">
        <f t="shared" si="28"/>
        <v>0,00000000</v>
      </c>
      <c r="AO91" s="227" t="s">
        <v>1073</v>
      </c>
      <c r="AP91" s="1015"/>
      <c r="AQ91" s="1015"/>
      <c r="AR91" s="578">
        <f t="shared" si="29"/>
        <v>0</v>
      </c>
      <c r="AS91" s="578">
        <f t="shared" si="30"/>
        <v>0</v>
      </c>
      <c r="AT91" s="578">
        <f t="shared" si="31"/>
        <v>0</v>
      </c>
      <c r="AU91" s="351" t="str">
        <f t="shared" si="32"/>
        <v>OCCC</v>
      </c>
      <c r="AV91" s="122"/>
      <c r="AW91" s="107"/>
      <c r="AX91" s="141"/>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row>
    <row r="92" spans="1:113" ht="30" customHeight="1" x14ac:dyDescent="0.25">
      <c r="A92" s="182"/>
      <c r="B92" s="120"/>
      <c r="C92" s="1734" t="s">
        <v>249</v>
      </c>
      <c r="D92" s="1735"/>
      <c r="E92" s="1735"/>
      <c r="F92" s="1735"/>
      <c r="G92" s="1735"/>
      <c r="H92" s="1735"/>
      <c r="I92" s="1735"/>
      <c r="J92" s="1735"/>
      <c r="K92" s="1735"/>
      <c r="L92" s="1735"/>
      <c r="M92" s="1735"/>
      <c r="N92" s="1735"/>
      <c r="O92" s="1735"/>
      <c r="P92" s="1735"/>
      <c r="Q92" s="1735"/>
      <c r="R92" s="1735"/>
      <c r="S92" s="1735"/>
      <c r="T92" s="1735"/>
      <c r="U92" s="1736"/>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122"/>
      <c r="AW92" s="107"/>
      <c r="AX92" s="141"/>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row>
    <row r="93" spans="1:113" ht="14.25" customHeight="1" x14ac:dyDescent="0.25">
      <c r="A93" s="182"/>
      <c r="B93" s="120"/>
      <c r="C93" s="1523" t="s">
        <v>97</v>
      </c>
      <c r="D93" s="1475"/>
      <c r="E93" s="1475"/>
      <c r="F93" s="1475"/>
      <c r="G93" s="1475"/>
      <c r="H93" s="1524" t="s">
        <v>197</v>
      </c>
      <c r="I93" s="1524"/>
      <c r="J93" s="1524"/>
      <c r="K93" s="1524"/>
      <c r="L93" s="1524"/>
      <c r="M93" s="1524" t="s">
        <v>250</v>
      </c>
      <c r="N93" s="1524"/>
      <c r="O93" s="1524"/>
      <c r="P93" s="1524" t="s">
        <v>198</v>
      </c>
      <c r="Q93" s="1524"/>
      <c r="R93" s="1475" t="s">
        <v>997</v>
      </c>
      <c r="S93" s="1475"/>
      <c r="T93" s="1475"/>
      <c r="U93" s="185" t="s">
        <v>25</v>
      </c>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122"/>
      <c r="AW93" s="107"/>
      <c r="AX93" s="141"/>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row>
    <row r="94" spans="1:113" ht="14.25" customHeight="1" x14ac:dyDescent="0.25">
      <c r="A94" s="182"/>
      <c r="B94" s="120"/>
      <c r="C94" s="1523"/>
      <c r="D94" s="1475"/>
      <c r="E94" s="1475"/>
      <c r="F94" s="1475"/>
      <c r="G94" s="1475"/>
      <c r="H94" s="1524"/>
      <c r="I94" s="1524"/>
      <c r="J94" s="1524"/>
      <c r="K94" s="1524"/>
      <c r="L94" s="1524"/>
      <c r="M94" s="1524"/>
      <c r="N94" s="1524"/>
      <c r="O94" s="1524"/>
      <c r="P94" s="1524"/>
      <c r="Q94" s="1524"/>
      <c r="R94" s="1475"/>
      <c r="S94" s="1475"/>
      <c r="T94" s="1475"/>
      <c r="U94" s="1476" t="s">
        <v>972</v>
      </c>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122"/>
      <c r="AW94" s="107"/>
      <c r="AX94" s="141"/>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row>
    <row r="95" spans="1:113" s="182" customFormat="1" ht="14.25" customHeight="1" x14ac:dyDescent="0.25">
      <c r="B95" s="164"/>
      <c r="C95" s="1523"/>
      <c r="D95" s="1475"/>
      <c r="E95" s="1475"/>
      <c r="F95" s="1475"/>
      <c r="G95" s="1475"/>
      <c r="H95" s="1524"/>
      <c r="I95" s="1524"/>
      <c r="J95" s="1524"/>
      <c r="K95" s="1524"/>
      <c r="L95" s="1524"/>
      <c r="M95" s="1524"/>
      <c r="N95" s="1524"/>
      <c r="O95" s="1524"/>
      <c r="P95" s="1524"/>
      <c r="Q95" s="1524"/>
      <c r="R95" s="1475"/>
      <c r="S95" s="1475"/>
      <c r="T95" s="1475"/>
      <c r="U95" s="1476"/>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186"/>
      <c r="AX95" s="1525"/>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row>
    <row r="96" spans="1:113" ht="21" customHeight="1" x14ac:dyDescent="0.25">
      <c r="A96" s="182"/>
      <c r="B96" s="120"/>
      <c r="C96" s="1528" t="s">
        <v>251</v>
      </c>
      <c r="D96" s="1529"/>
      <c r="E96" s="1529"/>
      <c r="F96" s="1529"/>
      <c r="G96" s="1529"/>
      <c r="H96" s="1516" t="s">
        <v>205</v>
      </c>
      <c r="I96" s="1516"/>
      <c r="J96" s="1516"/>
      <c r="K96" s="1516"/>
      <c r="L96" s="1516"/>
      <c r="M96" s="1532"/>
      <c r="N96" s="1532"/>
      <c r="O96" s="1532"/>
      <c r="P96" s="1516"/>
      <c r="Q96" s="1516"/>
      <c r="R96" s="1527" t="str">
        <f>IF(M96="","",+'Factors emissió OCCC'!$D$36)</f>
        <v/>
      </c>
      <c r="S96" s="1527"/>
      <c r="T96" s="1527"/>
      <c r="U96" s="121" t="str">
        <f>IF(M96="","0,00000000",(M96*P96*R96)/1000)</f>
        <v>0,00000000</v>
      </c>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122"/>
      <c r="AW96" s="107"/>
      <c r="AX96" s="1525"/>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row>
    <row r="97" spans="1:113" ht="21" customHeight="1" x14ac:dyDescent="0.25">
      <c r="A97" s="182"/>
      <c r="B97" s="120"/>
      <c r="C97" s="1528" t="s">
        <v>251</v>
      </c>
      <c r="D97" s="1529"/>
      <c r="E97" s="1529"/>
      <c r="F97" s="1529"/>
      <c r="G97" s="1529"/>
      <c r="H97" s="1516" t="s">
        <v>205</v>
      </c>
      <c r="I97" s="1516"/>
      <c r="J97" s="1516"/>
      <c r="K97" s="1516"/>
      <c r="L97" s="1516"/>
      <c r="M97" s="1532"/>
      <c r="N97" s="1532"/>
      <c r="O97" s="1532"/>
      <c r="P97" s="1516"/>
      <c r="Q97" s="1516"/>
      <c r="R97" s="1527" t="str">
        <f>IF(M97="","",+'Factors emissió OCCC'!$D$36)</f>
        <v/>
      </c>
      <c r="S97" s="1527"/>
      <c r="T97" s="1527"/>
      <c r="U97" s="121" t="str">
        <f t="shared" ref="U97:U115" si="33">IF(M97="","0,00000000",(M97*P97*R97)/1000)</f>
        <v>0,00000000</v>
      </c>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122"/>
      <c r="AW97" s="107"/>
      <c r="AX97" s="10"/>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row>
    <row r="98" spans="1:113" ht="21" customHeight="1" x14ac:dyDescent="0.25">
      <c r="A98" s="182"/>
      <c r="B98" s="120"/>
      <c r="C98" s="1528" t="s">
        <v>251</v>
      </c>
      <c r="D98" s="1529"/>
      <c r="E98" s="1529"/>
      <c r="F98" s="1529"/>
      <c r="G98" s="1529"/>
      <c r="H98" s="1516" t="s">
        <v>205</v>
      </c>
      <c r="I98" s="1516"/>
      <c r="J98" s="1516"/>
      <c r="K98" s="1516"/>
      <c r="L98" s="1516"/>
      <c r="M98" s="1532"/>
      <c r="N98" s="1532"/>
      <c r="O98" s="1532"/>
      <c r="P98" s="1516"/>
      <c r="Q98" s="1516"/>
      <c r="R98" s="1527" t="str">
        <f>IF(M98="","",+'Factors emissió OCCC'!$D$36)</f>
        <v/>
      </c>
      <c r="S98" s="1527"/>
      <c r="T98" s="1527"/>
      <c r="U98" s="121" t="str">
        <f t="shared" si="33"/>
        <v>0,00000000</v>
      </c>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122"/>
      <c r="AW98" s="107"/>
      <c r="AX98" s="10"/>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row>
    <row r="99" spans="1:113" ht="21" customHeight="1" x14ac:dyDescent="0.25">
      <c r="A99" s="182"/>
      <c r="B99" s="120"/>
      <c r="C99" s="1528" t="s">
        <v>251</v>
      </c>
      <c r="D99" s="1529"/>
      <c r="E99" s="1529"/>
      <c r="F99" s="1529"/>
      <c r="G99" s="1529"/>
      <c r="H99" s="1516" t="s">
        <v>205</v>
      </c>
      <c r="I99" s="1516"/>
      <c r="J99" s="1516"/>
      <c r="K99" s="1516"/>
      <c r="L99" s="1516"/>
      <c r="M99" s="1532"/>
      <c r="N99" s="1532"/>
      <c r="O99" s="1532"/>
      <c r="P99" s="1516"/>
      <c r="Q99" s="1516"/>
      <c r="R99" s="1527" t="str">
        <f>IF(M99="","",+'Factors emissió OCCC'!$D$36)</f>
        <v/>
      </c>
      <c r="S99" s="1527"/>
      <c r="T99" s="1527"/>
      <c r="U99" s="121" t="str">
        <f t="shared" si="33"/>
        <v>0,00000000</v>
      </c>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122"/>
      <c r="AW99" s="107"/>
      <c r="AX99" s="141"/>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row>
    <row r="100" spans="1:113" ht="21" customHeight="1" x14ac:dyDescent="0.25">
      <c r="A100" s="182"/>
      <c r="B100" s="120"/>
      <c r="C100" s="1528" t="s">
        <v>251</v>
      </c>
      <c r="D100" s="1529"/>
      <c r="E100" s="1529"/>
      <c r="F100" s="1529"/>
      <c r="G100" s="1529"/>
      <c r="H100" s="1516" t="s">
        <v>205</v>
      </c>
      <c r="I100" s="1516"/>
      <c r="J100" s="1516"/>
      <c r="K100" s="1516"/>
      <c r="L100" s="1516"/>
      <c r="M100" s="1532"/>
      <c r="N100" s="1532"/>
      <c r="O100" s="1532"/>
      <c r="P100" s="1516"/>
      <c r="Q100" s="1516"/>
      <c r="R100" s="1527" t="str">
        <f>IF(M100="","",+'Factors emissió OCCC'!$D$36)</f>
        <v/>
      </c>
      <c r="S100" s="1527"/>
      <c r="T100" s="1527"/>
      <c r="U100" s="121" t="str">
        <f t="shared" si="33"/>
        <v>0,00000000</v>
      </c>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122"/>
      <c r="AW100" s="107"/>
      <c r="AX100" s="141"/>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row>
    <row r="101" spans="1:113" ht="21" customHeight="1" x14ac:dyDescent="0.25">
      <c r="A101" s="182"/>
      <c r="B101" s="120"/>
      <c r="C101" s="1528" t="s">
        <v>251</v>
      </c>
      <c r="D101" s="1529"/>
      <c r="E101" s="1529"/>
      <c r="F101" s="1529"/>
      <c r="G101" s="1529"/>
      <c r="H101" s="1516" t="s">
        <v>205</v>
      </c>
      <c r="I101" s="1516"/>
      <c r="J101" s="1516"/>
      <c r="K101" s="1516"/>
      <c r="L101" s="1516"/>
      <c r="M101" s="1532"/>
      <c r="N101" s="1532"/>
      <c r="O101" s="1532"/>
      <c r="P101" s="1516"/>
      <c r="Q101" s="1516"/>
      <c r="R101" s="1527" t="str">
        <f>IF(M101="","",+'Factors emissió OCCC'!$D$36)</f>
        <v/>
      </c>
      <c r="S101" s="1527"/>
      <c r="T101" s="1527"/>
      <c r="U101" s="121" t="str">
        <f t="shared" si="33"/>
        <v>0,00000000</v>
      </c>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122"/>
      <c r="AW101" s="107"/>
      <c r="AX101" s="141"/>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row>
    <row r="102" spans="1:113" ht="21" customHeight="1" outlineLevel="1" x14ac:dyDescent="0.25">
      <c r="A102" s="182"/>
      <c r="B102" s="120"/>
      <c r="C102" s="1528" t="s">
        <v>251</v>
      </c>
      <c r="D102" s="1529"/>
      <c r="E102" s="1529"/>
      <c r="F102" s="1529"/>
      <c r="G102" s="1529"/>
      <c r="H102" s="1516" t="s">
        <v>205</v>
      </c>
      <c r="I102" s="1516"/>
      <c r="J102" s="1516"/>
      <c r="K102" s="1516"/>
      <c r="L102" s="1516"/>
      <c r="M102" s="1532"/>
      <c r="N102" s="1532"/>
      <c r="O102" s="1532"/>
      <c r="P102" s="1516"/>
      <c r="Q102" s="1516"/>
      <c r="R102" s="1527" t="str">
        <f>IF(M102="","",+'Factors emissió OCCC'!$D$36)</f>
        <v/>
      </c>
      <c r="S102" s="1527"/>
      <c r="T102" s="1527"/>
      <c r="U102" s="121" t="str">
        <f t="shared" si="33"/>
        <v>0,00000000</v>
      </c>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122"/>
      <c r="AW102" s="107"/>
      <c r="AX102" s="141"/>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row>
    <row r="103" spans="1:113" ht="21" customHeight="1" outlineLevel="1" x14ac:dyDescent="0.25">
      <c r="A103" s="182"/>
      <c r="B103" s="120"/>
      <c r="C103" s="1528" t="s">
        <v>251</v>
      </c>
      <c r="D103" s="1529"/>
      <c r="E103" s="1529"/>
      <c r="F103" s="1529"/>
      <c r="G103" s="1529"/>
      <c r="H103" s="1516" t="s">
        <v>205</v>
      </c>
      <c r="I103" s="1516"/>
      <c r="J103" s="1516"/>
      <c r="K103" s="1516"/>
      <c r="L103" s="1516"/>
      <c r="M103" s="1532"/>
      <c r="N103" s="1532"/>
      <c r="O103" s="1532"/>
      <c r="P103" s="1516"/>
      <c r="Q103" s="1516"/>
      <c r="R103" s="1527" t="str">
        <f>IF(M103="","",+'Factors emissió OCCC'!$D$36)</f>
        <v/>
      </c>
      <c r="S103" s="1527"/>
      <c r="T103" s="1527"/>
      <c r="U103" s="121" t="str">
        <f t="shared" si="33"/>
        <v>0,00000000</v>
      </c>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122"/>
      <c r="AW103" s="107"/>
      <c r="AX103" s="141"/>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row>
    <row r="104" spans="1:113" ht="21" customHeight="1" outlineLevel="1" x14ac:dyDescent="0.25">
      <c r="A104" s="182"/>
      <c r="B104" s="120"/>
      <c r="C104" s="1528" t="s">
        <v>251</v>
      </c>
      <c r="D104" s="1529"/>
      <c r="E104" s="1529"/>
      <c r="F104" s="1529"/>
      <c r="G104" s="1529"/>
      <c r="H104" s="1516" t="s">
        <v>205</v>
      </c>
      <c r="I104" s="1516"/>
      <c r="J104" s="1516"/>
      <c r="K104" s="1516"/>
      <c r="L104" s="1516"/>
      <c r="M104" s="1532"/>
      <c r="N104" s="1532"/>
      <c r="O104" s="1532"/>
      <c r="P104" s="1516"/>
      <c r="Q104" s="1516"/>
      <c r="R104" s="1527" t="str">
        <f>IF(M104="","",+'Factors emissió OCCC'!$D$36)</f>
        <v/>
      </c>
      <c r="S104" s="1527"/>
      <c r="T104" s="1527"/>
      <c r="U104" s="121" t="str">
        <f t="shared" si="33"/>
        <v>0,00000000</v>
      </c>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122"/>
      <c r="AW104" s="107"/>
      <c r="AX104" s="141"/>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row>
    <row r="105" spans="1:113" ht="21" customHeight="1" outlineLevel="1" x14ac:dyDescent="0.25">
      <c r="A105" s="182"/>
      <c r="B105" s="120"/>
      <c r="C105" s="1528" t="s">
        <v>251</v>
      </c>
      <c r="D105" s="1529"/>
      <c r="E105" s="1529"/>
      <c r="F105" s="1529"/>
      <c r="G105" s="1529"/>
      <c r="H105" s="1516" t="s">
        <v>205</v>
      </c>
      <c r="I105" s="1516"/>
      <c r="J105" s="1516"/>
      <c r="K105" s="1516"/>
      <c r="L105" s="1516"/>
      <c r="M105" s="1532"/>
      <c r="N105" s="1532"/>
      <c r="O105" s="1532"/>
      <c r="P105" s="1516"/>
      <c r="Q105" s="1516"/>
      <c r="R105" s="1527" t="str">
        <f>IF(M105="","",+'Factors emissió OCCC'!$D$36)</f>
        <v/>
      </c>
      <c r="S105" s="1527"/>
      <c r="T105" s="1527"/>
      <c r="U105" s="121" t="str">
        <f t="shared" si="33"/>
        <v>0,00000000</v>
      </c>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c r="AS105" s="243"/>
      <c r="AT105" s="243"/>
      <c r="AU105" s="243"/>
      <c r="AV105" s="122"/>
      <c r="AW105" s="107"/>
      <c r="AX105" s="141"/>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row>
    <row r="106" spans="1:113" ht="21" customHeight="1" outlineLevel="1" x14ac:dyDescent="0.25">
      <c r="A106" s="182"/>
      <c r="B106" s="120"/>
      <c r="C106" s="1528" t="s">
        <v>251</v>
      </c>
      <c r="D106" s="1529"/>
      <c r="E106" s="1529"/>
      <c r="F106" s="1529"/>
      <c r="G106" s="1529"/>
      <c r="H106" s="1516" t="s">
        <v>205</v>
      </c>
      <c r="I106" s="1516"/>
      <c r="J106" s="1516"/>
      <c r="K106" s="1516"/>
      <c r="L106" s="1516"/>
      <c r="M106" s="1532"/>
      <c r="N106" s="1532"/>
      <c r="O106" s="1532"/>
      <c r="P106" s="1516"/>
      <c r="Q106" s="1516"/>
      <c r="R106" s="1527" t="str">
        <f>IF(M106="","",+'Factors emissió OCCC'!$D$36)</f>
        <v/>
      </c>
      <c r="S106" s="1527"/>
      <c r="T106" s="1527"/>
      <c r="U106" s="121" t="str">
        <f t="shared" si="33"/>
        <v>0,00000000</v>
      </c>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122"/>
      <c r="AW106" s="107"/>
      <c r="AX106" s="141"/>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row>
    <row r="107" spans="1:113" ht="21" customHeight="1" outlineLevel="1" x14ac:dyDescent="0.25">
      <c r="A107" s="182"/>
      <c r="B107" s="120"/>
      <c r="C107" s="1528" t="s">
        <v>251</v>
      </c>
      <c r="D107" s="1529"/>
      <c r="E107" s="1529"/>
      <c r="F107" s="1529"/>
      <c r="G107" s="1529"/>
      <c r="H107" s="1516" t="s">
        <v>205</v>
      </c>
      <c r="I107" s="1516"/>
      <c r="J107" s="1516"/>
      <c r="K107" s="1516"/>
      <c r="L107" s="1516"/>
      <c r="M107" s="1532"/>
      <c r="N107" s="1532"/>
      <c r="O107" s="1532"/>
      <c r="P107" s="1516"/>
      <c r="Q107" s="1516"/>
      <c r="R107" s="1527" t="str">
        <f>IF(M107="","",+'Factors emissió OCCC'!$D$36)</f>
        <v/>
      </c>
      <c r="S107" s="1527"/>
      <c r="T107" s="1527"/>
      <c r="U107" s="121" t="str">
        <f t="shared" si="33"/>
        <v>0,00000000</v>
      </c>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122"/>
      <c r="AW107" s="107"/>
      <c r="AX107" s="141"/>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row>
    <row r="108" spans="1:113" ht="21" customHeight="1" outlineLevel="1" x14ac:dyDescent="0.25">
      <c r="A108" s="182"/>
      <c r="B108" s="120"/>
      <c r="C108" s="1528" t="s">
        <v>251</v>
      </c>
      <c r="D108" s="1529"/>
      <c r="E108" s="1529"/>
      <c r="F108" s="1529"/>
      <c r="G108" s="1529"/>
      <c r="H108" s="1516" t="s">
        <v>205</v>
      </c>
      <c r="I108" s="1516"/>
      <c r="J108" s="1516"/>
      <c r="K108" s="1516"/>
      <c r="L108" s="1516"/>
      <c r="M108" s="1532"/>
      <c r="N108" s="1532"/>
      <c r="O108" s="1532"/>
      <c r="P108" s="1516"/>
      <c r="Q108" s="1516"/>
      <c r="R108" s="1527" t="str">
        <f>IF(M108="","",+'Factors emissió OCCC'!$D$36)</f>
        <v/>
      </c>
      <c r="S108" s="1527"/>
      <c r="T108" s="1527"/>
      <c r="U108" s="121" t="str">
        <f t="shared" si="33"/>
        <v>0,00000000</v>
      </c>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122"/>
      <c r="AW108" s="107"/>
      <c r="AX108" s="141"/>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row>
    <row r="109" spans="1:113" ht="21" customHeight="1" outlineLevel="1" x14ac:dyDescent="0.25">
      <c r="A109" s="182"/>
      <c r="B109" s="120"/>
      <c r="C109" s="1528" t="s">
        <v>251</v>
      </c>
      <c r="D109" s="1529"/>
      <c r="E109" s="1529"/>
      <c r="F109" s="1529"/>
      <c r="G109" s="1529"/>
      <c r="H109" s="1516" t="s">
        <v>205</v>
      </c>
      <c r="I109" s="1516"/>
      <c r="J109" s="1516"/>
      <c r="K109" s="1516"/>
      <c r="L109" s="1516"/>
      <c r="M109" s="1532"/>
      <c r="N109" s="1532"/>
      <c r="O109" s="1532"/>
      <c r="P109" s="1516"/>
      <c r="Q109" s="1516"/>
      <c r="R109" s="1527" t="str">
        <f>IF(M109="","",+'Factors emissió OCCC'!$D$36)</f>
        <v/>
      </c>
      <c r="S109" s="1527"/>
      <c r="T109" s="1527"/>
      <c r="U109" s="121" t="str">
        <f t="shared" si="33"/>
        <v>0,00000000</v>
      </c>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122"/>
      <c r="AW109" s="107"/>
      <c r="AX109" s="141"/>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row>
    <row r="110" spans="1:113" ht="21" customHeight="1" outlineLevel="1" x14ac:dyDescent="0.25">
      <c r="A110" s="182"/>
      <c r="B110" s="120"/>
      <c r="C110" s="1528" t="s">
        <v>251</v>
      </c>
      <c r="D110" s="1529"/>
      <c r="E110" s="1529"/>
      <c r="F110" s="1529"/>
      <c r="G110" s="1529"/>
      <c r="H110" s="1516" t="s">
        <v>205</v>
      </c>
      <c r="I110" s="1516"/>
      <c r="J110" s="1516"/>
      <c r="K110" s="1516"/>
      <c r="L110" s="1516"/>
      <c r="M110" s="1532"/>
      <c r="N110" s="1532"/>
      <c r="O110" s="1532"/>
      <c r="P110" s="1516"/>
      <c r="Q110" s="1516"/>
      <c r="R110" s="1527" t="str">
        <f>IF(M110="","",+'Factors emissió OCCC'!$D$36)</f>
        <v/>
      </c>
      <c r="S110" s="1527"/>
      <c r="T110" s="1527"/>
      <c r="U110" s="121" t="str">
        <f t="shared" si="33"/>
        <v>0,00000000</v>
      </c>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122"/>
      <c r="AW110" s="107"/>
      <c r="AX110" s="141"/>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row>
    <row r="111" spans="1:113" ht="21" customHeight="1" outlineLevel="1" x14ac:dyDescent="0.25">
      <c r="A111" s="182"/>
      <c r="B111" s="120"/>
      <c r="C111" s="1528" t="s">
        <v>251</v>
      </c>
      <c r="D111" s="1529"/>
      <c r="E111" s="1529"/>
      <c r="F111" s="1529"/>
      <c r="G111" s="1529"/>
      <c r="H111" s="1516" t="s">
        <v>205</v>
      </c>
      <c r="I111" s="1516"/>
      <c r="J111" s="1516"/>
      <c r="K111" s="1516"/>
      <c r="L111" s="1516"/>
      <c r="M111" s="1532"/>
      <c r="N111" s="1532"/>
      <c r="O111" s="1532"/>
      <c r="P111" s="1516"/>
      <c r="Q111" s="1516"/>
      <c r="R111" s="1527" t="str">
        <f>IF(M111="","",+'Factors emissió OCCC'!$D$36)</f>
        <v/>
      </c>
      <c r="S111" s="1527"/>
      <c r="T111" s="1527"/>
      <c r="U111" s="121" t="str">
        <f t="shared" si="33"/>
        <v>0,00000000</v>
      </c>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122"/>
      <c r="AW111" s="107"/>
      <c r="AX111" s="141"/>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row>
    <row r="112" spans="1:113" ht="21" customHeight="1" outlineLevel="1" x14ac:dyDescent="0.25">
      <c r="A112" s="182"/>
      <c r="B112" s="120"/>
      <c r="C112" s="1528" t="s">
        <v>251</v>
      </c>
      <c r="D112" s="1529"/>
      <c r="E112" s="1529"/>
      <c r="F112" s="1529"/>
      <c r="G112" s="1529"/>
      <c r="H112" s="1516" t="s">
        <v>205</v>
      </c>
      <c r="I112" s="1516"/>
      <c r="J112" s="1516"/>
      <c r="K112" s="1516"/>
      <c r="L112" s="1516"/>
      <c r="M112" s="1532"/>
      <c r="N112" s="1532"/>
      <c r="O112" s="1532"/>
      <c r="P112" s="1516"/>
      <c r="Q112" s="1516"/>
      <c r="R112" s="1527" t="str">
        <f>IF(M112="","",+'Factors emissió OCCC'!$D$36)</f>
        <v/>
      </c>
      <c r="S112" s="1527"/>
      <c r="T112" s="1527"/>
      <c r="U112" s="121" t="str">
        <f t="shared" si="33"/>
        <v>0,00000000</v>
      </c>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122"/>
      <c r="AW112" s="107"/>
      <c r="AX112" s="141"/>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row>
    <row r="113" spans="1:113" ht="21" customHeight="1" outlineLevel="1" x14ac:dyDescent="0.25">
      <c r="A113" s="182"/>
      <c r="B113" s="120"/>
      <c r="C113" s="1528" t="s">
        <v>251</v>
      </c>
      <c r="D113" s="1529"/>
      <c r="E113" s="1529"/>
      <c r="F113" s="1529"/>
      <c r="G113" s="1529"/>
      <c r="H113" s="1516" t="s">
        <v>205</v>
      </c>
      <c r="I113" s="1516"/>
      <c r="J113" s="1516"/>
      <c r="K113" s="1516"/>
      <c r="L113" s="1516"/>
      <c r="M113" s="1532"/>
      <c r="N113" s="1532"/>
      <c r="O113" s="1532"/>
      <c r="P113" s="1516"/>
      <c r="Q113" s="1516"/>
      <c r="R113" s="1527" t="str">
        <f>IF(M113="","",+'Factors emissió OCCC'!$D$36)</f>
        <v/>
      </c>
      <c r="S113" s="1527"/>
      <c r="T113" s="1527"/>
      <c r="U113" s="121" t="str">
        <f t="shared" si="33"/>
        <v>0,00000000</v>
      </c>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122"/>
      <c r="AW113" s="107"/>
      <c r="AX113" s="141"/>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row>
    <row r="114" spans="1:113" ht="21" customHeight="1" outlineLevel="1" x14ac:dyDescent="0.25">
      <c r="A114" s="182"/>
      <c r="B114" s="120"/>
      <c r="C114" s="1528" t="s">
        <v>251</v>
      </c>
      <c r="D114" s="1529"/>
      <c r="E114" s="1529"/>
      <c r="F114" s="1529"/>
      <c r="G114" s="1529"/>
      <c r="H114" s="1516" t="s">
        <v>205</v>
      </c>
      <c r="I114" s="1516"/>
      <c r="J114" s="1516"/>
      <c r="K114" s="1516"/>
      <c r="L114" s="1516"/>
      <c r="M114" s="1532"/>
      <c r="N114" s="1532"/>
      <c r="O114" s="1532"/>
      <c r="P114" s="1516"/>
      <c r="Q114" s="1516"/>
      <c r="R114" s="1527" t="str">
        <f>IF(M114="","",+'Factors emissió OCCC'!$D$36)</f>
        <v/>
      </c>
      <c r="S114" s="1527"/>
      <c r="T114" s="1527"/>
      <c r="U114" s="121" t="str">
        <f t="shared" si="33"/>
        <v>0,00000000</v>
      </c>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c r="AS114" s="243"/>
      <c r="AT114" s="243"/>
      <c r="AU114" s="243"/>
      <c r="AV114" s="122"/>
      <c r="AW114" s="107"/>
      <c r="AX114" s="141"/>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row>
    <row r="115" spans="1:113" ht="21" customHeight="1" outlineLevel="1" thickBot="1" x14ac:dyDescent="0.3">
      <c r="A115" s="182"/>
      <c r="B115" s="120"/>
      <c r="C115" s="1530" t="s">
        <v>251</v>
      </c>
      <c r="D115" s="1531"/>
      <c r="E115" s="1531"/>
      <c r="F115" s="1531"/>
      <c r="G115" s="1531"/>
      <c r="H115" s="1509" t="s">
        <v>205</v>
      </c>
      <c r="I115" s="1509"/>
      <c r="J115" s="1509"/>
      <c r="K115" s="1509"/>
      <c r="L115" s="1509"/>
      <c r="M115" s="1533"/>
      <c r="N115" s="1533"/>
      <c r="O115" s="1533"/>
      <c r="P115" s="1509"/>
      <c r="Q115" s="1509"/>
      <c r="R115" s="1534" t="str">
        <f>IF(M115="","",+'Factors emissió OCCC'!$D$36)</f>
        <v/>
      </c>
      <c r="S115" s="1534"/>
      <c r="T115" s="1534"/>
      <c r="U115" s="149" t="str">
        <f t="shared" si="33"/>
        <v>0,00000000</v>
      </c>
      <c r="V115" s="243"/>
      <c r="W115" s="243"/>
      <c r="X115" s="243"/>
      <c r="Y115" s="243"/>
      <c r="Z115" s="243"/>
      <c r="AA115" s="243"/>
      <c r="AB115" s="243"/>
      <c r="AC115" s="243"/>
      <c r="AD115" s="243"/>
      <c r="AE115" s="243"/>
      <c r="AF115" s="243"/>
      <c r="AG115" s="243"/>
      <c r="AH115" s="243"/>
      <c r="AI115" s="243"/>
      <c r="AJ115" s="243"/>
      <c r="AK115" s="243"/>
      <c r="AL115" s="243"/>
      <c r="AM115" s="243"/>
      <c r="AN115" s="243"/>
      <c r="AO115" s="243"/>
      <c r="AP115" s="243"/>
      <c r="AQ115" s="243"/>
      <c r="AR115" s="243"/>
      <c r="AS115" s="243"/>
      <c r="AT115" s="243"/>
      <c r="AU115" s="243"/>
      <c r="AV115" s="122"/>
      <c r="AW115" s="107"/>
      <c r="AX115" s="141"/>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row>
    <row r="116" spans="1:113" ht="13.5" customHeight="1" x14ac:dyDescent="0.25">
      <c r="A116" s="182"/>
      <c r="B116" s="124"/>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6"/>
      <c r="AW116" s="107"/>
      <c r="AX116" s="151"/>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row>
    <row r="117" spans="1:113" ht="16.5" customHeight="1" thickBot="1" x14ac:dyDescent="0.3">
      <c r="A117" s="182"/>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8"/>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row>
    <row r="118" spans="1:113" s="108" customFormat="1" ht="24.9" customHeight="1" thickBot="1" x14ac:dyDescent="0.3">
      <c r="A118" s="182"/>
      <c r="C118" s="1512" t="s">
        <v>1391</v>
      </c>
      <c r="D118" s="1513"/>
      <c r="E118" s="1513"/>
      <c r="F118" s="1513"/>
      <c r="G118" s="1513"/>
      <c r="H118" s="1513"/>
      <c r="I118" s="1513"/>
      <c r="J118" s="1513"/>
      <c r="K118" s="1513"/>
      <c r="L118" s="1513"/>
      <c r="M118" s="1513"/>
      <c r="N118" s="1513"/>
      <c r="O118" s="1513"/>
      <c r="P118" s="1513"/>
      <c r="Q118" s="1513"/>
      <c r="R118" s="1513"/>
      <c r="S118" s="1513"/>
      <c r="T118" s="1513"/>
      <c r="U118" s="1513"/>
      <c r="V118" s="1513"/>
      <c r="W118" s="1513"/>
      <c r="X118" s="1513"/>
      <c r="Y118" s="1513"/>
      <c r="Z118" s="1513"/>
      <c r="AA118" s="1513"/>
      <c r="AB118" s="1513"/>
      <c r="AC118" s="1513"/>
      <c r="AD118" s="1513"/>
      <c r="AE118" s="1513"/>
      <c r="AF118" s="1513"/>
      <c r="AG118" s="1513"/>
      <c r="AH118" s="1513"/>
      <c r="AI118" s="1513"/>
      <c r="AJ118" s="1513"/>
      <c r="AK118" s="1513"/>
      <c r="AL118" s="1513"/>
      <c r="AM118" s="1513"/>
      <c r="AN118" s="1513"/>
      <c r="AO118" s="1513"/>
      <c r="AP118" s="1513"/>
      <c r="AQ118" s="1513"/>
      <c r="AR118" s="579">
        <f>SUM(AR72:AR91)+SUM(U96:U115)</f>
        <v>0</v>
      </c>
      <c r="AS118" s="580">
        <f>SUM(AS72:AS91)</f>
        <v>0</v>
      </c>
      <c r="AT118" s="581">
        <f>SUM(AT72:AT91)</f>
        <v>0</v>
      </c>
      <c r="AU118" s="107"/>
      <c r="AV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row>
    <row r="119" spans="1:113" x14ac:dyDescent="0.25">
      <c r="A119" s="182"/>
      <c r="B119" s="107"/>
      <c r="C119" s="130"/>
      <c r="D119" s="130"/>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8"/>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row>
    <row r="120" spans="1:113" x14ac:dyDescent="0.25">
      <c r="A120" s="182"/>
      <c r="B120" s="107"/>
      <c r="C120" s="129"/>
      <c r="D120" s="129"/>
      <c r="E120" s="129"/>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8"/>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row>
    <row r="121" spans="1:113" ht="18.75" customHeight="1" x14ac:dyDescent="0.25">
      <c r="A121" s="182"/>
      <c r="B121" s="1636" t="s">
        <v>190</v>
      </c>
      <c r="C121" s="1636"/>
      <c r="D121" s="1636"/>
      <c r="E121" s="1636"/>
      <c r="F121" s="1636"/>
      <c r="G121" s="1636"/>
      <c r="H121" s="1636"/>
      <c r="I121" s="1636"/>
      <c r="J121" s="1636"/>
      <c r="K121" s="1636"/>
      <c r="L121" s="1636"/>
      <c r="M121" s="1636"/>
      <c r="N121" s="1636"/>
      <c r="O121" s="1636"/>
      <c r="P121" s="1636"/>
      <c r="Q121" s="1636"/>
      <c r="R121" s="1636"/>
      <c r="S121" s="1636"/>
      <c r="T121" s="1636"/>
      <c r="U121" s="1636"/>
      <c r="V121" s="1636"/>
      <c r="W121" s="1636"/>
      <c r="X121" s="1636"/>
      <c r="Y121" s="1636"/>
      <c r="Z121" s="1636"/>
      <c r="AA121" s="1636"/>
      <c r="AB121" s="1636"/>
      <c r="AC121" s="1636"/>
      <c r="AD121" s="1636"/>
      <c r="AE121" s="1636"/>
      <c r="AF121" s="1636"/>
      <c r="AG121" s="1636"/>
      <c r="AH121" s="1636"/>
      <c r="AI121" s="1636"/>
      <c r="AJ121" s="1636"/>
      <c r="AK121" s="1636"/>
      <c r="AL121" s="1636"/>
      <c r="AM121" s="1636"/>
      <c r="AN121" s="1636"/>
      <c r="AO121" s="1636"/>
      <c r="AP121" s="1636"/>
      <c r="AQ121" s="1636"/>
      <c r="AR121" s="1636"/>
      <c r="AS121" s="1636"/>
      <c r="AT121" s="1636"/>
      <c r="AU121" s="1636"/>
      <c r="AV121" s="1636"/>
      <c r="AW121" s="107"/>
      <c r="AX121" s="108"/>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row>
    <row r="122" spans="1:113" ht="18.75" customHeight="1" x14ac:dyDescent="0.25">
      <c r="A122" s="182"/>
      <c r="B122" s="1637" t="s">
        <v>346</v>
      </c>
      <c r="C122" s="1637"/>
      <c r="D122" s="1637"/>
      <c r="E122" s="1637"/>
      <c r="F122" s="1637"/>
      <c r="G122" s="1637"/>
      <c r="H122" s="1637"/>
      <c r="I122" s="1637"/>
      <c r="J122" s="1637"/>
      <c r="K122" s="1637"/>
      <c r="L122" s="1637"/>
      <c r="M122" s="1637"/>
      <c r="N122" s="1637"/>
      <c r="O122" s="1637"/>
      <c r="P122" s="1637"/>
      <c r="Q122" s="1637"/>
      <c r="R122" s="1637"/>
      <c r="S122" s="1637"/>
      <c r="T122" s="1637"/>
      <c r="U122" s="1637"/>
      <c r="V122" s="1637"/>
      <c r="W122" s="1637"/>
      <c r="X122" s="1637"/>
      <c r="Y122" s="1637"/>
      <c r="Z122" s="1637"/>
      <c r="AA122" s="1637"/>
      <c r="AB122" s="1637"/>
      <c r="AC122" s="1637"/>
      <c r="AD122" s="1637"/>
      <c r="AE122" s="1637"/>
      <c r="AF122" s="1637"/>
      <c r="AG122" s="1637"/>
      <c r="AH122" s="1637"/>
      <c r="AI122" s="1637"/>
      <c r="AJ122" s="1637"/>
      <c r="AK122" s="1637"/>
      <c r="AL122" s="1637"/>
      <c r="AM122" s="1637"/>
      <c r="AN122" s="1637"/>
      <c r="AO122" s="1637"/>
      <c r="AP122" s="1637"/>
      <c r="AQ122" s="1637"/>
      <c r="AR122" s="1637"/>
      <c r="AS122" s="1637"/>
      <c r="AT122" s="1637"/>
      <c r="AU122" s="1637"/>
      <c r="AV122" s="1637"/>
      <c r="AW122" s="107"/>
      <c r="AX122" s="108"/>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row>
    <row r="123" spans="1:113" s="107" customFormat="1" ht="17.25" customHeight="1" thickBot="1" x14ac:dyDescent="0.3">
      <c r="A123" s="182"/>
      <c r="B123" s="115"/>
      <c r="C123" s="183"/>
      <c r="D123" s="183"/>
      <c r="E123" s="184"/>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7"/>
      <c r="AX123" s="1480" t="s">
        <v>1122</v>
      </c>
    </row>
    <row r="124" spans="1:113" ht="30" customHeight="1" x14ac:dyDescent="0.25">
      <c r="A124" s="182"/>
      <c r="B124" s="120"/>
      <c r="C124" s="1520" t="s">
        <v>1271</v>
      </c>
      <c r="D124" s="1521"/>
      <c r="E124" s="1521"/>
      <c r="F124" s="1521"/>
      <c r="G124" s="1521"/>
      <c r="H124" s="1521"/>
      <c r="I124" s="1521"/>
      <c r="J124" s="1521"/>
      <c r="K124" s="1521"/>
      <c r="L124" s="1521"/>
      <c r="M124" s="1521"/>
      <c r="N124" s="1521"/>
      <c r="O124" s="1521"/>
      <c r="P124" s="1521"/>
      <c r="Q124" s="1521"/>
      <c r="R124" s="1521"/>
      <c r="S124" s="1521"/>
      <c r="T124" s="1521"/>
      <c r="U124" s="1521"/>
      <c r="V124" s="1521"/>
      <c r="W124" s="1521"/>
      <c r="X124" s="1521"/>
      <c r="Y124" s="1521"/>
      <c r="Z124" s="1521"/>
      <c r="AA124" s="1521"/>
      <c r="AB124" s="1521"/>
      <c r="AC124" s="1521"/>
      <c r="AD124" s="1521"/>
      <c r="AE124" s="1521"/>
      <c r="AF124" s="1521"/>
      <c r="AG124" s="1521"/>
      <c r="AH124" s="1521"/>
      <c r="AI124" s="1521"/>
      <c r="AJ124" s="1521"/>
      <c r="AK124" s="1521"/>
      <c r="AL124" s="1521"/>
      <c r="AM124" s="1521"/>
      <c r="AN124" s="1521"/>
      <c r="AO124" s="1521"/>
      <c r="AP124" s="1521"/>
      <c r="AQ124" s="1521"/>
      <c r="AR124" s="1521"/>
      <c r="AS124" s="1521"/>
      <c r="AT124" s="1521"/>
      <c r="AU124" s="1522"/>
      <c r="AV124" s="122"/>
      <c r="AW124" s="107"/>
      <c r="AX124" s="1481"/>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row>
    <row r="125" spans="1:113" ht="20.100000000000001" customHeight="1" x14ac:dyDescent="0.25">
      <c r="A125" s="182"/>
      <c r="B125" s="120"/>
      <c r="C125" s="1523" t="s">
        <v>225</v>
      </c>
      <c r="D125" s="1524" t="s">
        <v>226</v>
      </c>
      <c r="E125" s="1524"/>
      <c r="F125" s="1524"/>
      <c r="G125" s="1524"/>
      <c r="H125" s="1524"/>
      <c r="I125" s="1524"/>
      <c r="J125" s="1524"/>
      <c r="K125" s="1524"/>
      <c r="L125" s="684"/>
      <c r="M125" s="1524" t="s">
        <v>1189</v>
      </c>
      <c r="N125" s="1524"/>
      <c r="O125" s="1524"/>
      <c r="P125" s="1524"/>
      <c r="Q125" s="1524"/>
      <c r="R125" s="1524"/>
      <c r="S125" s="1524"/>
      <c r="T125" s="1524"/>
      <c r="U125" s="684"/>
      <c r="V125" s="1524" t="s">
        <v>227</v>
      </c>
      <c r="W125" s="1524"/>
      <c r="X125" s="1524"/>
      <c r="Y125" s="1524"/>
      <c r="Z125" s="1524"/>
      <c r="AA125" s="1524"/>
      <c r="AB125" s="1524"/>
      <c r="AC125" s="1524"/>
      <c r="AD125" s="1524"/>
      <c r="AE125" s="1524"/>
      <c r="AF125" s="1524"/>
      <c r="AG125" s="1524" t="s">
        <v>228</v>
      </c>
      <c r="AH125" s="1524"/>
      <c r="AI125" s="1524"/>
      <c r="AJ125" s="1524"/>
      <c r="AK125" s="1524"/>
      <c r="AL125" s="1524"/>
      <c r="AM125" s="1524"/>
      <c r="AN125" s="1524"/>
      <c r="AO125" s="1524"/>
      <c r="AP125" s="1524"/>
      <c r="AQ125" s="1524"/>
      <c r="AR125" s="1526" t="s">
        <v>1228</v>
      </c>
      <c r="AS125" s="1526"/>
      <c r="AT125" s="1526"/>
      <c r="AU125" s="582"/>
      <c r="AV125" s="122"/>
      <c r="AW125" s="107"/>
      <c r="AX125" s="1481"/>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row>
    <row r="126" spans="1:113" ht="49.5" customHeight="1" x14ac:dyDescent="0.25">
      <c r="A126" s="182"/>
      <c r="B126" s="120"/>
      <c r="C126" s="1523"/>
      <c r="D126" s="1475" t="s">
        <v>62</v>
      </c>
      <c r="E126" s="1475"/>
      <c r="F126" s="673" t="s">
        <v>1219</v>
      </c>
      <c r="G126" s="673" t="s">
        <v>1220</v>
      </c>
      <c r="H126" s="673" t="s">
        <v>1221</v>
      </c>
      <c r="I126" s="673" t="s">
        <v>971</v>
      </c>
      <c r="J126" s="673" t="s">
        <v>1070</v>
      </c>
      <c r="K126" s="673" t="s">
        <v>1069</v>
      </c>
      <c r="L126" s="1421" t="s">
        <v>1227</v>
      </c>
      <c r="M126" s="1475" t="s">
        <v>62</v>
      </c>
      <c r="N126" s="1475"/>
      <c r="O126" s="673" t="s">
        <v>1219</v>
      </c>
      <c r="P126" s="673" t="s">
        <v>1220</v>
      </c>
      <c r="Q126" s="673" t="s">
        <v>1221</v>
      </c>
      <c r="R126" s="673" t="s">
        <v>971</v>
      </c>
      <c r="S126" s="673" t="s">
        <v>1070</v>
      </c>
      <c r="T126" s="673" t="s">
        <v>1069</v>
      </c>
      <c r="U126" s="1421" t="s">
        <v>1227</v>
      </c>
      <c r="V126" s="1475" t="s">
        <v>62</v>
      </c>
      <c r="W126" s="1475"/>
      <c r="X126" s="673" t="s">
        <v>970</v>
      </c>
      <c r="Y126" s="673" t="s">
        <v>1220</v>
      </c>
      <c r="Z126" s="673" t="s">
        <v>1221</v>
      </c>
      <c r="AA126" s="673" t="s">
        <v>971</v>
      </c>
      <c r="AB126" s="673" t="s">
        <v>1070</v>
      </c>
      <c r="AC126" s="673" t="s">
        <v>1069</v>
      </c>
      <c r="AD126" s="1421" t="s">
        <v>1078</v>
      </c>
      <c r="AE126" s="1421" t="s">
        <v>1080</v>
      </c>
      <c r="AF126" s="1421" t="s">
        <v>1079</v>
      </c>
      <c r="AG126" s="1475" t="s">
        <v>62</v>
      </c>
      <c r="AH126" s="1475"/>
      <c r="AI126" s="673" t="s">
        <v>970</v>
      </c>
      <c r="AJ126" s="673" t="s">
        <v>1220</v>
      </c>
      <c r="AK126" s="673" t="s">
        <v>1221</v>
      </c>
      <c r="AL126" s="673" t="s">
        <v>971</v>
      </c>
      <c r="AM126" s="673" t="s">
        <v>1070</v>
      </c>
      <c r="AN126" s="673" t="s">
        <v>1069</v>
      </c>
      <c r="AO126" s="1421" t="s">
        <v>1078</v>
      </c>
      <c r="AP126" s="1421" t="s">
        <v>1080</v>
      </c>
      <c r="AQ126" s="1421" t="s">
        <v>1079</v>
      </c>
      <c r="AR126" s="673" t="s">
        <v>971</v>
      </c>
      <c r="AS126" s="673" t="s">
        <v>1070</v>
      </c>
      <c r="AT126" s="673" t="s">
        <v>1069</v>
      </c>
      <c r="AU126" s="1417" t="s">
        <v>1078</v>
      </c>
      <c r="AV126" s="122"/>
      <c r="AW126" s="107"/>
      <c r="AX126" s="1481"/>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row>
    <row r="127" spans="1:113" s="182" customFormat="1" ht="43.5" customHeight="1" x14ac:dyDescent="0.25">
      <c r="B127" s="164"/>
      <c r="C127" s="1523"/>
      <c r="D127" s="583" t="s">
        <v>92</v>
      </c>
      <c r="E127" s="583" t="s">
        <v>63</v>
      </c>
      <c r="F127" s="673" t="s">
        <v>1254</v>
      </c>
      <c r="G127" s="673" t="s">
        <v>1255</v>
      </c>
      <c r="H127" s="673" t="s">
        <v>1255</v>
      </c>
      <c r="I127" s="673" t="s">
        <v>1071</v>
      </c>
      <c r="J127" s="673" t="s">
        <v>1224</v>
      </c>
      <c r="K127" s="673" t="s">
        <v>1224</v>
      </c>
      <c r="L127" s="1421"/>
      <c r="M127" s="583" t="s">
        <v>92</v>
      </c>
      <c r="N127" s="583" t="s">
        <v>63</v>
      </c>
      <c r="O127" s="673" t="s">
        <v>1254</v>
      </c>
      <c r="P127" s="673" t="s">
        <v>1255</v>
      </c>
      <c r="Q127" s="673" t="s">
        <v>1255</v>
      </c>
      <c r="R127" s="673" t="s">
        <v>1071</v>
      </c>
      <c r="S127" s="673" t="s">
        <v>1224</v>
      </c>
      <c r="T127" s="673" t="s">
        <v>1224</v>
      </c>
      <c r="U127" s="1421"/>
      <c r="V127" s="583" t="s">
        <v>998</v>
      </c>
      <c r="W127" s="583" t="s">
        <v>63</v>
      </c>
      <c r="X127" s="673" t="s">
        <v>974</v>
      </c>
      <c r="Y127" s="673" t="s">
        <v>1102</v>
      </c>
      <c r="Z127" s="673" t="s">
        <v>1102</v>
      </c>
      <c r="AA127" s="673" t="s">
        <v>1071</v>
      </c>
      <c r="AB127" s="673" t="s">
        <v>1224</v>
      </c>
      <c r="AC127" s="673" t="s">
        <v>1224</v>
      </c>
      <c r="AD127" s="1421"/>
      <c r="AE127" s="1421"/>
      <c r="AF127" s="1421"/>
      <c r="AG127" s="583" t="s">
        <v>65</v>
      </c>
      <c r="AH127" s="583" t="s">
        <v>63</v>
      </c>
      <c r="AI127" s="673" t="s">
        <v>1473</v>
      </c>
      <c r="AJ127" s="673" t="s">
        <v>1474</v>
      </c>
      <c r="AK127" s="673" t="s">
        <v>1474</v>
      </c>
      <c r="AL127" s="673" t="s">
        <v>1071</v>
      </c>
      <c r="AM127" s="673" t="s">
        <v>1224</v>
      </c>
      <c r="AN127" s="673" t="s">
        <v>1224</v>
      </c>
      <c r="AO127" s="1421"/>
      <c r="AP127" s="1421"/>
      <c r="AQ127" s="1421"/>
      <c r="AR127" s="673" t="s">
        <v>1071</v>
      </c>
      <c r="AS127" s="673" t="s">
        <v>1224</v>
      </c>
      <c r="AT127" s="673" t="s">
        <v>1224</v>
      </c>
      <c r="AU127" s="1417"/>
      <c r="AV127" s="186"/>
      <c r="AX127" s="1432" t="s">
        <v>1832</v>
      </c>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row>
    <row r="128" spans="1:113" ht="21" customHeight="1" x14ac:dyDescent="0.25">
      <c r="A128" s="182"/>
      <c r="B128" s="120"/>
      <c r="C128" s="686" t="s">
        <v>229</v>
      </c>
      <c r="D128" s="598"/>
      <c r="E128" s="187"/>
      <c r="F128" s="614" t="str">
        <f>IF(D128=0,"",IF(D128="l",'Factors emissió OCCC'!$F$32,))</f>
        <v/>
      </c>
      <c r="G128" s="614" t="str">
        <f>IF(D128=0,"",IF(D128="l",'Factors emissió OCCC'!$M$38,))</f>
        <v/>
      </c>
      <c r="H128" s="614" t="str">
        <f>IF(D128=0,"",IF(D128="l",'Factors emissió OCCC'!$O$38,))</f>
        <v/>
      </c>
      <c r="I128" s="353" t="str">
        <f>IF(E128=0,IF(D128=0,"0,00000000",E128*F128/1000),IF(D128=0,"Indiqueu les unitats",E128*F128/1000))</f>
        <v>0,00000000</v>
      </c>
      <c r="J128" s="353" t="str">
        <f>IF(E128=0,IF(D128=0,"0,00000000",E128*G128/1000),IF(D128=0,"Indiqueu les unitats",E128*G128/1000))</f>
        <v>0,00000000</v>
      </c>
      <c r="K128" s="353" t="str">
        <f>IF(E128=0,IF(D128=0,"0,00000000",E128*H128/1000),IF(D128=0,"Indiqueu les unitats",E128*H128/1000))</f>
        <v>0,00000000</v>
      </c>
      <c r="L128" s="218" t="s">
        <v>1073</v>
      </c>
      <c r="M128" s="598"/>
      <c r="N128" s="187"/>
      <c r="O128" s="614" t="str">
        <f>IF(M128=0,"",IF(M128="l",'Factors emissió OCCC'!$F$33,))</f>
        <v/>
      </c>
      <c r="P128" s="614" t="str">
        <f>IF(M128=0,"",IF(M128="l",'Factors emissió OCCC'!$M$39,))</f>
        <v/>
      </c>
      <c r="Q128" s="614" t="str">
        <f>IF(M128=0,"",IF(M128="l",'Factors emissió OCCC'!$O$39,))</f>
        <v/>
      </c>
      <c r="R128" s="353" t="str">
        <f>IF(N128=0,IF(M128=0,"0,00000000",N128*O128/1000),IF(M128=0,"Indiqueu les unitats",N128*O128/1000))</f>
        <v>0,00000000</v>
      </c>
      <c r="S128" s="353" t="str">
        <f>IF(N128=0,IF(M128=0,"0,00000000",N128*P128/1000),IF(M128=0,"Indiqueu les unitats",N128*P128/1000))</f>
        <v>0,00000000</v>
      </c>
      <c r="T128" s="353" t="str">
        <f>IF(N128=0,IF(M128=0,"0,00000000",N128*Q128/1000),IF(M128=0,"Indiqueu les unitats",N128*Q128/1000))</f>
        <v>0,00000000</v>
      </c>
      <c r="U128" s="218" t="s">
        <v>1073</v>
      </c>
      <c r="V128" s="598"/>
      <c r="W128" s="187"/>
      <c r="X128" s="614" t="str">
        <f>IF(V128=0,"",IF(V128="kg",'Factors emissió OCCC'!$D$34,'Factors emissió OCCC'!$F$34))</f>
        <v/>
      </c>
      <c r="Y128" s="189"/>
      <c r="Z128" s="189"/>
      <c r="AA128" s="353" t="str">
        <f>IF(W128=0,IF(V128=0,"0,00000000",W128*X128/1000),IF(V128=0,"Indiqueu les unitats",W128*X128/1000))</f>
        <v>0,00000000</v>
      </c>
      <c r="AB128" s="353" t="str">
        <f>IF(W128=0,IF(V128=0,"0,00000000",W128*Y128/1000),IF(V128=0,"Indiqueu les unitats",W128*Y128/1000))</f>
        <v>0,00000000</v>
      </c>
      <c r="AC128" s="353" t="str">
        <f>IF(W128=0,IF(V128=0,"0,00000000",W128*Z128/1000),IF(V128=0,"Indiqueu les unitats",W128*Z128/1000))</f>
        <v>0,00000000</v>
      </c>
      <c r="AD128" s="218" t="s">
        <v>1073</v>
      </c>
      <c r="AE128" s="1014"/>
      <c r="AF128" s="1014"/>
      <c r="AG128" s="598"/>
      <c r="AH128" s="187"/>
      <c r="AI128" s="685" t="str">
        <f>IF(AG128=0,"",IF(AG128="kg",'Factors emissió OCCC'!$D$35))</f>
        <v/>
      </c>
      <c r="AJ128" s="189"/>
      <c r="AK128" s="189"/>
      <c r="AL128" s="353" t="str">
        <f>IF(AH128=0,IF(AG128=0,"0,00000000",AH128*AI128/1000),IF(AG128=0,"Indiqueu les unitats",AH128*AI128/1000))</f>
        <v>0,00000000</v>
      </c>
      <c r="AM128" s="353" t="str">
        <f>IF(AH128=0,IF(AG128=0,"0,00000000",AH128*AJ128/1000),IF(AG128=0,"Indiqueu les unitats",AH128*AJ128/1000))</f>
        <v>0,00000000</v>
      </c>
      <c r="AN128" s="353" t="str">
        <f>IF(AH128=0,IF(AG128=0,"0,00000000",AH128*AK128/1000),IF(AG128=0,"Indiqueu les unitats",AH128*AK128/1000))</f>
        <v>0,00000000</v>
      </c>
      <c r="AO128" s="218" t="s">
        <v>1073</v>
      </c>
      <c r="AP128" s="1014"/>
      <c r="AQ128" s="1014"/>
      <c r="AR128" s="571">
        <f>I128+R128+AA128+AL128</f>
        <v>0</v>
      </c>
      <c r="AS128" s="571">
        <f>J128+S128+AB128+AM128</f>
        <v>0</v>
      </c>
      <c r="AT128" s="571">
        <f>K128+T128+AC128+AN128</f>
        <v>0</v>
      </c>
      <c r="AU128" s="350" t="str">
        <f>IF(OR(AE128&gt;0,AF128&gt;0,AP128&gt;0,AQ128&gt;0),"Diversos","OCCC")</f>
        <v>OCCC</v>
      </c>
      <c r="AV128" s="122"/>
      <c r="AW128" s="107"/>
      <c r="AX128" s="1432"/>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row>
    <row r="129" spans="1:113" ht="21" customHeight="1" x14ac:dyDescent="0.25">
      <c r="A129" s="182"/>
      <c r="B129" s="120"/>
      <c r="C129" s="686" t="s">
        <v>230</v>
      </c>
      <c r="D129" s="598"/>
      <c r="E129" s="187"/>
      <c r="F129" s="614" t="str">
        <f>IF(D129=0,"",IF(D129="l",'Factors emissió OCCC'!$F$32,))</f>
        <v/>
      </c>
      <c r="G129" s="614" t="str">
        <f>IF(D129=0,"",IF(D129="l",'Factors emissió OCCC'!$M$38,))</f>
        <v/>
      </c>
      <c r="H129" s="614" t="str">
        <f>IF(D129=0,"",IF(D129="l",'Factors emissió OCCC'!$O$38,))</f>
        <v/>
      </c>
      <c r="I129" s="353" t="str">
        <f t="shared" ref="I129:I147" si="34">IF(E129=0,IF(D129=0,"0,00000000",E129*F129/1000),IF(D129=0,"Indiqueu les unitats",E129*F129/1000))</f>
        <v>0,00000000</v>
      </c>
      <c r="J129" s="353" t="str">
        <f t="shared" ref="J129:J147" si="35">IF(E129=0,IF(D129=0,"0,00000000",E129*G129/1000),IF(D129=0,"Indiqueu les unitats",E129*G129/1000))</f>
        <v>0,00000000</v>
      </c>
      <c r="K129" s="353" t="str">
        <f t="shared" ref="K129:K147" si="36">IF(E129=0,IF(D129=0,"0,00000000",E129*H129/1000),IF(D129=0,"Indiqueu les unitats",E129*H129/1000))</f>
        <v>0,00000000</v>
      </c>
      <c r="L129" s="218" t="s">
        <v>1073</v>
      </c>
      <c r="M129" s="598"/>
      <c r="N129" s="187"/>
      <c r="O129" s="614" t="str">
        <f>IF(M129=0,"",IF(M129="l",'Factors emissió OCCC'!$F$33,))</f>
        <v/>
      </c>
      <c r="P129" s="614" t="str">
        <f>IF(M129=0,"",IF(M129="l",'Factors emissió OCCC'!$M$39,))</f>
        <v/>
      </c>
      <c r="Q129" s="614" t="str">
        <f>IF(M129=0,"",IF(M129="l",'Factors emissió OCCC'!$O$39,))</f>
        <v/>
      </c>
      <c r="R129" s="353" t="str">
        <f t="shared" ref="R129:R147" si="37">IF(N129=0,IF(M129=0,"0,00000000",N129*O129/1000),IF(M129=0,"Indiqueu les unitats",N129*O129/1000))</f>
        <v>0,00000000</v>
      </c>
      <c r="S129" s="353" t="str">
        <f t="shared" ref="S129:S147" si="38">IF(N129=0,IF(M129=0,"0,00000000",N129*P129/1000),IF(M129=0,"Indiqueu les unitats",N129*P129/1000))</f>
        <v>0,00000000</v>
      </c>
      <c r="T129" s="353" t="str">
        <f t="shared" ref="T129:T147" si="39">IF(N129=0,IF(M129=0,"0,00000000",N129*Q129/1000),IF(M129=0,"Indiqueu les unitats",N129*Q129/1000))</f>
        <v>0,00000000</v>
      </c>
      <c r="U129" s="218" t="s">
        <v>1073</v>
      </c>
      <c r="V129" s="598"/>
      <c r="W129" s="187"/>
      <c r="X129" s="614" t="str">
        <f>IF(V129=0,"",IF(V129="kg",'Factors emissió OCCC'!$D$34,'Factors emissió OCCC'!$F$34))</f>
        <v/>
      </c>
      <c r="Y129" s="189"/>
      <c r="Z129" s="189"/>
      <c r="AA129" s="353" t="str">
        <f t="shared" ref="AA129:AA147" si="40">IF(W129=0,IF(V129=0,"0,00000000",W129*X129/1000),IF(V129=0,"Indiqueu les unitats",W129*X129/1000))</f>
        <v>0,00000000</v>
      </c>
      <c r="AB129" s="353" t="str">
        <f t="shared" ref="AB129:AB147" si="41">IF(W129=0,IF(V129=0,"0,00000000",W129*Y129/1000),IF(V129=0,"Indiqueu les unitats",W129*Y129/1000))</f>
        <v>0,00000000</v>
      </c>
      <c r="AC129" s="353" t="str">
        <f t="shared" ref="AC129:AC147" si="42">IF(W129=0,IF(V129=0,"0,00000000",W129*Z129/1000),IF(V129=0,"Indiqueu les unitats",W129*Z129/1000))</f>
        <v>0,00000000</v>
      </c>
      <c r="AD129" s="218" t="s">
        <v>1073</v>
      </c>
      <c r="AE129" s="1014"/>
      <c r="AF129" s="1014"/>
      <c r="AG129" s="598"/>
      <c r="AH129" s="187"/>
      <c r="AI129" s="685" t="str">
        <f>IF(AG129=0,"",IF(AG129="kg",'Factors emissió OCCC'!$D$35))</f>
        <v/>
      </c>
      <c r="AJ129" s="189"/>
      <c r="AK129" s="189"/>
      <c r="AL129" s="353" t="str">
        <f t="shared" ref="AL129:AL147" si="43">IF(AH129=0,IF(AG129=0,"0,00000000",AH129*AI129/1000),IF(AG129=0,"Indiqueu les unitats",AH129*AI129/1000))</f>
        <v>0,00000000</v>
      </c>
      <c r="AM129" s="353" t="str">
        <f t="shared" ref="AM129:AM147" si="44">IF(AH129=0,IF(AG129=0,"0,00000000",AH129*AJ129/1000),IF(AG129=0,"Indiqueu les unitats",AH129*AJ129/1000))</f>
        <v>0,00000000</v>
      </c>
      <c r="AN129" s="353" t="str">
        <f t="shared" ref="AN129:AN147" si="45">IF(AH129=0,IF(AG129=0,"0,00000000",AH129*AK129/1000),IF(AG129=0,"Indiqueu les unitats",AH129*AK129/1000))</f>
        <v>0,00000000</v>
      </c>
      <c r="AO129" s="218" t="s">
        <v>1073</v>
      </c>
      <c r="AP129" s="1014"/>
      <c r="AQ129" s="1014"/>
      <c r="AR129" s="571">
        <f t="shared" ref="AR129:AT147" si="46">I129+R129+AA129+AL129</f>
        <v>0</v>
      </c>
      <c r="AS129" s="571">
        <f t="shared" si="46"/>
        <v>0</v>
      </c>
      <c r="AT129" s="571">
        <f t="shared" si="46"/>
        <v>0</v>
      </c>
      <c r="AU129" s="350" t="str">
        <f t="shared" ref="AU129:AU147" si="47">IF(OR(AE129&gt;0,AF129&gt;0,AP129&gt;0,AQ129&gt;0),"Diversos","OCCC")</f>
        <v>OCCC</v>
      </c>
      <c r="AV129" s="122"/>
      <c r="AW129" s="107"/>
      <c r="AX129" s="141"/>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row>
    <row r="130" spans="1:113" ht="21" customHeight="1" x14ac:dyDescent="0.25">
      <c r="A130" s="182"/>
      <c r="B130" s="120"/>
      <c r="C130" s="686" t="s">
        <v>231</v>
      </c>
      <c r="D130" s="598"/>
      <c r="E130" s="187"/>
      <c r="F130" s="614" t="str">
        <f>IF(D130=0,"",IF(D130="l",'Factors emissió OCCC'!$F$32,))</f>
        <v/>
      </c>
      <c r="G130" s="614" t="str">
        <f>IF(D130=0,"",IF(D130="l",'Factors emissió OCCC'!$M$38,))</f>
        <v/>
      </c>
      <c r="H130" s="614" t="str">
        <f>IF(D130=0,"",IF(D130="l",'Factors emissió OCCC'!$O$38,))</f>
        <v/>
      </c>
      <c r="I130" s="353" t="str">
        <f t="shared" si="34"/>
        <v>0,00000000</v>
      </c>
      <c r="J130" s="353" t="str">
        <f t="shared" si="35"/>
        <v>0,00000000</v>
      </c>
      <c r="K130" s="353" t="str">
        <f t="shared" si="36"/>
        <v>0,00000000</v>
      </c>
      <c r="L130" s="218" t="s">
        <v>1073</v>
      </c>
      <c r="M130" s="598"/>
      <c r="N130" s="187"/>
      <c r="O130" s="614" t="str">
        <f>IF(M130=0,"",IF(M130="l",'Factors emissió OCCC'!$F$33,))</f>
        <v/>
      </c>
      <c r="P130" s="614" t="str">
        <f>IF(M130=0,"",IF(M130="l",'Factors emissió OCCC'!$M$39,))</f>
        <v/>
      </c>
      <c r="Q130" s="614" t="str">
        <f>IF(M130=0,"",IF(M130="l",'Factors emissió OCCC'!$O$39,))</f>
        <v/>
      </c>
      <c r="R130" s="353" t="str">
        <f t="shared" si="37"/>
        <v>0,00000000</v>
      </c>
      <c r="S130" s="353" t="str">
        <f t="shared" si="38"/>
        <v>0,00000000</v>
      </c>
      <c r="T130" s="353" t="str">
        <f t="shared" si="39"/>
        <v>0,00000000</v>
      </c>
      <c r="U130" s="218" t="s">
        <v>1073</v>
      </c>
      <c r="V130" s="598"/>
      <c r="W130" s="187"/>
      <c r="X130" s="614" t="str">
        <f>IF(V130=0,"",IF(V130="kg",'Factors emissió OCCC'!$D$34,'Factors emissió OCCC'!$F$34))</f>
        <v/>
      </c>
      <c r="Y130" s="189"/>
      <c r="Z130" s="189"/>
      <c r="AA130" s="353" t="str">
        <f t="shared" si="40"/>
        <v>0,00000000</v>
      </c>
      <c r="AB130" s="353" t="str">
        <f t="shared" si="41"/>
        <v>0,00000000</v>
      </c>
      <c r="AC130" s="353" t="str">
        <f t="shared" si="42"/>
        <v>0,00000000</v>
      </c>
      <c r="AD130" s="218" t="s">
        <v>1073</v>
      </c>
      <c r="AE130" s="1014"/>
      <c r="AF130" s="1014"/>
      <c r="AG130" s="598"/>
      <c r="AH130" s="187"/>
      <c r="AI130" s="685" t="str">
        <f>IF(AG130=0,"",IF(AG130="kg",'Factors emissió OCCC'!$D$35))</f>
        <v/>
      </c>
      <c r="AJ130" s="189"/>
      <c r="AK130" s="189"/>
      <c r="AL130" s="353" t="str">
        <f t="shared" si="43"/>
        <v>0,00000000</v>
      </c>
      <c r="AM130" s="353" t="str">
        <f t="shared" si="44"/>
        <v>0,00000000</v>
      </c>
      <c r="AN130" s="353" t="str">
        <f t="shared" si="45"/>
        <v>0,00000000</v>
      </c>
      <c r="AO130" s="218" t="s">
        <v>1073</v>
      </c>
      <c r="AP130" s="1014"/>
      <c r="AQ130" s="1014"/>
      <c r="AR130" s="571">
        <f t="shared" si="46"/>
        <v>0</v>
      </c>
      <c r="AS130" s="571">
        <f t="shared" si="46"/>
        <v>0</v>
      </c>
      <c r="AT130" s="571">
        <f t="shared" si="46"/>
        <v>0</v>
      </c>
      <c r="AU130" s="350" t="str">
        <f t="shared" si="47"/>
        <v>OCCC</v>
      </c>
      <c r="AV130" s="122"/>
      <c r="AW130" s="107"/>
      <c r="AX130" s="1519" t="s">
        <v>999</v>
      </c>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row>
    <row r="131" spans="1:113" ht="21" customHeight="1" x14ac:dyDescent="0.25">
      <c r="A131" s="182"/>
      <c r="B131" s="120"/>
      <c r="C131" s="686" t="s">
        <v>232</v>
      </c>
      <c r="D131" s="598"/>
      <c r="E131" s="187"/>
      <c r="F131" s="614" t="str">
        <f>IF(D131=0,"",IF(D131="l",'Factors emissió OCCC'!$F$32,))</f>
        <v/>
      </c>
      <c r="G131" s="614" t="str">
        <f>IF(D131=0,"",IF(D131="l",'Factors emissió OCCC'!$M$38,))</f>
        <v/>
      </c>
      <c r="H131" s="614" t="str">
        <f>IF(D131=0,"",IF(D131="l",'Factors emissió OCCC'!$O$38,))</f>
        <v/>
      </c>
      <c r="I131" s="353" t="str">
        <f t="shared" si="34"/>
        <v>0,00000000</v>
      </c>
      <c r="J131" s="353" t="str">
        <f t="shared" si="35"/>
        <v>0,00000000</v>
      </c>
      <c r="K131" s="353" t="str">
        <f t="shared" si="36"/>
        <v>0,00000000</v>
      </c>
      <c r="L131" s="218" t="s">
        <v>1073</v>
      </c>
      <c r="M131" s="598"/>
      <c r="N131" s="187"/>
      <c r="O131" s="614" t="str">
        <f>IF(M131=0,"",IF(M131="l",'Factors emissió OCCC'!$F$33,))</f>
        <v/>
      </c>
      <c r="P131" s="614" t="str">
        <f>IF(M131=0,"",IF(M131="l",'Factors emissió OCCC'!$M$39,))</f>
        <v/>
      </c>
      <c r="Q131" s="614" t="str">
        <f>IF(M131=0,"",IF(M131="l",'Factors emissió OCCC'!$O$39,))</f>
        <v/>
      </c>
      <c r="R131" s="353" t="str">
        <f t="shared" si="37"/>
        <v>0,00000000</v>
      </c>
      <c r="S131" s="353" t="str">
        <f t="shared" si="38"/>
        <v>0,00000000</v>
      </c>
      <c r="T131" s="353" t="str">
        <f t="shared" si="39"/>
        <v>0,00000000</v>
      </c>
      <c r="U131" s="218" t="s">
        <v>1073</v>
      </c>
      <c r="V131" s="598"/>
      <c r="W131" s="187"/>
      <c r="X131" s="614" t="str">
        <f>IF(V131=0,"",IF(V131="kg",'Factors emissió OCCC'!$D$34,'Factors emissió OCCC'!$F$34))</f>
        <v/>
      </c>
      <c r="Y131" s="189"/>
      <c r="Z131" s="189"/>
      <c r="AA131" s="353" t="str">
        <f t="shared" si="40"/>
        <v>0,00000000</v>
      </c>
      <c r="AB131" s="353" t="str">
        <f t="shared" si="41"/>
        <v>0,00000000</v>
      </c>
      <c r="AC131" s="353" t="str">
        <f t="shared" si="42"/>
        <v>0,00000000</v>
      </c>
      <c r="AD131" s="218" t="s">
        <v>1073</v>
      </c>
      <c r="AE131" s="1014"/>
      <c r="AF131" s="1014"/>
      <c r="AG131" s="598"/>
      <c r="AH131" s="187"/>
      <c r="AI131" s="685" t="str">
        <f>IF(AG131=0,"",IF(AG131="kg",'Factors emissió OCCC'!$D$35))</f>
        <v/>
      </c>
      <c r="AJ131" s="189"/>
      <c r="AK131" s="189"/>
      <c r="AL131" s="353" t="str">
        <f t="shared" si="43"/>
        <v>0,00000000</v>
      </c>
      <c r="AM131" s="353" t="str">
        <f t="shared" si="44"/>
        <v>0,00000000</v>
      </c>
      <c r="AN131" s="353" t="str">
        <f t="shared" si="45"/>
        <v>0,00000000</v>
      </c>
      <c r="AO131" s="218" t="s">
        <v>1073</v>
      </c>
      <c r="AP131" s="1014"/>
      <c r="AQ131" s="1014"/>
      <c r="AR131" s="571">
        <f t="shared" si="46"/>
        <v>0</v>
      </c>
      <c r="AS131" s="571">
        <f t="shared" si="46"/>
        <v>0</v>
      </c>
      <c r="AT131" s="571">
        <f t="shared" si="46"/>
        <v>0</v>
      </c>
      <c r="AU131" s="350" t="str">
        <f t="shared" si="47"/>
        <v>OCCC</v>
      </c>
      <c r="AV131" s="122"/>
      <c r="AW131" s="107"/>
      <c r="AX131" s="1519"/>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row>
    <row r="132" spans="1:113" ht="21" customHeight="1" x14ac:dyDescent="0.25">
      <c r="A132" s="182"/>
      <c r="B132" s="120"/>
      <c r="C132" s="686" t="s">
        <v>233</v>
      </c>
      <c r="D132" s="598"/>
      <c r="E132" s="187"/>
      <c r="F132" s="614" t="str">
        <f>IF(D132=0,"",IF(D132="l",'Factors emissió OCCC'!$F$32,))</f>
        <v/>
      </c>
      <c r="G132" s="614" t="str">
        <f>IF(D132=0,"",IF(D132="l",'Factors emissió OCCC'!$M$38,))</f>
        <v/>
      </c>
      <c r="H132" s="614" t="str">
        <f>IF(D132=0,"",IF(D132="l",'Factors emissió OCCC'!$O$38,))</f>
        <v/>
      </c>
      <c r="I132" s="353" t="str">
        <f t="shared" si="34"/>
        <v>0,00000000</v>
      </c>
      <c r="J132" s="353" t="str">
        <f t="shared" si="35"/>
        <v>0,00000000</v>
      </c>
      <c r="K132" s="353" t="str">
        <f t="shared" si="36"/>
        <v>0,00000000</v>
      </c>
      <c r="L132" s="218" t="s">
        <v>1073</v>
      </c>
      <c r="M132" s="598"/>
      <c r="N132" s="187"/>
      <c r="O132" s="614" t="str">
        <f>IF(M132=0,"",IF(M132="l",'Factors emissió OCCC'!$F$33,))</f>
        <v/>
      </c>
      <c r="P132" s="614" t="str">
        <f>IF(M132=0,"",IF(M132="l",'Factors emissió OCCC'!$M$39,))</f>
        <v/>
      </c>
      <c r="Q132" s="614" t="str">
        <f>IF(M132=0,"",IF(M132="l",'Factors emissió OCCC'!$O$39,))</f>
        <v/>
      </c>
      <c r="R132" s="353" t="str">
        <f t="shared" si="37"/>
        <v>0,00000000</v>
      </c>
      <c r="S132" s="353" t="str">
        <f t="shared" si="38"/>
        <v>0,00000000</v>
      </c>
      <c r="T132" s="353" t="str">
        <f t="shared" si="39"/>
        <v>0,00000000</v>
      </c>
      <c r="U132" s="218" t="s">
        <v>1073</v>
      </c>
      <c r="V132" s="598"/>
      <c r="W132" s="187"/>
      <c r="X132" s="614" t="str">
        <f>IF(V132=0,"",IF(V132="kg",'Factors emissió OCCC'!$D$34,'Factors emissió OCCC'!$F$34))</f>
        <v/>
      </c>
      <c r="Y132" s="189"/>
      <c r="Z132" s="189"/>
      <c r="AA132" s="353" t="str">
        <f t="shared" si="40"/>
        <v>0,00000000</v>
      </c>
      <c r="AB132" s="353" t="str">
        <f t="shared" si="41"/>
        <v>0,00000000</v>
      </c>
      <c r="AC132" s="353" t="str">
        <f t="shared" si="42"/>
        <v>0,00000000</v>
      </c>
      <c r="AD132" s="218" t="s">
        <v>1073</v>
      </c>
      <c r="AE132" s="1014"/>
      <c r="AF132" s="1014"/>
      <c r="AG132" s="598"/>
      <c r="AH132" s="187"/>
      <c r="AI132" s="685" t="str">
        <f>IF(AG132=0,"",IF(AG132="kg",'Factors emissió OCCC'!$D$35))</f>
        <v/>
      </c>
      <c r="AJ132" s="189"/>
      <c r="AK132" s="189"/>
      <c r="AL132" s="353" t="str">
        <f t="shared" si="43"/>
        <v>0,00000000</v>
      </c>
      <c r="AM132" s="353" t="str">
        <f t="shared" si="44"/>
        <v>0,00000000</v>
      </c>
      <c r="AN132" s="353" t="str">
        <f t="shared" si="45"/>
        <v>0,00000000</v>
      </c>
      <c r="AO132" s="218" t="s">
        <v>1073</v>
      </c>
      <c r="AP132" s="1014"/>
      <c r="AQ132" s="1014"/>
      <c r="AR132" s="571">
        <f t="shared" si="46"/>
        <v>0</v>
      </c>
      <c r="AS132" s="571">
        <f t="shared" si="46"/>
        <v>0</v>
      </c>
      <c r="AT132" s="571">
        <f t="shared" si="46"/>
        <v>0</v>
      </c>
      <c r="AU132" s="350" t="str">
        <f t="shared" si="47"/>
        <v>OCCC</v>
      </c>
      <c r="AV132" s="122"/>
      <c r="AW132" s="107"/>
      <c r="AX132" s="1519"/>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row>
    <row r="133" spans="1:113" ht="21" customHeight="1" x14ac:dyDescent="0.25">
      <c r="A133" s="182"/>
      <c r="B133" s="120"/>
      <c r="C133" s="686" t="s">
        <v>234</v>
      </c>
      <c r="D133" s="598"/>
      <c r="E133" s="187"/>
      <c r="F133" s="614" t="str">
        <f>IF(D133=0,"",IF(D133="l",'Factors emissió OCCC'!$F$32,))</f>
        <v/>
      </c>
      <c r="G133" s="614" t="str">
        <f>IF(D133=0,"",IF(D133="l",'Factors emissió OCCC'!$M$38,))</f>
        <v/>
      </c>
      <c r="H133" s="614" t="str">
        <f>IF(D133=0,"",IF(D133="l",'Factors emissió OCCC'!$O$38,))</f>
        <v/>
      </c>
      <c r="I133" s="353" t="str">
        <f t="shared" si="34"/>
        <v>0,00000000</v>
      </c>
      <c r="J133" s="353" t="str">
        <f t="shared" si="35"/>
        <v>0,00000000</v>
      </c>
      <c r="K133" s="353" t="str">
        <f t="shared" si="36"/>
        <v>0,00000000</v>
      </c>
      <c r="L133" s="218" t="s">
        <v>1073</v>
      </c>
      <c r="M133" s="598"/>
      <c r="N133" s="187"/>
      <c r="O133" s="614" t="str">
        <f>IF(M133=0,"",IF(M133="l",'Factors emissió OCCC'!$F$33,))</f>
        <v/>
      </c>
      <c r="P133" s="614" t="str">
        <f>IF(M133=0,"",IF(M133="l",'Factors emissió OCCC'!$M$39,))</f>
        <v/>
      </c>
      <c r="Q133" s="614" t="str">
        <f>IF(M133=0,"",IF(M133="l",'Factors emissió OCCC'!$O$39,))</f>
        <v/>
      </c>
      <c r="R133" s="353" t="str">
        <f t="shared" si="37"/>
        <v>0,00000000</v>
      </c>
      <c r="S133" s="353" t="str">
        <f t="shared" si="38"/>
        <v>0,00000000</v>
      </c>
      <c r="T133" s="353" t="str">
        <f t="shared" si="39"/>
        <v>0,00000000</v>
      </c>
      <c r="U133" s="218" t="s">
        <v>1073</v>
      </c>
      <c r="V133" s="598"/>
      <c r="W133" s="187"/>
      <c r="X133" s="614" t="str">
        <f>IF(V133=0,"",IF(V133="kg",'Factors emissió OCCC'!$D$34,'Factors emissió OCCC'!$F$34))</f>
        <v/>
      </c>
      <c r="Y133" s="189"/>
      <c r="Z133" s="189"/>
      <c r="AA133" s="353" t="str">
        <f t="shared" si="40"/>
        <v>0,00000000</v>
      </c>
      <c r="AB133" s="353" t="str">
        <f t="shared" si="41"/>
        <v>0,00000000</v>
      </c>
      <c r="AC133" s="353" t="str">
        <f t="shared" si="42"/>
        <v>0,00000000</v>
      </c>
      <c r="AD133" s="218" t="s">
        <v>1073</v>
      </c>
      <c r="AE133" s="1014"/>
      <c r="AF133" s="1014"/>
      <c r="AG133" s="598"/>
      <c r="AH133" s="187"/>
      <c r="AI133" s="685" t="str">
        <f>IF(AG133=0,"",IF(AG133="kg",'Factors emissió OCCC'!$D$35))</f>
        <v/>
      </c>
      <c r="AJ133" s="189"/>
      <c r="AK133" s="189"/>
      <c r="AL133" s="353" t="str">
        <f t="shared" si="43"/>
        <v>0,00000000</v>
      </c>
      <c r="AM133" s="353" t="str">
        <f t="shared" si="44"/>
        <v>0,00000000</v>
      </c>
      <c r="AN133" s="353" t="str">
        <f t="shared" si="45"/>
        <v>0,00000000</v>
      </c>
      <c r="AO133" s="218" t="s">
        <v>1073</v>
      </c>
      <c r="AP133" s="1014"/>
      <c r="AQ133" s="1014"/>
      <c r="AR133" s="571">
        <f t="shared" si="46"/>
        <v>0</v>
      </c>
      <c r="AS133" s="571">
        <f t="shared" si="46"/>
        <v>0</v>
      </c>
      <c r="AT133" s="571">
        <f t="shared" si="46"/>
        <v>0</v>
      </c>
      <c r="AU133" s="350" t="str">
        <f t="shared" si="47"/>
        <v>OCCC</v>
      </c>
      <c r="AV133" s="122"/>
      <c r="AW133" s="107"/>
      <c r="AX133" s="1519"/>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row>
    <row r="134" spans="1:113" ht="21" customHeight="1" outlineLevel="1" x14ac:dyDescent="0.25">
      <c r="A134" s="182"/>
      <c r="B134" s="120"/>
      <c r="C134" s="686" t="s">
        <v>235</v>
      </c>
      <c r="D134" s="598"/>
      <c r="E134" s="187"/>
      <c r="F134" s="614" t="str">
        <f>IF(D134=0,"",IF(D134="l",'Factors emissió OCCC'!$F$32,))</f>
        <v/>
      </c>
      <c r="G134" s="614" t="str">
        <f>IF(D134=0,"",IF(D134="l",'Factors emissió OCCC'!$M$38,))</f>
        <v/>
      </c>
      <c r="H134" s="614" t="str">
        <f>IF(D134=0,"",IF(D134="l",'Factors emissió OCCC'!$O$38,))</f>
        <v/>
      </c>
      <c r="I134" s="353" t="str">
        <f t="shared" si="34"/>
        <v>0,00000000</v>
      </c>
      <c r="J134" s="353" t="str">
        <f t="shared" si="35"/>
        <v>0,00000000</v>
      </c>
      <c r="K134" s="353" t="str">
        <f t="shared" si="36"/>
        <v>0,00000000</v>
      </c>
      <c r="L134" s="218" t="s">
        <v>1073</v>
      </c>
      <c r="M134" s="598"/>
      <c r="N134" s="187"/>
      <c r="O134" s="614" t="str">
        <f>IF(M134=0,"",IF(M134="l",'Factors emissió OCCC'!$F$33,))</f>
        <v/>
      </c>
      <c r="P134" s="614" t="str">
        <f>IF(M134=0,"",IF(M134="l",'Factors emissió OCCC'!$M$39,))</f>
        <v/>
      </c>
      <c r="Q134" s="614" t="str">
        <f>IF(M134=0,"",IF(M134="l",'Factors emissió OCCC'!$O$39,))</f>
        <v/>
      </c>
      <c r="R134" s="353" t="str">
        <f t="shared" si="37"/>
        <v>0,00000000</v>
      </c>
      <c r="S134" s="353" t="str">
        <f t="shared" si="38"/>
        <v>0,00000000</v>
      </c>
      <c r="T134" s="353" t="str">
        <f t="shared" si="39"/>
        <v>0,00000000</v>
      </c>
      <c r="U134" s="218" t="s">
        <v>1073</v>
      </c>
      <c r="V134" s="598"/>
      <c r="W134" s="187"/>
      <c r="X134" s="614" t="str">
        <f>IF(V134=0,"",IF(V134="kg",'Factors emissió OCCC'!$D$34,'Factors emissió OCCC'!$F$34))</f>
        <v/>
      </c>
      <c r="Y134" s="189"/>
      <c r="Z134" s="189"/>
      <c r="AA134" s="353" t="str">
        <f t="shared" si="40"/>
        <v>0,00000000</v>
      </c>
      <c r="AB134" s="353" t="str">
        <f t="shared" si="41"/>
        <v>0,00000000</v>
      </c>
      <c r="AC134" s="353" t="str">
        <f t="shared" si="42"/>
        <v>0,00000000</v>
      </c>
      <c r="AD134" s="218" t="s">
        <v>1073</v>
      </c>
      <c r="AE134" s="1014"/>
      <c r="AF134" s="1014"/>
      <c r="AG134" s="598"/>
      <c r="AH134" s="187"/>
      <c r="AI134" s="685" t="str">
        <f>IF(AG134=0,"",IF(AG134="kg",'Factors emissió OCCC'!$D$35))</f>
        <v/>
      </c>
      <c r="AJ134" s="189"/>
      <c r="AK134" s="189"/>
      <c r="AL134" s="353" t="str">
        <f t="shared" si="43"/>
        <v>0,00000000</v>
      </c>
      <c r="AM134" s="353" t="str">
        <f t="shared" si="44"/>
        <v>0,00000000</v>
      </c>
      <c r="AN134" s="353" t="str">
        <f t="shared" si="45"/>
        <v>0,00000000</v>
      </c>
      <c r="AO134" s="218" t="s">
        <v>1073</v>
      </c>
      <c r="AP134" s="1014"/>
      <c r="AQ134" s="1014"/>
      <c r="AR134" s="571">
        <f t="shared" si="46"/>
        <v>0</v>
      </c>
      <c r="AS134" s="571">
        <f t="shared" si="46"/>
        <v>0</v>
      </c>
      <c r="AT134" s="571">
        <f t="shared" si="46"/>
        <v>0</v>
      </c>
      <c r="AU134" s="350" t="str">
        <f t="shared" si="47"/>
        <v>OCCC</v>
      </c>
      <c r="AV134" s="122"/>
      <c r="AW134" s="107"/>
      <c r="AX134" s="1519"/>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row>
    <row r="135" spans="1:113" ht="21" customHeight="1" outlineLevel="1" x14ac:dyDescent="0.25">
      <c r="A135" s="182"/>
      <c r="B135" s="120"/>
      <c r="C135" s="686" t="s">
        <v>236</v>
      </c>
      <c r="D135" s="598"/>
      <c r="E135" s="187"/>
      <c r="F135" s="614" t="str">
        <f>IF(D135=0,"",IF(D135="l",'Factors emissió OCCC'!$F$32,))</f>
        <v/>
      </c>
      <c r="G135" s="614" t="str">
        <f>IF(D135=0,"",IF(D135="l",'Factors emissió OCCC'!$M$38,))</f>
        <v/>
      </c>
      <c r="H135" s="614" t="str">
        <f>IF(D135=0,"",IF(D135="l",'Factors emissió OCCC'!$O$38,))</f>
        <v/>
      </c>
      <c r="I135" s="353" t="str">
        <f t="shared" si="34"/>
        <v>0,00000000</v>
      </c>
      <c r="J135" s="353" t="str">
        <f t="shared" si="35"/>
        <v>0,00000000</v>
      </c>
      <c r="K135" s="353" t="str">
        <f t="shared" si="36"/>
        <v>0,00000000</v>
      </c>
      <c r="L135" s="218" t="s">
        <v>1073</v>
      </c>
      <c r="M135" s="598"/>
      <c r="N135" s="187"/>
      <c r="O135" s="614" t="str">
        <f>IF(M135=0,"",IF(M135="l",'Factors emissió OCCC'!$F$33,))</f>
        <v/>
      </c>
      <c r="P135" s="614" t="str">
        <f>IF(M135=0,"",IF(M135="l",'Factors emissió OCCC'!$M$39,))</f>
        <v/>
      </c>
      <c r="Q135" s="614" t="str">
        <f>IF(M135=0,"",IF(M135="l",'Factors emissió OCCC'!$O$39,))</f>
        <v/>
      </c>
      <c r="R135" s="353" t="str">
        <f t="shared" si="37"/>
        <v>0,00000000</v>
      </c>
      <c r="S135" s="353" t="str">
        <f t="shared" si="38"/>
        <v>0,00000000</v>
      </c>
      <c r="T135" s="353" t="str">
        <f t="shared" si="39"/>
        <v>0,00000000</v>
      </c>
      <c r="U135" s="218" t="s">
        <v>1073</v>
      </c>
      <c r="V135" s="598"/>
      <c r="W135" s="187"/>
      <c r="X135" s="614" t="str">
        <f>IF(V135=0,"",IF(V135="kg",'Factors emissió OCCC'!$D$34,'Factors emissió OCCC'!$F$34))</f>
        <v/>
      </c>
      <c r="Y135" s="189"/>
      <c r="Z135" s="189"/>
      <c r="AA135" s="353" t="str">
        <f t="shared" si="40"/>
        <v>0,00000000</v>
      </c>
      <c r="AB135" s="353" t="str">
        <f t="shared" si="41"/>
        <v>0,00000000</v>
      </c>
      <c r="AC135" s="353" t="str">
        <f t="shared" si="42"/>
        <v>0,00000000</v>
      </c>
      <c r="AD135" s="218" t="s">
        <v>1073</v>
      </c>
      <c r="AE135" s="1014"/>
      <c r="AF135" s="1014"/>
      <c r="AG135" s="598"/>
      <c r="AH135" s="187"/>
      <c r="AI135" s="685" t="str">
        <f>IF(AG135=0,"",IF(AG135="kg",'Factors emissió OCCC'!$D$35))</f>
        <v/>
      </c>
      <c r="AJ135" s="189"/>
      <c r="AK135" s="189"/>
      <c r="AL135" s="353" t="str">
        <f t="shared" si="43"/>
        <v>0,00000000</v>
      </c>
      <c r="AM135" s="353" t="str">
        <f t="shared" si="44"/>
        <v>0,00000000</v>
      </c>
      <c r="AN135" s="353" t="str">
        <f t="shared" si="45"/>
        <v>0,00000000</v>
      </c>
      <c r="AO135" s="218" t="s">
        <v>1073</v>
      </c>
      <c r="AP135" s="1014"/>
      <c r="AQ135" s="1014"/>
      <c r="AR135" s="571">
        <f t="shared" si="46"/>
        <v>0</v>
      </c>
      <c r="AS135" s="571">
        <f t="shared" si="46"/>
        <v>0</v>
      </c>
      <c r="AT135" s="571">
        <f t="shared" si="46"/>
        <v>0</v>
      </c>
      <c r="AU135" s="350" t="str">
        <f t="shared" si="47"/>
        <v>OCCC</v>
      </c>
      <c r="AV135" s="122"/>
      <c r="AW135" s="107"/>
      <c r="AX135" s="1519"/>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row>
    <row r="136" spans="1:113" ht="21" customHeight="1" outlineLevel="1" x14ac:dyDescent="0.25">
      <c r="A136" s="182"/>
      <c r="B136" s="120"/>
      <c r="C136" s="686" t="s">
        <v>237</v>
      </c>
      <c r="D136" s="598"/>
      <c r="E136" s="187"/>
      <c r="F136" s="614" t="str">
        <f>IF(D136=0,"",IF(D136="l",'Factors emissió OCCC'!$F$32,))</f>
        <v/>
      </c>
      <c r="G136" s="614" t="str">
        <f>IF(D136=0,"",IF(D136="l",'Factors emissió OCCC'!$M$38,))</f>
        <v/>
      </c>
      <c r="H136" s="614" t="str">
        <f>IF(D136=0,"",IF(D136="l",'Factors emissió OCCC'!$O$38,))</f>
        <v/>
      </c>
      <c r="I136" s="353" t="str">
        <f t="shared" si="34"/>
        <v>0,00000000</v>
      </c>
      <c r="J136" s="353" t="str">
        <f t="shared" si="35"/>
        <v>0,00000000</v>
      </c>
      <c r="K136" s="353" t="str">
        <f t="shared" si="36"/>
        <v>0,00000000</v>
      </c>
      <c r="L136" s="218" t="s">
        <v>1073</v>
      </c>
      <c r="M136" s="598"/>
      <c r="N136" s="187"/>
      <c r="O136" s="614" t="str">
        <f>IF(M136=0,"",IF(M136="l",'Factors emissió OCCC'!$F$33,))</f>
        <v/>
      </c>
      <c r="P136" s="614" t="str">
        <f>IF(M136=0,"",IF(M136="l",'Factors emissió OCCC'!$M$39,))</f>
        <v/>
      </c>
      <c r="Q136" s="614" t="str">
        <f>IF(M136=0,"",IF(M136="l",'Factors emissió OCCC'!$O$39,))</f>
        <v/>
      </c>
      <c r="R136" s="353" t="str">
        <f t="shared" si="37"/>
        <v>0,00000000</v>
      </c>
      <c r="S136" s="353" t="str">
        <f t="shared" si="38"/>
        <v>0,00000000</v>
      </c>
      <c r="T136" s="353" t="str">
        <f t="shared" si="39"/>
        <v>0,00000000</v>
      </c>
      <c r="U136" s="218" t="s">
        <v>1073</v>
      </c>
      <c r="V136" s="598"/>
      <c r="W136" s="187"/>
      <c r="X136" s="614" t="str">
        <f>IF(V136=0,"",IF(V136="kg",'Factors emissió OCCC'!$D$34,'Factors emissió OCCC'!$F$34))</f>
        <v/>
      </c>
      <c r="Y136" s="189"/>
      <c r="Z136" s="189"/>
      <c r="AA136" s="353" t="str">
        <f t="shared" si="40"/>
        <v>0,00000000</v>
      </c>
      <c r="AB136" s="353" t="str">
        <f t="shared" si="41"/>
        <v>0,00000000</v>
      </c>
      <c r="AC136" s="353" t="str">
        <f t="shared" si="42"/>
        <v>0,00000000</v>
      </c>
      <c r="AD136" s="218" t="s">
        <v>1073</v>
      </c>
      <c r="AE136" s="1014"/>
      <c r="AF136" s="1014"/>
      <c r="AG136" s="598"/>
      <c r="AH136" s="187"/>
      <c r="AI136" s="685" t="str">
        <f>IF(AG136=0,"",IF(AG136="kg",'Factors emissió OCCC'!$D$35))</f>
        <v/>
      </c>
      <c r="AJ136" s="189"/>
      <c r="AK136" s="189"/>
      <c r="AL136" s="353" t="str">
        <f t="shared" si="43"/>
        <v>0,00000000</v>
      </c>
      <c r="AM136" s="353" t="str">
        <f t="shared" si="44"/>
        <v>0,00000000</v>
      </c>
      <c r="AN136" s="353" t="str">
        <f t="shared" si="45"/>
        <v>0,00000000</v>
      </c>
      <c r="AO136" s="218" t="s">
        <v>1073</v>
      </c>
      <c r="AP136" s="1014"/>
      <c r="AQ136" s="1014"/>
      <c r="AR136" s="571">
        <f t="shared" si="46"/>
        <v>0</v>
      </c>
      <c r="AS136" s="571">
        <f t="shared" si="46"/>
        <v>0</v>
      </c>
      <c r="AT136" s="571">
        <f t="shared" si="46"/>
        <v>0</v>
      </c>
      <c r="AU136" s="350" t="str">
        <f t="shared" si="47"/>
        <v>OCCC</v>
      </c>
      <c r="AV136" s="122"/>
      <c r="AW136" s="107"/>
      <c r="AX136" s="1519"/>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row>
    <row r="137" spans="1:113" ht="21" customHeight="1" outlineLevel="1" x14ac:dyDescent="0.25">
      <c r="A137" s="182"/>
      <c r="B137" s="120"/>
      <c r="C137" s="686" t="s">
        <v>238</v>
      </c>
      <c r="D137" s="598"/>
      <c r="E137" s="187"/>
      <c r="F137" s="614" t="str">
        <f>IF(D137=0,"",IF(D137="l",'Factors emissió OCCC'!$F$32,))</f>
        <v/>
      </c>
      <c r="G137" s="614" t="str">
        <f>IF(D137=0,"",IF(D137="l",'Factors emissió OCCC'!$M$38,))</f>
        <v/>
      </c>
      <c r="H137" s="614" t="str">
        <f>IF(D137=0,"",IF(D137="l",'Factors emissió OCCC'!$O$38,))</f>
        <v/>
      </c>
      <c r="I137" s="353" t="str">
        <f t="shared" si="34"/>
        <v>0,00000000</v>
      </c>
      <c r="J137" s="353" t="str">
        <f t="shared" si="35"/>
        <v>0,00000000</v>
      </c>
      <c r="K137" s="353" t="str">
        <f t="shared" si="36"/>
        <v>0,00000000</v>
      </c>
      <c r="L137" s="218" t="s">
        <v>1073</v>
      </c>
      <c r="M137" s="598"/>
      <c r="N137" s="187"/>
      <c r="O137" s="614" t="str">
        <f>IF(M137=0,"",IF(M137="l",'Factors emissió OCCC'!$F$33,))</f>
        <v/>
      </c>
      <c r="P137" s="614" t="str">
        <f>IF(M137=0,"",IF(M137="l",'Factors emissió OCCC'!$M$39,))</f>
        <v/>
      </c>
      <c r="Q137" s="614" t="str">
        <f>IF(M137=0,"",IF(M137="l",'Factors emissió OCCC'!$O$39,))</f>
        <v/>
      </c>
      <c r="R137" s="353" t="str">
        <f t="shared" si="37"/>
        <v>0,00000000</v>
      </c>
      <c r="S137" s="353" t="str">
        <f t="shared" si="38"/>
        <v>0,00000000</v>
      </c>
      <c r="T137" s="353" t="str">
        <f t="shared" si="39"/>
        <v>0,00000000</v>
      </c>
      <c r="U137" s="218" t="s">
        <v>1073</v>
      </c>
      <c r="V137" s="598"/>
      <c r="W137" s="187"/>
      <c r="X137" s="614" t="str">
        <f>IF(V137=0,"",IF(V137="kg",'Factors emissió OCCC'!$D$34,'Factors emissió OCCC'!$F$34))</f>
        <v/>
      </c>
      <c r="Y137" s="189"/>
      <c r="Z137" s="189"/>
      <c r="AA137" s="353" t="str">
        <f t="shared" si="40"/>
        <v>0,00000000</v>
      </c>
      <c r="AB137" s="353" t="str">
        <f t="shared" si="41"/>
        <v>0,00000000</v>
      </c>
      <c r="AC137" s="353" t="str">
        <f t="shared" si="42"/>
        <v>0,00000000</v>
      </c>
      <c r="AD137" s="218" t="s">
        <v>1073</v>
      </c>
      <c r="AE137" s="1014"/>
      <c r="AF137" s="1014"/>
      <c r="AG137" s="598"/>
      <c r="AH137" s="187"/>
      <c r="AI137" s="685" t="str">
        <f>IF(AG137=0,"",IF(AG137="kg",'Factors emissió OCCC'!$D$35))</f>
        <v/>
      </c>
      <c r="AJ137" s="189"/>
      <c r="AK137" s="189"/>
      <c r="AL137" s="353" t="str">
        <f t="shared" si="43"/>
        <v>0,00000000</v>
      </c>
      <c r="AM137" s="353" t="str">
        <f t="shared" si="44"/>
        <v>0,00000000</v>
      </c>
      <c r="AN137" s="353" t="str">
        <f t="shared" si="45"/>
        <v>0,00000000</v>
      </c>
      <c r="AO137" s="218" t="s">
        <v>1073</v>
      </c>
      <c r="AP137" s="1014"/>
      <c r="AQ137" s="1014"/>
      <c r="AR137" s="571">
        <f t="shared" si="46"/>
        <v>0</v>
      </c>
      <c r="AS137" s="571">
        <f t="shared" si="46"/>
        <v>0</v>
      </c>
      <c r="AT137" s="571">
        <f t="shared" si="46"/>
        <v>0</v>
      </c>
      <c r="AU137" s="350" t="str">
        <f t="shared" si="47"/>
        <v>OCCC</v>
      </c>
      <c r="AV137" s="122"/>
      <c r="AW137" s="107"/>
      <c r="AX137" s="1519"/>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row>
    <row r="138" spans="1:113" ht="21" customHeight="1" outlineLevel="1" x14ac:dyDescent="0.25">
      <c r="A138" s="182"/>
      <c r="B138" s="120"/>
      <c r="C138" s="686" t="s">
        <v>239</v>
      </c>
      <c r="D138" s="598"/>
      <c r="E138" s="187"/>
      <c r="F138" s="614" t="str">
        <f>IF(D138=0,"",IF(D138="l",'Factors emissió OCCC'!$F$32,))</f>
        <v/>
      </c>
      <c r="G138" s="614" t="str">
        <f>IF(D138=0,"",IF(D138="l",'Factors emissió OCCC'!$M$38,))</f>
        <v/>
      </c>
      <c r="H138" s="614" t="str">
        <f>IF(D138=0,"",IF(D138="l",'Factors emissió OCCC'!$O$38,))</f>
        <v/>
      </c>
      <c r="I138" s="353" t="str">
        <f t="shared" si="34"/>
        <v>0,00000000</v>
      </c>
      <c r="J138" s="353" t="str">
        <f t="shared" si="35"/>
        <v>0,00000000</v>
      </c>
      <c r="K138" s="353" t="str">
        <f t="shared" si="36"/>
        <v>0,00000000</v>
      </c>
      <c r="L138" s="218" t="s">
        <v>1073</v>
      </c>
      <c r="M138" s="598"/>
      <c r="N138" s="187"/>
      <c r="O138" s="614" t="str">
        <f>IF(M138=0,"",IF(M138="l",'Factors emissió OCCC'!$F$33,))</f>
        <v/>
      </c>
      <c r="P138" s="614" t="str">
        <f>IF(M138=0,"",IF(M138="l",'Factors emissió OCCC'!$M$39,))</f>
        <v/>
      </c>
      <c r="Q138" s="614" t="str">
        <f>IF(M138=0,"",IF(M138="l",'Factors emissió OCCC'!$O$39,))</f>
        <v/>
      </c>
      <c r="R138" s="353" t="str">
        <f t="shared" si="37"/>
        <v>0,00000000</v>
      </c>
      <c r="S138" s="353" t="str">
        <f t="shared" si="38"/>
        <v>0,00000000</v>
      </c>
      <c r="T138" s="353" t="str">
        <f t="shared" si="39"/>
        <v>0,00000000</v>
      </c>
      <c r="U138" s="218" t="s">
        <v>1073</v>
      </c>
      <c r="V138" s="598"/>
      <c r="W138" s="187"/>
      <c r="X138" s="614" t="str">
        <f>IF(V138=0,"",IF(V138="kg",'Factors emissió OCCC'!$D$34,'Factors emissió OCCC'!$F$34))</f>
        <v/>
      </c>
      <c r="Y138" s="189"/>
      <c r="Z138" s="189"/>
      <c r="AA138" s="353" t="str">
        <f t="shared" si="40"/>
        <v>0,00000000</v>
      </c>
      <c r="AB138" s="353" t="str">
        <f t="shared" si="41"/>
        <v>0,00000000</v>
      </c>
      <c r="AC138" s="353" t="str">
        <f t="shared" si="42"/>
        <v>0,00000000</v>
      </c>
      <c r="AD138" s="218" t="s">
        <v>1073</v>
      </c>
      <c r="AE138" s="1014"/>
      <c r="AF138" s="1014"/>
      <c r="AG138" s="598"/>
      <c r="AH138" s="187"/>
      <c r="AI138" s="685" t="str">
        <f>IF(AG138=0,"",IF(AG138="kg",'Factors emissió OCCC'!$D$35))</f>
        <v/>
      </c>
      <c r="AJ138" s="189"/>
      <c r="AK138" s="189"/>
      <c r="AL138" s="353" t="str">
        <f t="shared" si="43"/>
        <v>0,00000000</v>
      </c>
      <c r="AM138" s="353" t="str">
        <f t="shared" si="44"/>
        <v>0,00000000</v>
      </c>
      <c r="AN138" s="353" t="str">
        <f t="shared" si="45"/>
        <v>0,00000000</v>
      </c>
      <c r="AO138" s="218" t="s">
        <v>1073</v>
      </c>
      <c r="AP138" s="1014"/>
      <c r="AQ138" s="1014"/>
      <c r="AR138" s="571">
        <f t="shared" si="46"/>
        <v>0</v>
      </c>
      <c r="AS138" s="571">
        <f t="shared" si="46"/>
        <v>0</v>
      </c>
      <c r="AT138" s="571">
        <f t="shared" si="46"/>
        <v>0</v>
      </c>
      <c r="AU138" s="350" t="str">
        <f t="shared" si="47"/>
        <v>OCCC</v>
      </c>
      <c r="AV138" s="122"/>
      <c r="AW138" s="107"/>
      <c r="AX138" s="1519"/>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row>
    <row r="139" spans="1:113" ht="21" customHeight="1" outlineLevel="1" x14ac:dyDescent="0.25">
      <c r="A139" s="182"/>
      <c r="B139" s="120"/>
      <c r="C139" s="686" t="s">
        <v>240</v>
      </c>
      <c r="D139" s="598"/>
      <c r="E139" s="187"/>
      <c r="F139" s="614" t="str">
        <f>IF(D139=0,"",IF(D139="l",'Factors emissió OCCC'!$F$32,))</f>
        <v/>
      </c>
      <c r="G139" s="614" t="str">
        <f>IF(D139=0,"",IF(D139="l",'Factors emissió OCCC'!$M$38,))</f>
        <v/>
      </c>
      <c r="H139" s="614" t="str">
        <f>IF(D139=0,"",IF(D139="l",'Factors emissió OCCC'!$O$38,))</f>
        <v/>
      </c>
      <c r="I139" s="353" t="str">
        <f t="shared" si="34"/>
        <v>0,00000000</v>
      </c>
      <c r="J139" s="353" t="str">
        <f t="shared" si="35"/>
        <v>0,00000000</v>
      </c>
      <c r="K139" s="353" t="str">
        <f t="shared" si="36"/>
        <v>0,00000000</v>
      </c>
      <c r="L139" s="218" t="s">
        <v>1073</v>
      </c>
      <c r="M139" s="598"/>
      <c r="N139" s="187"/>
      <c r="O139" s="614" t="str">
        <f>IF(M139=0,"",IF(M139="l",'Factors emissió OCCC'!$F$33,))</f>
        <v/>
      </c>
      <c r="P139" s="614" t="str">
        <f>IF(M139=0,"",IF(M139="l",'Factors emissió OCCC'!$M$39,))</f>
        <v/>
      </c>
      <c r="Q139" s="614" t="str">
        <f>IF(M139=0,"",IF(M139="l",'Factors emissió OCCC'!$O$39,))</f>
        <v/>
      </c>
      <c r="R139" s="353" t="str">
        <f t="shared" si="37"/>
        <v>0,00000000</v>
      </c>
      <c r="S139" s="353" t="str">
        <f t="shared" si="38"/>
        <v>0,00000000</v>
      </c>
      <c r="T139" s="353" t="str">
        <f t="shared" si="39"/>
        <v>0,00000000</v>
      </c>
      <c r="U139" s="218" t="s">
        <v>1073</v>
      </c>
      <c r="V139" s="598"/>
      <c r="W139" s="187"/>
      <c r="X139" s="614" t="str">
        <f>IF(V139=0,"",IF(V139="kg",'Factors emissió OCCC'!$D$34,'Factors emissió OCCC'!$F$34))</f>
        <v/>
      </c>
      <c r="Y139" s="189"/>
      <c r="Z139" s="189"/>
      <c r="AA139" s="353" t="str">
        <f t="shared" si="40"/>
        <v>0,00000000</v>
      </c>
      <c r="AB139" s="353" t="str">
        <f t="shared" si="41"/>
        <v>0,00000000</v>
      </c>
      <c r="AC139" s="353" t="str">
        <f t="shared" si="42"/>
        <v>0,00000000</v>
      </c>
      <c r="AD139" s="218" t="s">
        <v>1073</v>
      </c>
      <c r="AE139" s="1014"/>
      <c r="AF139" s="1014"/>
      <c r="AG139" s="598"/>
      <c r="AH139" s="187"/>
      <c r="AI139" s="685" t="str">
        <f>IF(AG139=0,"",IF(AG139="kg",'Factors emissió OCCC'!$D$35))</f>
        <v/>
      </c>
      <c r="AJ139" s="189"/>
      <c r="AK139" s="189"/>
      <c r="AL139" s="353" t="str">
        <f t="shared" si="43"/>
        <v>0,00000000</v>
      </c>
      <c r="AM139" s="353" t="str">
        <f t="shared" si="44"/>
        <v>0,00000000</v>
      </c>
      <c r="AN139" s="353" t="str">
        <f t="shared" si="45"/>
        <v>0,00000000</v>
      </c>
      <c r="AO139" s="218" t="s">
        <v>1073</v>
      </c>
      <c r="AP139" s="1014"/>
      <c r="AQ139" s="1014"/>
      <c r="AR139" s="571">
        <f t="shared" si="46"/>
        <v>0</v>
      </c>
      <c r="AS139" s="571">
        <f t="shared" si="46"/>
        <v>0</v>
      </c>
      <c r="AT139" s="571">
        <f t="shared" si="46"/>
        <v>0</v>
      </c>
      <c r="AU139" s="350" t="str">
        <f t="shared" si="47"/>
        <v>OCCC</v>
      </c>
      <c r="AV139" s="122"/>
      <c r="AW139" s="107"/>
      <c r="AX139" s="1519"/>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row>
    <row r="140" spans="1:113" ht="21" customHeight="1" outlineLevel="1" x14ac:dyDescent="0.25">
      <c r="A140" s="182"/>
      <c r="B140" s="120"/>
      <c r="C140" s="686" t="s">
        <v>241</v>
      </c>
      <c r="D140" s="598"/>
      <c r="E140" s="187"/>
      <c r="F140" s="614" t="str">
        <f>IF(D140=0,"",IF(D140="l",'Factors emissió OCCC'!$F$32,))</f>
        <v/>
      </c>
      <c r="G140" s="614" t="str">
        <f>IF(D140=0,"",IF(D140="l",'Factors emissió OCCC'!$M$38,))</f>
        <v/>
      </c>
      <c r="H140" s="614" t="str">
        <f>IF(D140=0,"",IF(D140="l",'Factors emissió OCCC'!$O$38,))</f>
        <v/>
      </c>
      <c r="I140" s="353" t="str">
        <f t="shared" si="34"/>
        <v>0,00000000</v>
      </c>
      <c r="J140" s="353" t="str">
        <f t="shared" si="35"/>
        <v>0,00000000</v>
      </c>
      <c r="K140" s="353" t="str">
        <f t="shared" si="36"/>
        <v>0,00000000</v>
      </c>
      <c r="L140" s="218" t="s">
        <v>1073</v>
      </c>
      <c r="M140" s="598"/>
      <c r="N140" s="187"/>
      <c r="O140" s="614" t="str">
        <f>IF(M140=0,"",IF(M140="l",'Factors emissió OCCC'!$F$33,))</f>
        <v/>
      </c>
      <c r="P140" s="614" t="str">
        <f>IF(M140=0,"",IF(M140="l",'Factors emissió OCCC'!$M$39,))</f>
        <v/>
      </c>
      <c r="Q140" s="614" t="str">
        <f>IF(M140=0,"",IF(M140="l",'Factors emissió OCCC'!$O$39,))</f>
        <v/>
      </c>
      <c r="R140" s="353" t="str">
        <f t="shared" si="37"/>
        <v>0,00000000</v>
      </c>
      <c r="S140" s="353" t="str">
        <f t="shared" si="38"/>
        <v>0,00000000</v>
      </c>
      <c r="T140" s="353" t="str">
        <f t="shared" si="39"/>
        <v>0,00000000</v>
      </c>
      <c r="U140" s="218" t="s">
        <v>1073</v>
      </c>
      <c r="V140" s="598"/>
      <c r="W140" s="187"/>
      <c r="X140" s="614" t="str">
        <f>IF(V140=0,"",IF(V140="kg",'Factors emissió OCCC'!$D$34,'Factors emissió OCCC'!$F$34))</f>
        <v/>
      </c>
      <c r="Y140" s="189"/>
      <c r="Z140" s="189"/>
      <c r="AA140" s="353" t="str">
        <f t="shared" si="40"/>
        <v>0,00000000</v>
      </c>
      <c r="AB140" s="353" t="str">
        <f t="shared" si="41"/>
        <v>0,00000000</v>
      </c>
      <c r="AC140" s="353" t="str">
        <f t="shared" si="42"/>
        <v>0,00000000</v>
      </c>
      <c r="AD140" s="218" t="s">
        <v>1073</v>
      </c>
      <c r="AE140" s="1014"/>
      <c r="AF140" s="1014"/>
      <c r="AG140" s="598"/>
      <c r="AH140" s="187"/>
      <c r="AI140" s="685" t="str">
        <f>IF(AG140=0,"",IF(AG140="kg",'Factors emissió OCCC'!$D$35))</f>
        <v/>
      </c>
      <c r="AJ140" s="189"/>
      <c r="AK140" s="189"/>
      <c r="AL140" s="353" t="str">
        <f t="shared" si="43"/>
        <v>0,00000000</v>
      </c>
      <c r="AM140" s="353" t="str">
        <f t="shared" si="44"/>
        <v>0,00000000</v>
      </c>
      <c r="AN140" s="353" t="str">
        <f t="shared" si="45"/>
        <v>0,00000000</v>
      </c>
      <c r="AO140" s="218" t="s">
        <v>1073</v>
      </c>
      <c r="AP140" s="1014"/>
      <c r="AQ140" s="1014"/>
      <c r="AR140" s="571">
        <f t="shared" si="46"/>
        <v>0</v>
      </c>
      <c r="AS140" s="571">
        <f t="shared" si="46"/>
        <v>0</v>
      </c>
      <c r="AT140" s="571">
        <f t="shared" si="46"/>
        <v>0</v>
      </c>
      <c r="AU140" s="350" t="str">
        <f t="shared" si="47"/>
        <v>OCCC</v>
      </c>
      <c r="AV140" s="122"/>
      <c r="AW140" s="107"/>
      <c r="AX140" s="141"/>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row>
    <row r="141" spans="1:113" ht="21" customHeight="1" outlineLevel="1" x14ac:dyDescent="0.25">
      <c r="A141" s="182"/>
      <c r="B141" s="120"/>
      <c r="C141" s="686" t="s">
        <v>242</v>
      </c>
      <c r="D141" s="598"/>
      <c r="E141" s="187"/>
      <c r="F141" s="614" t="str">
        <f>IF(D141=0,"",IF(D141="l",'Factors emissió OCCC'!$F$32,))</f>
        <v/>
      </c>
      <c r="G141" s="614" t="str">
        <f>IF(D141=0,"",IF(D141="l",'Factors emissió OCCC'!$M$38,))</f>
        <v/>
      </c>
      <c r="H141" s="614" t="str">
        <f>IF(D141=0,"",IF(D141="l",'Factors emissió OCCC'!$O$38,))</f>
        <v/>
      </c>
      <c r="I141" s="353" t="str">
        <f t="shared" si="34"/>
        <v>0,00000000</v>
      </c>
      <c r="J141" s="353" t="str">
        <f t="shared" si="35"/>
        <v>0,00000000</v>
      </c>
      <c r="K141" s="353" t="str">
        <f t="shared" si="36"/>
        <v>0,00000000</v>
      </c>
      <c r="L141" s="218" t="s">
        <v>1073</v>
      </c>
      <c r="M141" s="598"/>
      <c r="N141" s="187"/>
      <c r="O141" s="614" t="str">
        <f>IF(M141=0,"",IF(M141="l",'Factors emissió OCCC'!$F$33,))</f>
        <v/>
      </c>
      <c r="P141" s="614" t="str">
        <f>IF(M141=0,"",IF(M141="l",'Factors emissió OCCC'!$M$39,))</f>
        <v/>
      </c>
      <c r="Q141" s="614" t="str">
        <f>IF(M141=0,"",IF(M141="l",'Factors emissió OCCC'!$O$39,))</f>
        <v/>
      </c>
      <c r="R141" s="353" t="str">
        <f t="shared" si="37"/>
        <v>0,00000000</v>
      </c>
      <c r="S141" s="353" t="str">
        <f t="shared" si="38"/>
        <v>0,00000000</v>
      </c>
      <c r="T141" s="353" t="str">
        <f t="shared" si="39"/>
        <v>0,00000000</v>
      </c>
      <c r="U141" s="218" t="s">
        <v>1073</v>
      </c>
      <c r="V141" s="598"/>
      <c r="W141" s="187"/>
      <c r="X141" s="614" t="str">
        <f>IF(V141=0,"",IF(V141="kg",'Factors emissió OCCC'!$D$34,'Factors emissió OCCC'!$F$34))</f>
        <v/>
      </c>
      <c r="Y141" s="189"/>
      <c r="Z141" s="189"/>
      <c r="AA141" s="353" t="str">
        <f t="shared" si="40"/>
        <v>0,00000000</v>
      </c>
      <c r="AB141" s="353" t="str">
        <f t="shared" si="41"/>
        <v>0,00000000</v>
      </c>
      <c r="AC141" s="353" t="str">
        <f t="shared" si="42"/>
        <v>0,00000000</v>
      </c>
      <c r="AD141" s="218" t="s">
        <v>1073</v>
      </c>
      <c r="AE141" s="1014"/>
      <c r="AF141" s="1014"/>
      <c r="AG141" s="598"/>
      <c r="AH141" s="187"/>
      <c r="AI141" s="685" t="str">
        <f>IF(AG141=0,"",IF(AG141="kg",'Factors emissió OCCC'!$D$35))</f>
        <v/>
      </c>
      <c r="AJ141" s="189"/>
      <c r="AK141" s="189"/>
      <c r="AL141" s="353" t="str">
        <f t="shared" si="43"/>
        <v>0,00000000</v>
      </c>
      <c r="AM141" s="353" t="str">
        <f t="shared" si="44"/>
        <v>0,00000000</v>
      </c>
      <c r="AN141" s="353" t="str">
        <f t="shared" si="45"/>
        <v>0,00000000</v>
      </c>
      <c r="AO141" s="218" t="s">
        <v>1073</v>
      </c>
      <c r="AP141" s="1014"/>
      <c r="AQ141" s="1014"/>
      <c r="AR141" s="571">
        <f t="shared" si="46"/>
        <v>0</v>
      </c>
      <c r="AS141" s="571">
        <f t="shared" si="46"/>
        <v>0</v>
      </c>
      <c r="AT141" s="571">
        <f t="shared" si="46"/>
        <v>0</v>
      </c>
      <c r="AU141" s="350" t="str">
        <f t="shared" si="47"/>
        <v>OCCC</v>
      </c>
      <c r="AV141" s="122"/>
      <c r="AW141" s="107"/>
      <c r="AX141" s="141"/>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row>
    <row r="142" spans="1:113" ht="21" customHeight="1" outlineLevel="1" x14ac:dyDescent="0.25">
      <c r="A142" s="182"/>
      <c r="B142" s="120"/>
      <c r="C142" s="686" t="s">
        <v>243</v>
      </c>
      <c r="D142" s="598"/>
      <c r="E142" s="187"/>
      <c r="F142" s="614" t="str">
        <f>IF(D142=0,"",IF(D142="l",'Factors emissió OCCC'!$F$32,))</f>
        <v/>
      </c>
      <c r="G142" s="614" t="str">
        <f>IF(D142=0,"",IF(D142="l",'Factors emissió OCCC'!$M$38,))</f>
        <v/>
      </c>
      <c r="H142" s="614" t="str">
        <f>IF(D142=0,"",IF(D142="l",'Factors emissió OCCC'!$O$38,))</f>
        <v/>
      </c>
      <c r="I142" s="353" t="str">
        <f t="shared" si="34"/>
        <v>0,00000000</v>
      </c>
      <c r="J142" s="353" t="str">
        <f t="shared" si="35"/>
        <v>0,00000000</v>
      </c>
      <c r="K142" s="353" t="str">
        <f t="shared" si="36"/>
        <v>0,00000000</v>
      </c>
      <c r="L142" s="218" t="s">
        <v>1073</v>
      </c>
      <c r="M142" s="598"/>
      <c r="N142" s="187"/>
      <c r="O142" s="614" t="str">
        <f>IF(M142=0,"",IF(M142="l",'Factors emissió OCCC'!$F$33,))</f>
        <v/>
      </c>
      <c r="P142" s="614" t="str">
        <f>IF(M142=0,"",IF(M142="l",'Factors emissió OCCC'!$M$39,))</f>
        <v/>
      </c>
      <c r="Q142" s="614" t="str">
        <f>IF(M142=0,"",IF(M142="l",'Factors emissió OCCC'!$O$39,))</f>
        <v/>
      </c>
      <c r="R142" s="353" t="str">
        <f t="shared" si="37"/>
        <v>0,00000000</v>
      </c>
      <c r="S142" s="353" t="str">
        <f t="shared" si="38"/>
        <v>0,00000000</v>
      </c>
      <c r="T142" s="353" t="str">
        <f t="shared" si="39"/>
        <v>0,00000000</v>
      </c>
      <c r="U142" s="218" t="s">
        <v>1073</v>
      </c>
      <c r="V142" s="598"/>
      <c r="W142" s="187"/>
      <c r="X142" s="614" t="str">
        <f>IF(V142=0,"",IF(V142="kg",'Factors emissió OCCC'!$D$34,'Factors emissió OCCC'!$F$34))</f>
        <v/>
      </c>
      <c r="Y142" s="189"/>
      <c r="Z142" s="189"/>
      <c r="AA142" s="353" t="str">
        <f t="shared" si="40"/>
        <v>0,00000000</v>
      </c>
      <c r="AB142" s="353" t="str">
        <f t="shared" si="41"/>
        <v>0,00000000</v>
      </c>
      <c r="AC142" s="353" t="str">
        <f t="shared" si="42"/>
        <v>0,00000000</v>
      </c>
      <c r="AD142" s="218" t="s">
        <v>1073</v>
      </c>
      <c r="AE142" s="1014"/>
      <c r="AF142" s="1014"/>
      <c r="AG142" s="598"/>
      <c r="AH142" s="187"/>
      <c r="AI142" s="685" t="str">
        <f>IF(AG142=0,"",IF(AG142="kg",'Factors emissió OCCC'!$D$35))</f>
        <v/>
      </c>
      <c r="AJ142" s="189"/>
      <c r="AK142" s="189"/>
      <c r="AL142" s="353" t="str">
        <f t="shared" si="43"/>
        <v>0,00000000</v>
      </c>
      <c r="AM142" s="353" t="str">
        <f t="shared" si="44"/>
        <v>0,00000000</v>
      </c>
      <c r="AN142" s="353" t="str">
        <f t="shared" si="45"/>
        <v>0,00000000</v>
      </c>
      <c r="AO142" s="218" t="s">
        <v>1073</v>
      </c>
      <c r="AP142" s="1014"/>
      <c r="AQ142" s="1014"/>
      <c r="AR142" s="571">
        <f t="shared" si="46"/>
        <v>0</v>
      </c>
      <c r="AS142" s="571">
        <f t="shared" si="46"/>
        <v>0</v>
      </c>
      <c r="AT142" s="571">
        <f t="shared" si="46"/>
        <v>0</v>
      </c>
      <c r="AU142" s="350" t="str">
        <f t="shared" si="47"/>
        <v>OCCC</v>
      </c>
      <c r="AV142" s="122"/>
      <c r="AW142" s="107"/>
      <c r="AX142" s="141"/>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row>
    <row r="143" spans="1:113" ht="21" customHeight="1" outlineLevel="1" x14ac:dyDescent="0.25">
      <c r="A143" s="182"/>
      <c r="B143" s="120"/>
      <c r="C143" s="686" t="s">
        <v>244</v>
      </c>
      <c r="D143" s="598"/>
      <c r="E143" s="187"/>
      <c r="F143" s="614" t="str">
        <f>IF(D143=0,"",IF(D143="l",'Factors emissió OCCC'!$F$32,))</f>
        <v/>
      </c>
      <c r="G143" s="614" t="str">
        <f>IF(D143=0,"",IF(D143="l",'Factors emissió OCCC'!$M$38,))</f>
        <v/>
      </c>
      <c r="H143" s="614" t="str">
        <f>IF(D143=0,"",IF(D143="l",'Factors emissió OCCC'!$O$38,))</f>
        <v/>
      </c>
      <c r="I143" s="353" t="str">
        <f t="shared" si="34"/>
        <v>0,00000000</v>
      </c>
      <c r="J143" s="353" t="str">
        <f t="shared" si="35"/>
        <v>0,00000000</v>
      </c>
      <c r="K143" s="353" t="str">
        <f t="shared" si="36"/>
        <v>0,00000000</v>
      </c>
      <c r="L143" s="218" t="s">
        <v>1073</v>
      </c>
      <c r="M143" s="598"/>
      <c r="N143" s="187"/>
      <c r="O143" s="614" t="str">
        <f>IF(M143=0,"",IF(M143="l",'Factors emissió OCCC'!$F$33,))</f>
        <v/>
      </c>
      <c r="P143" s="614" t="str">
        <f>IF(M143=0,"",IF(M143="l",'Factors emissió OCCC'!$M$39,))</f>
        <v/>
      </c>
      <c r="Q143" s="614" t="str">
        <f>IF(M143=0,"",IF(M143="l",'Factors emissió OCCC'!$O$39,))</f>
        <v/>
      </c>
      <c r="R143" s="353" t="str">
        <f t="shared" si="37"/>
        <v>0,00000000</v>
      </c>
      <c r="S143" s="353" t="str">
        <f t="shared" si="38"/>
        <v>0,00000000</v>
      </c>
      <c r="T143" s="353" t="str">
        <f t="shared" si="39"/>
        <v>0,00000000</v>
      </c>
      <c r="U143" s="218" t="s">
        <v>1073</v>
      </c>
      <c r="V143" s="598"/>
      <c r="W143" s="187"/>
      <c r="X143" s="614" t="str">
        <f>IF(V143=0,"",IF(V143="kg",'Factors emissió OCCC'!$D$34,'Factors emissió OCCC'!$F$34))</f>
        <v/>
      </c>
      <c r="Y143" s="189"/>
      <c r="Z143" s="189"/>
      <c r="AA143" s="353" t="str">
        <f t="shared" si="40"/>
        <v>0,00000000</v>
      </c>
      <c r="AB143" s="353" t="str">
        <f t="shared" si="41"/>
        <v>0,00000000</v>
      </c>
      <c r="AC143" s="353" t="str">
        <f t="shared" si="42"/>
        <v>0,00000000</v>
      </c>
      <c r="AD143" s="218" t="s">
        <v>1073</v>
      </c>
      <c r="AE143" s="1014"/>
      <c r="AF143" s="1014"/>
      <c r="AG143" s="598"/>
      <c r="AH143" s="187"/>
      <c r="AI143" s="685" t="str">
        <f>IF(AG143=0,"",IF(AG143="kg",'Factors emissió OCCC'!$D$35))</f>
        <v/>
      </c>
      <c r="AJ143" s="189"/>
      <c r="AK143" s="189"/>
      <c r="AL143" s="353" t="str">
        <f t="shared" si="43"/>
        <v>0,00000000</v>
      </c>
      <c r="AM143" s="353" t="str">
        <f t="shared" si="44"/>
        <v>0,00000000</v>
      </c>
      <c r="AN143" s="353" t="str">
        <f t="shared" si="45"/>
        <v>0,00000000</v>
      </c>
      <c r="AO143" s="218" t="s">
        <v>1073</v>
      </c>
      <c r="AP143" s="1014"/>
      <c r="AQ143" s="1014"/>
      <c r="AR143" s="571">
        <f t="shared" si="46"/>
        <v>0</v>
      </c>
      <c r="AS143" s="571">
        <f t="shared" si="46"/>
        <v>0</v>
      </c>
      <c r="AT143" s="571">
        <f t="shared" si="46"/>
        <v>0</v>
      </c>
      <c r="AU143" s="350" t="str">
        <f t="shared" si="47"/>
        <v>OCCC</v>
      </c>
      <c r="AV143" s="122"/>
      <c r="AW143" s="107"/>
      <c r="AX143" s="141"/>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row>
    <row r="144" spans="1:113" ht="21" customHeight="1" outlineLevel="1" x14ac:dyDescent="0.25">
      <c r="A144" s="182"/>
      <c r="B144" s="120"/>
      <c r="C144" s="686" t="s">
        <v>245</v>
      </c>
      <c r="D144" s="598"/>
      <c r="E144" s="187"/>
      <c r="F144" s="614" t="str">
        <f>IF(D144=0,"",IF(D144="l",'Factors emissió OCCC'!$F$32,))</f>
        <v/>
      </c>
      <c r="G144" s="614" t="str">
        <f>IF(D144=0,"",IF(D144="l",'Factors emissió OCCC'!$M$38,))</f>
        <v/>
      </c>
      <c r="H144" s="614" t="str">
        <f>IF(D144=0,"",IF(D144="l",'Factors emissió OCCC'!$O$38,))</f>
        <v/>
      </c>
      <c r="I144" s="353" t="str">
        <f t="shared" si="34"/>
        <v>0,00000000</v>
      </c>
      <c r="J144" s="353" t="str">
        <f t="shared" si="35"/>
        <v>0,00000000</v>
      </c>
      <c r="K144" s="353" t="str">
        <f t="shared" si="36"/>
        <v>0,00000000</v>
      </c>
      <c r="L144" s="218" t="s">
        <v>1073</v>
      </c>
      <c r="M144" s="598"/>
      <c r="N144" s="187"/>
      <c r="O144" s="614" t="str">
        <f>IF(M144=0,"",IF(M144="l",'Factors emissió OCCC'!$F$33,))</f>
        <v/>
      </c>
      <c r="P144" s="614" t="str">
        <f>IF(M144=0,"",IF(M144="l",'Factors emissió OCCC'!$M$39,))</f>
        <v/>
      </c>
      <c r="Q144" s="614" t="str">
        <f>IF(M144=0,"",IF(M144="l",'Factors emissió OCCC'!$O$39,))</f>
        <v/>
      </c>
      <c r="R144" s="353" t="str">
        <f t="shared" si="37"/>
        <v>0,00000000</v>
      </c>
      <c r="S144" s="353" t="str">
        <f t="shared" si="38"/>
        <v>0,00000000</v>
      </c>
      <c r="T144" s="353" t="str">
        <f t="shared" si="39"/>
        <v>0,00000000</v>
      </c>
      <c r="U144" s="218" t="s">
        <v>1073</v>
      </c>
      <c r="V144" s="598"/>
      <c r="W144" s="187"/>
      <c r="X144" s="614" t="str">
        <f>IF(V144=0,"",IF(V144="kg",'Factors emissió OCCC'!$D$34,'Factors emissió OCCC'!$F$34))</f>
        <v/>
      </c>
      <c r="Y144" s="189"/>
      <c r="Z144" s="189"/>
      <c r="AA144" s="353" t="str">
        <f t="shared" si="40"/>
        <v>0,00000000</v>
      </c>
      <c r="AB144" s="353" t="str">
        <f t="shared" si="41"/>
        <v>0,00000000</v>
      </c>
      <c r="AC144" s="353" t="str">
        <f t="shared" si="42"/>
        <v>0,00000000</v>
      </c>
      <c r="AD144" s="218" t="s">
        <v>1073</v>
      </c>
      <c r="AE144" s="1014"/>
      <c r="AF144" s="1014"/>
      <c r="AG144" s="598"/>
      <c r="AH144" s="187"/>
      <c r="AI144" s="685" t="str">
        <f>IF(AG144=0,"",IF(AG144="kg",'Factors emissió OCCC'!$D$35))</f>
        <v/>
      </c>
      <c r="AJ144" s="189"/>
      <c r="AK144" s="189"/>
      <c r="AL144" s="353" t="str">
        <f t="shared" si="43"/>
        <v>0,00000000</v>
      </c>
      <c r="AM144" s="353" t="str">
        <f t="shared" si="44"/>
        <v>0,00000000</v>
      </c>
      <c r="AN144" s="353" t="str">
        <f t="shared" si="45"/>
        <v>0,00000000</v>
      </c>
      <c r="AO144" s="218" t="s">
        <v>1073</v>
      </c>
      <c r="AP144" s="1014"/>
      <c r="AQ144" s="1014"/>
      <c r="AR144" s="571">
        <f t="shared" si="46"/>
        <v>0</v>
      </c>
      <c r="AS144" s="571">
        <f t="shared" si="46"/>
        <v>0</v>
      </c>
      <c r="AT144" s="571">
        <f t="shared" si="46"/>
        <v>0</v>
      </c>
      <c r="AU144" s="350" t="str">
        <f t="shared" si="47"/>
        <v>OCCC</v>
      </c>
      <c r="AV144" s="122"/>
      <c r="AW144" s="107"/>
      <c r="AX144" s="141"/>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row>
    <row r="145" spans="1:113" ht="21" customHeight="1" outlineLevel="1" x14ac:dyDescent="0.25">
      <c r="A145" s="182"/>
      <c r="B145" s="120"/>
      <c r="C145" s="686" t="s">
        <v>246</v>
      </c>
      <c r="D145" s="598"/>
      <c r="E145" s="187"/>
      <c r="F145" s="614" t="str">
        <f>IF(D145=0,"",IF(D145="l",'Factors emissió OCCC'!$F$32,))</f>
        <v/>
      </c>
      <c r="G145" s="614" t="str">
        <f>IF(D145=0,"",IF(D145="l",'Factors emissió OCCC'!$M$38,))</f>
        <v/>
      </c>
      <c r="H145" s="614" t="str">
        <f>IF(D145=0,"",IF(D145="l",'Factors emissió OCCC'!$O$38,))</f>
        <v/>
      </c>
      <c r="I145" s="353" t="str">
        <f t="shared" si="34"/>
        <v>0,00000000</v>
      </c>
      <c r="J145" s="353" t="str">
        <f t="shared" si="35"/>
        <v>0,00000000</v>
      </c>
      <c r="K145" s="353" t="str">
        <f t="shared" si="36"/>
        <v>0,00000000</v>
      </c>
      <c r="L145" s="218" t="s">
        <v>1073</v>
      </c>
      <c r="M145" s="598"/>
      <c r="N145" s="187"/>
      <c r="O145" s="614" t="str">
        <f>IF(M145=0,"",IF(M145="l",'Factors emissió OCCC'!$F$33,))</f>
        <v/>
      </c>
      <c r="P145" s="614" t="str">
        <f>IF(M145=0,"",IF(M145="l",'Factors emissió OCCC'!$M$39,))</f>
        <v/>
      </c>
      <c r="Q145" s="614" t="str">
        <f>IF(M145=0,"",IF(M145="l",'Factors emissió OCCC'!$O$39,))</f>
        <v/>
      </c>
      <c r="R145" s="353" t="str">
        <f t="shared" si="37"/>
        <v>0,00000000</v>
      </c>
      <c r="S145" s="353" t="str">
        <f t="shared" si="38"/>
        <v>0,00000000</v>
      </c>
      <c r="T145" s="353" t="str">
        <f t="shared" si="39"/>
        <v>0,00000000</v>
      </c>
      <c r="U145" s="218" t="s">
        <v>1073</v>
      </c>
      <c r="V145" s="598"/>
      <c r="W145" s="187"/>
      <c r="X145" s="614" t="str">
        <f>IF(V145=0,"",IF(V145="kg",'Factors emissió OCCC'!$D$34,'Factors emissió OCCC'!$F$34))</f>
        <v/>
      </c>
      <c r="Y145" s="189"/>
      <c r="Z145" s="189"/>
      <c r="AA145" s="353" t="str">
        <f t="shared" si="40"/>
        <v>0,00000000</v>
      </c>
      <c r="AB145" s="353" t="str">
        <f t="shared" si="41"/>
        <v>0,00000000</v>
      </c>
      <c r="AC145" s="353" t="str">
        <f t="shared" si="42"/>
        <v>0,00000000</v>
      </c>
      <c r="AD145" s="218" t="s">
        <v>1073</v>
      </c>
      <c r="AE145" s="1014"/>
      <c r="AF145" s="1014"/>
      <c r="AG145" s="598"/>
      <c r="AH145" s="187"/>
      <c r="AI145" s="685" t="str">
        <f>IF(AG145=0,"",IF(AG145="kg",'Factors emissió OCCC'!$D$35))</f>
        <v/>
      </c>
      <c r="AJ145" s="189"/>
      <c r="AK145" s="189"/>
      <c r="AL145" s="353" t="str">
        <f t="shared" si="43"/>
        <v>0,00000000</v>
      </c>
      <c r="AM145" s="353" t="str">
        <f t="shared" si="44"/>
        <v>0,00000000</v>
      </c>
      <c r="AN145" s="353" t="str">
        <f t="shared" si="45"/>
        <v>0,00000000</v>
      </c>
      <c r="AO145" s="218" t="s">
        <v>1073</v>
      </c>
      <c r="AP145" s="1014"/>
      <c r="AQ145" s="1014"/>
      <c r="AR145" s="571">
        <f t="shared" si="46"/>
        <v>0</v>
      </c>
      <c r="AS145" s="571">
        <f t="shared" si="46"/>
        <v>0</v>
      </c>
      <c r="AT145" s="571">
        <f t="shared" si="46"/>
        <v>0</v>
      </c>
      <c r="AU145" s="350" t="str">
        <f t="shared" si="47"/>
        <v>OCCC</v>
      </c>
      <c r="AV145" s="122"/>
      <c r="AW145" s="107"/>
      <c r="AX145" s="141"/>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row>
    <row r="146" spans="1:113" ht="21" customHeight="1" outlineLevel="1" x14ac:dyDescent="0.25">
      <c r="A146" s="182"/>
      <c r="B146" s="120"/>
      <c r="C146" s="686" t="s">
        <v>247</v>
      </c>
      <c r="D146" s="598"/>
      <c r="E146" s="187"/>
      <c r="F146" s="614" t="str">
        <f>IF(D146=0,"",IF(D146="l",'Factors emissió OCCC'!$F$32,))</f>
        <v/>
      </c>
      <c r="G146" s="614" t="str">
        <f>IF(D146=0,"",IF(D146="l",'Factors emissió OCCC'!$M$38,))</f>
        <v/>
      </c>
      <c r="H146" s="614" t="str">
        <f>IF(D146=0,"",IF(D146="l",'Factors emissió OCCC'!$O$38,))</f>
        <v/>
      </c>
      <c r="I146" s="353" t="str">
        <f t="shared" si="34"/>
        <v>0,00000000</v>
      </c>
      <c r="J146" s="353" t="str">
        <f t="shared" si="35"/>
        <v>0,00000000</v>
      </c>
      <c r="K146" s="353" t="str">
        <f t="shared" si="36"/>
        <v>0,00000000</v>
      </c>
      <c r="L146" s="218" t="s">
        <v>1073</v>
      </c>
      <c r="M146" s="598"/>
      <c r="N146" s="187"/>
      <c r="O146" s="614" t="str">
        <f>IF(M146=0,"",IF(M146="l",'Factors emissió OCCC'!$F$33,))</f>
        <v/>
      </c>
      <c r="P146" s="614" t="str">
        <f>IF(M146=0,"",IF(M146="l",'Factors emissió OCCC'!$M$39,))</f>
        <v/>
      </c>
      <c r="Q146" s="614" t="str">
        <f>IF(M146=0,"",IF(M146="l",'Factors emissió OCCC'!$O$39,))</f>
        <v/>
      </c>
      <c r="R146" s="353" t="str">
        <f t="shared" si="37"/>
        <v>0,00000000</v>
      </c>
      <c r="S146" s="353" t="str">
        <f t="shared" si="38"/>
        <v>0,00000000</v>
      </c>
      <c r="T146" s="353" t="str">
        <f t="shared" si="39"/>
        <v>0,00000000</v>
      </c>
      <c r="U146" s="218" t="s">
        <v>1073</v>
      </c>
      <c r="V146" s="598"/>
      <c r="W146" s="187"/>
      <c r="X146" s="614" t="str">
        <f>IF(V146=0,"",IF(V146="kg",'Factors emissió OCCC'!$D$34,'Factors emissió OCCC'!$F$34))</f>
        <v/>
      </c>
      <c r="Y146" s="189"/>
      <c r="Z146" s="189"/>
      <c r="AA146" s="353" t="str">
        <f t="shared" si="40"/>
        <v>0,00000000</v>
      </c>
      <c r="AB146" s="353" t="str">
        <f t="shared" si="41"/>
        <v>0,00000000</v>
      </c>
      <c r="AC146" s="353" t="str">
        <f t="shared" si="42"/>
        <v>0,00000000</v>
      </c>
      <c r="AD146" s="218" t="s">
        <v>1073</v>
      </c>
      <c r="AE146" s="1014"/>
      <c r="AF146" s="1014"/>
      <c r="AG146" s="598"/>
      <c r="AH146" s="187"/>
      <c r="AI146" s="685" t="str">
        <f>IF(AG146=0,"",IF(AG146="kg",'Factors emissió OCCC'!$D$35))</f>
        <v/>
      </c>
      <c r="AJ146" s="189"/>
      <c r="AK146" s="189"/>
      <c r="AL146" s="353" t="str">
        <f t="shared" si="43"/>
        <v>0,00000000</v>
      </c>
      <c r="AM146" s="353" t="str">
        <f t="shared" si="44"/>
        <v>0,00000000</v>
      </c>
      <c r="AN146" s="353" t="str">
        <f t="shared" si="45"/>
        <v>0,00000000</v>
      </c>
      <c r="AO146" s="218" t="s">
        <v>1073</v>
      </c>
      <c r="AP146" s="1014"/>
      <c r="AQ146" s="1014"/>
      <c r="AR146" s="571">
        <f t="shared" si="46"/>
        <v>0</v>
      </c>
      <c r="AS146" s="571">
        <f t="shared" si="46"/>
        <v>0</v>
      </c>
      <c r="AT146" s="571">
        <f t="shared" si="46"/>
        <v>0</v>
      </c>
      <c r="AU146" s="350" t="str">
        <f t="shared" si="47"/>
        <v>OCCC</v>
      </c>
      <c r="AV146" s="122"/>
      <c r="AW146" s="107"/>
      <c r="AX146" s="141"/>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row>
    <row r="147" spans="1:113" ht="21" customHeight="1" outlineLevel="1" thickBot="1" x14ac:dyDescent="0.3">
      <c r="A147" s="182"/>
      <c r="B147" s="120"/>
      <c r="C147" s="576" t="s">
        <v>248</v>
      </c>
      <c r="D147" s="599"/>
      <c r="E147" s="577"/>
      <c r="F147" s="615" t="str">
        <f>IF(D147=0,"",IF(D147="l",'Factors emissió OCCC'!$F$32,))</f>
        <v/>
      </c>
      <c r="G147" s="615" t="str">
        <f>IF(D147=0,"",IF(D147="l",'Factors emissió OCCC'!$M$38,))</f>
        <v/>
      </c>
      <c r="H147" s="615" t="str">
        <f>IF(D147=0,"",IF(D147="l",'Factors emissió OCCC'!$O$38,))</f>
        <v/>
      </c>
      <c r="I147" s="572" t="str">
        <f t="shared" si="34"/>
        <v>0,00000000</v>
      </c>
      <c r="J147" s="572" t="str">
        <f t="shared" si="35"/>
        <v>0,00000000</v>
      </c>
      <c r="K147" s="572" t="str">
        <f t="shared" si="36"/>
        <v>0,00000000</v>
      </c>
      <c r="L147" s="244" t="s">
        <v>1073</v>
      </c>
      <c r="M147" s="599"/>
      <c r="N147" s="577"/>
      <c r="O147" s="615" t="str">
        <f>IF(M147=0,"",IF(M147="l",'Factors emissió OCCC'!$F$33,))</f>
        <v/>
      </c>
      <c r="P147" s="615" t="str">
        <f>IF(M147=0,"",IF(M147="l",'Factors emissió OCCC'!$M$39,))</f>
        <v/>
      </c>
      <c r="Q147" s="615" t="str">
        <f>IF(M147=0,"",IF(M147="l",'Factors emissió OCCC'!$O$39,))</f>
        <v/>
      </c>
      <c r="R147" s="572" t="str">
        <f t="shared" si="37"/>
        <v>0,00000000</v>
      </c>
      <c r="S147" s="572" t="str">
        <f t="shared" si="38"/>
        <v>0,00000000</v>
      </c>
      <c r="T147" s="572" t="str">
        <f t="shared" si="39"/>
        <v>0,00000000</v>
      </c>
      <c r="U147" s="244" t="s">
        <v>1073</v>
      </c>
      <c r="V147" s="599"/>
      <c r="W147" s="415"/>
      <c r="X147" s="617" t="str">
        <f>IF(V147=0,"",IF(V147="kg",'Factors emissió OCCC'!$D$34,'Factors emissió OCCC'!$F$34))</f>
        <v/>
      </c>
      <c r="Y147" s="575"/>
      <c r="Z147" s="575"/>
      <c r="AA147" s="416" t="str">
        <f t="shared" si="40"/>
        <v>0,00000000</v>
      </c>
      <c r="AB147" s="416" t="str">
        <f t="shared" si="41"/>
        <v>0,00000000</v>
      </c>
      <c r="AC147" s="416" t="str">
        <f t="shared" si="42"/>
        <v>0,00000000</v>
      </c>
      <c r="AD147" s="227" t="s">
        <v>1073</v>
      </c>
      <c r="AE147" s="1015"/>
      <c r="AF147" s="1015"/>
      <c r="AG147" s="599"/>
      <c r="AH147" s="415"/>
      <c r="AI147" s="688" t="str">
        <f>IF(AG147=0,"",IF(AG147="kg",'Factors emissió OCCC'!$D$35))</f>
        <v/>
      </c>
      <c r="AJ147" s="575"/>
      <c r="AK147" s="575"/>
      <c r="AL147" s="416" t="str">
        <f t="shared" si="43"/>
        <v>0,00000000</v>
      </c>
      <c r="AM147" s="416" t="str">
        <f t="shared" si="44"/>
        <v>0,00000000</v>
      </c>
      <c r="AN147" s="416" t="str">
        <f t="shared" si="45"/>
        <v>0,00000000</v>
      </c>
      <c r="AO147" s="227" t="s">
        <v>1073</v>
      </c>
      <c r="AP147" s="1015"/>
      <c r="AQ147" s="1015"/>
      <c r="AR147" s="578">
        <f t="shared" si="46"/>
        <v>0</v>
      </c>
      <c r="AS147" s="578">
        <f t="shared" si="46"/>
        <v>0</v>
      </c>
      <c r="AT147" s="578">
        <f t="shared" si="46"/>
        <v>0</v>
      </c>
      <c r="AU147" s="351" t="str">
        <f t="shared" si="47"/>
        <v>OCCC</v>
      </c>
      <c r="AV147" s="122"/>
      <c r="AW147" s="107"/>
      <c r="AX147" s="141"/>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row>
    <row r="148" spans="1:113" ht="30" customHeight="1" x14ac:dyDescent="0.25">
      <c r="A148" s="182"/>
      <c r="B148" s="120"/>
      <c r="C148" s="1520" t="s">
        <v>249</v>
      </c>
      <c r="D148" s="1521"/>
      <c r="E148" s="1521"/>
      <c r="F148" s="1521"/>
      <c r="G148" s="1521"/>
      <c r="H148" s="1521"/>
      <c r="I148" s="1521"/>
      <c r="J148" s="1521"/>
      <c r="K148" s="1521"/>
      <c r="L148" s="1521"/>
      <c r="M148" s="1521"/>
      <c r="N148" s="1521"/>
      <c r="O148" s="1521"/>
      <c r="P148" s="1521"/>
      <c r="Q148" s="1521"/>
      <c r="R148" s="1521"/>
      <c r="S148" s="1521"/>
      <c r="T148" s="1521"/>
      <c r="U148" s="1522"/>
      <c r="V148" s="243"/>
      <c r="W148" s="243"/>
      <c r="X148" s="243"/>
      <c r="Y148" s="243"/>
      <c r="Z148" s="243"/>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122"/>
      <c r="AW148" s="107"/>
      <c r="AX148" s="141"/>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row>
    <row r="149" spans="1:113" ht="14.25" customHeight="1" x14ac:dyDescent="0.25">
      <c r="A149" s="182"/>
      <c r="B149" s="120"/>
      <c r="C149" s="1523" t="s">
        <v>97</v>
      </c>
      <c r="D149" s="1475"/>
      <c r="E149" s="1475"/>
      <c r="F149" s="1475"/>
      <c r="G149" s="1475"/>
      <c r="H149" s="1524" t="s">
        <v>197</v>
      </c>
      <c r="I149" s="1524"/>
      <c r="J149" s="1524"/>
      <c r="K149" s="1524"/>
      <c r="L149" s="1524"/>
      <c r="M149" s="1524" t="s">
        <v>250</v>
      </c>
      <c r="N149" s="1524"/>
      <c r="O149" s="1524"/>
      <c r="P149" s="1475" t="s">
        <v>1464</v>
      </c>
      <c r="Q149" s="1475"/>
      <c r="R149" s="1475" t="s">
        <v>1270</v>
      </c>
      <c r="S149" s="1475"/>
      <c r="T149" s="1475"/>
      <c r="U149" s="185" t="s">
        <v>25</v>
      </c>
      <c r="V149" s="243"/>
      <c r="W149" s="243"/>
      <c r="X149" s="243"/>
      <c r="Y149" s="243"/>
      <c r="Z149" s="243"/>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122"/>
      <c r="AW149" s="107"/>
      <c r="AX149" s="141"/>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row>
    <row r="150" spans="1:113" ht="14.25" customHeight="1" x14ac:dyDescent="0.25">
      <c r="A150" s="182"/>
      <c r="B150" s="120"/>
      <c r="C150" s="1523"/>
      <c r="D150" s="1475"/>
      <c r="E150" s="1475"/>
      <c r="F150" s="1475"/>
      <c r="G150" s="1475"/>
      <c r="H150" s="1524"/>
      <c r="I150" s="1524"/>
      <c r="J150" s="1524"/>
      <c r="K150" s="1524"/>
      <c r="L150" s="1524"/>
      <c r="M150" s="1524"/>
      <c r="N150" s="1524"/>
      <c r="O150" s="1524"/>
      <c r="P150" s="1475"/>
      <c r="Q150" s="1475"/>
      <c r="R150" s="1475"/>
      <c r="S150" s="1475"/>
      <c r="T150" s="1475"/>
      <c r="U150" s="1476" t="s">
        <v>972</v>
      </c>
      <c r="V150" s="243"/>
      <c r="W150" s="243"/>
      <c r="X150" s="243"/>
      <c r="Y150" s="243"/>
      <c r="Z150" s="243"/>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122"/>
      <c r="AW150" s="107"/>
      <c r="AX150" s="141"/>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row>
    <row r="151" spans="1:113" s="182" customFormat="1" ht="14.25" customHeight="1" x14ac:dyDescent="0.25">
      <c r="B151" s="164"/>
      <c r="C151" s="1523"/>
      <c r="D151" s="1475"/>
      <c r="E151" s="1475"/>
      <c r="F151" s="1475"/>
      <c r="G151" s="1475"/>
      <c r="H151" s="1524"/>
      <c r="I151" s="1524"/>
      <c r="J151" s="1524"/>
      <c r="K151" s="1524"/>
      <c r="L151" s="1524"/>
      <c r="M151" s="1524"/>
      <c r="N151" s="1524"/>
      <c r="O151" s="1524"/>
      <c r="P151" s="1475"/>
      <c r="Q151" s="1475"/>
      <c r="R151" s="1475"/>
      <c r="S151" s="1475"/>
      <c r="T151" s="1475"/>
      <c r="U151" s="1476"/>
      <c r="V151" s="243"/>
      <c r="W151" s="243"/>
      <c r="X151" s="243"/>
      <c r="Y151" s="243"/>
      <c r="Z151" s="243"/>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186"/>
      <c r="AX151" s="1525"/>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row>
    <row r="152" spans="1:113" ht="21" customHeight="1" x14ac:dyDescent="0.25">
      <c r="A152" s="182"/>
      <c r="B152" s="120"/>
      <c r="C152" s="1514"/>
      <c r="D152" s="1515"/>
      <c r="E152" s="1515"/>
      <c r="F152" s="1515"/>
      <c r="G152" s="1515"/>
      <c r="H152" s="1516" t="s">
        <v>205</v>
      </c>
      <c r="I152" s="1516"/>
      <c r="J152" s="1516"/>
      <c r="K152" s="1516"/>
      <c r="L152" s="1516"/>
      <c r="M152" s="1517"/>
      <c r="N152" s="1517"/>
      <c r="O152" s="1517"/>
      <c r="P152" s="1516"/>
      <c r="Q152" s="1516"/>
      <c r="R152" s="1518" t="str">
        <f>IF(C152="","",IF(C152=$BA$1,'Factors emissió OCCC'!$D$37,IF(C152=$BA$2,'Factors emissió OCCC'!$D$38)))</f>
        <v/>
      </c>
      <c r="S152" s="1518"/>
      <c r="T152" s="1518"/>
      <c r="U152" s="121" t="str">
        <f>IF(M152="","0,00000000",(M152*P152*R152)/1000)</f>
        <v>0,00000000</v>
      </c>
      <c r="V152" s="243"/>
      <c r="W152" s="243"/>
      <c r="X152" s="243"/>
      <c r="Y152" s="243"/>
      <c r="Z152" s="243"/>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122"/>
      <c r="AW152" s="107"/>
      <c r="AX152" s="1525"/>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row>
    <row r="153" spans="1:113" ht="21" customHeight="1" x14ac:dyDescent="0.25">
      <c r="A153" s="182"/>
      <c r="B153" s="120"/>
      <c r="C153" s="1514"/>
      <c r="D153" s="1515"/>
      <c r="E153" s="1515"/>
      <c r="F153" s="1515"/>
      <c r="G153" s="1515"/>
      <c r="H153" s="1516" t="s">
        <v>205</v>
      </c>
      <c r="I153" s="1516"/>
      <c r="J153" s="1516"/>
      <c r="K153" s="1516"/>
      <c r="L153" s="1516"/>
      <c r="M153" s="1517"/>
      <c r="N153" s="1517"/>
      <c r="O153" s="1517"/>
      <c r="P153" s="1516"/>
      <c r="Q153" s="1516"/>
      <c r="R153" s="1518" t="str">
        <f>IF(C153="","",IF(C153=$BA$1,'Factors emissió OCCC'!$D$37,IF(C153=$BA$2,'Factors emissió OCCC'!$D$38)))</f>
        <v/>
      </c>
      <c r="S153" s="1518"/>
      <c r="T153" s="1518"/>
      <c r="U153" s="121" t="str">
        <f t="shared" ref="U153:U171" si="48">IF(M153="","0,00000000",(M153*P153*R153)/1000)</f>
        <v>0,00000000</v>
      </c>
      <c r="V153" s="243"/>
      <c r="W153" s="243"/>
      <c r="X153" s="243"/>
      <c r="Y153" s="243"/>
      <c r="Z153" s="243"/>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122"/>
      <c r="AW153" s="107"/>
      <c r="AX153" s="10"/>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row>
    <row r="154" spans="1:113" ht="21" customHeight="1" x14ac:dyDescent="0.25">
      <c r="A154" s="182"/>
      <c r="B154" s="120"/>
      <c r="C154" s="1514"/>
      <c r="D154" s="1515"/>
      <c r="E154" s="1515"/>
      <c r="F154" s="1515"/>
      <c r="G154" s="1515"/>
      <c r="H154" s="1516" t="s">
        <v>205</v>
      </c>
      <c r="I154" s="1516"/>
      <c r="J154" s="1516"/>
      <c r="K154" s="1516"/>
      <c r="L154" s="1516"/>
      <c r="M154" s="1517"/>
      <c r="N154" s="1517"/>
      <c r="O154" s="1517"/>
      <c r="P154" s="1516"/>
      <c r="Q154" s="1516"/>
      <c r="R154" s="1518" t="str">
        <f>IF(C154="","",IF(C154=$BA$1,'Factors emissió OCCC'!$D$37,IF(C154=$BA$2,'Factors emissió OCCC'!$D$38)))</f>
        <v/>
      </c>
      <c r="S154" s="1518"/>
      <c r="T154" s="1518"/>
      <c r="U154" s="121" t="str">
        <f t="shared" si="48"/>
        <v>0,00000000</v>
      </c>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122"/>
      <c r="AW154" s="107"/>
      <c r="AX154" s="10"/>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row>
    <row r="155" spans="1:113" ht="21" customHeight="1" x14ac:dyDescent="0.25">
      <c r="A155" s="182"/>
      <c r="B155" s="120"/>
      <c r="C155" s="1514"/>
      <c r="D155" s="1515"/>
      <c r="E155" s="1515"/>
      <c r="F155" s="1515"/>
      <c r="G155" s="1515"/>
      <c r="H155" s="1516" t="s">
        <v>205</v>
      </c>
      <c r="I155" s="1516"/>
      <c r="J155" s="1516"/>
      <c r="K155" s="1516"/>
      <c r="L155" s="1516"/>
      <c r="M155" s="1517"/>
      <c r="N155" s="1517"/>
      <c r="O155" s="1517"/>
      <c r="P155" s="1516"/>
      <c r="Q155" s="1516"/>
      <c r="R155" s="1518" t="str">
        <f>IF(C155="","",IF(C155=$BA$1,'Factors emissió OCCC'!$D$37,IF(C155=$BA$2,'Factors emissió OCCC'!$D$38)))</f>
        <v/>
      </c>
      <c r="S155" s="1518"/>
      <c r="T155" s="1518"/>
      <c r="U155" s="121" t="str">
        <f t="shared" si="48"/>
        <v>0,00000000</v>
      </c>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122"/>
      <c r="AW155" s="107"/>
      <c r="AX155" s="141"/>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row>
    <row r="156" spans="1:113" ht="21" customHeight="1" x14ac:dyDescent="0.25">
      <c r="A156" s="182"/>
      <c r="B156" s="120"/>
      <c r="C156" s="1514"/>
      <c r="D156" s="1515"/>
      <c r="E156" s="1515"/>
      <c r="F156" s="1515"/>
      <c r="G156" s="1515"/>
      <c r="H156" s="1516" t="s">
        <v>205</v>
      </c>
      <c r="I156" s="1516"/>
      <c r="J156" s="1516"/>
      <c r="K156" s="1516"/>
      <c r="L156" s="1516"/>
      <c r="M156" s="1517"/>
      <c r="N156" s="1517"/>
      <c r="O156" s="1517"/>
      <c r="P156" s="1516"/>
      <c r="Q156" s="1516"/>
      <c r="R156" s="1518" t="str">
        <f>IF(C156="","",IF(C156=$BA$1,'Factors emissió OCCC'!$D$37,IF(C156=$BA$2,'Factors emissió OCCC'!$D$38)))</f>
        <v/>
      </c>
      <c r="S156" s="1518"/>
      <c r="T156" s="1518"/>
      <c r="U156" s="121" t="str">
        <f t="shared" si="48"/>
        <v>0,00000000</v>
      </c>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c r="AS156" s="243"/>
      <c r="AT156" s="243"/>
      <c r="AU156" s="243"/>
      <c r="AV156" s="122"/>
      <c r="AW156" s="107"/>
      <c r="AX156" s="141"/>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row>
    <row r="157" spans="1:113" ht="21" customHeight="1" x14ac:dyDescent="0.25">
      <c r="A157" s="182"/>
      <c r="B157" s="120"/>
      <c r="C157" s="1514"/>
      <c r="D157" s="1515"/>
      <c r="E157" s="1515"/>
      <c r="F157" s="1515"/>
      <c r="G157" s="1515"/>
      <c r="H157" s="1516" t="s">
        <v>205</v>
      </c>
      <c r="I157" s="1516"/>
      <c r="J157" s="1516"/>
      <c r="K157" s="1516"/>
      <c r="L157" s="1516"/>
      <c r="M157" s="1517"/>
      <c r="N157" s="1517"/>
      <c r="O157" s="1517"/>
      <c r="P157" s="1516"/>
      <c r="Q157" s="1516"/>
      <c r="R157" s="1518" t="str">
        <f>IF(C157="","",IF(C157=$BA$1,'Factors emissió OCCC'!$D$37,IF(C157=$BA$2,'Factors emissió OCCC'!$D$38)))</f>
        <v/>
      </c>
      <c r="S157" s="1518"/>
      <c r="T157" s="1518"/>
      <c r="U157" s="121" t="str">
        <f t="shared" si="48"/>
        <v>0,00000000</v>
      </c>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c r="AS157" s="243"/>
      <c r="AT157" s="243"/>
      <c r="AU157" s="243"/>
      <c r="AV157" s="122"/>
      <c r="AW157" s="107"/>
      <c r="AX157" s="141"/>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row>
    <row r="158" spans="1:113" ht="21" customHeight="1" outlineLevel="1" x14ac:dyDescent="0.25">
      <c r="A158" s="182"/>
      <c r="B158" s="120"/>
      <c r="C158" s="1514"/>
      <c r="D158" s="1515"/>
      <c r="E158" s="1515"/>
      <c r="F158" s="1515"/>
      <c r="G158" s="1515"/>
      <c r="H158" s="1516" t="s">
        <v>205</v>
      </c>
      <c r="I158" s="1516"/>
      <c r="J158" s="1516"/>
      <c r="K158" s="1516"/>
      <c r="L158" s="1516"/>
      <c r="M158" s="1517"/>
      <c r="N158" s="1517"/>
      <c r="O158" s="1517"/>
      <c r="P158" s="1516"/>
      <c r="Q158" s="1516"/>
      <c r="R158" s="1518" t="str">
        <f>IF(C158="","",IF(C158=$BA$1,'Factors emissió OCCC'!$D$37,IF(C158=$BA$2,'Factors emissió OCCC'!$D$38)))</f>
        <v/>
      </c>
      <c r="S158" s="1518"/>
      <c r="T158" s="1518"/>
      <c r="U158" s="121" t="str">
        <f t="shared" si="48"/>
        <v>0,00000000</v>
      </c>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122"/>
      <c r="AW158" s="107"/>
      <c r="AX158" s="141"/>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row>
    <row r="159" spans="1:113" ht="21" customHeight="1" outlineLevel="1" x14ac:dyDescent="0.25">
      <c r="A159" s="182"/>
      <c r="B159" s="120"/>
      <c r="C159" s="1514"/>
      <c r="D159" s="1515"/>
      <c r="E159" s="1515"/>
      <c r="F159" s="1515"/>
      <c r="G159" s="1515"/>
      <c r="H159" s="1516" t="s">
        <v>205</v>
      </c>
      <c r="I159" s="1516"/>
      <c r="J159" s="1516"/>
      <c r="K159" s="1516"/>
      <c r="L159" s="1516"/>
      <c r="M159" s="1517"/>
      <c r="N159" s="1517"/>
      <c r="O159" s="1517"/>
      <c r="P159" s="1516"/>
      <c r="Q159" s="1516"/>
      <c r="R159" s="1518" t="str">
        <f>IF(C159="","",IF(C159=$BA$1,'Factors emissió OCCC'!$D$37,IF(C159=$BA$2,'Factors emissió OCCC'!$D$38)))</f>
        <v/>
      </c>
      <c r="S159" s="1518"/>
      <c r="T159" s="1518"/>
      <c r="U159" s="121" t="str">
        <f t="shared" si="48"/>
        <v>0,00000000</v>
      </c>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122"/>
      <c r="AW159" s="107"/>
      <c r="AX159" s="141"/>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row>
    <row r="160" spans="1:113" ht="21" customHeight="1" outlineLevel="1" x14ac:dyDescent="0.25">
      <c r="A160" s="182"/>
      <c r="B160" s="120"/>
      <c r="C160" s="1514"/>
      <c r="D160" s="1515"/>
      <c r="E160" s="1515"/>
      <c r="F160" s="1515"/>
      <c r="G160" s="1515"/>
      <c r="H160" s="1516" t="s">
        <v>205</v>
      </c>
      <c r="I160" s="1516"/>
      <c r="J160" s="1516"/>
      <c r="K160" s="1516"/>
      <c r="L160" s="1516"/>
      <c r="M160" s="1517"/>
      <c r="N160" s="1517"/>
      <c r="O160" s="1517"/>
      <c r="P160" s="1516"/>
      <c r="Q160" s="1516"/>
      <c r="R160" s="1518" t="str">
        <f>IF(C160="","",IF(C160=$BA$1,'Factors emissió OCCC'!$D$37,IF(C160=$BA$2,'Factors emissió OCCC'!$D$38)))</f>
        <v/>
      </c>
      <c r="S160" s="1518"/>
      <c r="T160" s="1518"/>
      <c r="U160" s="121" t="str">
        <f t="shared" si="48"/>
        <v>0,00000000</v>
      </c>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122"/>
      <c r="AW160" s="107"/>
      <c r="AX160" s="141"/>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row>
    <row r="161" spans="1:113" ht="21" customHeight="1" outlineLevel="1" x14ac:dyDescent="0.25">
      <c r="A161" s="182"/>
      <c r="B161" s="120"/>
      <c r="C161" s="1514"/>
      <c r="D161" s="1515"/>
      <c r="E161" s="1515"/>
      <c r="F161" s="1515"/>
      <c r="G161" s="1515"/>
      <c r="H161" s="1516" t="s">
        <v>205</v>
      </c>
      <c r="I161" s="1516"/>
      <c r="J161" s="1516"/>
      <c r="K161" s="1516"/>
      <c r="L161" s="1516"/>
      <c r="M161" s="1517"/>
      <c r="N161" s="1517"/>
      <c r="O161" s="1517"/>
      <c r="P161" s="1516"/>
      <c r="Q161" s="1516"/>
      <c r="R161" s="1518" t="str">
        <f>IF(C161="","",IF(C161=$BA$1,'Factors emissió OCCC'!$D$37,IF(C161=$BA$2,'Factors emissió OCCC'!$D$38)))</f>
        <v/>
      </c>
      <c r="S161" s="1518"/>
      <c r="T161" s="1518"/>
      <c r="U161" s="121" t="str">
        <f t="shared" si="48"/>
        <v>0,00000000</v>
      </c>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c r="AS161" s="243"/>
      <c r="AT161" s="243"/>
      <c r="AU161" s="243"/>
      <c r="AV161" s="122"/>
      <c r="AW161" s="107"/>
      <c r="AX161" s="141"/>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row>
    <row r="162" spans="1:113" ht="21" customHeight="1" outlineLevel="1" x14ac:dyDescent="0.25">
      <c r="A162" s="182"/>
      <c r="B162" s="120"/>
      <c r="C162" s="1514"/>
      <c r="D162" s="1515"/>
      <c r="E162" s="1515"/>
      <c r="F162" s="1515"/>
      <c r="G162" s="1515"/>
      <c r="H162" s="1516" t="s">
        <v>205</v>
      </c>
      <c r="I162" s="1516"/>
      <c r="J162" s="1516"/>
      <c r="K162" s="1516"/>
      <c r="L162" s="1516"/>
      <c r="M162" s="1517"/>
      <c r="N162" s="1517"/>
      <c r="O162" s="1517"/>
      <c r="P162" s="1516"/>
      <c r="Q162" s="1516"/>
      <c r="R162" s="1518" t="str">
        <f>IF(C162="","",IF(C162=$BA$1,'Factors emissió OCCC'!$D$37,IF(C162=$BA$2,'Factors emissió OCCC'!$D$38)))</f>
        <v/>
      </c>
      <c r="S162" s="1518"/>
      <c r="T162" s="1518"/>
      <c r="U162" s="121" t="str">
        <f t="shared" si="48"/>
        <v>0,00000000</v>
      </c>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c r="AS162" s="243"/>
      <c r="AT162" s="243"/>
      <c r="AU162" s="243"/>
      <c r="AV162" s="122"/>
      <c r="AW162" s="107"/>
      <c r="AX162" s="141"/>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row>
    <row r="163" spans="1:113" ht="21" customHeight="1" outlineLevel="1" x14ac:dyDescent="0.25">
      <c r="A163" s="182"/>
      <c r="B163" s="120"/>
      <c r="C163" s="1514"/>
      <c r="D163" s="1515"/>
      <c r="E163" s="1515"/>
      <c r="F163" s="1515"/>
      <c r="G163" s="1515"/>
      <c r="H163" s="1516" t="s">
        <v>205</v>
      </c>
      <c r="I163" s="1516"/>
      <c r="J163" s="1516"/>
      <c r="K163" s="1516"/>
      <c r="L163" s="1516"/>
      <c r="M163" s="1517"/>
      <c r="N163" s="1517"/>
      <c r="O163" s="1517"/>
      <c r="P163" s="1516"/>
      <c r="Q163" s="1516"/>
      <c r="R163" s="1518" t="str">
        <f>IF(C163="","",IF(C163=$BA$1,'Factors emissió OCCC'!$D$37,IF(C163=$BA$2,'Factors emissió OCCC'!$D$38)))</f>
        <v/>
      </c>
      <c r="S163" s="1518"/>
      <c r="T163" s="1518"/>
      <c r="U163" s="121" t="str">
        <f t="shared" si="48"/>
        <v>0,00000000</v>
      </c>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122"/>
      <c r="AW163" s="107"/>
      <c r="AX163" s="141"/>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row>
    <row r="164" spans="1:113" ht="21" customHeight="1" outlineLevel="1" x14ac:dyDescent="0.25">
      <c r="A164" s="182"/>
      <c r="B164" s="120"/>
      <c r="C164" s="1514"/>
      <c r="D164" s="1515"/>
      <c r="E164" s="1515"/>
      <c r="F164" s="1515"/>
      <c r="G164" s="1515"/>
      <c r="H164" s="1516" t="s">
        <v>205</v>
      </c>
      <c r="I164" s="1516"/>
      <c r="J164" s="1516"/>
      <c r="K164" s="1516"/>
      <c r="L164" s="1516"/>
      <c r="M164" s="1517"/>
      <c r="N164" s="1517"/>
      <c r="O164" s="1517"/>
      <c r="P164" s="1516"/>
      <c r="Q164" s="1516"/>
      <c r="R164" s="1518" t="str">
        <f>IF(C164="","",IF(C164=$BA$1,'Factors emissió OCCC'!$D$37,IF(C164=$BA$2,'Factors emissió OCCC'!$D$38)))</f>
        <v/>
      </c>
      <c r="S164" s="1518"/>
      <c r="T164" s="1518"/>
      <c r="U164" s="121" t="str">
        <f t="shared" si="48"/>
        <v>0,00000000</v>
      </c>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122"/>
      <c r="AW164" s="107"/>
      <c r="AX164" s="141"/>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row>
    <row r="165" spans="1:113" ht="21" customHeight="1" outlineLevel="1" x14ac:dyDescent="0.25">
      <c r="A165" s="182"/>
      <c r="B165" s="120"/>
      <c r="C165" s="1514"/>
      <c r="D165" s="1515"/>
      <c r="E165" s="1515"/>
      <c r="F165" s="1515"/>
      <c r="G165" s="1515"/>
      <c r="H165" s="1516" t="s">
        <v>205</v>
      </c>
      <c r="I165" s="1516"/>
      <c r="J165" s="1516"/>
      <c r="K165" s="1516"/>
      <c r="L165" s="1516"/>
      <c r="M165" s="1517"/>
      <c r="N165" s="1517"/>
      <c r="O165" s="1517"/>
      <c r="P165" s="1516"/>
      <c r="Q165" s="1516"/>
      <c r="R165" s="1518" t="str">
        <f>IF(C165="","",IF(C165=$BA$1,'Factors emissió OCCC'!$D$37,IF(C165=$BA$2,'Factors emissió OCCC'!$D$38)))</f>
        <v/>
      </c>
      <c r="S165" s="1518"/>
      <c r="T165" s="1518"/>
      <c r="U165" s="121" t="str">
        <f t="shared" si="48"/>
        <v>0,00000000</v>
      </c>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c r="AS165" s="243"/>
      <c r="AT165" s="243"/>
      <c r="AU165" s="243"/>
      <c r="AV165" s="122"/>
      <c r="AW165" s="107"/>
      <c r="AX165" s="141"/>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row>
    <row r="166" spans="1:113" ht="21" customHeight="1" outlineLevel="1" x14ac:dyDescent="0.25">
      <c r="A166" s="182"/>
      <c r="B166" s="120"/>
      <c r="C166" s="1514"/>
      <c r="D166" s="1515"/>
      <c r="E166" s="1515"/>
      <c r="F166" s="1515"/>
      <c r="G166" s="1515"/>
      <c r="H166" s="1516" t="s">
        <v>205</v>
      </c>
      <c r="I166" s="1516"/>
      <c r="J166" s="1516"/>
      <c r="K166" s="1516"/>
      <c r="L166" s="1516"/>
      <c r="M166" s="1517"/>
      <c r="N166" s="1517"/>
      <c r="O166" s="1517"/>
      <c r="P166" s="1516"/>
      <c r="Q166" s="1516"/>
      <c r="R166" s="1518" t="str">
        <f>IF(C166="","",IF(C166=$BA$1,'Factors emissió OCCC'!$D$37,IF(C166=$BA$2,'Factors emissió OCCC'!$D$38)))</f>
        <v/>
      </c>
      <c r="S166" s="1518"/>
      <c r="T166" s="1518"/>
      <c r="U166" s="121" t="str">
        <f t="shared" si="48"/>
        <v>0,00000000</v>
      </c>
      <c r="V166" s="243"/>
      <c r="W166" s="243"/>
      <c r="X166" s="243"/>
      <c r="Y166" s="243"/>
      <c r="Z166" s="243"/>
      <c r="AA166" s="243"/>
      <c r="AB166" s="243"/>
      <c r="AC166" s="243"/>
      <c r="AD166" s="243"/>
      <c r="AE166" s="243"/>
      <c r="AF166" s="243"/>
      <c r="AG166" s="243"/>
      <c r="AH166" s="243"/>
      <c r="AI166" s="243"/>
      <c r="AJ166" s="243"/>
      <c r="AK166" s="243"/>
      <c r="AL166" s="243"/>
      <c r="AM166" s="243"/>
      <c r="AN166" s="243"/>
      <c r="AO166" s="243"/>
      <c r="AP166" s="243"/>
      <c r="AQ166" s="243"/>
      <c r="AR166" s="243"/>
      <c r="AS166" s="243"/>
      <c r="AT166" s="243"/>
      <c r="AU166" s="243"/>
      <c r="AV166" s="122"/>
      <c r="AW166" s="107"/>
      <c r="AX166" s="141"/>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row>
    <row r="167" spans="1:113" ht="21" customHeight="1" outlineLevel="1" x14ac:dyDescent="0.25">
      <c r="A167" s="182"/>
      <c r="B167" s="120"/>
      <c r="C167" s="1514"/>
      <c r="D167" s="1515"/>
      <c r="E167" s="1515"/>
      <c r="F167" s="1515"/>
      <c r="G167" s="1515"/>
      <c r="H167" s="1516" t="s">
        <v>205</v>
      </c>
      <c r="I167" s="1516"/>
      <c r="J167" s="1516"/>
      <c r="K167" s="1516"/>
      <c r="L167" s="1516"/>
      <c r="M167" s="1517"/>
      <c r="N167" s="1517"/>
      <c r="O167" s="1517"/>
      <c r="P167" s="1516"/>
      <c r="Q167" s="1516"/>
      <c r="R167" s="1518" t="str">
        <f>IF(C167="","",IF(C167=$BA$1,'Factors emissió OCCC'!$D$37,IF(C167=$BA$2,'Factors emissió OCCC'!$D$38)))</f>
        <v/>
      </c>
      <c r="S167" s="1518"/>
      <c r="T167" s="1518"/>
      <c r="U167" s="121" t="str">
        <f t="shared" si="48"/>
        <v>0,00000000</v>
      </c>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122"/>
      <c r="AW167" s="107"/>
      <c r="AX167" s="141"/>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row>
    <row r="168" spans="1:113" ht="21" customHeight="1" outlineLevel="1" x14ac:dyDescent="0.25">
      <c r="A168" s="182"/>
      <c r="B168" s="120"/>
      <c r="C168" s="1514"/>
      <c r="D168" s="1515"/>
      <c r="E168" s="1515"/>
      <c r="F168" s="1515"/>
      <c r="G168" s="1515"/>
      <c r="H168" s="1516" t="s">
        <v>205</v>
      </c>
      <c r="I168" s="1516"/>
      <c r="J168" s="1516"/>
      <c r="K168" s="1516"/>
      <c r="L168" s="1516"/>
      <c r="M168" s="1517"/>
      <c r="N168" s="1517"/>
      <c r="O168" s="1517"/>
      <c r="P168" s="1516"/>
      <c r="Q168" s="1516"/>
      <c r="R168" s="1518" t="str">
        <f>IF(C168="","",IF(C168=$BA$1,'Factors emissió OCCC'!$D$37,IF(C168=$BA$2,'Factors emissió OCCC'!$D$38)))</f>
        <v/>
      </c>
      <c r="S168" s="1518"/>
      <c r="T168" s="1518"/>
      <c r="U168" s="121" t="str">
        <f t="shared" si="48"/>
        <v>0,00000000</v>
      </c>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122"/>
      <c r="AW168" s="107"/>
      <c r="AX168" s="141"/>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row>
    <row r="169" spans="1:113" ht="21" customHeight="1" outlineLevel="1" x14ac:dyDescent="0.25">
      <c r="A169" s="182"/>
      <c r="B169" s="120"/>
      <c r="C169" s="1514"/>
      <c r="D169" s="1515"/>
      <c r="E169" s="1515"/>
      <c r="F169" s="1515"/>
      <c r="G169" s="1515"/>
      <c r="H169" s="1516" t="s">
        <v>205</v>
      </c>
      <c r="I169" s="1516"/>
      <c r="J169" s="1516"/>
      <c r="K169" s="1516"/>
      <c r="L169" s="1516"/>
      <c r="M169" s="1517"/>
      <c r="N169" s="1517"/>
      <c r="O169" s="1517"/>
      <c r="P169" s="1516"/>
      <c r="Q169" s="1516"/>
      <c r="R169" s="1518" t="str">
        <f>IF(C169="","",IF(C169=$BA$1,'Factors emissió OCCC'!$D$37,IF(C169=$BA$2,'Factors emissió OCCC'!$D$38)))</f>
        <v/>
      </c>
      <c r="S169" s="1518"/>
      <c r="T169" s="1518"/>
      <c r="U169" s="121" t="str">
        <f t="shared" si="48"/>
        <v>0,00000000</v>
      </c>
      <c r="V169" s="243"/>
      <c r="W169" s="243"/>
      <c r="X169" s="243"/>
      <c r="Y169" s="243"/>
      <c r="Z169" s="243"/>
      <c r="AA169" s="243"/>
      <c r="AB169" s="243"/>
      <c r="AC169" s="243"/>
      <c r="AD169" s="243"/>
      <c r="AE169" s="243"/>
      <c r="AF169" s="243"/>
      <c r="AG169" s="243"/>
      <c r="AH169" s="243"/>
      <c r="AI169" s="243"/>
      <c r="AJ169" s="243"/>
      <c r="AK169" s="243"/>
      <c r="AL169" s="243"/>
      <c r="AM169" s="243"/>
      <c r="AN169" s="243"/>
      <c r="AO169" s="243"/>
      <c r="AP169" s="243"/>
      <c r="AQ169" s="243"/>
      <c r="AR169" s="243"/>
      <c r="AS169" s="243"/>
      <c r="AT169" s="243"/>
      <c r="AU169" s="243"/>
      <c r="AV169" s="122"/>
      <c r="AW169" s="107"/>
      <c r="AX169" s="141"/>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row>
    <row r="170" spans="1:113" ht="21" customHeight="1" outlineLevel="1" x14ac:dyDescent="0.25">
      <c r="A170" s="182"/>
      <c r="B170" s="120"/>
      <c r="C170" s="1514"/>
      <c r="D170" s="1515"/>
      <c r="E170" s="1515"/>
      <c r="F170" s="1515"/>
      <c r="G170" s="1515"/>
      <c r="H170" s="1516" t="s">
        <v>205</v>
      </c>
      <c r="I170" s="1516"/>
      <c r="J170" s="1516"/>
      <c r="K170" s="1516"/>
      <c r="L170" s="1516"/>
      <c r="M170" s="1517"/>
      <c r="N170" s="1517"/>
      <c r="O170" s="1517"/>
      <c r="P170" s="1516"/>
      <c r="Q170" s="1516"/>
      <c r="R170" s="1518" t="str">
        <f>IF(C170="","",IF(C170=$BA$1,'Factors emissió OCCC'!$D$37,IF(C170=$BA$2,'Factors emissió OCCC'!$D$38)))</f>
        <v/>
      </c>
      <c r="S170" s="1518"/>
      <c r="T170" s="1518"/>
      <c r="U170" s="121" t="str">
        <f t="shared" si="48"/>
        <v>0,00000000</v>
      </c>
      <c r="V170" s="243"/>
      <c r="W170" s="243"/>
      <c r="X170" s="243"/>
      <c r="Y170" s="243"/>
      <c r="Z170" s="243"/>
      <c r="AA170" s="243"/>
      <c r="AB170" s="243"/>
      <c r="AC170" s="243"/>
      <c r="AD170" s="243"/>
      <c r="AE170" s="243"/>
      <c r="AF170" s="243"/>
      <c r="AG170" s="243"/>
      <c r="AH170" s="243"/>
      <c r="AI170" s="243"/>
      <c r="AJ170" s="243"/>
      <c r="AK170" s="243"/>
      <c r="AL170" s="243"/>
      <c r="AM170" s="243"/>
      <c r="AN170" s="243"/>
      <c r="AO170" s="243"/>
      <c r="AP170" s="243"/>
      <c r="AQ170" s="243"/>
      <c r="AR170" s="243"/>
      <c r="AS170" s="243"/>
      <c r="AT170" s="243"/>
      <c r="AU170" s="243"/>
      <c r="AV170" s="122"/>
      <c r="AW170" s="107"/>
      <c r="AX170" s="141"/>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row>
    <row r="171" spans="1:113" ht="21" customHeight="1" outlineLevel="1" thickBot="1" x14ac:dyDescent="0.3">
      <c r="A171" s="182"/>
      <c r="B171" s="120"/>
      <c r="C171" s="1507"/>
      <c r="D171" s="1508"/>
      <c r="E171" s="1508"/>
      <c r="F171" s="1508"/>
      <c r="G171" s="1508"/>
      <c r="H171" s="1509" t="s">
        <v>205</v>
      </c>
      <c r="I171" s="1509"/>
      <c r="J171" s="1509"/>
      <c r="K171" s="1509"/>
      <c r="L171" s="1509"/>
      <c r="M171" s="1510"/>
      <c r="N171" s="1510"/>
      <c r="O171" s="1510"/>
      <c r="P171" s="1509"/>
      <c r="Q171" s="1509"/>
      <c r="R171" s="1511" t="str">
        <f>IF(C171="","",IF(C171=$BA$1,'Factors emissió OCCC'!$D$37,IF(C171=$BA$2,'Factors emissió OCCC'!$D$38)))</f>
        <v/>
      </c>
      <c r="S171" s="1511"/>
      <c r="T171" s="1511"/>
      <c r="U171" s="149" t="str">
        <f t="shared" si="48"/>
        <v>0,00000000</v>
      </c>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c r="AS171" s="243"/>
      <c r="AT171" s="243"/>
      <c r="AU171" s="243"/>
      <c r="AV171" s="122"/>
      <c r="AW171" s="107"/>
      <c r="AX171" s="141"/>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row>
    <row r="172" spans="1:113" ht="13.5" customHeight="1" x14ac:dyDescent="0.25">
      <c r="A172" s="182"/>
      <c r="B172" s="124"/>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6"/>
      <c r="AW172" s="107"/>
      <c r="AX172" s="151"/>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row>
    <row r="173" spans="1:113" ht="16.5" customHeight="1" thickBot="1" x14ac:dyDescent="0.3">
      <c r="A173" s="182"/>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8"/>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row>
    <row r="174" spans="1:113" s="108" customFormat="1" ht="24.9" customHeight="1" thickBot="1" x14ac:dyDescent="0.3">
      <c r="A174" s="182"/>
      <c r="C174" s="1512" t="s">
        <v>1392</v>
      </c>
      <c r="D174" s="1513"/>
      <c r="E174" s="1513"/>
      <c r="F174" s="1513"/>
      <c r="G174" s="1513"/>
      <c r="H174" s="1513"/>
      <c r="I174" s="1513"/>
      <c r="J174" s="1513"/>
      <c r="K174" s="1513"/>
      <c r="L174" s="1513"/>
      <c r="M174" s="1513"/>
      <c r="N174" s="1513"/>
      <c r="O174" s="1513"/>
      <c r="P174" s="1513"/>
      <c r="Q174" s="1513"/>
      <c r="R174" s="1513"/>
      <c r="S174" s="1513"/>
      <c r="T174" s="1513"/>
      <c r="U174" s="1513"/>
      <c r="V174" s="1513"/>
      <c r="W174" s="1513"/>
      <c r="X174" s="1513"/>
      <c r="Y174" s="1513"/>
      <c r="Z174" s="1513"/>
      <c r="AA174" s="1513"/>
      <c r="AB174" s="1513"/>
      <c r="AC174" s="1513"/>
      <c r="AD174" s="1513"/>
      <c r="AE174" s="1513"/>
      <c r="AF174" s="1513"/>
      <c r="AG174" s="1513"/>
      <c r="AH174" s="1513"/>
      <c r="AI174" s="1513"/>
      <c r="AJ174" s="1513"/>
      <c r="AK174" s="1513"/>
      <c r="AL174" s="1513"/>
      <c r="AM174" s="1513"/>
      <c r="AN174" s="1513"/>
      <c r="AO174" s="1513"/>
      <c r="AP174" s="1513"/>
      <c r="AQ174" s="1513"/>
      <c r="AR174" s="579">
        <f>SUM(AR128:AR147)+SUM(U152:U171)</f>
        <v>0</v>
      </c>
      <c r="AS174" s="580">
        <f>SUM(AS128:AS147)</f>
        <v>0</v>
      </c>
      <c r="AT174" s="581">
        <f>SUM(AT128:AT147)</f>
        <v>0</v>
      </c>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row>
    <row r="175" spans="1:113" ht="38.25" customHeight="1" thickBot="1" x14ac:dyDescent="0.3">
      <c r="A175" s="182"/>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998" t="s">
        <v>1648</v>
      </c>
      <c r="AS175" s="998" t="s">
        <v>1455</v>
      </c>
      <c r="AT175" s="998" t="s">
        <v>1460</v>
      </c>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row>
    <row r="176" spans="1:113" x14ac:dyDescent="0.25">
      <c r="A176" s="182"/>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row>
    <row r="177" spans="1:113" x14ac:dyDescent="0.25">
      <c r="A177" s="182"/>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row>
    <row r="178" spans="1:113" x14ac:dyDescent="0.25">
      <c r="A178" s="182"/>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row>
    <row r="179" spans="1:113" x14ac:dyDescent="0.25">
      <c r="A179" s="182"/>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row>
    <row r="180" spans="1:113" x14ac:dyDescent="0.25">
      <c r="A180" s="182"/>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row>
    <row r="181" spans="1:113" hidden="1" x14ac:dyDescent="0.25">
      <c r="A181" s="182"/>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t="s">
        <v>1073</v>
      </c>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row>
    <row r="182" spans="1:113" hidden="1" x14ac:dyDescent="0.25">
      <c r="A182" s="182"/>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t="s">
        <v>1074</v>
      </c>
      <c r="AS182" s="107"/>
      <c r="AT182" s="107"/>
      <c r="AU182" s="107"/>
      <c r="AV182" s="107"/>
      <c r="AW182" s="107"/>
      <c r="AX182" s="108"/>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row>
    <row r="183" spans="1:113" hidden="1" x14ac:dyDescent="0.25">
      <c r="A183" s="182"/>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t="s">
        <v>1075</v>
      </c>
      <c r="AS183" s="107"/>
      <c r="AT183" s="107"/>
      <c r="AU183" s="107"/>
      <c r="AV183" s="107"/>
      <c r="AW183" s="107"/>
      <c r="AX183" s="108"/>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row>
    <row r="184" spans="1:113" hidden="1" x14ac:dyDescent="0.25">
      <c r="A184" s="182"/>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t="s">
        <v>1076</v>
      </c>
      <c r="AS184" s="107"/>
      <c r="AT184" s="107"/>
      <c r="AU184" s="107"/>
      <c r="AV184" s="107"/>
      <c r="AW184" s="107"/>
      <c r="AX184" s="108"/>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row>
    <row r="185" spans="1:113" hidden="1" x14ac:dyDescent="0.25">
      <c r="A185" s="182"/>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t="s">
        <v>1077</v>
      </c>
      <c r="AS185" s="107"/>
      <c r="AT185" s="107"/>
      <c r="AU185" s="107"/>
      <c r="AV185" s="107"/>
      <c r="AW185" s="107"/>
      <c r="AX185" s="108"/>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row>
    <row r="186" spans="1:113" hidden="1" x14ac:dyDescent="0.25">
      <c r="A186" s="182"/>
      <c r="B186" s="107"/>
      <c r="C186" s="1092" t="s">
        <v>65</v>
      </c>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t="s">
        <v>925</v>
      </c>
      <c r="AS186" s="107"/>
      <c r="AT186" s="107"/>
      <c r="AU186" s="107"/>
      <c r="AV186" s="107"/>
      <c r="AW186" s="107"/>
      <c r="AX186" s="108"/>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row>
    <row r="187" spans="1:113" hidden="1" x14ac:dyDescent="0.25">
      <c r="A187" s="182"/>
      <c r="B187" s="107"/>
      <c r="C187" s="1092" t="s">
        <v>92</v>
      </c>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8"/>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row>
    <row r="188" spans="1:113" hidden="1" x14ac:dyDescent="0.25">
      <c r="A188" s="182"/>
      <c r="B188" s="107"/>
      <c r="C188" s="1092" t="s">
        <v>252</v>
      </c>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8"/>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row>
    <row r="189" spans="1:113" hidden="1" x14ac:dyDescent="0.25">
      <c r="A189" s="182"/>
      <c r="B189" s="107"/>
      <c r="C189" s="1092" t="s">
        <v>253</v>
      </c>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8"/>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row>
    <row r="190" spans="1:113" x14ac:dyDescent="0.25">
      <c r="A190" s="182"/>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8"/>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row>
    <row r="191" spans="1:113" x14ac:dyDescent="0.25">
      <c r="A191" s="182"/>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8"/>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row>
    <row r="192" spans="1:113" x14ac:dyDescent="0.25">
      <c r="A192" s="182"/>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8"/>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row>
    <row r="193" spans="1:113" x14ac:dyDescent="0.25">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8"/>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row>
    <row r="194" spans="1:113" x14ac:dyDescent="0.25">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8"/>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row>
    <row r="195" spans="1:113" x14ac:dyDescent="0.2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8"/>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row>
    <row r="196" spans="1:113" x14ac:dyDescent="0.25">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8"/>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row>
    <row r="197" spans="1:113" x14ac:dyDescent="0.25">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8"/>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row>
    <row r="198" spans="1:113" x14ac:dyDescent="0.25">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8"/>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row>
    <row r="199" spans="1:113" x14ac:dyDescent="0.25">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8"/>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row>
    <row r="200" spans="1:113" x14ac:dyDescent="0.25">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8"/>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row>
    <row r="201" spans="1:113" x14ac:dyDescent="0.25">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8"/>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row>
    <row r="202" spans="1:113" x14ac:dyDescent="0.25">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8"/>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row>
    <row r="203" spans="1:113" x14ac:dyDescent="0.25">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8"/>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row>
    <row r="204" spans="1:113" x14ac:dyDescent="0.25">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8"/>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row>
    <row r="205" spans="1:113" x14ac:dyDescent="0.2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8"/>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row>
    <row r="206" spans="1:113" x14ac:dyDescent="0.25">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8"/>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row>
    <row r="207" spans="1:113" x14ac:dyDescent="0.25">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8"/>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row>
    <row r="208" spans="1:113" x14ac:dyDescent="0.25">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8"/>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row>
    <row r="209" spans="1:113" x14ac:dyDescent="0.25">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8"/>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row>
    <row r="210" spans="1:113" x14ac:dyDescent="0.25">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8"/>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row>
    <row r="211" spans="1:113" x14ac:dyDescent="0.2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8"/>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row>
    <row r="212" spans="1:113" x14ac:dyDescent="0.25">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8"/>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row>
    <row r="213" spans="1:113" x14ac:dyDescent="0.25">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8"/>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row>
    <row r="214" spans="1:113" x14ac:dyDescent="0.25">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8"/>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row>
    <row r="215" spans="1:113" x14ac:dyDescent="0.2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8"/>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row>
    <row r="216" spans="1:113" x14ac:dyDescent="0.25">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8"/>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row>
    <row r="217" spans="1:113" x14ac:dyDescent="0.25">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8"/>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row>
    <row r="218" spans="1:113" x14ac:dyDescent="0.25">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8"/>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row>
    <row r="219" spans="1:113" x14ac:dyDescent="0.25">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8"/>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row>
    <row r="220" spans="1:113" x14ac:dyDescent="0.25">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8"/>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row>
    <row r="221" spans="1:113" x14ac:dyDescent="0.25">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8"/>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row>
    <row r="222" spans="1:113" x14ac:dyDescent="0.25">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8"/>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row>
    <row r="223" spans="1:113" x14ac:dyDescent="0.25">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8"/>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row>
    <row r="224" spans="1:113" x14ac:dyDescent="0.25">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8"/>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row>
    <row r="225" spans="1:113" x14ac:dyDescent="0.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8"/>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row>
    <row r="226" spans="1:113" x14ac:dyDescent="0.25">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8"/>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row>
    <row r="227" spans="1:113" x14ac:dyDescent="0.25">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8"/>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row>
    <row r="228" spans="1:113" x14ac:dyDescent="0.25">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8"/>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row>
    <row r="229" spans="1:113" x14ac:dyDescent="0.25">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8"/>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row>
    <row r="230" spans="1:113" x14ac:dyDescent="0.25">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8"/>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row>
    <row r="231" spans="1:113" x14ac:dyDescent="0.2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8"/>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row>
    <row r="232" spans="1:113" x14ac:dyDescent="0.25">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8"/>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row>
    <row r="233" spans="1:113" x14ac:dyDescent="0.25">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8"/>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row>
    <row r="234" spans="1:113" x14ac:dyDescent="0.25">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8"/>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row>
    <row r="235" spans="1:113" x14ac:dyDescent="0.2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8"/>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row>
    <row r="236" spans="1:113" x14ac:dyDescent="0.2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8"/>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row>
    <row r="237" spans="1:113" x14ac:dyDescent="0.25">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8"/>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row>
    <row r="238" spans="1:113" x14ac:dyDescent="0.25">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8"/>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row>
    <row r="239" spans="1:113" x14ac:dyDescent="0.25">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8"/>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row>
    <row r="240" spans="1:113" x14ac:dyDescent="0.25">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8"/>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row>
    <row r="241" spans="1:113" x14ac:dyDescent="0.25">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8"/>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row>
    <row r="242" spans="1:113" x14ac:dyDescent="0.25">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8"/>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row>
    <row r="243" spans="1:113" x14ac:dyDescent="0.25">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8"/>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row>
    <row r="244" spans="1:113" x14ac:dyDescent="0.25">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8"/>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row>
    <row r="245" spans="1:113" x14ac:dyDescent="0.2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8"/>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row>
    <row r="246" spans="1:113" x14ac:dyDescent="0.25">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8"/>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row>
    <row r="247" spans="1:113" x14ac:dyDescent="0.25">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8"/>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row>
    <row r="248" spans="1:113" x14ac:dyDescent="0.25">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8"/>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row>
    <row r="249" spans="1:113" x14ac:dyDescent="0.25">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8"/>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row>
    <row r="250" spans="1:113" x14ac:dyDescent="0.25">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8"/>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row>
    <row r="251" spans="1:113" x14ac:dyDescent="0.25">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8"/>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row>
    <row r="252" spans="1:113" x14ac:dyDescent="0.25">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8"/>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row>
    <row r="253" spans="1:113" x14ac:dyDescent="0.25">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8"/>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row>
    <row r="254" spans="1:113" x14ac:dyDescent="0.25">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8"/>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row>
    <row r="255" spans="1:113" x14ac:dyDescent="0.2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8"/>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row>
    <row r="256" spans="1:113" x14ac:dyDescent="0.25">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8"/>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row>
    <row r="257" spans="1:113" x14ac:dyDescent="0.25">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8"/>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row>
    <row r="258" spans="1:113" x14ac:dyDescent="0.25">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8"/>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row>
    <row r="259" spans="1:113" x14ac:dyDescent="0.25">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8"/>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row>
    <row r="260" spans="1:113" x14ac:dyDescent="0.25">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8"/>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row>
    <row r="261" spans="1:113" x14ac:dyDescent="0.25">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8"/>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row>
    <row r="262" spans="1:113" x14ac:dyDescent="0.25">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8"/>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row>
    <row r="263" spans="1:113" x14ac:dyDescent="0.25">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8"/>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row>
    <row r="264" spans="1:113" x14ac:dyDescent="0.25">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8"/>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row>
    <row r="265" spans="1:113" x14ac:dyDescent="0.2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8"/>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row>
    <row r="266" spans="1:113" x14ac:dyDescent="0.25">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8"/>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row>
    <row r="267" spans="1:113" x14ac:dyDescent="0.25">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8"/>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row>
    <row r="268" spans="1:113" x14ac:dyDescent="0.25">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8"/>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row>
    <row r="269" spans="1:113" x14ac:dyDescent="0.25">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8"/>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row>
    <row r="270" spans="1:113" x14ac:dyDescent="0.25">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8"/>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row>
    <row r="271" spans="1:113" x14ac:dyDescent="0.25">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8"/>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row>
    <row r="272" spans="1:113" x14ac:dyDescent="0.25">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8"/>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row>
    <row r="273" spans="1:113" x14ac:dyDescent="0.25">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8"/>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row>
    <row r="274" spans="1:113" x14ac:dyDescent="0.25">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8"/>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row>
    <row r="275" spans="1:113" x14ac:dyDescent="0.2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8"/>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row>
    <row r="276" spans="1:113" x14ac:dyDescent="0.25">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8"/>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row>
    <row r="277" spans="1:113" x14ac:dyDescent="0.25">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8"/>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row>
    <row r="278" spans="1:113" x14ac:dyDescent="0.25">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8"/>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row>
    <row r="279" spans="1:113" x14ac:dyDescent="0.25">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8"/>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row>
    <row r="280" spans="1:113" x14ac:dyDescent="0.25">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8"/>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row>
    <row r="281" spans="1:113" x14ac:dyDescent="0.25">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8"/>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row>
    <row r="282" spans="1:113" x14ac:dyDescent="0.25">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8"/>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row>
    <row r="283" spans="1:113" x14ac:dyDescent="0.25">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8"/>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row>
    <row r="284" spans="1:113" x14ac:dyDescent="0.25">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8"/>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row>
    <row r="285" spans="1:113" x14ac:dyDescent="0.2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8"/>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row>
    <row r="286" spans="1:113" x14ac:dyDescent="0.25">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8"/>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row>
    <row r="287" spans="1:113" x14ac:dyDescent="0.25">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8"/>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row>
    <row r="288" spans="1:113" x14ac:dyDescent="0.25">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8"/>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row>
    <row r="289" spans="1:113" x14ac:dyDescent="0.25">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8"/>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row>
    <row r="290" spans="1:113" x14ac:dyDescent="0.25">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8"/>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row>
    <row r="291" spans="1:113" x14ac:dyDescent="0.25">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8"/>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row>
    <row r="292" spans="1:113" x14ac:dyDescent="0.25">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8"/>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row>
    <row r="293" spans="1:113" x14ac:dyDescent="0.25">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8"/>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row>
    <row r="294" spans="1:113" x14ac:dyDescent="0.25">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8"/>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row>
    <row r="295" spans="1:113" x14ac:dyDescent="0.2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8"/>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row>
    <row r="296" spans="1:113" x14ac:dyDescent="0.25">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8"/>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row>
    <row r="297" spans="1:113" x14ac:dyDescent="0.25">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8"/>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row>
    <row r="298" spans="1:113" x14ac:dyDescent="0.25">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8"/>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row>
    <row r="299" spans="1:113" x14ac:dyDescent="0.25">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8"/>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row>
    <row r="300" spans="1:113" x14ac:dyDescent="0.25">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8"/>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row>
    <row r="301" spans="1:113" x14ac:dyDescent="0.25">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8"/>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row>
    <row r="302" spans="1:113" x14ac:dyDescent="0.25">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8"/>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row>
    <row r="303" spans="1:113" x14ac:dyDescent="0.25">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8"/>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row>
    <row r="304" spans="1:113" x14ac:dyDescent="0.25">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8"/>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row>
    <row r="305" spans="1:113" x14ac:dyDescent="0.2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8"/>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row>
    <row r="306" spans="1:113" x14ac:dyDescent="0.25">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8"/>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row>
    <row r="307" spans="1:113" x14ac:dyDescent="0.25">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8"/>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row>
    <row r="308" spans="1:113" x14ac:dyDescent="0.25">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8"/>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row>
    <row r="309" spans="1:113" x14ac:dyDescent="0.25">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8"/>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row>
    <row r="310" spans="1:113" x14ac:dyDescent="0.25">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8"/>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row>
    <row r="311" spans="1:113" x14ac:dyDescent="0.25">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8"/>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row>
    <row r="312" spans="1:113" x14ac:dyDescent="0.25">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8"/>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row>
    <row r="313" spans="1:113" x14ac:dyDescent="0.25">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8"/>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row>
    <row r="314" spans="1:113" x14ac:dyDescent="0.25">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8"/>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row>
    <row r="315" spans="1:113" x14ac:dyDescent="0.2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8"/>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row>
    <row r="316" spans="1:113" x14ac:dyDescent="0.25">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8"/>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row>
    <row r="317" spans="1:113" x14ac:dyDescent="0.25">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8"/>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row>
    <row r="318" spans="1:113" x14ac:dyDescent="0.25">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8"/>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row>
    <row r="319" spans="1:113" x14ac:dyDescent="0.25">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8"/>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row>
    <row r="320" spans="1:113" x14ac:dyDescent="0.25">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8"/>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row>
    <row r="321" spans="1:113" x14ac:dyDescent="0.25">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8"/>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row>
    <row r="322" spans="1:113" x14ac:dyDescent="0.25">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8"/>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row>
    <row r="323" spans="1:113" x14ac:dyDescent="0.25">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8"/>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row>
    <row r="324" spans="1:113" x14ac:dyDescent="0.25">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8"/>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row>
    <row r="325" spans="1:113" x14ac:dyDescent="0.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8"/>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row>
    <row r="326" spans="1:113" x14ac:dyDescent="0.25">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8"/>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row>
    <row r="327" spans="1:113" x14ac:dyDescent="0.25">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8"/>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row>
    <row r="328" spans="1:113" x14ac:dyDescent="0.25">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8"/>
      <c r="AX328" s="107"/>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row>
    <row r="329" spans="1:113" x14ac:dyDescent="0.25">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8"/>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row>
    <row r="330" spans="1:113" x14ac:dyDescent="0.25">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8"/>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row>
    <row r="331" spans="1:113" x14ac:dyDescent="0.25">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8"/>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row>
    <row r="332" spans="1:113" x14ac:dyDescent="0.25">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8"/>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row>
    <row r="333" spans="1:113" x14ac:dyDescent="0.25">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8"/>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row>
    <row r="334" spans="1:113" x14ac:dyDescent="0.25">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8"/>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row>
    <row r="335" spans="1:113" x14ac:dyDescent="0.2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8"/>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row>
    <row r="336" spans="1:113" x14ac:dyDescent="0.25">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8"/>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row>
    <row r="337" spans="1:112" x14ac:dyDescent="0.25">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8"/>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row>
    <row r="338" spans="1:112" x14ac:dyDescent="0.25">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8"/>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row>
    <row r="339" spans="1:112" x14ac:dyDescent="0.25">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8"/>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row>
    <row r="340" spans="1:112" x14ac:dyDescent="0.25">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8"/>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row>
    <row r="341" spans="1:112" x14ac:dyDescent="0.25">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8"/>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row>
    <row r="342" spans="1:112" x14ac:dyDescent="0.25">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8"/>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row>
    <row r="343" spans="1:112" x14ac:dyDescent="0.25">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8"/>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row>
    <row r="344" spans="1:112" x14ac:dyDescent="0.25">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8"/>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row>
    <row r="345" spans="1:112" x14ac:dyDescent="0.2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8"/>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row>
    <row r="346" spans="1:112" x14ac:dyDescent="0.25">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8"/>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row>
    <row r="347" spans="1:112" x14ac:dyDescent="0.25">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8"/>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row>
    <row r="348" spans="1:112" x14ac:dyDescent="0.25">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8"/>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row>
    <row r="349" spans="1:112" x14ac:dyDescent="0.25">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8"/>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row>
    <row r="350" spans="1:112" x14ac:dyDescent="0.25">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8"/>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row>
    <row r="351" spans="1:112" x14ac:dyDescent="0.25">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8"/>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row>
    <row r="352" spans="1:112" x14ac:dyDescent="0.25">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8"/>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row>
    <row r="353" spans="1:112" x14ac:dyDescent="0.25">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8"/>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row>
    <row r="354" spans="1:112" x14ac:dyDescent="0.25">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8"/>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row>
    <row r="355" spans="1:112" x14ac:dyDescent="0.2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8"/>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row>
    <row r="356" spans="1:112" x14ac:dyDescent="0.25">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8"/>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row>
    <row r="357" spans="1:112" x14ac:dyDescent="0.25">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8"/>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row>
    <row r="358" spans="1:112" x14ac:dyDescent="0.25">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8"/>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row>
    <row r="359" spans="1:112" x14ac:dyDescent="0.25">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8"/>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row>
    <row r="360" spans="1:112" x14ac:dyDescent="0.25">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8"/>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row>
    <row r="361" spans="1:112" x14ac:dyDescent="0.25">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8"/>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row>
    <row r="362" spans="1:112" x14ac:dyDescent="0.25">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8"/>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row>
    <row r="363" spans="1:112" x14ac:dyDescent="0.25">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8"/>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row>
    <row r="364" spans="1:112" x14ac:dyDescent="0.25">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8"/>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row>
    <row r="365" spans="1:112" x14ac:dyDescent="0.2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8"/>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row>
    <row r="366" spans="1:112" x14ac:dyDescent="0.25">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8"/>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row>
    <row r="367" spans="1:112" x14ac:dyDescent="0.25">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8"/>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row>
    <row r="368" spans="1:112" x14ac:dyDescent="0.25">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8"/>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row>
    <row r="369" spans="1:112" x14ac:dyDescent="0.25">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8"/>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row>
    <row r="370" spans="1:112" x14ac:dyDescent="0.25">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8"/>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row>
    <row r="371" spans="1:112" x14ac:dyDescent="0.25">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8"/>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row>
    <row r="372" spans="1:112" x14ac:dyDescent="0.25">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8"/>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row>
    <row r="373" spans="1:112" x14ac:dyDescent="0.25">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8"/>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row>
    <row r="374" spans="1:112" x14ac:dyDescent="0.25">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8"/>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row>
    <row r="375" spans="1:112" x14ac:dyDescent="0.2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8"/>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row>
    <row r="376" spans="1:112" x14ac:dyDescent="0.25">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8"/>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row>
    <row r="377" spans="1:112" x14ac:dyDescent="0.25">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8"/>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row>
    <row r="378" spans="1:112" x14ac:dyDescent="0.25">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8"/>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row>
    <row r="379" spans="1:112" x14ac:dyDescent="0.25">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8"/>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row>
    <row r="380" spans="1:112" x14ac:dyDescent="0.25">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8"/>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row>
    <row r="381" spans="1:112" x14ac:dyDescent="0.25">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8"/>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row>
    <row r="382" spans="1:112" x14ac:dyDescent="0.25">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8"/>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row>
    <row r="383" spans="1:112" x14ac:dyDescent="0.25">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8"/>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row>
    <row r="384" spans="1:112" x14ac:dyDescent="0.25">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8"/>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row>
    <row r="385" spans="1:112" x14ac:dyDescent="0.2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8"/>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row>
    <row r="386" spans="1:112" x14ac:dyDescent="0.25">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8"/>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row>
    <row r="387" spans="1:112" x14ac:dyDescent="0.25">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8"/>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row>
    <row r="388" spans="1:112" x14ac:dyDescent="0.25">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8"/>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row>
    <row r="389" spans="1:112" x14ac:dyDescent="0.25">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8"/>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row>
    <row r="390" spans="1:112" x14ac:dyDescent="0.25">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8"/>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row>
    <row r="391" spans="1:112" x14ac:dyDescent="0.25">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8"/>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row>
    <row r="392" spans="1:112" x14ac:dyDescent="0.25">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8"/>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row>
    <row r="393" spans="1:112" x14ac:dyDescent="0.25">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8"/>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row>
    <row r="394" spans="1:112" x14ac:dyDescent="0.25">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8"/>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row>
    <row r="395" spans="1:112" x14ac:dyDescent="0.2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8"/>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row>
    <row r="396" spans="1:112" x14ac:dyDescent="0.25">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8"/>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row>
    <row r="397" spans="1:112" x14ac:dyDescent="0.25">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8"/>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row>
    <row r="398" spans="1:112" x14ac:dyDescent="0.25">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8"/>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row>
    <row r="399" spans="1:112" x14ac:dyDescent="0.25">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8"/>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row>
    <row r="400" spans="1:112" x14ac:dyDescent="0.25">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8"/>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row>
  </sheetData>
  <sheetProtection algorithmName="SHA-512" hashValue="dvq94jMKe5gZjKmBrwOox8ybav4n4HNkyJw8iR8rZJvF+z30D6u9+lCojlMdTzq9r5npZ2LqQxoj3ClKhEfOMg==" saltValue="gVIrmXHjg56hJLYOmBtFRg==" spinCount="100000" sheet="1" objects="1" scenarios="1"/>
  <mergeCells count="414">
    <mergeCell ref="I4:N4"/>
    <mergeCell ref="Q5:U5"/>
    <mergeCell ref="C174:AQ174"/>
    <mergeCell ref="AQ126:AQ127"/>
    <mergeCell ref="AU126:AU127"/>
    <mergeCell ref="C148:U148"/>
    <mergeCell ref="H149:L151"/>
    <mergeCell ref="M149:O151"/>
    <mergeCell ref="P149:Q151"/>
    <mergeCell ref="R149:T151"/>
    <mergeCell ref="U150:U151"/>
    <mergeCell ref="H152:L152"/>
    <mergeCell ref="M152:O152"/>
    <mergeCell ref="P152:Q152"/>
    <mergeCell ref="R152:T152"/>
    <mergeCell ref="C155:G155"/>
    <mergeCell ref="C156:G156"/>
    <mergeCell ref="H155:L155"/>
    <mergeCell ref="M155:O155"/>
    <mergeCell ref="P155:Q155"/>
    <mergeCell ref="R155:T155"/>
    <mergeCell ref="H156:L156"/>
    <mergeCell ref="M156:O156"/>
    <mergeCell ref="P156:Q156"/>
    <mergeCell ref="R156:T156"/>
    <mergeCell ref="C157:G157"/>
    <mergeCell ref="H115:L115"/>
    <mergeCell ref="M115:O115"/>
    <mergeCell ref="P115:Q115"/>
    <mergeCell ref="R115:T115"/>
    <mergeCell ref="C118:AQ118"/>
    <mergeCell ref="C124:AU124"/>
    <mergeCell ref="D125:K125"/>
    <mergeCell ref="M125:T125"/>
    <mergeCell ref="V125:AF125"/>
    <mergeCell ref="AG125:AQ125"/>
    <mergeCell ref="AR125:AT125"/>
    <mergeCell ref="C115:G115"/>
    <mergeCell ref="B121:AV121"/>
    <mergeCell ref="B122:AV122"/>
    <mergeCell ref="V16:W16"/>
    <mergeCell ref="AD16:AD17"/>
    <mergeCell ref="C92:U92"/>
    <mergeCell ref="H93:L95"/>
    <mergeCell ref="M93:O95"/>
    <mergeCell ref="P93:Q95"/>
    <mergeCell ref="R93:T95"/>
    <mergeCell ref="U94:U95"/>
    <mergeCell ref="H96:L96"/>
    <mergeCell ref="M96:O96"/>
    <mergeCell ref="P96:Q96"/>
    <mergeCell ref="R96:T96"/>
    <mergeCell ref="H45:L45"/>
    <mergeCell ref="M45:O45"/>
    <mergeCell ref="P45:Q45"/>
    <mergeCell ref="R45:T45"/>
    <mergeCell ref="M39:O41"/>
    <mergeCell ref="P39:Q41"/>
    <mergeCell ref="R39:T41"/>
    <mergeCell ref="U40:U41"/>
    <mergeCell ref="L16:L17"/>
    <mergeCell ref="M16:N16"/>
    <mergeCell ref="U16:U17"/>
    <mergeCell ref="C47:G47"/>
    <mergeCell ref="AX13:AX16"/>
    <mergeCell ref="C15:C17"/>
    <mergeCell ref="C43:G43"/>
    <mergeCell ref="AX17:AX18"/>
    <mergeCell ref="C39:G41"/>
    <mergeCell ref="AX41:AX42"/>
    <mergeCell ref="C42:G42"/>
    <mergeCell ref="D16:E16"/>
    <mergeCell ref="C14:AU14"/>
    <mergeCell ref="D15:K15"/>
    <mergeCell ref="M15:T15"/>
    <mergeCell ref="V15:AF15"/>
    <mergeCell ref="AG15:AQ15"/>
    <mergeCell ref="AR15:AT15"/>
    <mergeCell ref="AP16:AP17"/>
    <mergeCell ref="AQ16:AQ17"/>
    <mergeCell ref="AU16:AU17"/>
    <mergeCell ref="AX22:AX31"/>
    <mergeCell ref="C38:U38"/>
    <mergeCell ref="H39:L41"/>
    <mergeCell ref="AE16:AE17"/>
    <mergeCell ref="AF16:AF17"/>
    <mergeCell ref="AG16:AH16"/>
    <mergeCell ref="AO16:AO17"/>
    <mergeCell ref="H42:L42"/>
    <mergeCell ref="M42:O42"/>
    <mergeCell ref="P42:Q42"/>
    <mergeCell ref="R42:T42"/>
    <mergeCell ref="H43:L43"/>
    <mergeCell ref="M43:O43"/>
    <mergeCell ref="P43:Q43"/>
    <mergeCell ref="R43:T43"/>
    <mergeCell ref="H44:L44"/>
    <mergeCell ref="M44:O44"/>
    <mergeCell ref="P44:Q44"/>
    <mergeCell ref="C45:G45"/>
    <mergeCell ref="C46:G46"/>
    <mergeCell ref="C44:G44"/>
    <mergeCell ref="H46:L46"/>
    <mergeCell ref="M46:O46"/>
    <mergeCell ref="P46:Q46"/>
    <mergeCell ref="R46:T46"/>
    <mergeCell ref="H47:L47"/>
    <mergeCell ref="M47:O47"/>
    <mergeCell ref="P47:Q47"/>
    <mergeCell ref="R47:T47"/>
    <mergeCell ref="R44:T44"/>
    <mergeCell ref="C48:G48"/>
    <mergeCell ref="C49:G49"/>
    <mergeCell ref="C50:G50"/>
    <mergeCell ref="C51:G51"/>
    <mergeCell ref="H50:L50"/>
    <mergeCell ref="M50:O50"/>
    <mergeCell ref="P50:Q50"/>
    <mergeCell ref="R50:T50"/>
    <mergeCell ref="H51:L51"/>
    <mergeCell ref="M51:O51"/>
    <mergeCell ref="P51:Q51"/>
    <mergeCell ref="R51:T51"/>
    <mergeCell ref="H48:L48"/>
    <mergeCell ref="M48:O48"/>
    <mergeCell ref="P48:Q48"/>
    <mergeCell ref="R48:T48"/>
    <mergeCell ref="H49:L49"/>
    <mergeCell ref="M49:O49"/>
    <mergeCell ref="P49:Q49"/>
    <mergeCell ref="R49:T49"/>
    <mergeCell ref="C52:G52"/>
    <mergeCell ref="C53:G53"/>
    <mergeCell ref="H52:L52"/>
    <mergeCell ref="M52:O52"/>
    <mergeCell ref="P52:Q52"/>
    <mergeCell ref="R52:T52"/>
    <mergeCell ref="H53:L53"/>
    <mergeCell ref="M53:O53"/>
    <mergeCell ref="P53:Q53"/>
    <mergeCell ref="R53:T53"/>
    <mergeCell ref="C54:G54"/>
    <mergeCell ref="C55:G55"/>
    <mergeCell ref="H54:L54"/>
    <mergeCell ref="M54:O54"/>
    <mergeCell ref="P54:Q54"/>
    <mergeCell ref="R54:T54"/>
    <mergeCell ref="H55:L55"/>
    <mergeCell ref="M55:O55"/>
    <mergeCell ref="P55:Q55"/>
    <mergeCell ref="R55:T55"/>
    <mergeCell ref="R58:T58"/>
    <mergeCell ref="H59:L59"/>
    <mergeCell ref="M59:O59"/>
    <mergeCell ref="P59:Q59"/>
    <mergeCell ref="R59:T59"/>
    <mergeCell ref="C56:G56"/>
    <mergeCell ref="C57:G57"/>
    <mergeCell ref="H56:L56"/>
    <mergeCell ref="M56:O56"/>
    <mergeCell ref="P56:Q56"/>
    <mergeCell ref="R56:T56"/>
    <mergeCell ref="H57:L57"/>
    <mergeCell ref="M57:O57"/>
    <mergeCell ref="P57:Q57"/>
    <mergeCell ref="R57:T57"/>
    <mergeCell ref="AX71:AX72"/>
    <mergeCell ref="AX67:AX70"/>
    <mergeCell ref="C69:C71"/>
    <mergeCell ref="D70:E70"/>
    <mergeCell ref="C64:AQ64"/>
    <mergeCell ref="C68:AU68"/>
    <mergeCell ref="D69:K69"/>
    <mergeCell ref="M69:T69"/>
    <mergeCell ref="V69:AF69"/>
    <mergeCell ref="AG69:AQ69"/>
    <mergeCell ref="AR69:AT69"/>
    <mergeCell ref="L70:L71"/>
    <mergeCell ref="M70:N70"/>
    <mergeCell ref="U70:U71"/>
    <mergeCell ref="V70:W70"/>
    <mergeCell ref="AD70:AD71"/>
    <mergeCell ref="AE70:AE71"/>
    <mergeCell ref="AF70:AF71"/>
    <mergeCell ref="AG70:AH70"/>
    <mergeCell ref="AO70:AO71"/>
    <mergeCell ref="AP70:AP71"/>
    <mergeCell ref="AQ70:AQ71"/>
    <mergeCell ref="AU70:AU71"/>
    <mergeCell ref="AX95:AX96"/>
    <mergeCell ref="C96:G96"/>
    <mergeCell ref="C93:G95"/>
    <mergeCell ref="C97:G97"/>
    <mergeCell ref="C98:G98"/>
    <mergeCell ref="H97:L97"/>
    <mergeCell ref="M97:O97"/>
    <mergeCell ref="P97:Q97"/>
    <mergeCell ref="R97:T97"/>
    <mergeCell ref="H98:L98"/>
    <mergeCell ref="M98:O98"/>
    <mergeCell ref="P98:Q98"/>
    <mergeCell ref="R98:T98"/>
    <mergeCell ref="C99:G99"/>
    <mergeCell ref="C100:G100"/>
    <mergeCell ref="H99:L99"/>
    <mergeCell ref="M99:O99"/>
    <mergeCell ref="P99:Q99"/>
    <mergeCell ref="R99:T99"/>
    <mergeCell ref="H100:L100"/>
    <mergeCell ref="M100:O100"/>
    <mergeCell ref="P100:Q100"/>
    <mergeCell ref="R100:T100"/>
    <mergeCell ref="C101:G101"/>
    <mergeCell ref="C102:G102"/>
    <mergeCell ref="H101:L101"/>
    <mergeCell ref="M101:O101"/>
    <mergeCell ref="P101:Q101"/>
    <mergeCell ref="R101:T101"/>
    <mergeCell ref="H102:L102"/>
    <mergeCell ref="M102:O102"/>
    <mergeCell ref="P102:Q102"/>
    <mergeCell ref="R102:T102"/>
    <mergeCell ref="C103:G103"/>
    <mergeCell ref="C104:G104"/>
    <mergeCell ref="H103:L103"/>
    <mergeCell ref="M103:O103"/>
    <mergeCell ref="P103:Q103"/>
    <mergeCell ref="R103:T103"/>
    <mergeCell ref="H104:L104"/>
    <mergeCell ref="M104:O104"/>
    <mergeCell ref="P104:Q104"/>
    <mergeCell ref="R104:T104"/>
    <mergeCell ref="C105:G105"/>
    <mergeCell ref="C106:G106"/>
    <mergeCell ref="H105:L105"/>
    <mergeCell ref="M105:O105"/>
    <mergeCell ref="P105:Q105"/>
    <mergeCell ref="R105:T105"/>
    <mergeCell ref="H106:L106"/>
    <mergeCell ref="M106:O106"/>
    <mergeCell ref="P106:Q106"/>
    <mergeCell ref="R106:T106"/>
    <mergeCell ref="M109:O109"/>
    <mergeCell ref="P109:Q109"/>
    <mergeCell ref="R109:T109"/>
    <mergeCell ref="H110:L110"/>
    <mergeCell ref="M110:O110"/>
    <mergeCell ref="P110:Q110"/>
    <mergeCell ref="R110:T110"/>
    <mergeCell ref="C107:G107"/>
    <mergeCell ref="C108:G108"/>
    <mergeCell ref="H107:L107"/>
    <mergeCell ref="M107:O107"/>
    <mergeCell ref="P107:Q107"/>
    <mergeCell ref="R107:T107"/>
    <mergeCell ref="H108:L108"/>
    <mergeCell ref="M108:O108"/>
    <mergeCell ref="P108:Q108"/>
    <mergeCell ref="R108:T108"/>
    <mergeCell ref="C109:G109"/>
    <mergeCell ref="C110:G110"/>
    <mergeCell ref="H109:L109"/>
    <mergeCell ref="M113:O113"/>
    <mergeCell ref="P113:Q113"/>
    <mergeCell ref="R113:T113"/>
    <mergeCell ref="H114:L114"/>
    <mergeCell ref="M114:O114"/>
    <mergeCell ref="P114:Q114"/>
    <mergeCell ref="R114:T114"/>
    <mergeCell ref="C111:G111"/>
    <mergeCell ref="C112:G112"/>
    <mergeCell ref="H111:L111"/>
    <mergeCell ref="M111:O111"/>
    <mergeCell ref="P111:Q111"/>
    <mergeCell ref="R111:T111"/>
    <mergeCell ref="H112:L112"/>
    <mergeCell ref="M112:O112"/>
    <mergeCell ref="P112:Q112"/>
    <mergeCell ref="R112:T112"/>
    <mergeCell ref="C113:G113"/>
    <mergeCell ref="C114:G114"/>
    <mergeCell ref="H113:L113"/>
    <mergeCell ref="AX127:AX128"/>
    <mergeCell ref="AX130:AX139"/>
    <mergeCell ref="AX123:AX126"/>
    <mergeCell ref="C125:C127"/>
    <mergeCell ref="D126:E126"/>
    <mergeCell ref="L126:L127"/>
    <mergeCell ref="M126:N126"/>
    <mergeCell ref="U126:U127"/>
    <mergeCell ref="V126:W126"/>
    <mergeCell ref="AD126:AD127"/>
    <mergeCell ref="AE126:AE127"/>
    <mergeCell ref="AF126:AF127"/>
    <mergeCell ref="AG126:AH126"/>
    <mergeCell ref="AO126:AO127"/>
    <mergeCell ref="AP126:AP127"/>
    <mergeCell ref="AX151:AX152"/>
    <mergeCell ref="C152:G152"/>
    <mergeCell ref="C149:G151"/>
    <mergeCell ref="C153:G153"/>
    <mergeCell ref="C154:G154"/>
    <mergeCell ref="H153:L153"/>
    <mergeCell ref="M153:O153"/>
    <mergeCell ref="P153:Q153"/>
    <mergeCell ref="R153:T153"/>
    <mergeCell ref="H154:L154"/>
    <mergeCell ref="M154:O154"/>
    <mergeCell ref="P154:Q154"/>
    <mergeCell ref="R154:T154"/>
    <mergeCell ref="M159:O159"/>
    <mergeCell ref="P159:Q159"/>
    <mergeCell ref="R159:T159"/>
    <mergeCell ref="H160:L160"/>
    <mergeCell ref="M160:O160"/>
    <mergeCell ref="P160:Q160"/>
    <mergeCell ref="R160:T160"/>
    <mergeCell ref="C158:G158"/>
    <mergeCell ref="H157:L157"/>
    <mergeCell ref="M157:O157"/>
    <mergeCell ref="P157:Q157"/>
    <mergeCell ref="R157:T157"/>
    <mergeCell ref="H158:L158"/>
    <mergeCell ref="M158:O158"/>
    <mergeCell ref="P158:Q158"/>
    <mergeCell ref="R158:T158"/>
    <mergeCell ref="C159:G159"/>
    <mergeCell ref="C160:G160"/>
    <mergeCell ref="H159:L159"/>
    <mergeCell ref="C161:G161"/>
    <mergeCell ref="C162:G162"/>
    <mergeCell ref="H161:L161"/>
    <mergeCell ref="M161:O161"/>
    <mergeCell ref="P161:Q161"/>
    <mergeCell ref="R161:T161"/>
    <mergeCell ref="H162:L162"/>
    <mergeCell ref="M162:O162"/>
    <mergeCell ref="P162:Q162"/>
    <mergeCell ref="R162:T162"/>
    <mergeCell ref="P165:Q165"/>
    <mergeCell ref="R165:T165"/>
    <mergeCell ref="H166:L166"/>
    <mergeCell ref="M166:O166"/>
    <mergeCell ref="P166:Q166"/>
    <mergeCell ref="R166:T166"/>
    <mergeCell ref="M163:O163"/>
    <mergeCell ref="P163:Q163"/>
    <mergeCell ref="R163:T163"/>
    <mergeCell ref="H164:L164"/>
    <mergeCell ref="M164:O164"/>
    <mergeCell ref="P164:Q164"/>
    <mergeCell ref="R164:T164"/>
    <mergeCell ref="C171:G171"/>
    <mergeCell ref="C169:G169"/>
    <mergeCell ref="C170:G170"/>
    <mergeCell ref="H169:L169"/>
    <mergeCell ref="C167:G167"/>
    <mergeCell ref="C168:G168"/>
    <mergeCell ref="H167:L167"/>
    <mergeCell ref="C163:G163"/>
    <mergeCell ref="C164:G164"/>
    <mergeCell ref="H163:L163"/>
    <mergeCell ref="H168:L168"/>
    <mergeCell ref="C165:G165"/>
    <mergeCell ref="C166:G166"/>
    <mergeCell ref="H165:L165"/>
    <mergeCell ref="I6:J6"/>
    <mergeCell ref="M169:O169"/>
    <mergeCell ref="P169:Q169"/>
    <mergeCell ref="R169:T169"/>
    <mergeCell ref="H170:L170"/>
    <mergeCell ref="M170:O170"/>
    <mergeCell ref="P170:Q170"/>
    <mergeCell ref="R170:T170"/>
    <mergeCell ref="H171:L171"/>
    <mergeCell ref="M171:O171"/>
    <mergeCell ref="P171:Q171"/>
    <mergeCell ref="R171:T171"/>
    <mergeCell ref="I7:J7"/>
    <mergeCell ref="I8:J8"/>
    <mergeCell ref="K7:L7"/>
    <mergeCell ref="K8:L8"/>
    <mergeCell ref="K6:L6"/>
    <mergeCell ref="M167:O167"/>
    <mergeCell ref="P167:Q167"/>
    <mergeCell ref="R167:T167"/>
    <mergeCell ref="M168:O168"/>
    <mergeCell ref="P168:Q168"/>
    <mergeCell ref="R168:T168"/>
    <mergeCell ref="M165:O165"/>
    <mergeCell ref="B2:AV2"/>
    <mergeCell ref="M6:N6"/>
    <mergeCell ref="M7:N7"/>
    <mergeCell ref="M8:N8"/>
    <mergeCell ref="M5:N5"/>
    <mergeCell ref="I5:L5"/>
    <mergeCell ref="B11:AV11"/>
    <mergeCell ref="B12:AV12"/>
    <mergeCell ref="B66:AV66"/>
    <mergeCell ref="C60:G60"/>
    <mergeCell ref="C61:G61"/>
    <mergeCell ref="H60:L60"/>
    <mergeCell ref="M60:O60"/>
    <mergeCell ref="P60:Q60"/>
    <mergeCell ref="R60:T60"/>
    <mergeCell ref="H61:L61"/>
    <mergeCell ref="M61:O61"/>
    <mergeCell ref="P61:Q61"/>
    <mergeCell ref="R61:T61"/>
    <mergeCell ref="C58:G58"/>
    <mergeCell ref="C59:G59"/>
    <mergeCell ref="H58:L58"/>
    <mergeCell ref="M58:O58"/>
    <mergeCell ref="P58:Q58"/>
  </mergeCells>
  <dataValidations count="7">
    <dataValidation type="decimal" operator="greaterThanOrEqual" allowBlank="1" showInputMessage="1" showErrorMessage="1" error="El valor que heu introduït no és vàlid._x000a__x000a_El valor ha de ser un número major que 0." sqref="V96:AQ115 AH72:AH91 E72:E91 V42:AQ61 W72:W91 N72:N91 AH18:AH37 E18:E37 W18:W37 N18:N37 V152:AQ171 W128:W147 N128:N147 E128:E147 AH128:AH147" xr:uid="{00000000-0002-0000-1100-000000000000}">
      <formula1>0</formula1>
    </dataValidation>
    <dataValidation operator="greaterThanOrEqual" allowBlank="1" showInputMessage="1" showErrorMessage="1" sqref="AR42:AT61 C18:C37 C72:C91 C42:C61 C96:C115 AR96:AT115 AR152:AT171 C128:C147" xr:uid="{00000000-0002-0000-1100-000001000000}"/>
    <dataValidation type="list" operator="greaterThanOrEqual" allowBlank="1" showInputMessage="1" showErrorMessage="1" sqref="C152:G171" xr:uid="{00000000-0002-0000-1100-000002000000}">
      <formula1>$BA$1:$BA$2</formula1>
    </dataValidation>
    <dataValidation type="list" operator="greaterThanOrEqual" allowBlank="1" showInputMessage="1" showErrorMessage="1" sqref="V18:V37 V128:V147 V72:V91" xr:uid="{00000000-0002-0000-1100-000003000000}">
      <formula1>$BA$5:$BA$6</formula1>
    </dataValidation>
    <dataValidation type="list" allowBlank="1" showInputMessage="1" showErrorMessage="1" sqref="AE18:AF37 AP128:AQ147 AE128:AF147 AP72:AQ91 AP18:AQ37 AE72:AF91" xr:uid="{00000000-0002-0000-1100-000004000000}">
      <formula1>$BA$7:$BA$10</formula1>
    </dataValidation>
    <dataValidation type="list" operator="greaterThanOrEqual" allowBlank="1" showInputMessage="1" showErrorMessage="1" sqref="D18:D37 M72:M91 D72:D91 M128:M147 D128:D147 M18:M37" xr:uid="{00000000-0002-0000-1100-000005000000}">
      <formula1>$BA$6</formula1>
    </dataValidation>
    <dataValidation type="list" operator="greaterThanOrEqual" allowBlank="1" showInputMessage="1" showErrorMessage="1" sqref="AG18:AG37 AG128:AG147 AG72:AG91" xr:uid="{00000000-0002-0000-1100-000006000000}">
      <formula1>$BA$5</formula1>
    </dataValidation>
  </dataValidations>
  <hyperlinks>
    <hyperlink ref="AX71" r:id="rId1" display="Guia pràctica per al càlcul d'emissions de gasos amb efecte d'hivernacle. Versió 2014." xr:uid="{00000000-0004-0000-1100-000000000000}"/>
    <hyperlink ref="AX71:AX72" r:id="rId2" display="Guia pràctica per al càlcul d'emissions de gasos amb efecte d'hivernacle. Versió 2020. " xr:uid="{00000000-0004-0000-1100-000001000000}"/>
    <hyperlink ref="AX127" r:id="rId3" display="Guia pràctica per al càlcul d'emissions de gasos amb efecte d'hivernacle. Versió 2014." xr:uid="{00000000-0004-0000-1100-000002000000}"/>
    <hyperlink ref="AX127:AX128" r:id="rId4" display="Guia pràctica per al càlcul d'emissions de gasos amb efecte d'hivernacle. Versió 2020. " xr:uid="{00000000-0004-0000-1100-000003000000}"/>
    <hyperlink ref="AX17" r:id="rId5" display="Guia pràctica per al càlcul d'emissions de gasos amb efecte d'hivernacle. Versió 2014." xr:uid="{00000000-0004-0000-1100-000004000000}"/>
    <hyperlink ref="AX17:AX18" r:id="rId6" display="Guia pràctica per al càlcul d'emissions de gasos amb efecte d'hivernacle. Versió 2020. " xr:uid="{00000000-0004-0000-1100-000005000000}"/>
    <hyperlink ref="I5:L5" location="IND_Transport_Marítim!B11" display="IND_Transport_Marítim!B11" xr:uid="{00000000-0004-0000-1100-000006000000}"/>
    <hyperlink ref="I6:J6" location="IND_Transport_Marítim!B12" display="1. Viatges de negoci" xr:uid="{00000000-0004-0000-1100-000007000000}"/>
    <hyperlink ref="I7:J7" location="IND_Transport_Marítim!C14" display="Mètode consum de combustible" xr:uid="{00000000-0004-0000-1100-000008000000}"/>
    <hyperlink ref="I8:J8" location="IND_Transport_Marítim!C38" display="Mètode distància recorreguda" xr:uid="{00000000-0004-0000-1100-000009000000}"/>
    <hyperlink ref="K6:L6" location="IND_Transport_Marítim!B66" display="IND_Transport_Marítim!B66" xr:uid="{00000000-0004-0000-1100-00000A000000}"/>
    <hyperlink ref="K7:L7" location="IND_Transport_Marítim!C68" display="Mètode consum de combustible" xr:uid="{00000000-0004-0000-1100-00000B000000}"/>
    <hyperlink ref="K8:L8" location="IND_Transport_Marítim!C92" display="Mètode distància recorreguda" xr:uid="{00000000-0004-0000-1100-00000C000000}"/>
    <hyperlink ref="M5:N5" location="IND_Transport_Marítim!B121" display="IND_Transport_Marítim!B121" xr:uid="{00000000-0004-0000-1100-00000D000000}"/>
    <hyperlink ref="M6:N6" location="IND_Transport_Marítim!B122" display="Viatges de distribució" xr:uid="{00000000-0004-0000-1100-00000E000000}"/>
    <hyperlink ref="M7:N7" location="IND_Transport_Marítim!C124" display="Mètode consum de combustible" xr:uid="{00000000-0004-0000-1100-00000F000000}"/>
    <hyperlink ref="M8:N8" location="IND_Transport_Marítim!C148" display="Mètode distància recorreguda" xr:uid="{00000000-0004-0000-1100-000010000000}"/>
  </hyperlinks>
  <pageMargins left="0.75" right="0.75" top="1" bottom="1" header="0.5" footer="0.5"/>
  <pageSetup paperSize="9" scale="25" fitToHeight="2" orientation="portrait" r:id="rId7"/>
  <headerFooter alignWithMargins="0"/>
  <drawing r:id="rId8"/>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ull22">
    <tabColor indexed="27"/>
  </sheetPr>
  <dimension ref="A1:DL976"/>
  <sheetViews>
    <sheetView showGridLines="0" topLeftCell="A332" zoomScaleNormal="100" zoomScaleSheetLayoutView="82" workbookViewId="0">
      <selection activeCell="N333" sqref="N333"/>
    </sheetView>
  </sheetViews>
  <sheetFormatPr defaultColWidth="9.109375" defaultRowHeight="13.2" outlineLevelRow="1" x14ac:dyDescent="0.25"/>
  <cols>
    <col min="1" max="1" width="2.44140625" style="82" customWidth="1"/>
    <col min="2" max="2" width="6.44140625" style="82" customWidth="1"/>
    <col min="3" max="3" width="13.44140625" style="82" customWidth="1"/>
    <col min="4" max="4" width="18.44140625" style="82" customWidth="1"/>
    <col min="5" max="6" width="20.44140625" style="82" customWidth="1"/>
    <col min="7" max="13" width="18.44140625" style="82" customWidth="1"/>
    <col min="14" max="14" width="19.109375" style="82" customWidth="1"/>
    <col min="15" max="17" width="26.44140625" style="82" customWidth="1"/>
    <col min="18" max="18" width="35.6640625" style="82" customWidth="1"/>
    <col min="19" max="19" width="5.44140625" style="82" customWidth="1"/>
    <col min="20" max="20" width="70.44140625" style="82" customWidth="1"/>
    <col min="21" max="22" width="9.109375" style="82"/>
    <col min="23" max="23" width="0" style="82" hidden="1" customWidth="1"/>
    <col min="24" max="16384" width="9.109375" style="82"/>
  </cols>
  <sheetData>
    <row r="1" spans="1:116" ht="17.25" customHeight="1" x14ac:dyDescent="0.25">
      <c r="A1" s="278"/>
      <c r="B1" s="278"/>
      <c r="C1" s="278"/>
      <c r="D1" s="278"/>
      <c r="E1" s="278"/>
      <c r="F1" s="278"/>
      <c r="G1" s="278"/>
      <c r="H1" s="278"/>
      <c r="I1" s="278"/>
      <c r="J1" s="278"/>
      <c r="K1" s="278"/>
      <c r="L1" s="278"/>
      <c r="M1" s="278"/>
      <c r="N1" s="278"/>
      <c r="O1" s="278"/>
      <c r="P1" s="278"/>
      <c r="Q1" s="278"/>
      <c r="R1" s="278"/>
      <c r="S1" s="278"/>
      <c r="T1" s="279"/>
      <c r="U1" s="278"/>
      <c r="V1" s="278"/>
      <c r="W1" s="278"/>
      <c r="X1" s="278"/>
      <c r="Y1" s="278"/>
      <c r="Z1" s="278"/>
      <c r="AA1" s="278"/>
      <c r="AB1" s="278"/>
      <c r="AC1" s="278"/>
      <c r="AD1" s="278"/>
      <c r="AE1" s="278"/>
      <c r="AF1" s="278"/>
      <c r="AG1" s="278"/>
      <c r="AH1" s="278"/>
      <c r="AI1" s="278"/>
      <c r="AJ1" s="278"/>
      <c r="AK1" s="278"/>
      <c r="AL1" s="278"/>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row>
    <row r="2" spans="1:116" s="107" customFormat="1" ht="33.75" customHeight="1" x14ac:dyDescent="0.25">
      <c r="B2" s="1535" t="s">
        <v>1272</v>
      </c>
      <c r="C2" s="1535"/>
      <c r="D2" s="1535"/>
      <c r="E2" s="1535"/>
      <c r="F2" s="1535"/>
      <c r="G2" s="1535"/>
      <c r="H2" s="1535"/>
      <c r="I2" s="1535"/>
      <c r="J2" s="1535"/>
      <c r="K2" s="1535"/>
      <c r="L2" s="1535"/>
      <c r="M2" s="1535"/>
      <c r="N2" s="1535"/>
      <c r="O2" s="1535"/>
      <c r="P2" s="1535"/>
      <c r="Q2" s="1535"/>
      <c r="R2" s="1535"/>
      <c r="S2" s="278"/>
      <c r="T2" s="279"/>
      <c r="U2" s="278"/>
      <c r="V2" s="278"/>
      <c r="W2" s="278"/>
      <c r="X2" s="278"/>
      <c r="Y2" s="278"/>
      <c r="Z2" s="278"/>
      <c r="AA2" s="278"/>
      <c r="AB2" s="278"/>
      <c r="AC2" s="278"/>
      <c r="AD2" s="278"/>
      <c r="AE2" s="278"/>
      <c r="AF2" s="278"/>
      <c r="AG2" s="278"/>
      <c r="AH2" s="278"/>
      <c r="AI2" s="278"/>
      <c r="AJ2" s="278"/>
      <c r="AK2" s="278"/>
      <c r="AL2" s="278"/>
    </row>
    <row r="3" spans="1:116" s="107" customFormat="1" ht="25.5" customHeight="1" x14ac:dyDescent="0.25">
      <c r="B3" s="182"/>
      <c r="C3" s="182"/>
      <c r="D3" s="182"/>
      <c r="E3" s="182"/>
      <c r="F3" s="182"/>
      <c r="G3" s="182"/>
      <c r="H3" s="182"/>
      <c r="I3" s="182"/>
      <c r="J3" s="182"/>
      <c r="K3" s="182"/>
      <c r="L3" s="182"/>
      <c r="M3" s="182"/>
      <c r="N3" s="182"/>
      <c r="O3" s="182"/>
      <c r="P3" s="182"/>
      <c r="Q3" s="182"/>
      <c r="T3" s="108"/>
    </row>
    <row r="4" spans="1:116" s="107" customFormat="1" ht="15" customHeight="1" x14ac:dyDescent="0.25">
      <c r="B4" s="640"/>
      <c r="C4" s="255" t="s">
        <v>1387</v>
      </c>
      <c r="E4" s="182"/>
      <c r="F4" s="182"/>
      <c r="G4" s="182"/>
      <c r="H4" s="182"/>
      <c r="I4" s="182"/>
      <c r="J4" s="182"/>
      <c r="K4" s="182"/>
      <c r="L4" s="182"/>
      <c r="M4" s="182"/>
      <c r="N4" s="182"/>
      <c r="O4" s="182"/>
      <c r="P4" s="182"/>
      <c r="Q4" s="182"/>
      <c r="T4" s="108"/>
    </row>
    <row r="5" spans="1:116" s="107" customFormat="1" ht="15" customHeight="1" thickBot="1" x14ac:dyDescent="0.3">
      <c r="B5" s="641"/>
      <c r="C5" s="255" t="s">
        <v>51</v>
      </c>
      <c r="E5" s="182"/>
      <c r="F5" s="182"/>
      <c r="G5" s="182"/>
      <c r="H5" s="182"/>
      <c r="I5" s="182"/>
      <c r="J5" s="182"/>
      <c r="K5" s="182"/>
      <c r="L5" s="182"/>
      <c r="M5" s="182"/>
      <c r="N5" s="182"/>
      <c r="O5" s="182"/>
      <c r="P5" s="182"/>
      <c r="Q5" s="182"/>
      <c r="T5" s="108"/>
    </row>
    <row r="6" spans="1:116" s="107" customFormat="1" ht="15" customHeight="1" thickBot="1" x14ac:dyDescent="0.3">
      <c r="B6" s="745"/>
      <c r="C6" s="255" t="s">
        <v>347</v>
      </c>
      <c r="D6" s="746"/>
      <c r="E6" s="746"/>
      <c r="F6" s="746"/>
      <c r="G6" s="1549" t="s">
        <v>1609</v>
      </c>
      <c r="H6" s="1550"/>
      <c r="I6" s="1550"/>
      <c r="J6" s="1551"/>
      <c r="K6" s="746"/>
      <c r="L6" s="746"/>
      <c r="M6" s="182"/>
      <c r="N6" s="182"/>
      <c r="O6" s="182"/>
      <c r="P6" s="182"/>
      <c r="Q6" s="182"/>
      <c r="T6" s="108"/>
    </row>
    <row r="7" spans="1:116" s="107" customFormat="1" ht="15" customHeight="1" thickBot="1" x14ac:dyDescent="0.3">
      <c r="B7" s="642"/>
      <c r="C7" s="255" t="s">
        <v>1</v>
      </c>
      <c r="G7" s="1765" t="s">
        <v>1598</v>
      </c>
      <c r="H7" s="1541"/>
      <c r="I7" s="1756" t="s">
        <v>1569</v>
      </c>
      <c r="J7" s="1757"/>
      <c r="M7" s="182"/>
      <c r="N7" s="182"/>
      <c r="O7" s="182"/>
      <c r="P7" s="182"/>
      <c r="Q7" s="182"/>
      <c r="R7" s="1144" t="s">
        <v>1166</v>
      </c>
    </row>
    <row r="8" spans="1:116" s="107" customFormat="1" ht="24.9" customHeight="1" thickBot="1" x14ac:dyDescent="0.3">
      <c r="B8" s="643"/>
      <c r="C8" s="255" t="s">
        <v>52</v>
      </c>
      <c r="E8" s="182"/>
      <c r="F8" s="182"/>
      <c r="G8" s="1140"/>
      <c r="H8" s="1136"/>
      <c r="I8" s="1758" t="s">
        <v>1595</v>
      </c>
      <c r="J8" s="1759"/>
      <c r="K8" s="182"/>
      <c r="L8" s="1657" t="s">
        <v>1094</v>
      </c>
      <c r="M8" s="1658"/>
      <c r="N8" s="1658"/>
      <c r="O8" s="1659"/>
      <c r="P8" s="313"/>
      <c r="Q8" s="425" t="str">
        <f>IF(OR(P8="",P8="OCCC"),"","Detalleu font a la columna R")</f>
        <v/>
      </c>
      <c r="R8" s="315"/>
    </row>
    <row r="9" spans="1:116" s="107" customFormat="1" ht="24.9" customHeight="1" thickBot="1" x14ac:dyDescent="0.3">
      <c r="C9" s="130"/>
      <c r="D9" s="747"/>
      <c r="E9" s="747"/>
      <c r="F9" s="747"/>
      <c r="G9" s="1650" t="s">
        <v>1610</v>
      </c>
      <c r="H9" s="1547"/>
      <c r="I9" s="1769" t="s">
        <v>1748</v>
      </c>
      <c r="J9" s="1770"/>
      <c r="L9" s="1657" t="s">
        <v>1095</v>
      </c>
      <c r="M9" s="1658"/>
      <c r="N9" s="1658"/>
      <c r="O9" s="1659"/>
      <c r="P9" s="313"/>
      <c r="Q9" s="425" t="str">
        <f>IF(OR(P9="",P9="OCCC"),"","Detalleu font a la columna R")</f>
        <v/>
      </c>
      <c r="R9" s="316"/>
    </row>
    <row r="10" spans="1:116" s="107" customFormat="1" ht="32.4" customHeight="1" thickBot="1" x14ac:dyDescent="0.3">
      <c r="C10" s="130"/>
      <c r="D10" s="747"/>
      <c r="E10" s="747"/>
      <c r="F10" s="747"/>
      <c r="G10" s="1539" t="s">
        <v>1574</v>
      </c>
      <c r="H10" s="1768"/>
      <c r="I10" s="1766" t="s">
        <v>1752</v>
      </c>
      <c r="J10" s="1767"/>
      <c r="L10" s="1657" t="s">
        <v>1096</v>
      </c>
      <c r="M10" s="1658"/>
      <c r="N10" s="1658"/>
      <c r="O10" s="1659"/>
      <c r="P10" s="314"/>
      <c r="Q10" s="1395" t="s">
        <v>1097</v>
      </c>
      <c r="R10" s="1397"/>
    </row>
    <row r="11" spans="1:116" s="107" customFormat="1" ht="32.4" customHeight="1" thickBot="1" x14ac:dyDescent="0.3">
      <c r="C11" s="130"/>
      <c r="D11" s="747"/>
      <c r="E11" s="747"/>
      <c r="F11" s="747"/>
      <c r="G11" s="1141"/>
      <c r="H11" s="1135"/>
      <c r="I11" s="1754" t="s">
        <v>1759</v>
      </c>
      <c r="J11" s="1755"/>
    </row>
    <row r="12" spans="1:116" s="107" customFormat="1" ht="32.4" customHeight="1" x14ac:dyDescent="0.25">
      <c r="B12" s="1142" t="s">
        <v>348</v>
      </c>
      <c r="C12" s="130"/>
      <c r="D12" s="747"/>
      <c r="E12" s="747"/>
      <c r="F12" s="747"/>
      <c r="G12" s="747"/>
      <c r="H12" s="747"/>
    </row>
    <row r="13" spans="1:116" s="107" customFormat="1" ht="32.4" customHeight="1" x14ac:dyDescent="0.25">
      <c r="B13" s="1145" t="s">
        <v>95</v>
      </c>
      <c r="C13" s="716"/>
      <c r="D13" s="749"/>
      <c r="E13" s="749"/>
      <c r="F13" s="749"/>
      <c r="G13" s="749"/>
      <c r="H13" s="749"/>
      <c r="I13" s="718"/>
      <c r="J13" s="718"/>
      <c r="K13" s="718"/>
      <c r="L13" s="718"/>
      <c r="M13" s="718"/>
      <c r="N13" s="716"/>
      <c r="O13" s="744"/>
      <c r="P13" s="744"/>
      <c r="Q13" s="744"/>
      <c r="R13" s="744"/>
    </row>
    <row r="14" spans="1:116" s="107" customFormat="1" ht="24" customHeight="1" x14ac:dyDescent="0.25">
      <c r="B14" s="870" t="s">
        <v>1758</v>
      </c>
      <c r="C14" s="716"/>
      <c r="D14" s="751"/>
      <c r="E14" s="751"/>
      <c r="F14" s="751"/>
      <c r="G14" s="751"/>
      <c r="H14" s="751"/>
      <c r="I14" s="718"/>
      <c r="J14" s="718"/>
      <c r="K14" s="718"/>
      <c r="L14" s="718"/>
      <c r="M14" s="718"/>
      <c r="N14" s="716"/>
      <c r="O14" s="744"/>
      <c r="P14" s="717"/>
      <c r="Q14" s="744"/>
      <c r="R14" s="718"/>
    </row>
    <row r="15" spans="1:116" s="107" customFormat="1" ht="17.25" customHeight="1" thickBot="1" x14ac:dyDescent="0.3">
      <c r="B15" s="115"/>
      <c r="C15" s="116"/>
      <c r="D15" s="183"/>
      <c r="E15" s="183"/>
      <c r="F15" s="183"/>
      <c r="G15" s="183"/>
      <c r="H15" s="183"/>
      <c r="I15" s="183"/>
      <c r="J15" s="183"/>
      <c r="K15" s="183"/>
      <c r="L15" s="183"/>
      <c r="M15" s="183"/>
      <c r="N15" s="184"/>
      <c r="O15" s="280"/>
      <c r="P15" s="280"/>
      <c r="Q15" s="280"/>
      <c r="R15" s="117"/>
      <c r="T15" s="1480" t="s">
        <v>1122</v>
      </c>
      <c r="W15" s="107" t="s">
        <v>1073</v>
      </c>
    </row>
    <row r="16" spans="1:116" s="107" customFormat="1" ht="15.75" customHeight="1" x14ac:dyDescent="0.25">
      <c r="B16" s="120"/>
      <c r="C16" s="281"/>
      <c r="D16" s="282"/>
      <c r="E16" s="282"/>
      <c r="F16" s="282"/>
      <c r="G16" s="282"/>
      <c r="H16" s="1561" t="s">
        <v>349</v>
      </c>
      <c r="I16" s="1461"/>
      <c r="J16" s="1461"/>
      <c r="K16" s="1461"/>
      <c r="L16" s="1461"/>
      <c r="M16" s="1461"/>
      <c r="N16" s="1741" t="s">
        <v>1763</v>
      </c>
      <c r="O16" s="1741" t="s">
        <v>1090</v>
      </c>
      <c r="P16" s="1741" t="s">
        <v>1091</v>
      </c>
      <c r="Q16" s="1760" t="s">
        <v>1092</v>
      </c>
      <c r="R16" s="122"/>
      <c r="S16" s="277"/>
      <c r="T16" s="1481"/>
      <c r="W16" s="107" t="s">
        <v>1074</v>
      </c>
    </row>
    <row r="17" spans="1:110" s="107" customFormat="1" ht="15.75" customHeight="1" x14ac:dyDescent="0.25">
      <c r="B17" s="120"/>
      <c r="C17" s="281"/>
      <c r="D17" s="282"/>
      <c r="E17" s="282"/>
      <c r="F17" s="282"/>
      <c r="G17" s="282"/>
      <c r="H17" s="1743" t="s">
        <v>350</v>
      </c>
      <c r="I17" s="1745"/>
      <c r="J17" s="1745"/>
      <c r="K17" s="1745"/>
      <c r="L17" s="1475" t="s">
        <v>351</v>
      </c>
      <c r="M17" s="1475" t="s">
        <v>352</v>
      </c>
      <c r="N17" s="1742"/>
      <c r="O17" s="1742"/>
      <c r="P17" s="1742"/>
      <c r="Q17" s="1761"/>
      <c r="R17" s="122"/>
      <c r="S17" s="277"/>
      <c r="T17" s="1432" t="s">
        <v>1836</v>
      </c>
      <c r="W17" s="107" t="s">
        <v>1076</v>
      </c>
    </row>
    <row r="18" spans="1:110" s="107" customFormat="1" ht="18.75" customHeight="1" thickBot="1" x14ac:dyDescent="0.3">
      <c r="B18" s="120"/>
      <c r="C18" s="281"/>
      <c r="D18" s="282"/>
      <c r="E18" s="282"/>
      <c r="F18" s="282"/>
      <c r="G18" s="282"/>
      <c r="H18" s="1743" t="s">
        <v>353</v>
      </c>
      <c r="I18" s="1745"/>
      <c r="J18" s="1475" t="s">
        <v>351</v>
      </c>
      <c r="K18" s="1475" t="s">
        <v>352</v>
      </c>
      <c r="L18" s="1475"/>
      <c r="M18" s="1475"/>
      <c r="N18" s="1742"/>
      <c r="O18" s="1742"/>
      <c r="P18" s="1742"/>
      <c r="Q18" s="1761"/>
      <c r="R18" s="122"/>
      <c r="S18" s="277"/>
      <c r="T18" s="1432"/>
      <c r="W18" s="107" t="s">
        <v>1077</v>
      </c>
    </row>
    <row r="19" spans="1:110" s="107" customFormat="1" ht="50.25" customHeight="1" x14ac:dyDescent="0.25">
      <c r="B19" s="120"/>
      <c r="C19" s="690" t="s">
        <v>354</v>
      </c>
      <c r="D19" s="612" t="s">
        <v>355</v>
      </c>
      <c r="E19" s="612" t="s">
        <v>356</v>
      </c>
      <c r="F19" s="612" t="s">
        <v>198</v>
      </c>
      <c r="G19" s="612" t="s">
        <v>357</v>
      </c>
      <c r="H19" s="583" t="s">
        <v>351</v>
      </c>
      <c r="I19" s="583" t="s">
        <v>352</v>
      </c>
      <c r="J19" s="1475"/>
      <c r="K19" s="1475"/>
      <c r="L19" s="1475"/>
      <c r="M19" s="1475"/>
      <c r="N19" s="1742"/>
      <c r="O19" s="1764"/>
      <c r="P19" s="1764"/>
      <c r="Q19" s="1761"/>
      <c r="R19" s="283"/>
      <c r="S19" s="284"/>
      <c r="T19" s="141" t="s">
        <v>1751</v>
      </c>
      <c r="W19" s="107" t="s">
        <v>1075</v>
      </c>
    </row>
    <row r="20" spans="1:110" ht="35.1" customHeight="1" x14ac:dyDescent="0.25">
      <c r="A20" s="107"/>
      <c r="B20" s="285"/>
      <c r="C20" s="286" t="s">
        <v>358</v>
      </c>
      <c r="D20" s="287" t="s">
        <v>1155</v>
      </c>
      <c r="E20" s="288" t="s">
        <v>1157</v>
      </c>
      <c r="F20" s="289">
        <v>1</v>
      </c>
      <c r="G20" s="598">
        <v>0</v>
      </c>
      <c r="H20" s="674" t="s">
        <v>1864</v>
      </c>
      <c r="I20" s="674" t="s">
        <v>1864</v>
      </c>
      <c r="J20" s="290" t="str">
        <f>IF(G20=0,"no empleneu","indiqueu la dada")</f>
        <v>no empleneu</v>
      </c>
      <c r="K20" s="290" t="str">
        <f>IF(G20=0,"no empleneu","indiqueu la dada")</f>
        <v>no empleneu</v>
      </c>
      <c r="L20" s="290" t="str">
        <f>IF(G20=0,"no empleneu",IF(G20=1,"no empleneu",IF(G20=2,"indiqueu la dada")))</f>
        <v>no empleneu</v>
      </c>
      <c r="M20" s="290" t="str">
        <f>IF(G20=0,"no empleneu",IF(G20=1,"no empleneu",IF(G20=2,"indiqueu la dada")))</f>
        <v>no empleneu</v>
      </c>
      <c r="N20" s="682">
        <v>233822.71004119876</v>
      </c>
      <c r="O20" s="291">
        <v>2372047</v>
      </c>
      <c r="P20" s="287"/>
      <c r="Q20" s="121">
        <f>IF(N20=0,"0,00000",N20/1000)</f>
        <v>233.82271004119877</v>
      </c>
      <c r="R20" s="292"/>
      <c r="S20" s="278"/>
      <c r="T20" s="137" t="s">
        <v>1606</v>
      </c>
      <c r="U20" s="107"/>
      <c r="V20" s="107"/>
      <c r="W20" s="107" t="s">
        <v>925</v>
      </c>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row>
    <row r="21" spans="1:110" ht="35.1" customHeight="1" x14ac:dyDescent="0.25">
      <c r="A21" s="107"/>
      <c r="B21" s="285"/>
      <c r="C21" s="286" t="s">
        <v>359</v>
      </c>
      <c r="D21" s="287"/>
      <c r="E21" s="288"/>
      <c r="F21" s="289"/>
      <c r="G21" s="598"/>
      <c r="H21" s="674"/>
      <c r="I21" s="674"/>
      <c r="J21" s="290" t="str">
        <f>IF(G21=0,"no empleneu","indiqueu la dada")</f>
        <v>no empleneu</v>
      </c>
      <c r="K21" s="290" t="str">
        <f t="shared" ref="K21:K84" si="0">IF(G21=0,"no empleneu","indiqueu la dada")</f>
        <v>no empleneu</v>
      </c>
      <c r="L21" s="290" t="str">
        <f t="shared" ref="L21:L84" si="1">IF(G21=0,"no empleneu",IF(G21=1,"no empleneu",IF(G21=2,"indiqueu la dada")))</f>
        <v>no empleneu</v>
      </c>
      <c r="M21" s="290" t="str">
        <f>IF(G21=0,"no empleneu",IF(G21=1,"no empleneu",IF(G21=2,"indiqueu la dada")))</f>
        <v>no empleneu</v>
      </c>
      <c r="N21" s="682"/>
      <c r="O21" s="291"/>
      <c r="P21" s="287"/>
      <c r="Q21" s="121" t="str">
        <f t="shared" ref="Q21:Q275" si="2">IF(N21=0,"0,00000",N21/1000)</f>
        <v>0,00000</v>
      </c>
      <c r="R21" s="292"/>
      <c r="S21" s="278"/>
      <c r="T21" s="147" t="s">
        <v>360</v>
      </c>
      <c r="U21" s="27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row>
    <row r="22" spans="1:110" ht="35.1" customHeight="1" x14ac:dyDescent="0.25">
      <c r="A22" s="107"/>
      <c r="B22" s="285"/>
      <c r="C22" s="286" t="s">
        <v>361</v>
      </c>
      <c r="D22" s="287"/>
      <c r="E22" s="288"/>
      <c r="F22" s="289"/>
      <c r="G22" s="598"/>
      <c r="H22" s="674"/>
      <c r="I22" s="674"/>
      <c r="J22" s="290" t="str">
        <f>IF(G22=0,"no empleneu","indiqueu la dada")</f>
        <v>no empleneu</v>
      </c>
      <c r="K22" s="290" t="str">
        <f t="shared" si="0"/>
        <v>no empleneu</v>
      </c>
      <c r="L22" s="290" t="str">
        <f t="shared" si="1"/>
        <v>no empleneu</v>
      </c>
      <c r="M22" s="290" t="str">
        <f t="shared" ref="M22:M85" si="3">IF(G22=0,"no empleneu",IF(G22=1,"no empleneu",IF(G22=2,"indiqueu la dada")))</f>
        <v>no empleneu</v>
      </c>
      <c r="N22" s="682"/>
      <c r="O22" s="291"/>
      <c r="P22" s="287"/>
      <c r="Q22" s="121" t="str">
        <f t="shared" si="2"/>
        <v>0,00000</v>
      </c>
      <c r="R22" s="292"/>
      <c r="S22" s="278"/>
      <c r="T22" s="1445" t="s">
        <v>362</v>
      </c>
      <c r="U22" s="27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row>
    <row r="23" spans="1:110" ht="35.1" customHeight="1" x14ac:dyDescent="0.25">
      <c r="A23" s="107"/>
      <c r="B23" s="285"/>
      <c r="C23" s="286" t="s">
        <v>363</v>
      </c>
      <c r="D23" s="287"/>
      <c r="E23" s="288"/>
      <c r="F23" s="289"/>
      <c r="G23" s="598"/>
      <c r="H23" s="674"/>
      <c r="I23" s="674"/>
      <c r="J23" s="290" t="str">
        <f>IF(G23=0,"no empleneu","indiqueu la dada")</f>
        <v>no empleneu</v>
      </c>
      <c r="K23" s="290" t="str">
        <f t="shared" si="0"/>
        <v>no empleneu</v>
      </c>
      <c r="L23" s="290" t="str">
        <f t="shared" si="1"/>
        <v>no empleneu</v>
      </c>
      <c r="M23" s="290" t="str">
        <f t="shared" si="3"/>
        <v>no empleneu</v>
      </c>
      <c r="N23" s="682"/>
      <c r="O23" s="291"/>
      <c r="P23" s="287"/>
      <c r="Q23" s="121" t="str">
        <f t="shared" si="2"/>
        <v>0,00000</v>
      </c>
      <c r="R23" s="292"/>
      <c r="S23" s="278"/>
      <c r="T23" s="1445"/>
      <c r="U23" s="27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row>
    <row r="24" spans="1:110" ht="35.1" customHeight="1" x14ac:dyDescent="0.25">
      <c r="A24" s="107"/>
      <c r="B24" s="285"/>
      <c r="C24" s="286" t="s">
        <v>364</v>
      </c>
      <c r="D24" s="287"/>
      <c r="E24" s="288"/>
      <c r="F24" s="289"/>
      <c r="G24" s="598"/>
      <c r="H24" s="674"/>
      <c r="I24" s="674"/>
      <c r="J24" s="290" t="str">
        <f>IF(G24=0,"no empleneu","indiqueu la dada")</f>
        <v>no empleneu</v>
      </c>
      <c r="K24" s="290" t="str">
        <f t="shared" si="0"/>
        <v>no empleneu</v>
      </c>
      <c r="L24" s="290" t="str">
        <f t="shared" si="1"/>
        <v>no empleneu</v>
      </c>
      <c r="M24" s="290" t="str">
        <f t="shared" si="3"/>
        <v>no empleneu</v>
      </c>
      <c r="N24" s="682"/>
      <c r="O24" s="291"/>
      <c r="P24" s="287"/>
      <c r="Q24" s="121" t="str">
        <f t="shared" si="2"/>
        <v>0,00000</v>
      </c>
      <c r="R24" s="292"/>
      <c r="S24" s="278"/>
      <c r="T24" s="1445" t="s">
        <v>1607</v>
      </c>
      <c r="U24" s="27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row>
    <row r="25" spans="1:110" ht="35.1" customHeight="1" x14ac:dyDescent="0.25">
      <c r="A25" s="107"/>
      <c r="B25" s="285"/>
      <c r="C25" s="286" t="s">
        <v>365</v>
      </c>
      <c r="D25" s="287"/>
      <c r="E25" s="288"/>
      <c r="F25" s="289"/>
      <c r="G25" s="598"/>
      <c r="H25" s="674"/>
      <c r="I25" s="674"/>
      <c r="J25" s="290" t="str">
        <f t="shared" ref="J25:J88" si="4">IF(G25=0,"no empleneu","indiqueu la dada")</f>
        <v>no empleneu</v>
      </c>
      <c r="K25" s="290" t="str">
        <f t="shared" si="0"/>
        <v>no empleneu</v>
      </c>
      <c r="L25" s="290" t="str">
        <f t="shared" si="1"/>
        <v>no empleneu</v>
      </c>
      <c r="M25" s="290" t="str">
        <f t="shared" si="3"/>
        <v>no empleneu</v>
      </c>
      <c r="N25" s="682"/>
      <c r="O25" s="291"/>
      <c r="P25" s="287"/>
      <c r="Q25" s="121" t="str">
        <f t="shared" si="2"/>
        <v>0,00000</v>
      </c>
      <c r="R25" s="292"/>
      <c r="S25" s="278"/>
      <c r="T25" s="1445"/>
      <c r="U25" s="27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row>
    <row r="26" spans="1:110" ht="35.1" customHeight="1" x14ac:dyDescent="0.25">
      <c r="A26" s="107"/>
      <c r="B26" s="285"/>
      <c r="C26" s="286" t="s">
        <v>366</v>
      </c>
      <c r="D26" s="287"/>
      <c r="E26" s="288"/>
      <c r="F26" s="289"/>
      <c r="G26" s="598"/>
      <c r="H26" s="674"/>
      <c r="I26" s="674"/>
      <c r="J26" s="290" t="str">
        <f t="shared" si="4"/>
        <v>no empleneu</v>
      </c>
      <c r="K26" s="290" t="str">
        <f t="shared" si="0"/>
        <v>no empleneu</v>
      </c>
      <c r="L26" s="290" t="str">
        <f t="shared" si="1"/>
        <v>no empleneu</v>
      </c>
      <c r="M26" s="290" t="str">
        <f t="shared" si="3"/>
        <v>no empleneu</v>
      </c>
      <c r="N26" s="682"/>
      <c r="O26" s="291"/>
      <c r="P26" s="287"/>
      <c r="Q26" s="121" t="str">
        <f t="shared" si="2"/>
        <v>0,00000</v>
      </c>
      <c r="R26" s="292"/>
      <c r="S26" s="278"/>
      <c r="T26" s="1445" t="s">
        <v>1608</v>
      </c>
      <c r="U26" s="27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row>
    <row r="27" spans="1:110" ht="35.1" customHeight="1" x14ac:dyDescent="0.25">
      <c r="A27" s="107"/>
      <c r="B27" s="285"/>
      <c r="C27" s="286" t="s">
        <v>367</v>
      </c>
      <c r="D27" s="287"/>
      <c r="E27" s="288"/>
      <c r="F27" s="289"/>
      <c r="G27" s="598"/>
      <c r="H27" s="674"/>
      <c r="I27" s="674"/>
      <c r="J27" s="290" t="str">
        <f t="shared" si="4"/>
        <v>no empleneu</v>
      </c>
      <c r="K27" s="290" t="str">
        <f t="shared" si="0"/>
        <v>no empleneu</v>
      </c>
      <c r="L27" s="290" t="str">
        <f t="shared" si="1"/>
        <v>no empleneu</v>
      </c>
      <c r="M27" s="290" t="str">
        <f t="shared" si="3"/>
        <v>no empleneu</v>
      </c>
      <c r="N27" s="682"/>
      <c r="O27" s="291"/>
      <c r="P27" s="287"/>
      <c r="Q27" s="121" t="str">
        <f t="shared" si="2"/>
        <v>0,00000</v>
      </c>
      <c r="R27" s="292"/>
      <c r="S27" s="278"/>
      <c r="T27" s="1445"/>
      <c r="U27" s="27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row>
    <row r="28" spans="1:110" ht="35.1" customHeight="1" x14ac:dyDescent="0.25">
      <c r="A28" s="107"/>
      <c r="B28" s="285"/>
      <c r="C28" s="286" t="s">
        <v>368</v>
      </c>
      <c r="D28" s="287"/>
      <c r="E28" s="288"/>
      <c r="F28" s="289"/>
      <c r="G28" s="598"/>
      <c r="H28" s="674"/>
      <c r="I28" s="674"/>
      <c r="J28" s="290" t="str">
        <f t="shared" si="4"/>
        <v>no empleneu</v>
      </c>
      <c r="K28" s="290" t="str">
        <f t="shared" si="0"/>
        <v>no empleneu</v>
      </c>
      <c r="L28" s="290" t="str">
        <f t="shared" si="1"/>
        <v>no empleneu</v>
      </c>
      <c r="M28" s="290" t="str">
        <f t="shared" si="3"/>
        <v>no empleneu</v>
      </c>
      <c r="N28" s="682"/>
      <c r="O28" s="291"/>
      <c r="P28" s="287"/>
      <c r="Q28" s="121" t="str">
        <f t="shared" si="2"/>
        <v>0,00000</v>
      </c>
      <c r="R28" s="292"/>
      <c r="S28" s="278"/>
      <c r="T28" s="1445"/>
      <c r="U28" s="27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row>
    <row r="29" spans="1:110" ht="35.1" customHeight="1" x14ac:dyDescent="0.25">
      <c r="A29" s="107"/>
      <c r="B29" s="285"/>
      <c r="C29" s="286" t="s">
        <v>369</v>
      </c>
      <c r="D29" s="287"/>
      <c r="E29" s="288"/>
      <c r="F29" s="289"/>
      <c r="G29" s="598"/>
      <c r="H29" s="674"/>
      <c r="I29" s="674"/>
      <c r="J29" s="290" t="str">
        <f t="shared" si="4"/>
        <v>no empleneu</v>
      </c>
      <c r="K29" s="290" t="str">
        <f t="shared" si="0"/>
        <v>no empleneu</v>
      </c>
      <c r="L29" s="290" t="str">
        <f t="shared" si="1"/>
        <v>no empleneu</v>
      </c>
      <c r="M29" s="290" t="str">
        <f t="shared" si="3"/>
        <v>no empleneu</v>
      </c>
      <c r="N29" s="682"/>
      <c r="O29" s="291"/>
      <c r="P29" s="287"/>
      <c r="Q29" s="121" t="str">
        <f t="shared" si="2"/>
        <v>0,00000</v>
      </c>
      <c r="R29" s="292"/>
      <c r="S29" s="278"/>
      <c r="T29" s="1641" t="s">
        <v>370</v>
      </c>
      <c r="U29" s="27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row>
    <row r="30" spans="1:110" ht="35.1" customHeight="1" x14ac:dyDescent="0.25">
      <c r="A30" s="107"/>
      <c r="B30" s="285"/>
      <c r="C30" s="286" t="s">
        <v>371</v>
      </c>
      <c r="D30" s="287"/>
      <c r="E30" s="288"/>
      <c r="F30" s="289"/>
      <c r="G30" s="598"/>
      <c r="H30" s="674"/>
      <c r="I30" s="674"/>
      <c r="J30" s="290" t="str">
        <f t="shared" si="4"/>
        <v>no empleneu</v>
      </c>
      <c r="K30" s="290" t="str">
        <f t="shared" si="0"/>
        <v>no empleneu</v>
      </c>
      <c r="L30" s="290" t="str">
        <f t="shared" si="1"/>
        <v>no empleneu</v>
      </c>
      <c r="M30" s="290" t="str">
        <f t="shared" si="3"/>
        <v>no empleneu</v>
      </c>
      <c r="N30" s="682"/>
      <c r="O30" s="291"/>
      <c r="P30" s="287"/>
      <c r="Q30" s="121" t="str">
        <f t="shared" si="2"/>
        <v>0,00000</v>
      </c>
      <c r="R30" s="292"/>
      <c r="S30" s="278"/>
      <c r="T30" s="1641"/>
      <c r="U30" s="27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row>
    <row r="31" spans="1:110" ht="35.1" customHeight="1" x14ac:dyDescent="0.25">
      <c r="A31" s="107"/>
      <c r="B31" s="285"/>
      <c r="C31" s="286" t="s">
        <v>372</v>
      </c>
      <c r="D31" s="287"/>
      <c r="E31" s="288"/>
      <c r="F31" s="289"/>
      <c r="G31" s="598"/>
      <c r="H31" s="674"/>
      <c r="I31" s="674"/>
      <c r="J31" s="290" t="str">
        <f t="shared" si="4"/>
        <v>no empleneu</v>
      </c>
      <c r="K31" s="290" t="str">
        <f t="shared" si="0"/>
        <v>no empleneu</v>
      </c>
      <c r="L31" s="290" t="str">
        <f t="shared" si="1"/>
        <v>no empleneu</v>
      </c>
      <c r="M31" s="290" t="str">
        <f t="shared" si="3"/>
        <v>no empleneu</v>
      </c>
      <c r="N31" s="682"/>
      <c r="O31" s="291"/>
      <c r="P31" s="287"/>
      <c r="Q31" s="121" t="str">
        <f t="shared" si="2"/>
        <v>0,00000</v>
      </c>
      <c r="R31" s="292"/>
      <c r="S31" s="278"/>
      <c r="T31" s="1641"/>
      <c r="U31" s="27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row>
    <row r="32" spans="1:110" ht="35.1" customHeight="1" x14ac:dyDescent="0.25">
      <c r="A32" s="107"/>
      <c r="B32" s="285"/>
      <c r="C32" s="286" t="s">
        <v>373</v>
      </c>
      <c r="D32" s="287"/>
      <c r="E32" s="288"/>
      <c r="F32" s="289"/>
      <c r="G32" s="598"/>
      <c r="H32" s="674"/>
      <c r="I32" s="674"/>
      <c r="J32" s="290" t="str">
        <f t="shared" si="4"/>
        <v>no empleneu</v>
      </c>
      <c r="K32" s="290" t="str">
        <f t="shared" si="0"/>
        <v>no empleneu</v>
      </c>
      <c r="L32" s="290" t="str">
        <f t="shared" si="1"/>
        <v>no empleneu</v>
      </c>
      <c r="M32" s="290" t="str">
        <f t="shared" si="3"/>
        <v>no empleneu</v>
      </c>
      <c r="N32" s="682"/>
      <c r="O32" s="291"/>
      <c r="P32" s="287"/>
      <c r="Q32" s="121" t="str">
        <f t="shared" si="2"/>
        <v>0,00000</v>
      </c>
      <c r="R32" s="292"/>
      <c r="S32" s="278"/>
      <c r="T32" s="1641"/>
      <c r="U32" s="27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row>
    <row r="33" spans="1:110" ht="35.1" customHeight="1" x14ac:dyDescent="0.25">
      <c r="A33" s="107"/>
      <c r="B33" s="285"/>
      <c r="C33" s="286" t="s">
        <v>374</v>
      </c>
      <c r="D33" s="287"/>
      <c r="E33" s="288"/>
      <c r="F33" s="289"/>
      <c r="G33" s="598"/>
      <c r="H33" s="674"/>
      <c r="I33" s="674"/>
      <c r="J33" s="290" t="str">
        <f t="shared" si="4"/>
        <v>no empleneu</v>
      </c>
      <c r="K33" s="290" t="str">
        <f t="shared" si="0"/>
        <v>no empleneu</v>
      </c>
      <c r="L33" s="290" t="str">
        <f t="shared" si="1"/>
        <v>no empleneu</v>
      </c>
      <c r="M33" s="290" t="str">
        <f t="shared" si="3"/>
        <v>no empleneu</v>
      </c>
      <c r="N33" s="682"/>
      <c r="O33" s="291"/>
      <c r="P33" s="287"/>
      <c r="Q33" s="121" t="str">
        <f t="shared" si="2"/>
        <v>0,00000</v>
      </c>
      <c r="R33" s="292"/>
      <c r="S33" s="278"/>
      <c r="T33" s="1641"/>
      <c r="U33" s="27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row>
    <row r="34" spans="1:110" ht="35.1" customHeight="1" x14ac:dyDescent="0.25">
      <c r="A34" s="107"/>
      <c r="B34" s="285"/>
      <c r="C34" s="286" t="s">
        <v>375</v>
      </c>
      <c r="D34" s="287"/>
      <c r="E34" s="288"/>
      <c r="F34" s="289"/>
      <c r="G34" s="598"/>
      <c r="H34" s="674"/>
      <c r="I34" s="674"/>
      <c r="J34" s="290" t="str">
        <f t="shared" si="4"/>
        <v>no empleneu</v>
      </c>
      <c r="K34" s="290" t="str">
        <f t="shared" si="0"/>
        <v>no empleneu</v>
      </c>
      <c r="L34" s="290" t="str">
        <f t="shared" si="1"/>
        <v>no empleneu</v>
      </c>
      <c r="M34" s="290" t="str">
        <f t="shared" si="3"/>
        <v>no empleneu</v>
      </c>
      <c r="N34" s="682"/>
      <c r="O34" s="291"/>
      <c r="P34" s="287"/>
      <c r="Q34" s="121" t="str">
        <f t="shared" si="2"/>
        <v>0,00000</v>
      </c>
      <c r="R34" s="292"/>
      <c r="S34" s="278"/>
      <c r="T34" s="1746" t="s">
        <v>1750</v>
      </c>
      <c r="U34" s="27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row>
    <row r="35" spans="1:110" ht="35.1" customHeight="1" x14ac:dyDescent="0.25">
      <c r="A35" s="107"/>
      <c r="B35" s="285"/>
      <c r="C35" s="286" t="s">
        <v>376</v>
      </c>
      <c r="D35" s="287"/>
      <c r="E35" s="288"/>
      <c r="F35" s="289"/>
      <c r="G35" s="598"/>
      <c r="H35" s="674"/>
      <c r="I35" s="674"/>
      <c r="J35" s="290" t="str">
        <f t="shared" si="4"/>
        <v>no empleneu</v>
      </c>
      <c r="K35" s="290" t="str">
        <f t="shared" si="0"/>
        <v>no empleneu</v>
      </c>
      <c r="L35" s="290" t="str">
        <f t="shared" si="1"/>
        <v>no empleneu</v>
      </c>
      <c r="M35" s="290" t="str">
        <f t="shared" si="3"/>
        <v>no empleneu</v>
      </c>
      <c r="N35" s="682"/>
      <c r="O35" s="291"/>
      <c r="P35" s="287"/>
      <c r="Q35" s="121" t="str">
        <f t="shared" si="2"/>
        <v>0,00000</v>
      </c>
      <c r="R35" s="292"/>
      <c r="S35" s="278"/>
      <c r="T35" s="1746"/>
      <c r="U35" s="27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row>
    <row r="36" spans="1:110" ht="35.1" customHeight="1" x14ac:dyDescent="0.25">
      <c r="A36" s="107"/>
      <c r="B36" s="285"/>
      <c r="C36" s="286" t="s">
        <v>377</v>
      </c>
      <c r="D36" s="287"/>
      <c r="E36" s="288"/>
      <c r="F36" s="289"/>
      <c r="G36" s="598"/>
      <c r="H36" s="674"/>
      <c r="I36" s="674"/>
      <c r="J36" s="290" t="str">
        <f t="shared" si="4"/>
        <v>no empleneu</v>
      </c>
      <c r="K36" s="290" t="str">
        <f t="shared" si="0"/>
        <v>no empleneu</v>
      </c>
      <c r="L36" s="290" t="str">
        <f t="shared" si="1"/>
        <v>no empleneu</v>
      </c>
      <c r="M36" s="290" t="str">
        <f t="shared" si="3"/>
        <v>no empleneu</v>
      </c>
      <c r="N36" s="682"/>
      <c r="O36" s="291"/>
      <c r="P36" s="287"/>
      <c r="Q36" s="121" t="str">
        <f t="shared" si="2"/>
        <v>0,00000</v>
      </c>
      <c r="R36" s="292"/>
      <c r="S36" s="278"/>
      <c r="T36" s="1746"/>
      <c r="U36" s="27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row>
    <row r="37" spans="1:110" ht="35.1" customHeight="1" x14ac:dyDescent="0.25">
      <c r="A37" s="107"/>
      <c r="B37" s="285"/>
      <c r="C37" s="286" t="s">
        <v>378</v>
      </c>
      <c r="D37" s="287"/>
      <c r="E37" s="288"/>
      <c r="F37" s="289"/>
      <c r="G37" s="598"/>
      <c r="H37" s="674"/>
      <c r="I37" s="674"/>
      <c r="J37" s="290" t="str">
        <f t="shared" si="4"/>
        <v>no empleneu</v>
      </c>
      <c r="K37" s="290" t="str">
        <f t="shared" si="0"/>
        <v>no empleneu</v>
      </c>
      <c r="L37" s="290" t="str">
        <f t="shared" si="1"/>
        <v>no empleneu</v>
      </c>
      <c r="M37" s="290" t="str">
        <f t="shared" si="3"/>
        <v>no empleneu</v>
      </c>
      <c r="N37" s="682"/>
      <c r="O37" s="291"/>
      <c r="P37" s="287"/>
      <c r="Q37" s="121" t="str">
        <f t="shared" si="2"/>
        <v>0,00000</v>
      </c>
      <c r="R37" s="292"/>
      <c r="S37" s="278"/>
      <c r="T37" s="1746"/>
      <c r="U37" s="27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row>
    <row r="38" spans="1:110" ht="35.1" customHeight="1" x14ac:dyDescent="0.25">
      <c r="A38" s="107"/>
      <c r="B38" s="285"/>
      <c r="C38" s="286" t="s">
        <v>379</v>
      </c>
      <c r="D38" s="287"/>
      <c r="E38" s="288"/>
      <c r="F38" s="289"/>
      <c r="G38" s="598"/>
      <c r="H38" s="674"/>
      <c r="I38" s="674"/>
      <c r="J38" s="290" t="str">
        <f t="shared" si="4"/>
        <v>no empleneu</v>
      </c>
      <c r="K38" s="290" t="str">
        <f t="shared" si="0"/>
        <v>no empleneu</v>
      </c>
      <c r="L38" s="290" t="str">
        <f t="shared" si="1"/>
        <v>no empleneu</v>
      </c>
      <c r="M38" s="290" t="str">
        <f t="shared" si="3"/>
        <v>no empleneu</v>
      </c>
      <c r="N38" s="682"/>
      <c r="O38" s="291"/>
      <c r="P38" s="287"/>
      <c r="Q38" s="121" t="str">
        <f t="shared" si="2"/>
        <v>0,00000</v>
      </c>
      <c r="R38" s="292"/>
      <c r="S38" s="278"/>
      <c r="T38" s="1746"/>
      <c r="U38" s="27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row>
    <row r="39" spans="1:110" ht="35.1" customHeight="1" x14ac:dyDescent="0.25">
      <c r="A39" s="107"/>
      <c r="B39" s="285"/>
      <c r="C39" s="286" t="s">
        <v>380</v>
      </c>
      <c r="D39" s="287"/>
      <c r="E39" s="288"/>
      <c r="F39" s="289"/>
      <c r="G39" s="598"/>
      <c r="H39" s="674"/>
      <c r="I39" s="674"/>
      <c r="J39" s="290" t="str">
        <f t="shared" si="4"/>
        <v>no empleneu</v>
      </c>
      <c r="K39" s="290" t="str">
        <f t="shared" si="0"/>
        <v>no empleneu</v>
      </c>
      <c r="L39" s="290" t="str">
        <f t="shared" si="1"/>
        <v>no empleneu</v>
      </c>
      <c r="M39" s="290" t="str">
        <f t="shared" si="3"/>
        <v>no empleneu</v>
      </c>
      <c r="N39" s="682"/>
      <c r="O39" s="291"/>
      <c r="P39" s="287"/>
      <c r="Q39" s="121" t="str">
        <f t="shared" si="2"/>
        <v>0,00000</v>
      </c>
      <c r="R39" s="292"/>
      <c r="S39" s="278"/>
      <c r="T39" s="1746"/>
      <c r="U39" s="27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row>
    <row r="40" spans="1:110" ht="35.1" customHeight="1" x14ac:dyDescent="0.25">
      <c r="A40" s="107"/>
      <c r="B40" s="285"/>
      <c r="C40" s="286" t="s">
        <v>381</v>
      </c>
      <c r="D40" s="287"/>
      <c r="E40" s="288"/>
      <c r="F40" s="289"/>
      <c r="G40" s="598"/>
      <c r="H40" s="674"/>
      <c r="I40" s="674"/>
      <c r="J40" s="290" t="str">
        <f t="shared" si="4"/>
        <v>no empleneu</v>
      </c>
      <c r="K40" s="290" t="str">
        <f t="shared" si="0"/>
        <v>no empleneu</v>
      </c>
      <c r="L40" s="290" t="str">
        <f t="shared" si="1"/>
        <v>no empleneu</v>
      </c>
      <c r="M40" s="290" t="str">
        <f t="shared" si="3"/>
        <v>no empleneu</v>
      </c>
      <c r="N40" s="682"/>
      <c r="O40" s="291"/>
      <c r="P40" s="287"/>
      <c r="Q40" s="121" t="str">
        <f t="shared" si="2"/>
        <v>0,00000</v>
      </c>
      <c r="R40" s="292"/>
      <c r="S40" s="278"/>
      <c r="T40" s="1746"/>
      <c r="U40" s="27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row>
    <row r="41" spans="1:110" ht="35.1" customHeight="1" x14ac:dyDescent="0.25">
      <c r="A41" s="107"/>
      <c r="B41" s="285"/>
      <c r="C41" s="286" t="s">
        <v>382</v>
      </c>
      <c r="D41" s="287"/>
      <c r="E41" s="288"/>
      <c r="F41" s="289"/>
      <c r="G41" s="598"/>
      <c r="H41" s="674"/>
      <c r="I41" s="674"/>
      <c r="J41" s="290" t="str">
        <f t="shared" si="4"/>
        <v>no empleneu</v>
      </c>
      <c r="K41" s="290" t="str">
        <f t="shared" si="0"/>
        <v>no empleneu</v>
      </c>
      <c r="L41" s="290" t="str">
        <f t="shared" si="1"/>
        <v>no empleneu</v>
      </c>
      <c r="M41" s="290" t="str">
        <f t="shared" si="3"/>
        <v>no empleneu</v>
      </c>
      <c r="N41" s="682"/>
      <c r="O41" s="291"/>
      <c r="P41" s="287"/>
      <c r="Q41" s="121" t="str">
        <f t="shared" si="2"/>
        <v>0,00000</v>
      </c>
      <c r="R41" s="292"/>
      <c r="S41" s="278"/>
      <c r="T41" s="1746"/>
      <c r="U41" s="27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row>
    <row r="42" spans="1:110" ht="35.1" customHeight="1" x14ac:dyDescent="0.25">
      <c r="A42" s="107"/>
      <c r="B42" s="285"/>
      <c r="C42" s="286" t="s">
        <v>383</v>
      </c>
      <c r="D42" s="287"/>
      <c r="E42" s="288"/>
      <c r="F42" s="289"/>
      <c r="G42" s="598"/>
      <c r="H42" s="674"/>
      <c r="I42" s="674"/>
      <c r="J42" s="290" t="str">
        <f t="shared" si="4"/>
        <v>no empleneu</v>
      </c>
      <c r="K42" s="290" t="str">
        <f t="shared" si="0"/>
        <v>no empleneu</v>
      </c>
      <c r="L42" s="290" t="str">
        <f t="shared" si="1"/>
        <v>no empleneu</v>
      </c>
      <c r="M42" s="290" t="str">
        <f t="shared" si="3"/>
        <v>no empleneu</v>
      </c>
      <c r="N42" s="682"/>
      <c r="O42" s="291"/>
      <c r="P42" s="287"/>
      <c r="Q42" s="121" t="str">
        <f t="shared" si="2"/>
        <v>0,00000</v>
      </c>
      <c r="R42" s="292"/>
      <c r="S42" s="278"/>
      <c r="T42" s="1746"/>
      <c r="U42" s="27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row>
    <row r="43" spans="1:110" ht="35.1" customHeight="1" x14ac:dyDescent="0.25">
      <c r="A43" s="107"/>
      <c r="B43" s="285"/>
      <c r="C43" s="286" t="s">
        <v>384</v>
      </c>
      <c r="D43" s="287"/>
      <c r="E43" s="288"/>
      <c r="F43" s="289"/>
      <c r="G43" s="598"/>
      <c r="H43" s="674"/>
      <c r="I43" s="674"/>
      <c r="J43" s="290" t="str">
        <f t="shared" si="4"/>
        <v>no empleneu</v>
      </c>
      <c r="K43" s="290" t="str">
        <f t="shared" si="0"/>
        <v>no empleneu</v>
      </c>
      <c r="L43" s="290" t="str">
        <f t="shared" si="1"/>
        <v>no empleneu</v>
      </c>
      <c r="M43" s="290" t="str">
        <f t="shared" si="3"/>
        <v>no empleneu</v>
      </c>
      <c r="N43" s="682"/>
      <c r="O43" s="291"/>
      <c r="P43" s="287"/>
      <c r="Q43" s="121" t="str">
        <f t="shared" si="2"/>
        <v>0,00000</v>
      </c>
      <c r="R43" s="292"/>
      <c r="S43" s="278"/>
      <c r="T43" s="1746"/>
      <c r="U43" s="27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row>
    <row r="44" spans="1:110" ht="35.1" customHeight="1" x14ac:dyDescent="0.25">
      <c r="A44" s="107"/>
      <c r="B44" s="285"/>
      <c r="C44" s="286" t="s">
        <v>385</v>
      </c>
      <c r="D44" s="287"/>
      <c r="E44" s="288"/>
      <c r="F44" s="289"/>
      <c r="G44" s="598"/>
      <c r="H44" s="674"/>
      <c r="I44" s="674"/>
      <c r="J44" s="290" t="str">
        <f t="shared" si="4"/>
        <v>no empleneu</v>
      </c>
      <c r="K44" s="290" t="str">
        <f t="shared" si="0"/>
        <v>no empleneu</v>
      </c>
      <c r="L44" s="290" t="str">
        <f t="shared" si="1"/>
        <v>no empleneu</v>
      </c>
      <c r="M44" s="290" t="str">
        <f t="shared" si="3"/>
        <v>no empleneu</v>
      </c>
      <c r="N44" s="682"/>
      <c r="O44" s="291"/>
      <c r="P44" s="287"/>
      <c r="Q44" s="121" t="str">
        <f t="shared" si="2"/>
        <v>0,00000</v>
      </c>
      <c r="R44" s="292"/>
      <c r="S44" s="278"/>
      <c r="T44" s="1746"/>
      <c r="U44" s="27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row>
    <row r="45" spans="1:110" ht="35.1" customHeight="1" x14ac:dyDescent="0.25">
      <c r="A45" s="107"/>
      <c r="B45" s="285"/>
      <c r="C45" s="286" t="s">
        <v>386</v>
      </c>
      <c r="D45" s="287"/>
      <c r="E45" s="288"/>
      <c r="F45" s="289"/>
      <c r="G45" s="598"/>
      <c r="H45" s="674"/>
      <c r="I45" s="674"/>
      <c r="J45" s="290" t="str">
        <f t="shared" si="4"/>
        <v>no empleneu</v>
      </c>
      <c r="K45" s="290" t="str">
        <f t="shared" si="0"/>
        <v>no empleneu</v>
      </c>
      <c r="L45" s="290" t="str">
        <f t="shared" si="1"/>
        <v>no empleneu</v>
      </c>
      <c r="M45" s="290" t="str">
        <f t="shared" si="3"/>
        <v>no empleneu</v>
      </c>
      <c r="N45" s="682"/>
      <c r="O45" s="291"/>
      <c r="P45" s="287"/>
      <c r="Q45" s="121" t="str">
        <f t="shared" si="2"/>
        <v>0,00000</v>
      </c>
      <c r="R45" s="292"/>
      <c r="S45" s="278"/>
      <c r="T45" s="123"/>
      <c r="U45" s="27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row>
    <row r="46" spans="1:110" ht="35.1" customHeight="1" x14ac:dyDescent="0.25">
      <c r="A46" s="107"/>
      <c r="B46" s="285"/>
      <c r="C46" s="286" t="s">
        <v>387</v>
      </c>
      <c r="D46" s="287"/>
      <c r="E46" s="288"/>
      <c r="F46" s="289"/>
      <c r="G46" s="598"/>
      <c r="H46" s="674"/>
      <c r="I46" s="674"/>
      <c r="J46" s="290" t="str">
        <f t="shared" si="4"/>
        <v>no empleneu</v>
      </c>
      <c r="K46" s="290" t="str">
        <f t="shared" si="0"/>
        <v>no empleneu</v>
      </c>
      <c r="L46" s="290" t="str">
        <f t="shared" si="1"/>
        <v>no empleneu</v>
      </c>
      <c r="M46" s="290" t="str">
        <f t="shared" si="3"/>
        <v>no empleneu</v>
      </c>
      <c r="N46" s="682"/>
      <c r="O46" s="291"/>
      <c r="P46" s="287"/>
      <c r="Q46" s="121" t="str">
        <f t="shared" si="2"/>
        <v>0,00000</v>
      </c>
      <c r="R46" s="292"/>
      <c r="S46" s="278"/>
      <c r="T46" s="123"/>
      <c r="U46" s="27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row>
    <row r="47" spans="1:110" ht="35.1" customHeight="1" x14ac:dyDescent="0.25">
      <c r="A47" s="107"/>
      <c r="B47" s="285"/>
      <c r="C47" s="286" t="s">
        <v>388</v>
      </c>
      <c r="D47" s="287"/>
      <c r="E47" s="288"/>
      <c r="F47" s="289"/>
      <c r="G47" s="598"/>
      <c r="H47" s="674"/>
      <c r="I47" s="674"/>
      <c r="J47" s="290" t="str">
        <f t="shared" si="4"/>
        <v>no empleneu</v>
      </c>
      <c r="K47" s="290" t="str">
        <f t="shared" si="0"/>
        <v>no empleneu</v>
      </c>
      <c r="L47" s="290" t="str">
        <f t="shared" si="1"/>
        <v>no empleneu</v>
      </c>
      <c r="M47" s="290" t="str">
        <f t="shared" si="3"/>
        <v>no empleneu</v>
      </c>
      <c r="N47" s="682"/>
      <c r="O47" s="291"/>
      <c r="P47" s="287"/>
      <c r="Q47" s="121" t="str">
        <f t="shared" si="2"/>
        <v>0,00000</v>
      </c>
      <c r="R47" s="292"/>
      <c r="S47" s="278"/>
      <c r="T47" s="123"/>
      <c r="U47" s="27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row>
    <row r="48" spans="1:110" ht="35.1" customHeight="1" x14ac:dyDescent="0.25">
      <c r="A48" s="107"/>
      <c r="B48" s="285"/>
      <c r="C48" s="286" t="s">
        <v>389</v>
      </c>
      <c r="D48" s="287"/>
      <c r="E48" s="288"/>
      <c r="F48" s="289"/>
      <c r="G48" s="598"/>
      <c r="H48" s="674"/>
      <c r="I48" s="674"/>
      <c r="J48" s="290" t="str">
        <f t="shared" si="4"/>
        <v>no empleneu</v>
      </c>
      <c r="K48" s="290" t="str">
        <f t="shared" si="0"/>
        <v>no empleneu</v>
      </c>
      <c r="L48" s="290" t="str">
        <f t="shared" si="1"/>
        <v>no empleneu</v>
      </c>
      <c r="M48" s="290" t="str">
        <f t="shared" si="3"/>
        <v>no empleneu</v>
      </c>
      <c r="N48" s="682"/>
      <c r="O48" s="291"/>
      <c r="P48" s="287"/>
      <c r="Q48" s="121" t="str">
        <f t="shared" si="2"/>
        <v>0,00000</v>
      </c>
      <c r="R48" s="292"/>
      <c r="S48" s="278"/>
      <c r="T48" s="123"/>
      <c r="U48" s="27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row>
    <row r="49" spans="1:110" ht="35.1" customHeight="1" x14ac:dyDescent="0.25">
      <c r="A49" s="107"/>
      <c r="B49" s="285"/>
      <c r="C49" s="286" t="s">
        <v>390</v>
      </c>
      <c r="D49" s="287"/>
      <c r="E49" s="288"/>
      <c r="F49" s="289"/>
      <c r="G49" s="598"/>
      <c r="H49" s="674"/>
      <c r="I49" s="674"/>
      <c r="J49" s="290" t="str">
        <f t="shared" si="4"/>
        <v>no empleneu</v>
      </c>
      <c r="K49" s="290" t="str">
        <f t="shared" si="0"/>
        <v>no empleneu</v>
      </c>
      <c r="L49" s="290" t="str">
        <f t="shared" si="1"/>
        <v>no empleneu</v>
      </c>
      <c r="M49" s="290" t="str">
        <f t="shared" si="3"/>
        <v>no empleneu</v>
      </c>
      <c r="N49" s="682"/>
      <c r="O49" s="291"/>
      <c r="P49" s="287"/>
      <c r="Q49" s="121" t="str">
        <f t="shared" si="2"/>
        <v>0,00000</v>
      </c>
      <c r="R49" s="292"/>
      <c r="S49" s="278"/>
      <c r="T49" s="123"/>
      <c r="U49" s="27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row>
    <row r="50" spans="1:110" ht="35.1" customHeight="1" x14ac:dyDescent="0.25">
      <c r="A50" s="107"/>
      <c r="B50" s="285"/>
      <c r="C50" s="286" t="s">
        <v>391</v>
      </c>
      <c r="D50" s="287"/>
      <c r="E50" s="288"/>
      <c r="F50" s="289"/>
      <c r="G50" s="598"/>
      <c r="H50" s="674"/>
      <c r="I50" s="674"/>
      <c r="J50" s="290" t="str">
        <f t="shared" si="4"/>
        <v>no empleneu</v>
      </c>
      <c r="K50" s="290" t="str">
        <f t="shared" si="0"/>
        <v>no empleneu</v>
      </c>
      <c r="L50" s="290" t="str">
        <f t="shared" si="1"/>
        <v>no empleneu</v>
      </c>
      <c r="M50" s="290" t="str">
        <f t="shared" si="3"/>
        <v>no empleneu</v>
      </c>
      <c r="N50" s="682"/>
      <c r="O50" s="291"/>
      <c r="P50" s="287"/>
      <c r="Q50" s="121" t="str">
        <f t="shared" si="2"/>
        <v>0,00000</v>
      </c>
      <c r="R50" s="292"/>
      <c r="S50" s="278"/>
      <c r="T50" s="123"/>
      <c r="U50" s="27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row>
    <row r="51" spans="1:110" ht="35.1" customHeight="1" x14ac:dyDescent="0.25">
      <c r="A51" s="107"/>
      <c r="B51" s="285"/>
      <c r="C51" s="286" t="s">
        <v>392</v>
      </c>
      <c r="D51" s="287"/>
      <c r="E51" s="288"/>
      <c r="F51" s="289"/>
      <c r="G51" s="598"/>
      <c r="H51" s="674"/>
      <c r="I51" s="674"/>
      <c r="J51" s="290" t="str">
        <f t="shared" si="4"/>
        <v>no empleneu</v>
      </c>
      <c r="K51" s="290" t="str">
        <f t="shared" si="0"/>
        <v>no empleneu</v>
      </c>
      <c r="L51" s="290" t="str">
        <f t="shared" si="1"/>
        <v>no empleneu</v>
      </c>
      <c r="M51" s="290" t="str">
        <f t="shared" si="3"/>
        <v>no empleneu</v>
      </c>
      <c r="N51" s="682"/>
      <c r="O51" s="291"/>
      <c r="P51" s="287"/>
      <c r="Q51" s="121" t="str">
        <f t="shared" si="2"/>
        <v>0,00000</v>
      </c>
      <c r="R51" s="292"/>
      <c r="S51" s="278"/>
      <c r="T51" s="123"/>
      <c r="U51" s="27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row>
    <row r="52" spans="1:110" ht="35.1" customHeight="1" x14ac:dyDescent="0.25">
      <c r="A52" s="107"/>
      <c r="B52" s="285"/>
      <c r="C52" s="286" t="s">
        <v>393</v>
      </c>
      <c r="D52" s="287"/>
      <c r="E52" s="288"/>
      <c r="F52" s="289"/>
      <c r="G52" s="598"/>
      <c r="H52" s="674"/>
      <c r="I52" s="674"/>
      <c r="J52" s="290" t="str">
        <f t="shared" si="4"/>
        <v>no empleneu</v>
      </c>
      <c r="K52" s="290" t="str">
        <f t="shared" si="0"/>
        <v>no empleneu</v>
      </c>
      <c r="L52" s="290" t="str">
        <f t="shared" si="1"/>
        <v>no empleneu</v>
      </c>
      <c r="M52" s="290" t="str">
        <f t="shared" si="3"/>
        <v>no empleneu</v>
      </c>
      <c r="N52" s="682"/>
      <c r="O52" s="291"/>
      <c r="P52" s="287"/>
      <c r="Q52" s="121" t="str">
        <f t="shared" si="2"/>
        <v>0,00000</v>
      </c>
      <c r="R52" s="292"/>
      <c r="S52" s="278"/>
      <c r="T52" s="123"/>
      <c r="U52" s="27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row>
    <row r="53" spans="1:110" ht="35.1" customHeight="1" x14ac:dyDescent="0.25">
      <c r="A53" s="107"/>
      <c r="B53" s="285"/>
      <c r="C53" s="286" t="s">
        <v>394</v>
      </c>
      <c r="D53" s="287"/>
      <c r="E53" s="288"/>
      <c r="F53" s="289"/>
      <c r="G53" s="598"/>
      <c r="H53" s="674"/>
      <c r="I53" s="674"/>
      <c r="J53" s="290" t="str">
        <f t="shared" si="4"/>
        <v>no empleneu</v>
      </c>
      <c r="K53" s="290" t="str">
        <f t="shared" si="0"/>
        <v>no empleneu</v>
      </c>
      <c r="L53" s="290" t="str">
        <f t="shared" si="1"/>
        <v>no empleneu</v>
      </c>
      <c r="M53" s="290" t="str">
        <f t="shared" si="3"/>
        <v>no empleneu</v>
      </c>
      <c r="N53" s="682"/>
      <c r="O53" s="291"/>
      <c r="P53" s="287"/>
      <c r="Q53" s="121" t="str">
        <f t="shared" si="2"/>
        <v>0,00000</v>
      </c>
      <c r="R53" s="292"/>
      <c r="S53" s="278"/>
      <c r="T53" s="123"/>
      <c r="U53" s="27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row>
    <row r="54" spans="1:110" ht="35.1" customHeight="1" x14ac:dyDescent="0.25">
      <c r="A54" s="107"/>
      <c r="B54" s="285"/>
      <c r="C54" s="286" t="s">
        <v>395</v>
      </c>
      <c r="D54" s="287"/>
      <c r="E54" s="288"/>
      <c r="F54" s="289"/>
      <c r="G54" s="598"/>
      <c r="H54" s="674"/>
      <c r="I54" s="674"/>
      <c r="J54" s="290" t="str">
        <f t="shared" si="4"/>
        <v>no empleneu</v>
      </c>
      <c r="K54" s="290" t="str">
        <f t="shared" si="0"/>
        <v>no empleneu</v>
      </c>
      <c r="L54" s="290" t="str">
        <f t="shared" si="1"/>
        <v>no empleneu</v>
      </c>
      <c r="M54" s="290" t="str">
        <f t="shared" si="3"/>
        <v>no empleneu</v>
      </c>
      <c r="N54" s="682"/>
      <c r="O54" s="291"/>
      <c r="P54" s="287"/>
      <c r="Q54" s="121" t="str">
        <f t="shared" si="2"/>
        <v>0,00000</v>
      </c>
      <c r="R54" s="292"/>
      <c r="S54" s="278"/>
      <c r="T54" s="123"/>
      <c r="U54" s="27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row>
    <row r="55" spans="1:110" ht="35.1" customHeight="1" x14ac:dyDescent="0.25">
      <c r="A55" s="107"/>
      <c r="B55" s="285"/>
      <c r="C55" s="286" t="s">
        <v>396</v>
      </c>
      <c r="D55" s="287"/>
      <c r="E55" s="288"/>
      <c r="F55" s="289"/>
      <c r="G55" s="598"/>
      <c r="H55" s="674"/>
      <c r="I55" s="674"/>
      <c r="J55" s="290" t="str">
        <f t="shared" si="4"/>
        <v>no empleneu</v>
      </c>
      <c r="K55" s="290" t="str">
        <f t="shared" si="0"/>
        <v>no empleneu</v>
      </c>
      <c r="L55" s="290" t="str">
        <f t="shared" si="1"/>
        <v>no empleneu</v>
      </c>
      <c r="M55" s="290" t="str">
        <f t="shared" si="3"/>
        <v>no empleneu</v>
      </c>
      <c r="N55" s="682"/>
      <c r="O55" s="291"/>
      <c r="P55" s="287"/>
      <c r="Q55" s="121" t="str">
        <f t="shared" si="2"/>
        <v>0,00000</v>
      </c>
      <c r="R55" s="292"/>
      <c r="S55" s="278"/>
      <c r="T55" s="123"/>
      <c r="U55" s="27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row>
    <row r="56" spans="1:110" ht="35.1" customHeight="1" x14ac:dyDescent="0.25">
      <c r="A56" s="107"/>
      <c r="B56" s="285"/>
      <c r="C56" s="286" t="s">
        <v>397</v>
      </c>
      <c r="D56" s="287"/>
      <c r="E56" s="288"/>
      <c r="F56" s="289"/>
      <c r="G56" s="598"/>
      <c r="H56" s="674"/>
      <c r="I56" s="674"/>
      <c r="J56" s="290" t="str">
        <f t="shared" si="4"/>
        <v>no empleneu</v>
      </c>
      <c r="K56" s="290" t="str">
        <f t="shared" si="0"/>
        <v>no empleneu</v>
      </c>
      <c r="L56" s="290" t="str">
        <f t="shared" si="1"/>
        <v>no empleneu</v>
      </c>
      <c r="M56" s="290" t="str">
        <f t="shared" si="3"/>
        <v>no empleneu</v>
      </c>
      <c r="N56" s="682"/>
      <c r="O56" s="291"/>
      <c r="P56" s="287"/>
      <c r="Q56" s="121" t="str">
        <f t="shared" si="2"/>
        <v>0,00000</v>
      </c>
      <c r="R56" s="292"/>
      <c r="S56" s="278"/>
      <c r="T56" s="123"/>
      <c r="U56" s="27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row>
    <row r="57" spans="1:110" ht="35.1" customHeight="1" x14ac:dyDescent="0.25">
      <c r="A57" s="107"/>
      <c r="B57" s="285"/>
      <c r="C57" s="286" t="s">
        <v>398</v>
      </c>
      <c r="D57" s="287"/>
      <c r="E57" s="288"/>
      <c r="F57" s="289"/>
      <c r="G57" s="598"/>
      <c r="H57" s="674"/>
      <c r="I57" s="674"/>
      <c r="J57" s="290" t="str">
        <f t="shared" si="4"/>
        <v>no empleneu</v>
      </c>
      <c r="K57" s="290" t="str">
        <f t="shared" si="0"/>
        <v>no empleneu</v>
      </c>
      <c r="L57" s="290" t="str">
        <f t="shared" si="1"/>
        <v>no empleneu</v>
      </c>
      <c r="M57" s="290" t="str">
        <f t="shared" si="3"/>
        <v>no empleneu</v>
      </c>
      <c r="N57" s="682"/>
      <c r="O57" s="291"/>
      <c r="P57" s="287"/>
      <c r="Q57" s="121" t="str">
        <f t="shared" si="2"/>
        <v>0,00000</v>
      </c>
      <c r="R57" s="292"/>
      <c r="S57" s="278"/>
      <c r="T57" s="123"/>
      <c r="U57" s="27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row>
    <row r="58" spans="1:110" ht="35.1" customHeight="1" x14ac:dyDescent="0.25">
      <c r="A58" s="107"/>
      <c r="B58" s="285"/>
      <c r="C58" s="286" t="s">
        <v>399</v>
      </c>
      <c r="D58" s="287"/>
      <c r="E58" s="288"/>
      <c r="F58" s="289"/>
      <c r="G58" s="598"/>
      <c r="H58" s="674"/>
      <c r="I58" s="674"/>
      <c r="J58" s="290" t="str">
        <f t="shared" si="4"/>
        <v>no empleneu</v>
      </c>
      <c r="K58" s="290" t="str">
        <f t="shared" si="0"/>
        <v>no empleneu</v>
      </c>
      <c r="L58" s="290" t="str">
        <f t="shared" si="1"/>
        <v>no empleneu</v>
      </c>
      <c r="M58" s="290" t="str">
        <f t="shared" si="3"/>
        <v>no empleneu</v>
      </c>
      <c r="N58" s="682"/>
      <c r="O58" s="291"/>
      <c r="P58" s="287"/>
      <c r="Q58" s="121" t="str">
        <f t="shared" si="2"/>
        <v>0,00000</v>
      </c>
      <c r="R58" s="292"/>
      <c r="S58" s="278"/>
      <c r="T58" s="123"/>
      <c r="U58" s="27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row>
    <row r="59" spans="1:110" ht="35.1" customHeight="1" x14ac:dyDescent="0.25">
      <c r="A59" s="107"/>
      <c r="B59" s="285"/>
      <c r="C59" s="286" t="s">
        <v>400</v>
      </c>
      <c r="D59" s="287"/>
      <c r="E59" s="288"/>
      <c r="F59" s="289"/>
      <c r="G59" s="598"/>
      <c r="H59" s="674"/>
      <c r="I59" s="674"/>
      <c r="J59" s="290" t="str">
        <f t="shared" si="4"/>
        <v>no empleneu</v>
      </c>
      <c r="K59" s="290" t="str">
        <f t="shared" si="0"/>
        <v>no empleneu</v>
      </c>
      <c r="L59" s="290" t="str">
        <f t="shared" si="1"/>
        <v>no empleneu</v>
      </c>
      <c r="M59" s="290" t="str">
        <f t="shared" si="3"/>
        <v>no empleneu</v>
      </c>
      <c r="N59" s="682"/>
      <c r="O59" s="291"/>
      <c r="P59" s="287"/>
      <c r="Q59" s="121" t="str">
        <f t="shared" si="2"/>
        <v>0,00000</v>
      </c>
      <c r="R59" s="292"/>
      <c r="S59" s="278"/>
      <c r="T59" s="123"/>
      <c r="U59" s="27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row>
    <row r="60" spans="1:110" ht="35.1" customHeight="1" x14ac:dyDescent="0.25">
      <c r="A60" s="107"/>
      <c r="B60" s="285"/>
      <c r="C60" s="286" t="s">
        <v>401</v>
      </c>
      <c r="D60" s="287"/>
      <c r="E60" s="288"/>
      <c r="F60" s="289"/>
      <c r="G60" s="598"/>
      <c r="H60" s="674"/>
      <c r="I60" s="674"/>
      <c r="J60" s="290" t="str">
        <f t="shared" si="4"/>
        <v>no empleneu</v>
      </c>
      <c r="K60" s="290" t="str">
        <f t="shared" si="0"/>
        <v>no empleneu</v>
      </c>
      <c r="L60" s="290" t="str">
        <f t="shared" si="1"/>
        <v>no empleneu</v>
      </c>
      <c r="M60" s="290" t="str">
        <f t="shared" si="3"/>
        <v>no empleneu</v>
      </c>
      <c r="N60" s="682"/>
      <c r="O60" s="291"/>
      <c r="P60" s="287"/>
      <c r="Q60" s="121" t="str">
        <f t="shared" si="2"/>
        <v>0,00000</v>
      </c>
      <c r="R60" s="292"/>
      <c r="S60" s="278"/>
      <c r="T60" s="123"/>
      <c r="U60" s="27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row>
    <row r="61" spans="1:110" ht="35.1" customHeight="1" x14ac:dyDescent="0.25">
      <c r="A61" s="107"/>
      <c r="B61" s="285"/>
      <c r="C61" s="286" t="s">
        <v>402</v>
      </c>
      <c r="D61" s="287"/>
      <c r="E61" s="288"/>
      <c r="F61" s="289"/>
      <c r="G61" s="598"/>
      <c r="H61" s="674"/>
      <c r="I61" s="674"/>
      <c r="J61" s="290" t="str">
        <f t="shared" si="4"/>
        <v>no empleneu</v>
      </c>
      <c r="K61" s="290" t="str">
        <f t="shared" si="0"/>
        <v>no empleneu</v>
      </c>
      <c r="L61" s="290" t="str">
        <f t="shared" si="1"/>
        <v>no empleneu</v>
      </c>
      <c r="M61" s="290" t="str">
        <f t="shared" si="3"/>
        <v>no empleneu</v>
      </c>
      <c r="N61" s="682"/>
      <c r="O61" s="291"/>
      <c r="P61" s="287"/>
      <c r="Q61" s="121" t="str">
        <f t="shared" si="2"/>
        <v>0,00000</v>
      </c>
      <c r="R61" s="292"/>
      <c r="S61" s="278"/>
      <c r="T61" s="123"/>
      <c r="U61" s="27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row>
    <row r="62" spans="1:110" ht="35.1" customHeight="1" x14ac:dyDescent="0.25">
      <c r="A62" s="107"/>
      <c r="B62" s="285"/>
      <c r="C62" s="286" t="s">
        <v>403</v>
      </c>
      <c r="D62" s="287"/>
      <c r="E62" s="288"/>
      <c r="F62" s="289"/>
      <c r="G62" s="598"/>
      <c r="H62" s="674"/>
      <c r="I62" s="674"/>
      <c r="J62" s="290" t="str">
        <f t="shared" si="4"/>
        <v>no empleneu</v>
      </c>
      <c r="K62" s="290" t="str">
        <f t="shared" si="0"/>
        <v>no empleneu</v>
      </c>
      <c r="L62" s="290" t="str">
        <f t="shared" si="1"/>
        <v>no empleneu</v>
      </c>
      <c r="M62" s="290" t="str">
        <f t="shared" si="3"/>
        <v>no empleneu</v>
      </c>
      <c r="N62" s="682"/>
      <c r="O62" s="291"/>
      <c r="P62" s="287"/>
      <c r="Q62" s="121" t="str">
        <f t="shared" si="2"/>
        <v>0,00000</v>
      </c>
      <c r="R62" s="292"/>
      <c r="S62" s="278"/>
      <c r="T62" s="123"/>
      <c r="U62" s="27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row>
    <row r="63" spans="1:110" ht="35.1" customHeight="1" x14ac:dyDescent="0.25">
      <c r="A63" s="107"/>
      <c r="B63" s="285"/>
      <c r="C63" s="286" t="s">
        <v>404</v>
      </c>
      <c r="D63" s="287"/>
      <c r="E63" s="288"/>
      <c r="F63" s="289"/>
      <c r="G63" s="598"/>
      <c r="H63" s="674"/>
      <c r="I63" s="674"/>
      <c r="J63" s="290" t="str">
        <f t="shared" si="4"/>
        <v>no empleneu</v>
      </c>
      <c r="K63" s="290" t="str">
        <f t="shared" si="0"/>
        <v>no empleneu</v>
      </c>
      <c r="L63" s="290" t="str">
        <f t="shared" si="1"/>
        <v>no empleneu</v>
      </c>
      <c r="M63" s="290" t="str">
        <f t="shared" si="3"/>
        <v>no empleneu</v>
      </c>
      <c r="N63" s="682"/>
      <c r="O63" s="291"/>
      <c r="P63" s="287"/>
      <c r="Q63" s="121" t="str">
        <f t="shared" si="2"/>
        <v>0,00000</v>
      </c>
      <c r="R63" s="292"/>
      <c r="S63" s="278"/>
      <c r="T63" s="123"/>
      <c r="U63" s="27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row>
    <row r="64" spans="1:110" ht="35.1" customHeight="1" x14ac:dyDescent="0.25">
      <c r="A64" s="107"/>
      <c r="B64" s="285"/>
      <c r="C64" s="286" t="s">
        <v>405</v>
      </c>
      <c r="D64" s="287"/>
      <c r="E64" s="288"/>
      <c r="F64" s="289"/>
      <c r="G64" s="598"/>
      <c r="H64" s="674"/>
      <c r="I64" s="674"/>
      <c r="J64" s="290" t="str">
        <f t="shared" si="4"/>
        <v>no empleneu</v>
      </c>
      <c r="K64" s="290" t="str">
        <f t="shared" si="0"/>
        <v>no empleneu</v>
      </c>
      <c r="L64" s="290" t="str">
        <f t="shared" si="1"/>
        <v>no empleneu</v>
      </c>
      <c r="M64" s="290" t="str">
        <f t="shared" si="3"/>
        <v>no empleneu</v>
      </c>
      <c r="N64" s="682"/>
      <c r="O64" s="291"/>
      <c r="P64" s="287"/>
      <c r="Q64" s="121" t="str">
        <f t="shared" si="2"/>
        <v>0,00000</v>
      </c>
      <c r="R64" s="292"/>
      <c r="S64" s="278"/>
      <c r="T64" s="123"/>
      <c r="U64" s="27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row>
    <row r="65" spans="1:110" ht="35.1" customHeight="1" x14ac:dyDescent="0.25">
      <c r="A65" s="107"/>
      <c r="B65" s="285"/>
      <c r="C65" s="286" t="s">
        <v>406</v>
      </c>
      <c r="D65" s="287"/>
      <c r="E65" s="288"/>
      <c r="F65" s="289"/>
      <c r="G65" s="598"/>
      <c r="H65" s="674"/>
      <c r="I65" s="674"/>
      <c r="J65" s="290" t="str">
        <f t="shared" si="4"/>
        <v>no empleneu</v>
      </c>
      <c r="K65" s="290" t="str">
        <f t="shared" si="0"/>
        <v>no empleneu</v>
      </c>
      <c r="L65" s="290" t="str">
        <f t="shared" si="1"/>
        <v>no empleneu</v>
      </c>
      <c r="M65" s="290" t="str">
        <f t="shared" si="3"/>
        <v>no empleneu</v>
      </c>
      <c r="N65" s="682"/>
      <c r="O65" s="291"/>
      <c r="P65" s="287"/>
      <c r="Q65" s="121" t="str">
        <f t="shared" si="2"/>
        <v>0,00000</v>
      </c>
      <c r="R65" s="292"/>
      <c r="S65" s="278"/>
      <c r="T65" s="123"/>
      <c r="U65" s="27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row>
    <row r="66" spans="1:110" ht="35.1" customHeight="1" x14ac:dyDescent="0.25">
      <c r="A66" s="107"/>
      <c r="B66" s="285"/>
      <c r="C66" s="286" t="s">
        <v>407</v>
      </c>
      <c r="D66" s="287"/>
      <c r="E66" s="288"/>
      <c r="F66" s="289"/>
      <c r="G66" s="598"/>
      <c r="H66" s="674"/>
      <c r="I66" s="674"/>
      <c r="J66" s="290" t="str">
        <f t="shared" si="4"/>
        <v>no empleneu</v>
      </c>
      <c r="K66" s="290" t="str">
        <f t="shared" si="0"/>
        <v>no empleneu</v>
      </c>
      <c r="L66" s="290" t="str">
        <f t="shared" si="1"/>
        <v>no empleneu</v>
      </c>
      <c r="M66" s="290" t="str">
        <f t="shared" si="3"/>
        <v>no empleneu</v>
      </c>
      <c r="N66" s="682"/>
      <c r="O66" s="291"/>
      <c r="P66" s="287"/>
      <c r="Q66" s="121" t="str">
        <f t="shared" si="2"/>
        <v>0,00000</v>
      </c>
      <c r="R66" s="292"/>
      <c r="S66" s="278"/>
      <c r="T66" s="123"/>
      <c r="U66" s="27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row>
    <row r="67" spans="1:110" ht="35.1" customHeight="1" x14ac:dyDescent="0.25">
      <c r="A67" s="107"/>
      <c r="B67" s="285"/>
      <c r="C67" s="286" t="s">
        <v>408</v>
      </c>
      <c r="D67" s="287"/>
      <c r="E67" s="288"/>
      <c r="F67" s="289"/>
      <c r="G67" s="598"/>
      <c r="H67" s="674"/>
      <c r="I67" s="674"/>
      <c r="J67" s="290" t="str">
        <f t="shared" si="4"/>
        <v>no empleneu</v>
      </c>
      <c r="K67" s="290" t="str">
        <f t="shared" si="0"/>
        <v>no empleneu</v>
      </c>
      <c r="L67" s="290" t="str">
        <f t="shared" si="1"/>
        <v>no empleneu</v>
      </c>
      <c r="M67" s="290" t="str">
        <f t="shared" si="3"/>
        <v>no empleneu</v>
      </c>
      <c r="N67" s="682"/>
      <c r="O67" s="291"/>
      <c r="P67" s="287"/>
      <c r="Q67" s="121" t="str">
        <f t="shared" si="2"/>
        <v>0,00000</v>
      </c>
      <c r="R67" s="292"/>
      <c r="S67" s="278"/>
      <c r="T67" s="123"/>
      <c r="U67" s="27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row>
    <row r="68" spans="1:110" ht="35.1" customHeight="1" x14ac:dyDescent="0.25">
      <c r="A68" s="107"/>
      <c r="B68" s="285"/>
      <c r="C68" s="286" t="s">
        <v>409</v>
      </c>
      <c r="D68" s="287"/>
      <c r="E68" s="288"/>
      <c r="F68" s="289"/>
      <c r="G68" s="598"/>
      <c r="H68" s="674"/>
      <c r="I68" s="674"/>
      <c r="J68" s="290" t="str">
        <f t="shared" si="4"/>
        <v>no empleneu</v>
      </c>
      <c r="K68" s="290" t="str">
        <f t="shared" si="0"/>
        <v>no empleneu</v>
      </c>
      <c r="L68" s="290" t="str">
        <f t="shared" si="1"/>
        <v>no empleneu</v>
      </c>
      <c r="M68" s="290" t="str">
        <f t="shared" si="3"/>
        <v>no empleneu</v>
      </c>
      <c r="N68" s="682"/>
      <c r="O68" s="291"/>
      <c r="P68" s="287"/>
      <c r="Q68" s="121" t="str">
        <f t="shared" si="2"/>
        <v>0,00000</v>
      </c>
      <c r="R68" s="292"/>
      <c r="S68" s="278"/>
      <c r="T68" s="123"/>
      <c r="U68" s="27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row>
    <row r="69" spans="1:110" ht="35.1" customHeight="1" x14ac:dyDescent="0.25">
      <c r="A69" s="107"/>
      <c r="B69" s="285"/>
      <c r="C69" s="286" t="s">
        <v>410</v>
      </c>
      <c r="D69" s="287"/>
      <c r="E69" s="288"/>
      <c r="F69" s="289"/>
      <c r="G69" s="598"/>
      <c r="H69" s="674"/>
      <c r="I69" s="674"/>
      <c r="J69" s="290" t="str">
        <f t="shared" si="4"/>
        <v>no empleneu</v>
      </c>
      <c r="K69" s="290" t="str">
        <f t="shared" si="0"/>
        <v>no empleneu</v>
      </c>
      <c r="L69" s="290" t="str">
        <f t="shared" si="1"/>
        <v>no empleneu</v>
      </c>
      <c r="M69" s="290" t="str">
        <f t="shared" si="3"/>
        <v>no empleneu</v>
      </c>
      <c r="N69" s="682"/>
      <c r="O69" s="291"/>
      <c r="P69" s="287"/>
      <c r="Q69" s="121" t="str">
        <f t="shared" si="2"/>
        <v>0,00000</v>
      </c>
      <c r="R69" s="292"/>
      <c r="S69" s="278"/>
      <c r="T69" s="123"/>
      <c r="U69" s="27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row>
    <row r="70" spans="1:110" ht="35.1" customHeight="1" x14ac:dyDescent="0.25">
      <c r="A70" s="107"/>
      <c r="B70" s="285"/>
      <c r="C70" s="286" t="s">
        <v>411</v>
      </c>
      <c r="D70" s="287"/>
      <c r="E70" s="288"/>
      <c r="F70" s="289"/>
      <c r="G70" s="598"/>
      <c r="H70" s="674"/>
      <c r="I70" s="674"/>
      <c r="J70" s="290" t="str">
        <f t="shared" si="4"/>
        <v>no empleneu</v>
      </c>
      <c r="K70" s="290" t="str">
        <f t="shared" si="0"/>
        <v>no empleneu</v>
      </c>
      <c r="L70" s="290" t="str">
        <f t="shared" si="1"/>
        <v>no empleneu</v>
      </c>
      <c r="M70" s="290" t="str">
        <f t="shared" si="3"/>
        <v>no empleneu</v>
      </c>
      <c r="N70" s="682"/>
      <c r="O70" s="291"/>
      <c r="P70" s="287"/>
      <c r="Q70" s="121" t="str">
        <f t="shared" si="2"/>
        <v>0,00000</v>
      </c>
      <c r="R70" s="292"/>
      <c r="S70" s="278"/>
      <c r="T70" s="123"/>
      <c r="U70" s="27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row>
    <row r="71" spans="1:110" ht="35.1" customHeight="1" x14ac:dyDescent="0.25">
      <c r="A71" s="107"/>
      <c r="B71" s="285"/>
      <c r="C71" s="286" t="s">
        <v>412</v>
      </c>
      <c r="D71" s="287"/>
      <c r="E71" s="288"/>
      <c r="F71" s="289"/>
      <c r="G71" s="598"/>
      <c r="H71" s="674"/>
      <c r="I71" s="674"/>
      <c r="J71" s="290" t="str">
        <f t="shared" si="4"/>
        <v>no empleneu</v>
      </c>
      <c r="K71" s="290" t="str">
        <f t="shared" si="0"/>
        <v>no empleneu</v>
      </c>
      <c r="L71" s="290" t="str">
        <f t="shared" si="1"/>
        <v>no empleneu</v>
      </c>
      <c r="M71" s="290" t="str">
        <f t="shared" si="3"/>
        <v>no empleneu</v>
      </c>
      <c r="N71" s="682"/>
      <c r="O71" s="291"/>
      <c r="P71" s="287"/>
      <c r="Q71" s="121" t="str">
        <f t="shared" si="2"/>
        <v>0,00000</v>
      </c>
      <c r="R71" s="292"/>
      <c r="S71" s="278"/>
      <c r="T71" s="123"/>
      <c r="U71" s="27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row>
    <row r="72" spans="1:110" ht="35.1" customHeight="1" x14ac:dyDescent="0.25">
      <c r="A72" s="107"/>
      <c r="B72" s="285"/>
      <c r="C72" s="286" t="s">
        <v>413</v>
      </c>
      <c r="D72" s="287"/>
      <c r="E72" s="288"/>
      <c r="F72" s="289"/>
      <c r="G72" s="598"/>
      <c r="H72" s="674"/>
      <c r="I72" s="674"/>
      <c r="J72" s="290" t="str">
        <f t="shared" si="4"/>
        <v>no empleneu</v>
      </c>
      <c r="K72" s="290" t="str">
        <f t="shared" si="0"/>
        <v>no empleneu</v>
      </c>
      <c r="L72" s="290" t="str">
        <f t="shared" si="1"/>
        <v>no empleneu</v>
      </c>
      <c r="M72" s="290" t="str">
        <f t="shared" si="3"/>
        <v>no empleneu</v>
      </c>
      <c r="N72" s="682"/>
      <c r="O72" s="291"/>
      <c r="P72" s="287"/>
      <c r="Q72" s="121" t="str">
        <f t="shared" si="2"/>
        <v>0,00000</v>
      </c>
      <c r="R72" s="292"/>
      <c r="S72" s="278"/>
      <c r="T72" s="123"/>
      <c r="U72" s="27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row>
    <row r="73" spans="1:110" ht="35.1" customHeight="1" x14ac:dyDescent="0.25">
      <c r="A73" s="107"/>
      <c r="B73" s="285"/>
      <c r="C73" s="286" t="s">
        <v>414</v>
      </c>
      <c r="D73" s="287"/>
      <c r="E73" s="288"/>
      <c r="F73" s="289"/>
      <c r="G73" s="598"/>
      <c r="H73" s="674"/>
      <c r="I73" s="674"/>
      <c r="J73" s="290" t="str">
        <f t="shared" si="4"/>
        <v>no empleneu</v>
      </c>
      <c r="K73" s="290" t="str">
        <f t="shared" si="0"/>
        <v>no empleneu</v>
      </c>
      <c r="L73" s="290" t="str">
        <f t="shared" si="1"/>
        <v>no empleneu</v>
      </c>
      <c r="M73" s="290" t="str">
        <f t="shared" si="3"/>
        <v>no empleneu</v>
      </c>
      <c r="N73" s="682"/>
      <c r="O73" s="291"/>
      <c r="P73" s="287"/>
      <c r="Q73" s="121" t="str">
        <f t="shared" si="2"/>
        <v>0,00000</v>
      </c>
      <c r="R73" s="292"/>
      <c r="S73" s="278"/>
      <c r="T73" s="123"/>
      <c r="U73" s="27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row>
    <row r="74" spans="1:110" ht="35.1" customHeight="1" x14ac:dyDescent="0.25">
      <c r="A74" s="107"/>
      <c r="B74" s="285"/>
      <c r="C74" s="286" t="s">
        <v>415</v>
      </c>
      <c r="D74" s="287"/>
      <c r="E74" s="288"/>
      <c r="F74" s="289"/>
      <c r="G74" s="598"/>
      <c r="H74" s="674"/>
      <c r="I74" s="674"/>
      <c r="J74" s="290" t="str">
        <f t="shared" si="4"/>
        <v>no empleneu</v>
      </c>
      <c r="K74" s="290" t="str">
        <f t="shared" si="0"/>
        <v>no empleneu</v>
      </c>
      <c r="L74" s="290" t="str">
        <f t="shared" si="1"/>
        <v>no empleneu</v>
      </c>
      <c r="M74" s="290" t="str">
        <f t="shared" si="3"/>
        <v>no empleneu</v>
      </c>
      <c r="N74" s="682"/>
      <c r="O74" s="291"/>
      <c r="P74" s="287"/>
      <c r="Q74" s="121" t="str">
        <f t="shared" si="2"/>
        <v>0,00000</v>
      </c>
      <c r="R74" s="292"/>
      <c r="S74" s="278"/>
      <c r="T74" s="123"/>
      <c r="U74" s="27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row>
    <row r="75" spans="1:110" ht="35.1" customHeight="1" x14ac:dyDescent="0.25">
      <c r="A75" s="107"/>
      <c r="B75" s="285"/>
      <c r="C75" s="286" t="s">
        <v>416</v>
      </c>
      <c r="D75" s="287"/>
      <c r="E75" s="288"/>
      <c r="F75" s="289"/>
      <c r="G75" s="598"/>
      <c r="H75" s="674"/>
      <c r="I75" s="674"/>
      <c r="J75" s="290" t="str">
        <f t="shared" si="4"/>
        <v>no empleneu</v>
      </c>
      <c r="K75" s="290" t="str">
        <f t="shared" si="0"/>
        <v>no empleneu</v>
      </c>
      <c r="L75" s="290" t="str">
        <f t="shared" si="1"/>
        <v>no empleneu</v>
      </c>
      <c r="M75" s="290" t="str">
        <f t="shared" si="3"/>
        <v>no empleneu</v>
      </c>
      <c r="N75" s="682"/>
      <c r="O75" s="291"/>
      <c r="P75" s="287"/>
      <c r="Q75" s="121" t="str">
        <f t="shared" si="2"/>
        <v>0,00000</v>
      </c>
      <c r="R75" s="292"/>
      <c r="S75" s="278"/>
      <c r="T75" s="123"/>
      <c r="U75" s="27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row>
    <row r="76" spans="1:110" ht="35.1" customHeight="1" x14ac:dyDescent="0.25">
      <c r="A76" s="107"/>
      <c r="B76" s="285"/>
      <c r="C76" s="286" t="s">
        <v>417</v>
      </c>
      <c r="D76" s="287"/>
      <c r="E76" s="288"/>
      <c r="F76" s="289"/>
      <c r="G76" s="598"/>
      <c r="H76" s="674"/>
      <c r="I76" s="674"/>
      <c r="J76" s="290" t="str">
        <f t="shared" si="4"/>
        <v>no empleneu</v>
      </c>
      <c r="K76" s="290" t="str">
        <f t="shared" si="0"/>
        <v>no empleneu</v>
      </c>
      <c r="L76" s="290" t="str">
        <f t="shared" si="1"/>
        <v>no empleneu</v>
      </c>
      <c r="M76" s="290" t="str">
        <f t="shared" si="3"/>
        <v>no empleneu</v>
      </c>
      <c r="N76" s="682"/>
      <c r="O76" s="291"/>
      <c r="P76" s="287"/>
      <c r="Q76" s="121" t="str">
        <f t="shared" si="2"/>
        <v>0,00000</v>
      </c>
      <c r="R76" s="292"/>
      <c r="S76" s="278"/>
      <c r="T76" s="123"/>
      <c r="U76" s="27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row>
    <row r="77" spans="1:110" ht="35.1" customHeight="1" x14ac:dyDescent="0.25">
      <c r="A77" s="107"/>
      <c r="B77" s="285"/>
      <c r="C77" s="286" t="s">
        <v>418</v>
      </c>
      <c r="D77" s="287"/>
      <c r="E77" s="288"/>
      <c r="F77" s="289"/>
      <c r="G77" s="598"/>
      <c r="H77" s="674"/>
      <c r="I77" s="674"/>
      <c r="J77" s="290" t="str">
        <f t="shared" si="4"/>
        <v>no empleneu</v>
      </c>
      <c r="K77" s="290" t="str">
        <f t="shared" si="0"/>
        <v>no empleneu</v>
      </c>
      <c r="L77" s="290" t="str">
        <f t="shared" si="1"/>
        <v>no empleneu</v>
      </c>
      <c r="M77" s="290" t="str">
        <f t="shared" si="3"/>
        <v>no empleneu</v>
      </c>
      <c r="N77" s="682"/>
      <c r="O77" s="291"/>
      <c r="P77" s="287"/>
      <c r="Q77" s="121" t="str">
        <f t="shared" si="2"/>
        <v>0,00000</v>
      </c>
      <c r="R77" s="292"/>
      <c r="S77" s="278"/>
      <c r="T77" s="123"/>
      <c r="U77" s="27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row>
    <row r="78" spans="1:110" ht="35.1" customHeight="1" x14ac:dyDescent="0.25">
      <c r="A78" s="107"/>
      <c r="B78" s="285"/>
      <c r="C78" s="286" t="s">
        <v>419</v>
      </c>
      <c r="D78" s="287"/>
      <c r="E78" s="288"/>
      <c r="F78" s="289"/>
      <c r="G78" s="598"/>
      <c r="H78" s="674"/>
      <c r="I78" s="674"/>
      <c r="J78" s="290" t="str">
        <f t="shared" si="4"/>
        <v>no empleneu</v>
      </c>
      <c r="K78" s="290" t="str">
        <f t="shared" si="0"/>
        <v>no empleneu</v>
      </c>
      <c r="L78" s="290" t="str">
        <f t="shared" si="1"/>
        <v>no empleneu</v>
      </c>
      <c r="M78" s="290" t="str">
        <f t="shared" si="3"/>
        <v>no empleneu</v>
      </c>
      <c r="N78" s="682"/>
      <c r="O78" s="291"/>
      <c r="P78" s="287"/>
      <c r="Q78" s="121" t="str">
        <f t="shared" si="2"/>
        <v>0,00000</v>
      </c>
      <c r="R78" s="292"/>
      <c r="S78" s="278"/>
      <c r="T78" s="123"/>
      <c r="U78" s="27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row>
    <row r="79" spans="1:110" ht="35.1" customHeight="1" x14ac:dyDescent="0.25">
      <c r="A79" s="107"/>
      <c r="B79" s="285"/>
      <c r="C79" s="286" t="s">
        <v>420</v>
      </c>
      <c r="D79" s="293"/>
      <c r="E79" s="294"/>
      <c r="F79" s="295"/>
      <c r="G79" s="188"/>
      <c r="H79" s="701"/>
      <c r="I79" s="701"/>
      <c r="J79" s="290" t="str">
        <f t="shared" si="4"/>
        <v>no empleneu</v>
      </c>
      <c r="K79" s="290" t="str">
        <f t="shared" si="0"/>
        <v>no empleneu</v>
      </c>
      <c r="L79" s="290" t="str">
        <f t="shared" si="1"/>
        <v>no empleneu</v>
      </c>
      <c r="M79" s="290" t="str">
        <f t="shared" si="3"/>
        <v>no empleneu</v>
      </c>
      <c r="N79" s="682"/>
      <c r="O79" s="291"/>
      <c r="P79" s="287"/>
      <c r="Q79" s="121" t="str">
        <f t="shared" si="2"/>
        <v>0,00000</v>
      </c>
      <c r="R79" s="292"/>
      <c r="S79" s="278"/>
      <c r="T79" s="123"/>
      <c r="U79" s="27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row>
    <row r="80" spans="1:110" ht="35.1" customHeight="1" x14ac:dyDescent="0.25">
      <c r="A80" s="107"/>
      <c r="B80" s="285"/>
      <c r="C80" s="286" t="s">
        <v>421</v>
      </c>
      <c r="D80" s="287"/>
      <c r="E80" s="288"/>
      <c r="F80" s="289"/>
      <c r="G80" s="598"/>
      <c r="H80" s="674"/>
      <c r="I80" s="674"/>
      <c r="J80" s="290" t="str">
        <f t="shared" si="4"/>
        <v>no empleneu</v>
      </c>
      <c r="K80" s="290" t="str">
        <f t="shared" si="0"/>
        <v>no empleneu</v>
      </c>
      <c r="L80" s="290" t="str">
        <f t="shared" si="1"/>
        <v>no empleneu</v>
      </c>
      <c r="M80" s="290" t="str">
        <f t="shared" si="3"/>
        <v>no empleneu</v>
      </c>
      <c r="N80" s="682"/>
      <c r="O80" s="297"/>
      <c r="P80" s="287"/>
      <c r="Q80" s="121" t="str">
        <f t="shared" si="2"/>
        <v>0,00000</v>
      </c>
      <c r="R80" s="292"/>
      <c r="S80" s="278"/>
      <c r="T80" s="123"/>
      <c r="U80" s="27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row>
    <row r="81" spans="1:110" ht="35.1" customHeight="1" x14ac:dyDescent="0.25">
      <c r="A81" s="107"/>
      <c r="B81" s="285"/>
      <c r="C81" s="286" t="s">
        <v>422</v>
      </c>
      <c r="D81" s="287"/>
      <c r="E81" s="288"/>
      <c r="F81" s="289"/>
      <c r="G81" s="598"/>
      <c r="H81" s="674"/>
      <c r="I81" s="674"/>
      <c r="J81" s="290" t="str">
        <f t="shared" si="4"/>
        <v>no empleneu</v>
      </c>
      <c r="K81" s="290" t="str">
        <f t="shared" si="0"/>
        <v>no empleneu</v>
      </c>
      <c r="L81" s="290" t="str">
        <f t="shared" si="1"/>
        <v>no empleneu</v>
      </c>
      <c r="M81" s="290" t="str">
        <f t="shared" si="3"/>
        <v>no empleneu</v>
      </c>
      <c r="N81" s="682"/>
      <c r="O81" s="291"/>
      <c r="P81" s="287"/>
      <c r="Q81" s="121" t="str">
        <f t="shared" si="2"/>
        <v>0,00000</v>
      </c>
      <c r="R81" s="292"/>
      <c r="S81" s="278"/>
      <c r="T81" s="123"/>
      <c r="U81" s="27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row>
    <row r="82" spans="1:110" ht="35.1" customHeight="1" x14ac:dyDescent="0.25">
      <c r="A82" s="107"/>
      <c r="B82" s="285"/>
      <c r="C82" s="286" t="s">
        <v>423</v>
      </c>
      <c r="D82" s="287"/>
      <c r="E82" s="288"/>
      <c r="F82" s="289"/>
      <c r="G82" s="598"/>
      <c r="H82" s="674"/>
      <c r="I82" s="674"/>
      <c r="J82" s="290" t="str">
        <f t="shared" si="4"/>
        <v>no empleneu</v>
      </c>
      <c r="K82" s="290" t="str">
        <f t="shared" si="0"/>
        <v>no empleneu</v>
      </c>
      <c r="L82" s="290" t="str">
        <f t="shared" si="1"/>
        <v>no empleneu</v>
      </c>
      <c r="M82" s="290" t="str">
        <f t="shared" si="3"/>
        <v>no empleneu</v>
      </c>
      <c r="N82" s="682"/>
      <c r="O82" s="291"/>
      <c r="P82" s="287"/>
      <c r="Q82" s="121" t="str">
        <f t="shared" si="2"/>
        <v>0,00000</v>
      </c>
      <c r="R82" s="292"/>
      <c r="S82" s="278"/>
      <c r="T82" s="123"/>
      <c r="U82" s="27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row>
    <row r="83" spans="1:110" ht="35.1" customHeight="1" x14ac:dyDescent="0.25">
      <c r="A83" s="107"/>
      <c r="B83" s="285"/>
      <c r="C83" s="286" t="s">
        <v>424</v>
      </c>
      <c r="D83" s="287"/>
      <c r="E83" s="288"/>
      <c r="F83" s="289"/>
      <c r="G83" s="598"/>
      <c r="H83" s="674"/>
      <c r="I83" s="674"/>
      <c r="J83" s="290" t="str">
        <f t="shared" si="4"/>
        <v>no empleneu</v>
      </c>
      <c r="K83" s="290" t="str">
        <f t="shared" si="0"/>
        <v>no empleneu</v>
      </c>
      <c r="L83" s="290" t="str">
        <f t="shared" si="1"/>
        <v>no empleneu</v>
      </c>
      <c r="M83" s="290" t="str">
        <f t="shared" si="3"/>
        <v>no empleneu</v>
      </c>
      <c r="N83" s="682"/>
      <c r="O83" s="291"/>
      <c r="P83" s="287"/>
      <c r="Q83" s="121" t="str">
        <f t="shared" si="2"/>
        <v>0,00000</v>
      </c>
      <c r="R83" s="292"/>
      <c r="S83" s="278"/>
      <c r="T83" s="123"/>
      <c r="U83" s="27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row>
    <row r="84" spans="1:110" ht="35.1" customHeight="1" x14ac:dyDescent="0.25">
      <c r="A84" s="107"/>
      <c r="B84" s="285"/>
      <c r="C84" s="286" t="s">
        <v>425</v>
      </c>
      <c r="D84" s="287"/>
      <c r="E84" s="288"/>
      <c r="F84" s="289"/>
      <c r="G84" s="598"/>
      <c r="H84" s="674"/>
      <c r="I84" s="674"/>
      <c r="J84" s="290" t="str">
        <f t="shared" si="4"/>
        <v>no empleneu</v>
      </c>
      <c r="K84" s="290" t="str">
        <f t="shared" si="0"/>
        <v>no empleneu</v>
      </c>
      <c r="L84" s="290" t="str">
        <f t="shared" si="1"/>
        <v>no empleneu</v>
      </c>
      <c r="M84" s="290" t="str">
        <f t="shared" si="3"/>
        <v>no empleneu</v>
      </c>
      <c r="N84" s="682"/>
      <c r="O84" s="291"/>
      <c r="P84" s="287"/>
      <c r="Q84" s="121" t="str">
        <f t="shared" si="2"/>
        <v>0,00000</v>
      </c>
      <c r="R84" s="292"/>
      <c r="S84" s="278"/>
      <c r="T84" s="123"/>
      <c r="U84" s="27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row>
    <row r="85" spans="1:110" ht="35.1" customHeight="1" x14ac:dyDescent="0.25">
      <c r="A85" s="107"/>
      <c r="B85" s="285"/>
      <c r="C85" s="286" t="s">
        <v>426</v>
      </c>
      <c r="D85" s="287"/>
      <c r="E85" s="288"/>
      <c r="F85" s="289"/>
      <c r="G85" s="598"/>
      <c r="H85" s="674"/>
      <c r="I85" s="674"/>
      <c r="J85" s="290" t="str">
        <f t="shared" si="4"/>
        <v>no empleneu</v>
      </c>
      <c r="K85" s="290" t="str">
        <f t="shared" ref="K85:K148" si="5">IF(G85=0,"no empleneu","indiqueu la dada")</f>
        <v>no empleneu</v>
      </c>
      <c r="L85" s="290" t="str">
        <f t="shared" ref="L85:L148" si="6">IF(G85=0,"no empleneu",IF(G85=1,"no empleneu",IF(G85=2,"indiqueu la dada")))</f>
        <v>no empleneu</v>
      </c>
      <c r="M85" s="290" t="str">
        <f t="shared" si="3"/>
        <v>no empleneu</v>
      </c>
      <c r="N85" s="682"/>
      <c r="O85" s="291"/>
      <c r="P85" s="287"/>
      <c r="Q85" s="121" t="str">
        <f t="shared" si="2"/>
        <v>0,00000</v>
      </c>
      <c r="R85" s="292"/>
      <c r="S85" s="278"/>
      <c r="T85" s="123"/>
      <c r="U85" s="27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row>
    <row r="86" spans="1:110" ht="35.1" customHeight="1" x14ac:dyDescent="0.25">
      <c r="A86" s="107"/>
      <c r="B86" s="285"/>
      <c r="C86" s="286" t="s">
        <v>427</v>
      </c>
      <c r="D86" s="287"/>
      <c r="E86" s="288"/>
      <c r="F86" s="289"/>
      <c r="G86" s="598"/>
      <c r="H86" s="674"/>
      <c r="I86" s="674"/>
      <c r="J86" s="290" t="str">
        <f t="shared" si="4"/>
        <v>no empleneu</v>
      </c>
      <c r="K86" s="290" t="str">
        <f t="shared" si="5"/>
        <v>no empleneu</v>
      </c>
      <c r="L86" s="290" t="str">
        <f t="shared" si="6"/>
        <v>no empleneu</v>
      </c>
      <c r="M86" s="290" t="str">
        <f t="shared" ref="M86:M149" si="7">IF(G86=0,"no empleneu",IF(G86=1,"no empleneu",IF(G86=2,"indiqueu la dada")))</f>
        <v>no empleneu</v>
      </c>
      <c r="N86" s="682"/>
      <c r="O86" s="291"/>
      <c r="P86" s="287"/>
      <c r="Q86" s="121" t="str">
        <f t="shared" si="2"/>
        <v>0,00000</v>
      </c>
      <c r="R86" s="292"/>
      <c r="S86" s="278"/>
      <c r="T86" s="123"/>
      <c r="U86" s="27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row>
    <row r="87" spans="1:110" ht="35.1" customHeight="1" x14ac:dyDescent="0.25">
      <c r="A87" s="107"/>
      <c r="B87" s="285"/>
      <c r="C87" s="286" t="s">
        <v>428</v>
      </c>
      <c r="D87" s="287"/>
      <c r="E87" s="288"/>
      <c r="F87" s="289"/>
      <c r="G87" s="598"/>
      <c r="H87" s="674"/>
      <c r="I87" s="674"/>
      <c r="J87" s="290" t="str">
        <f t="shared" si="4"/>
        <v>no empleneu</v>
      </c>
      <c r="K87" s="290" t="str">
        <f t="shared" si="5"/>
        <v>no empleneu</v>
      </c>
      <c r="L87" s="290" t="str">
        <f t="shared" si="6"/>
        <v>no empleneu</v>
      </c>
      <c r="M87" s="290" t="str">
        <f t="shared" si="7"/>
        <v>no empleneu</v>
      </c>
      <c r="N87" s="682"/>
      <c r="O87" s="291"/>
      <c r="P87" s="287"/>
      <c r="Q87" s="121" t="str">
        <f t="shared" si="2"/>
        <v>0,00000</v>
      </c>
      <c r="R87" s="292"/>
      <c r="S87" s="278"/>
      <c r="T87" s="123"/>
      <c r="U87" s="27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row>
    <row r="88" spans="1:110" ht="35.1" customHeight="1" x14ac:dyDescent="0.25">
      <c r="A88" s="107"/>
      <c r="B88" s="285"/>
      <c r="C88" s="286" t="s">
        <v>429</v>
      </c>
      <c r="D88" s="287"/>
      <c r="E88" s="288"/>
      <c r="F88" s="289"/>
      <c r="G88" s="598"/>
      <c r="H88" s="674"/>
      <c r="I88" s="674"/>
      <c r="J88" s="290" t="str">
        <f t="shared" si="4"/>
        <v>no empleneu</v>
      </c>
      <c r="K88" s="290" t="str">
        <f t="shared" si="5"/>
        <v>no empleneu</v>
      </c>
      <c r="L88" s="290" t="str">
        <f t="shared" si="6"/>
        <v>no empleneu</v>
      </c>
      <c r="M88" s="290" t="str">
        <f t="shared" si="7"/>
        <v>no empleneu</v>
      </c>
      <c r="N88" s="682"/>
      <c r="O88" s="291"/>
      <c r="P88" s="287"/>
      <c r="Q88" s="121" t="str">
        <f t="shared" si="2"/>
        <v>0,00000</v>
      </c>
      <c r="R88" s="292"/>
      <c r="S88" s="278"/>
      <c r="T88" s="123"/>
      <c r="U88" s="27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row>
    <row r="89" spans="1:110" ht="35.1" customHeight="1" x14ac:dyDescent="0.25">
      <c r="A89" s="107"/>
      <c r="B89" s="285"/>
      <c r="C89" s="286" t="s">
        <v>430</v>
      </c>
      <c r="D89" s="287"/>
      <c r="E89" s="288"/>
      <c r="F89" s="289"/>
      <c r="G89" s="598"/>
      <c r="H89" s="674"/>
      <c r="I89" s="674"/>
      <c r="J89" s="290" t="str">
        <f t="shared" ref="J89:J152" si="8">IF(G89=0,"no empleneu","indiqueu la dada")</f>
        <v>no empleneu</v>
      </c>
      <c r="K89" s="290" t="str">
        <f t="shared" si="5"/>
        <v>no empleneu</v>
      </c>
      <c r="L89" s="290" t="str">
        <f t="shared" si="6"/>
        <v>no empleneu</v>
      </c>
      <c r="M89" s="290" t="str">
        <f t="shared" si="7"/>
        <v>no empleneu</v>
      </c>
      <c r="N89" s="682"/>
      <c r="O89" s="291"/>
      <c r="P89" s="287"/>
      <c r="Q89" s="121" t="str">
        <f t="shared" si="2"/>
        <v>0,00000</v>
      </c>
      <c r="R89" s="292"/>
      <c r="S89" s="278"/>
      <c r="T89" s="123"/>
      <c r="U89" s="27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row>
    <row r="90" spans="1:110" ht="35.1" customHeight="1" x14ac:dyDescent="0.25">
      <c r="A90" s="107"/>
      <c r="B90" s="285"/>
      <c r="C90" s="286" t="s">
        <v>431</v>
      </c>
      <c r="D90" s="287"/>
      <c r="E90" s="288"/>
      <c r="F90" s="289"/>
      <c r="G90" s="598"/>
      <c r="H90" s="674"/>
      <c r="I90" s="674"/>
      <c r="J90" s="290" t="str">
        <f t="shared" si="8"/>
        <v>no empleneu</v>
      </c>
      <c r="K90" s="290" t="str">
        <f t="shared" si="5"/>
        <v>no empleneu</v>
      </c>
      <c r="L90" s="290" t="str">
        <f t="shared" si="6"/>
        <v>no empleneu</v>
      </c>
      <c r="M90" s="290" t="str">
        <f t="shared" si="7"/>
        <v>no empleneu</v>
      </c>
      <c r="N90" s="682"/>
      <c r="O90" s="291"/>
      <c r="P90" s="287"/>
      <c r="Q90" s="121" t="str">
        <f t="shared" si="2"/>
        <v>0,00000</v>
      </c>
      <c r="R90" s="292"/>
      <c r="S90" s="278"/>
      <c r="T90" s="123"/>
      <c r="U90" s="27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row>
    <row r="91" spans="1:110" ht="35.1" customHeight="1" x14ac:dyDescent="0.25">
      <c r="A91" s="107"/>
      <c r="B91" s="285"/>
      <c r="C91" s="286" t="s">
        <v>432</v>
      </c>
      <c r="D91" s="287"/>
      <c r="E91" s="288"/>
      <c r="F91" s="289"/>
      <c r="G91" s="598"/>
      <c r="H91" s="674"/>
      <c r="I91" s="674"/>
      <c r="J91" s="290" t="str">
        <f t="shared" si="8"/>
        <v>no empleneu</v>
      </c>
      <c r="K91" s="290" t="str">
        <f t="shared" si="5"/>
        <v>no empleneu</v>
      </c>
      <c r="L91" s="290" t="str">
        <f t="shared" si="6"/>
        <v>no empleneu</v>
      </c>
      <c r="M91" s="290" t="str">
        <f t="shared" si="7"/>
        <v>no empleneu</v>
      </c>
      <c r="N91" s="682"/>
      <c r="O91" s="291"/>
      <c r="P91" s="287"/>
      <c r="Q91" s="121" t="str">
        <f t="shared" si="2"/>
        <v>0,00000</v>
      </c>
      <c r="R91" s="292"/>
      <c r="S91" s="278"/>
      <c r="T91" s="123"/>
      <c r="U91" s="27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row>
    <row r="92" spans="1:110" ht="35.1" customHeight="1" x14ac:dyDescent="0.25">
      <c r="A92" s="107"/>
      <c r="B92" s="285"/>
      <c r="C92" s="286" t="s">
        <v>433</v>
      </c>
      <c r="D92" s="287"/>
      <c r="E92" s="288"/>
      <c r="F92" s="289"/>
      <c r="G92" s="598"/>
      <c r="H92" s="674"/>
      <c r="I92" s="674"/>
      <c r="J92" s="290" t="str">
        <f t="shared" si="8"/>
        <v>no empleneu</v>
      </c>
      <c r="K92" s="290" t="str">
        <f t="shared" si="5"/>
        <v>no empleneu</v>
      </c>
      <c r="L92" s="290" t="str">
        <f t="shared" si="6"/>
        <v>no empleneu</v>
      </c>
      <c r="M92" s="290" t="str">
        <f t="shared" si="7"/>
        <v>no empleneu</v>
      </c>
      <c r="N92" s="682"/>
      <c r="O92" s="291"/>
      <c r="P92" s="287"/>
      <c r="Q92" s="121" t="str">
        <f t="shared" si="2"/>
        <v>0,00000</v>
      </c>
      <c r="R92" s="292"/>
      <c r="S92" s="278"/>
      <c r="T92" s="123"/>
      <c r="U92" s="27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row>
    <row r="93" spans="1:110" ht="35.1" customHeight="1" x14ac:dyDescent="0.25">
      <c r="A93" s="107"/>
      <c r="B93" s="285"/>
      <c r="C93" s="286" t="s">
        <v>434</v>
      </c>
      <c r="D93" s="287"/>
      <c r="E93" s="288"/>
      <c r="F93" s="289"/>
      <c r="G93" s="598"/>
      <c r="H93" s="674"/>
      <c r="I93" s="674"/>
      <c r="J93" s="290" t="str">
        <f t="shared" si="8"/>
        <v>no empleneu</v>
      </c>
      <c r="K93" s="290" t="str">
        <f t="shared" si="5"/>
        <v>no empleneu</v>
      </c>
      <c r="L93" s="290" t="str">
        <f t="shared" si="6"/>
        <v>no empleneu</v>
      </c>
      <c r="M93" s="290" t="str">
        <f t="shared" si="7"/>
        <v>no empleneu</v>
      </c>
      <c r="N93" s="682"/>
      <c r="O93" s="291"/>
      <c r="P93" s="287"/>
      <c r="Q93" s="121" t="str">
        <f t="shared" si="2"/>
        <v>0,00000</v>
      </c>
      <c r="R93" s="292"/>
      <c r="S93" s="278"/>
      <c r="T93" s="123"/>
      <c r="U93" s="27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row>
    <row r="94" spans="1:110" ht="35.1" customHeight="1" x14ac:dyDescent="0.25">
      <c r="A94" s="107"/>
      <c r="B94" s="285"/>
      <c r="C94" s="286" t="s">
        <v>435</v>
      </c>
      <c r="D94" s="287"/>
      <c r="E94" s="288"/>
      <c r="F94" s="289"/>
      <c r="G94" s="598"/>
      <c r="H94" s="674"/>
      <c r="I94" s="674"/>
      <c r="J94" s="290" t="str">
        <f t="shared" si="8"/>
        <v>no empleneu</v>
      </c>
      <c r="K94" s="290" t="str">
        <f t="shared" si="5"/>
        <v>no empleneu</v>
      </c>
      <c r="L94" s="290" t="str">
        <f t="shared" si="6"/>
        <v>no empleneu</v>
      </c>
      <c r="M94" s="290" t="str">
        <f t="shared" si="7"/>
        <v>no empleneu</v>
      </c>
      <c r="N94" s="682"/>
      <c r="O94" s="291"/>
      <c r="P94" s="287"/>
      <c r="Q94" s="121" t="str">
        <f t="shared" si="2"/>
        <v>0,00000</v>
      </c>
      <c r="R94" s="292"/>
      <c r="S94" s="278"/>
      <c r="T94" s="123"/>
      <c r="U94" s="27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row>
    <row r="95" spans="1:110" ht="35.1" customHeight="1" x14ac:dyDescent="0.25">
      <c r="A95" s="107"/>
      <c r="B95" s="285"/>
      <c r="C95" s="286" t="s">
        <v>436</v>
      </c>
      <c r="D95" s="287"/>
      <c r="E95" s="288"/>
      <c r="F95" s="289"/>
      <c r="G95" s="598"/>
      <c r="H95" s="674"/>
      <c r="I95" s="674"/>
      <c r="J95" s="290" t="str">
        <f t="shared" si="8"/>
        <v>no empleneu</v>
      </c>
      <c r="K95" s="290" t="str">
        <f t="shared" si="5"/>
        <v>no empleneu</v>
      </c>
      <c r="L95" s="290" t="str">
        <f t="shared" si="6"/>
        <v>no empleneu</v>
      </c>
      <c r="M95" s="290" t="str">
        <f t="shared" si="7"/>
        <v>no empleneu</v>
      </c>
      <c r="N95" s="682"/>
      <c r="O95" s="291"/>
      <c r="P95" s="287"/>
      <c r="Q95" s="121" t="str">
        <f t="shared" si="2"/>
        <v>0,00000</v>
      </c>
      <c r="R95" s="292"/>
      <c r="S95" s="278"/>
      <c r="T95" s="123"/>
      <c r="U95" s="27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row>
    <row r="96" spans="1:110" ht="35.1" customHeight="1" x14ac:dyDescent="0.25">
      <c r="A96" s="107"/>
      <c r="B96" s="285"/>
      <c r="C96" s="286" t="s">
        <v>437</v>
      </c>
      <c r="D96" s="287"/>
      <c r="E96" s="288"/>
      <c r="F96" s="289"/>
      <c r="G96" s="598"/>
      <c r="H96" s="674"/>
      <c r="I96" s="674"/>
      <c r="J96" s="290" t="str">
        <f t="shared" si="8"/>
        <v>no empleneu</v>
      </c>
      <c r="K96" s="290" t="str">
        <f t="shared" si="5"/>
        <v>no empleneu</v>
      </c>
      <c r="L96" s="290" t="str">
        <f t="shared" si="6"/>
        <v>no empleneu</v>
      </c>
      <c r="M96" s="290" t="str">
        <f t="shared" si="7"/>
        <v>no empleneu</v>
      </c>
      <c r="N96" s="682"/>
      <c r="O96" s="291"/>
      <c r="P96" s="287"/>
      <c r="Q96" s="121" t="str">
        <f t="shared" si="2"/>
        <v>0,00000</v>
      </c>
      <c r="R96" s="292"/>
      <c r="S96" s="278"/>
      <c r="T96" s="123"/>
      <c r="U96" s="27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row>
    <row r="97" spans="1:110" ht="35.1" customHeight="1" x14ac:dyDescent="0.25">
      <c r="A97" s="107"/>
      <c r="B97" s="285"/>
      <c r="C97" s="286" t="s">
        <v>438</v>
      </c>
      <c r="D97" s="287"/>
      <c r="E97" s="288"/>
      <c r="F97" s="289"/>
      <c r="G97" s="598"/>
      <c r="H97" s="674"/>
      <c r="I97" s="674"/>
      <c r="J97" s="290" t="str">
        <f t="shared" si="8"/>
        <v>no empleneu</v>
      </c>
      <c r="K97" s="290" t="str">
        <f t="shared" si="5"/>
        <v>no empleneu</v>
      </c>
      <c r="L97" s="290" t="str">
        <f t="shared" si="6"/>
        <v>no empleneu</v>
      </c>
      <c r="M97" s="290" t="str">
        <f t="shared" si="7"/>
        <v>no empleneu</v>
      </c>
      <c r="N97" s="682"/>
      <c r="O97" s="291"/>
      <c r="P97" s="287"/>
      <c r="Q97" s="121" t="str">
        <f t="shared" si="2"/>
        <v>0,00000</v>
      </c>
      <c r="R97" s="292"/>
      <c r="S97" s="278"/>
      <c r="T97" s="123"/>
      <c r="U97" s="27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row>
    <row r="98" spans="1:110" ht="35.1" customHeight="1" x14ac:dyDescent="0.25">
      <c r="A98" s="107"/>
      <c r="B98" s="285"/>
      <c r="C98" s="286" t="s">
        <v>439</v>
      </c>
      <c r="D98" s="287"/>
      <c r="E98" s="288"/>
      <c r="F98" s="289"/>
      <c r="G98" s="598"/>
      <c r="H98" s="674"/>
      <c r="I98" s="674"/>
      <c r="J98" s="290" t="str">
        <f t="shared" si="8"/>
        <v>no empleneu</v>
      </c>
      <c r="K98" s="290" t="str">
        <f t="shared" si="5"/>
        <v>no empleneu</v>
      </c>
      <c r="L98" s="290" t="str">
        <f t="shared" si="6"/>
        <v>no empleneu</v>
      </c>
      <c r="M98" s="290" t="str">
        <f t="shared" si="7"/>
        <v>no empleneu</v>
      </c>
      <c r="N98" s="682"/>
      <c r="O98" s="291"/>
      <c r="P98" s="287"/>
      <c r="Q98" s="121" t="str">
        <f t="shared" si="2"/>
        <v>0,00000</v>
      </c>
      <c r="R98" s="292"/>
      <c r="S98" s="278"/>
      <c r="T98" s="123"/>
      <c r="U98" s="27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row>
    <row r="99" spans="1:110" ht="35.1" customHeight="1" x14ac:dyDescent="0.25">
      <c r="A99" s="107"/>
      <c r="B99" s="285"/>
      <c r="C99" s="286" t="s">
        <v>440</v>
      </c>
      <c r="D99" s="287"/>
      <c r="E99" s="288"/>
      <c r="F99" s="289"/>
      <c r="G99" s="598"/>
      <c r="H99" s="674"/>
      <c r="I99" s="674"/>
      <c r="J99" s="290" t="str">
        <f t="shared" si="8"/>
        <v>no empleneu</v>
      </c>
      <c r="K99" s="290" t="str">
        <f t="shared" si="5"/>
        <v>no empleneu</v>
      </c>
      <c r="L99" s="290" t="str">
        <f t="shared" si="6"/>
        <v>no empleneu</v>
      </c>
      <c r="M99" s="290" t="str">
        <f t="shared" si="7"/>
        <v>no empleneu</v>
      </c>
      <c r="N99" s="682"/>
      <c r="O99" s="291"/>
      <c r="P99" s="287"/>
      <c r="Q99" s="121" t="str">
        <f t="shared" si="2"/>
        <v>0,00000</v>
      </c>
      <c r="R99" s="292"/>
      <c r="S99" s="278"/>
      <c r="T99" s="123"/>
      <c r="U99" s="27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row>
    <row r="100" spans="1:110" ht="35.1" customHeight="1" x14ac:dyDescent="0.25">
      <c r="A100" s="107"/>
      <c r="B100" s="285"/>
      <c r="C100" s="286" t="s">
        <v>441</v>
      </c>
      <c r="D100" s="287"/>
      <c r="E100" s="288"/>
      <c r="F100" s="289"/>
      <c r="G100" s="598"/>
      <c r="H100" s="674"/>
      <c r="I100" s="674"/>
      <c r="J100" s="290" t="str">
        <f t="shared" si="8"/>
        <v>no empleneu</v>
      </c>
      <c r="K100" s="290" t="str">
        <f t="shared" si="5"/>
        <v>no empleneu</v>
      </c>
      <c r="L100" s="290" t="str">
        <f t="shared" si="6"/>
        <v>no empleneu</v>
      </c>
      <c r="M100" s="290" t="str">
        <f t="shared" si="7"/>
        <v>no empleneu</v>
      </c>
      <c r="N100" s="682"/>
      <c r="O100" s="291"/>
      <c r="P100" s="287"/>
      <c r="Q100" s="121" t="str">
        <f t="shared" si="2"/>
        <v>0,00000</v>
      </c>
      <c r="R100" s="292"/>
      <c r="S100" s="278"/>
      <c r="T100" s="123"/>
      <c r="U100" s="27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row>
    <row r="101" spans="1:110" ht="35.1" customHeight="1" x14ac:dyDescent="0.25">
      <c r="A101" s="107"/>
      <c r="B101" s="285"/>
      <c r="C101" s="286" t="s">
        <v>442</v>
      </c>
      <c r="D101" s="287"/>
      <c r="E101" s="288"/>
      <c r="F101" s="289"/>
      <c r="G101" s="598"/>
      <c r="H101" s="674"/>
      <c r="I101" s="674"/>
      <c r="J101" s="290" t="str">
        <f t="shared" si="8"/>
        <v>no empleneu</v>
      </c>
      <c r="K101" s="290" t="str">
        <f t="shared" si="5"/>
        <v>no empleneu</v>
      </c>
      <c r="L101" s="290" t="str">
        <f t="shared" si="6"/>
        <v>no empleneu</v>
      </c>
      <c r="M101" s="290" t="str">
        <f t="shared" si="7"/>
        <v>no empleneu</v>
      </c>
      <c r="N101" s="682"/>
      <c r="O101" s="291"/>
      <c r="P101" s="287"/>
      <c r="Q101" s="121" t="str">
        <f t="shared" si="2"/>
        <v>0,00000</v>
      </c>
      <c r="R101" s="292"/>
      <c r="S101" s="278"/>
      <c r="T101" s="123"/>
      <c r="U101" s="27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row>
    <row r="102" spans="1:110" ht="35.1" customHeight="1" x14ac:dyDescent="0.25">
      <c r="A102" s="107"/>
      <c r="B102" s="285"/>
      <c r="C102" s="286" t="s">
        <v>443</v>
      </c>
      <c r="D102" s="287"/>
      <c r="E102" s="288"/>
      <c r="F102" s="289"/>
      <c r="G102" s="598"/>
      <c r="H102" s="674"/>
      <c r="I102" s="674"/>
      <c r="J102" s="290" t="str">
        <f t="shared" si="8"/>
        <v>no empleneu</v>
      </c>
      <c r="K102" s="290" t="str">
        <f t="shared" si="5"/>
        <v>no empleneu</v>
      </c>
      <c r="L102" s="290" t="str">
        <f t="shared" si="6"/>
        <v>no empleneu</v>
      </c>
      <c r="M102" s="290" t="str">
        <f t="shared" si="7"/>
        <v>no empleneu</v>
      </c>
      <c r="N102" s="682"/>
      <c r="O102" s="291"/>
      <c r="P102" s="287"/>
      <c r="Q102" s="121" t="str">
        <f t="shared" si="2"/>
        <v>0,00000</v>
      </c>
      <c r="R102" s="292"/>
      <c r="S102" s="278"/>
      <c r="T102" s="123"/>
      <c r="U102" s="27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row>
    <row r="103" spans="1:110" ht="35.1" customHeight="1" x14ac:dyDescent="0.25">
      <c r="A103" s="107"/>
      <c r="B103" s="285"/>
      <c r="C103" s="286" t="s">
        <v>444</v>
      </c>
      <c r="D103" s="287"/>
      <c r="E103" s="288"/>
      <c r="F103" s="289"/>
      <c r="G103" s="598"/>
      <c r="H103" s="674"/>
      <c r="I103" s="674"/>
      <c r="J103" s="290" t="str">
        <f t="shared" si="8"/>
        <v>no empleneu</v>
      </c>
      <c r="K103" s="290" t="str">
        <f t="shared" si="5"/>
        <v>no empleneu</v>
      </c>
      <c r="L103" s="290" t="str">
        <f t="shared" si="6"/>
        <v>no empleneu</v>
      </c>
      <c r="M103" s="290" t="str">
        <f t="shared" si="7"/>
        <v>no empleneu</v>
      </c>
      <c r="N103" s="682"/>
      <c r="O103" s="291"/>
      <c r="P103" s="287"/>
      <c r="Q103" s="121" t="str">
        <f t="shared" si="2"/>
        <v>0,00000</v>
      </c>
      <c r="R103" s="292"/>
      <c r="S103" s="278"/>
      <c r="T103" s="123"/>
      <c r="U103" s="27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row>
    <row r="104" spans="1:110" ht="35.1" customHeight="1" x14ac:dyDescent="0.25">
      <c r="A104" s="107"/>
      <c r="B104" s="285"/>
      <c r="C104" s="286" t="s">
        <v>445</v>
      </c>
      <c r="D104" s="287"/>
      <c r="E104" s="288"/>
      <c r="F104" s="289"/>
      <c r="G104" s="598"/>
      <c r="H104" s="674"/>
      <c r="I104" s="674"/>
      <c r="J104" s="290" t="str">
        <f t="shared" si="8"/>
        <v>no empleneu</v>
      </c>
      <c r="K104" s="290" t="str">
        <f t="shared" si="5"/>
        <v>no empleneu</v>
      </c>
      <c r="L104" s="290" t="str">
        <f t="shared" si="6"/>
        <v>no empleneu</v>
      </c>
      <c r="M104" s="290" t="str">
        <f t="shared" si="7"/>
        <v>no empleneu</v>
      </c>
      <c r="N104" s="682"/>
      <c r="O104" s="291"/>
      <c r="P104" s="287"/>
      <c r="Q104" s="121" t="str">
        <f t="shared" si="2"/>
        <v>0,00000</v>
      </c>
      <c r="R104" s="292"/>
      <c r="S104" s="278"/>
      <c r="T104" s="123"/>
      <c r="U104" s="27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row>
    <row r="105" spans="1:110" ht="35.1" customHeight="1" x14ac:dyDescent="0.25">
      <c r="A105" s="107"/>
      <c r="B105" s="285"/>
      <c r="C105" s="286" t="s">
        <v>446</v>
      </c>
      <c r="D105" s="287"/>
      <c r="E105" s="288"/>
      <c r="F105" s="289"/>
      <c r="G105" s="598"/>
      <c r="H105" s="674"/>
      <c r="I105" s="674"/>
      <c r="J105" s="290" t="str">
        <f t="shared" si="8"/>
        <v>no empleneu</v>
      </c>
      <c r="K105" s="290" t="str">
        <f t="shared" si="5"/>
        <v>no empleneu</v>
      </c>
      <c r="L105" s="290" t="str">
        <f t="shared" si="6"/>
        <v>no empleneu</v>
      </c>
      <c r="M105" s="290" t="str">
        <f t="shared" si="7"/>
        <v>no empleneu</v>
      </c>
      <c r="N105" s="682"/>
      <c r="O105" s="291"/>
      <c r="P105" s="287"/>
      <c r="Q105" s="121" t="str">
        <f t="shared" si="2"/>
        <v>0,00000</v>
      </c>
      <c r="R105" s="292"/>
      <c r="S105" s="278"/>
      <c r="T105" s="123"/>
      <c r="U105" s="27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row>
    <row r="106" spans="1:110" ht="35.1" customHeight="1" x14ac:dyDescent="0.25">
      <c r="A106" s="107"/>
      <c r="B106" s="285"/>
      <c r="C106" s="286" t="s">
        <v>447</v>
      </c>
      <c r="D106" s="287"/>
      <c r="E106" s="288"/>
      <c r="F106" s="289"/>
      <c r="G106" s="598"/>
      <c r="H106" s="674"/>
      <c r="I106" s="674"/>
      <c r="J106" s="290" t="str">
        <f t="shared" si="8"/>
        <v>no empleneu</v>
      </c>
      <c r="K106" s="290" t="str">
        <f t="shared" si="5"/>
        <v>no empleneu</v>
      </c>
      <c r="L106" s="290" t="str">
        <f t="shared" si="6"/>
        <v>no empleneu</v>
      </c>
      <c r="M106" s="290" t="str">
        <f t="shared" si="7"/>
        <v>no empleneu</v>
      </c>
      <c r="N106" s="682"/>
      <c r="O106" s="291"/>
      <c r="P106" s="287"/>
      <c r="Q106" s="121" t="str">
        <f t="shared" si="2"/>
        <v>0,00000</v>
      </c>
      <c r="R106" s="292"/>
      <c r="S106" s="278"/>
      <c r="T106" s="123"/>
      <c r="U106" s="27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row>
    <row r="107" spans="1:110" ht="35.1" customHeight="1" x14ac:dyDescent="0.25">
      <c r="A107" s="107"/>
      <c r="B107" s="285"/>
      <c r="C107" s="286" t="s">
        <v>448</v>
      </c>
      <c r="D107" s="287"/>
      <c r="E107" s="288"/>
      <c r="F107" s="289"/>
      <c r="G107" s="598"/>
      <c r="H107" s="674"/>
      <c r="I107" s="674"/>
      <c r="J107" s="290" t="str">
        <f t="shared" si="8"/>
        <v>no empleneu</v>
      </c>
      <c r="K107" s="290" t="str">
        <f t="shared" si="5"/>
        <v>no empleneu</v>
      </c>
      <c r="L107" s="290" t="str">
        <f t="shared" si="6"/>
        <v>no empleneu</v>
      </c>
      <c r="M107" s="290" t="str">
        <f t="shared" si="7"/>
        <v>no empleneu</v>
      </c>
      <c r="N107" s="682"/>
      <c r="O107" s="291"/>
      <c r="P107" s="287"/>
      <c r="Q107" s="121" t="str">
        <f t="shared" si="2"/>
        <v>0,00000</v>
      </c>
      <c r="R107" s="292"/>
      <c r="S107" s="278"/>
      <c r="T107" s="123"/>
      <c r="U107" s="27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row>
    <row r="108" spans="1:110" ht="35.1" customHeight="1" x14ac:dyDescent="0.25">
      <c r="A108" s="107"/>
      <c r="B108" s="285"/>
      <c r="C108" s="286" t="s">
        <v>449</v>
      </c>
      <c r="D108" s="287"/>
      <c r="E108" s="288"/>
      <c r="F108" s="289"/>
      <c r="G108" s="598"/>
      <c r="H108" s="674"/>
      <c r="I108" s="674"/>
      <c r="J108" s="290" t="str">
        <f t="shared" si="8"/>
        <v>no empleneu</v>
      </c>
      <c r="K108" s="290" t="str">
        <f t="shared" si="5"/>
        <v>no empleneu</v>
      </c>
      <c r="L108" s="290" t="str">
        <f t="shared" si="6"/>
        <v>no empleneu</v>
      </c>
      <c r="M108" s="290" t="str">
        <f t="shared" si="7"/>
        <v>no empleneu</v>
      </c>
      <c r="N108" s="682"/>
      <c r="O108" s="291"/>
      <c r="P108" s="287"/>
      <c r="Q108" s="121" t="str">
        <f t="shared" si="2"/>
        <v>0,00000</v>
      </c>
      <c r="R108" s="292"/>
      <c r="S108" s="278"/>
      <c r="T108" s="123"/>
      <c r="U108" s="27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row>
    <row r="109" spans="1:110" ht="35.1" customHeight="1" x14ac:dyDescent="0.25">
      <c r="A109" s="107"/>
      <c r="B109" s="285"/>
      <c r="C109" s="286" t="s">
        <v>450</v>
      </c>
      <c r="D109" s="287"/>
      <c r="E109" s="288"/>
      <c r="F109" s="289"/>
      <c r="G109" s="598"/>
      <c r="H109" s="674"/>
      <c r="I109" s="674"/>
      <c r="J109" s="290" t="str">
        <f t="shared" si="8"/>
        <v>no empleneu</v>
      </c>
      <c r="K109" s="290" t="str">
        <f t="shared" si="5"/>
        <v>no empleneu</v>
      </c>
      <c r="L109" s="290" t="str">
        <f t="shared" si="6"/>
        <v>no empleneu</v>
      </c>
      <c r="M109" s="290" t="str">
        <f t="shared" si="7"/>
        <v>no empleneu</v>
      </c>
      <c r="N109" s="682"/>
      <c r="O109" s="291"/>
      <c r="P109" s="287"/>
      <c r="Q109" s="121" t="str">
        <f t="shared" si="2"/>
        <v>0,00000</v>
      </c>
      <c r="R109" s="292"/>
      <c r="S109" s="278"/>
      <c r="T109" s="123"/>
      <c r="U109" s="27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row>
    <row r="110" spans="1:110" ht="35.1" customHeight="1" x14ac:dyDescent="0.25">
      <c r="A110" s="107"/>
      <c r="B110" s="285"/>
      <c r="C110" s="286" t="s">
        <v>451</v>
      </c>
      <c r="D110" s="287"/>
      <c r="E110" s="288"/>
      <c r="F110" s="289"/>
      <c r="G110" s="598"/>
      <c r="H110" s="674"/>
      <c r="I110" s="674"/>
      <c r="J110" s="290" t="str">
        <f t="shared" si="8"/>
        <v>no empleneu</v>
      </c>
      <c r="K110" s="290" t="str">
        <f t="shared" si="5"/>
        <v>no empleneu</v>
      </c>
      <c r="L110" s="290" t="str">
        <f t="shared" si="6"/>
        <v>no empleneu</v>
      </c>
      <c r="M110" s="290" t="str">
        <f t="shared" si="7"/>
        <v>no empleneu</v>
      </c>
      <c r="N110" s="682"/>
      <c r="O110" s="291"/>
      <c r="P110" s="287"/>
      <c r="Q110" s="121" t="str">
        <f t="shared" si="2"/>
        <v>0,00000</v>
      </c>
      <c r="R110" s="292"/>
      <c r="S110" s="278"/>
      <c r="T110" s="123"/>
      <c r="U110" s="27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row>
    <row r="111" spans="1:110" ht="35.1" customHeight="1" x14ac:dyDescent="0.25">
      <c r="A111" s="107"/>
      <c r="B111" s="285"/>
      <c r="C111" s="286" t="s">
        <v>452</v>
      </c>
      <c r="D111" s="287"/>
      <c r="E111" s="288"/>
      <c r="F111" s="289"/>
      <c r="G111" s="598"/>
      <c r="H111" s="674"/>
      <c r="I111" s="674"/>
      <c r="J111" s="290" t="str">
        <f t="shared" si="8"/>
        <v>no empleneu</v>
      </c>
      <c r="K111" s="290" t="str">
        <f t="shared" si="5"/>
        <v>no empleneu</v>
      </c>
      <c r="L111" s="290" t="str">
        <f t="shared" si="6"/>
        <v>no empleneu</v>
      </c>
      <c r="M111" s="290" t="str">
        <f t="shared" si="7"/>
        <v>no empleneu</v>
      </c>
      <c r="N111" s="682"/>
      <c r="O111" s="291"/>
      <c r="P111" s="287"/>
      <c r="Q111" s="121" t="str">
        <f t="shared" si="2"/>
        <v>0,00000</v>
      </c>
      <c r="R111" s="292"/>
      <c r="S111" s="278"/>
      <c r="T111" s="123"/>
      <c r="U111" s="27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row>
    <row r="112" spans="1:110" ht="35.1" customHeight="1" x14ac:dyDescent="0.25">
      <c r="A112" s="107"/>
      <c r="B112" s="285"/>
      <c r="C112" s="286" t="s">
        <v>453</v>
      </c>
      <c r="D112" s="287"/>
      <c r="E112" s="288"/>
      <c r="F112" s="289"/>
      <c r="G112" s="598"/>
      <c r="H112" s="674"/>
      <c r="I112" s="674"/>
      <c r="J112" s="290" t="str">
        <f t="shared" si="8"/>
        <v>no empleneu</v>
      </c>
      <c r="K112" s="290" t="str">
        <f t="shared" si="5"/>
        <v>no empleneu</v>
      </c>
      <c r="L112" s="290" t="str">
        <f t="shared" si="6"/>
        <v>no empleneu</v>
      </c>
      <c r="M112" s="290" t="str">
        <f t="shared" si="7"/>
        <v>no empleneu</v>
      </c>
      <c r="N112" s="682"/>
      <c r="O112" s="291"/>
      <c r="P112" s="287"/>
      <c r="Q112" s="121" t="str">
        <f t="shared" si="2"/>
        <v>0,00000</v>
      </c>
      <c r="R112" s="292"/>
      <c r="S112" s="278"/>
      <c r="T112" s="123"/>
      <c r="U112" s="27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row>
    <row r="113" spans="1:110" ht="35.1" customHeight="1" x14ac:dyDescent="0.25">
      <c r="A113" s="107"/>
      <c r="B113" s="285"/>
      <c r="C113" s="286" t="s">
        <v>454</v>
      </c>
      <c r="D113" s="287"/>
      <c r="E113" s="288"/>
      <c r="F113" s="289"/>
      <c r="G113" s="598"/>
      <c r="H113" s="674"/>
      <c r="I113" s="674"/>
      <c r="J113" s="290" t="str">
        <f t="shared" si="8"/>
        <v>no empleneu</v>
      </c>
      <c r="K113" s="290" t="str">
        <f t="shared" si="5"/>
        <v>no empleneu</v>
      </c>
      <c r="L113" s="290" t="str">
        <f t="shared" si="6"/>
        <v>no empleneu</v>
      </c>
      <c r="M113" s="290" t="str">
        <f t="shared" si="7"/>
        <v>no empleneu</v>
      </c>
      <c r="N113" s="682"/>
      <c r="O113" s="291"/>
      <c r="P113" s="287"/>
      <c r="Q113" s="121" t="str">
        <f t="shared" si="2"/>
        <v>0,00000</v>
      </c>
      <c r="R113" s="292"/>
      <c r="S113" s="278"/>
      <c r="T113" s="123"/>
      <c r="U113" s="27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row>
    <row r="114" spans="1:110" ht="35.1" customHeight="1" x14ac:dyDescent="0.25">
      <c r="A114" s="107"/>
      <c r="B114" s="285"/>
      <c r="C114" s="286" t="s">
        <v>455</v>
      </c>
      <c r="D114" s="287"/>
      <c r="E114" s="288"/>
      <c r="F114" s="289"/>
      <c r="G114" s="598"/>
      <c r="H114" s="674"/>
      <c r="I114" s="674"/>
      <c r="J114" s="290" t="str">
        <f t="shared" si="8"/>
        <v>no empleneu</v>
      </c>
      <c r="K114" s="290" t="str">
        <f t="shared" si="5"/>
        <v>no empleneu</v>
      </c>
      <c r="L114" s="290" t="str">
        <f t="shared" si="6"/>
        <v>no empleneu</v>
      </c>
      <c r="M114" s="290" t="str">
        <f t="shared" si="7"/>
        <v>no empleneu</v>
      </c>
      <c r="N114" s="682"/>
      <c r="O114" s="291"/>
      <c r="P114" s="287"/>
      <c r="Q114" s="121" t="str">
        <f t="shared" si="2"/>
        <v>0,00000</v>
      </c>
      <c r="R114" s="292"/>
      <c r="S114" s="278"/>
      <c r="T114" s="123"/>
      <c r="U114" s="27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row>
    <row r="115" spans="1:110" ht="35.1" customHeight="1" x14ac:dyDescent="0.25">
      <c r="A115" s="107"/>
      <c r="B115" s="285"/>
      <c r="C115" s="286" t="s">
        <v>456</v>
      </c>
      <c r="D115" s="287"/>
      <c r="E115" s="288"/>
      <c r="F115" s="289"/>
      <c r="G115" s="598"/>
      <c r="H115" s="674"/>
      <c r="I115" s="674"/>
      <c r="J115" s="290" t="str">
        <f t="shared" si="8"/>
        <v>no empleneu</v>
      </c>
      <c r="K115" s="290" t="str">
        <f t="shared" si="5"/>
        <v>no empleneu</v>
      </c>
      <c r="L115" s="290" t="str">
        <f t="shared" si="6"/>
        <v>no empleneu</v>
      </c>
      <c r="M115" s="290" t="str">
        <f t="shared" si="7"/>
        <v>no empleneu</v>
      </c>
      <c r="N115" s="682"/>
      <c r="O115" s="291"/>
      <c r="P115" s="287"/>
      <c r="Q115" s="121" t="str">
        <f t="shared" si="2"/>
        <v>0,00000</v>
      </c>
      <c r="R115" s="292"/>
      <c r="S115" s="278"/>
      <c r="T115" s="123"/>
      <c r="U115" s="27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row>
    <row r="116" spans="1:110" ht="35.1" customHeight="1" x14ac:dyDescent="0.25">
      <c r="A116" s="107"/>
      <c r="B116" s="285"/>
      <c r="C116" s="286" t="s">
        <v>457</v>
      </c>
      <c r="D116" s="287"/>
      <c r="E116" s="288"/>
      <c r="F116" s="289"/>
      <c r="G116" s="598"/>
      <c r="H116" s="674"/>
      <c r="I116" s="674"/>
      <c r="J116" s="290" t="str">
        <f t="shared" si="8"/>
        <v>no empleneu</v>
      </c>
      <c r="K116" s="290" t="str">
        <f t="shared" si="5"/>
        <v>no empleneu</v>
      </c>
      <c r="L116" s="290" t="str">
        <f t="shared" si="6"/>
        <v>no empleneu</v>
      </c>
      <c r="M116" s="290" t="str">
        <f t="shared" si="7"/>
        <v>no empleneu</v>
      </c>
      <c r="N116" s="682"/>
      <c r="O116" s="291"/>
      <c r="P116" s="287"/>
      <c r="Q116" s="121" t="str">
        <f t="shared" si="2"/>
        <v>0,00000</v>
      </c>
      <c r="R116" s="292"/>
      <c r="S116" s="278"/>
      <c r="T116" s="123"/>
      <c r="U116" s="27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row>
    <row r="117" spans="1:110" ht="35.1" customHeight="1" x14ac:dyDescent="0.25">
      <c r="A117" s="107"/>
      <c r="B117" s="285"/>
      <c r="C117" s="286" t="s">
        <v>458</v>
      </c>
      <c r="D117" s="287"/>
      <c r="E117" s="288"/>
      <c r="F117" s="289"/>
      <c r="G117" s="598"/>
      <c r="H117" s="674"/>
      <c r="I117" s="674"/>
      <c r="J117" s="290" t="str">
        <f t="shared" si="8"/>
        <v>no empleneu</v>
      </c>
      <c r="K117" s="290" t="str">
        <f t="shared" si="5"/>
        <v>no empleneu</v>
      </c>
      <c r="L117" s="290" t="str">
        <f t="shared" si="6"/>
        <v>no empleneu</v>
      </c>
      <c r="M117" s="290" t="str">
        <f t="shared" si="7"/>
        <v>no empleneu</v>
      </c>
      <c r="N117" s="682"/>
      <c r="O117" s="291"/>
      <c r="P117" s="287"/>
      <c r="Q117" s="121" t="str">
        <f t="shared" si="2"/>
        <v>0,00000</v>
      </c>
      <c r="R117" s="292"/>
      <c r="S117" s="278"/>
      <c r="T117" s="123"/>
      <c r="U117" s="27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row>
    <row r="118" spans="1:110" ht="35.1" customHeight="1" x14ac:dyDescent="0.25">
      <c r="A118" s="107"/>
      <c r="B118" s="285"/>
      <c r="C118" s="286" t="s">
        <v>459</v>
      </c>
      <c r="D118" s="287"/>
      <c r="E118" s="288"/>
      <c r="F118" s="289"/>
      <c r="G118" s="598"/>
      <c r="H118" s="674"/>
      <c r="I118" s="674"/>
      <c r="J118" s="290" t="str">
        <f t="shared" si="8"/>
        <v>no empleneu</v>
      </c>
      <c r="K118" s="290" t="str">
        <f t="shared" si="5"/>
        <v>no empleneu</v>
      </c>
      <c r="L118" s="290" t="str">
        <f t="shared" si="6"/>
        <v>no empleneu</v>
      </c>
      <c r="M118" s="290" t="str">
        <f t="shared" si="7"/>
        <v>no empleneu</v>
      </c>
      <c r="N118" s="682"/>
      <c r="O118" s="291"/>
      <c r="P118" s="287"/>
      <c r="Q118" s="121" t="str">
        <f t="shared" si="2"/>
        <v>0,00000</v>
      </c>
      <c r="R118" s="292"/>
      <c r="S118" s="278"/>
      <c r="T118" s="123"/>
      <c r="U118" s="27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row>
    <row r="119" spans="1:110" ht="35.1" customHeight="1" x14ac:dyDescent="0.25">
      <c r="A119" s="107"/>
      <c r="B119" s="285"/>
      <c r="C119" s="286" t="s">
        <v>460</v>
      </c>
      <c r="D119" s="287"/>
      <c r="E119" s="288"/>
      <c r="F119" s="289"/>
      <c r="G119" s="598"/>
      <c r="H119" s="674"/>
      <c r="I119" s="674"/>
      <c r="J119" s="290" t="str">
        <f t="shared" si="8"/>
        <v>no empleneu</v>
      </c>
      <c r="K119" s="290" t="str">
        <f t="shared" si="5"/>
        <v>no empleneu</v>
      </c>
      <c r="L119" s="290" t="str">
        <f t="shared" si="6"/>
        <v>no empleneu</v>
      </c>
      <c r="M119" s="290" t="str">
        <f t="shared" si="7"/>
        <v>no empleneu</v>
      </c>
      <c r="N119" s="682"/>
      <c r="O119" s="291"/>
      <c r="P119" s="287"/>
      <c r="Q119" s="121" t="str">
        <f t="shared" si="2"/>
        <v>0,00000</v>
      </c>
      <c r="R119" s="292"/>
      <c r="S119" s="278"/>
      <c r="T119" s="123"/>
      <c r="U119" s="27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row>
    <row r="120" spans="1:110" ht="35.1" customHeight="1" x14ac:dyDescent="0.25">
      <c r="A120" s="107"/>
      <c r="B120" s="285"/>
      <c r="C120" s="286" t="s">
        <v>461</v>
      </c>
      <c r="D120" s="287"/>
      <c r="E120" s="288"/>
      <c r="F120" s="289"/>
      <c r="G120" s="598"/>
      <c r="H120" s="674"/>
      <c r="I120" s="674"/>
      <c r="J120" s="290" t="str">
        <f t="shared" si="8"/>
        <v>no empleneu</v>
      </c>
      <c r="K120" s="290" t="str">
        <f t="shared" si="5"/>
        <v>no empleneu</v>
      </c>
      <c r="L120" s="290" t="str">
        <f t="shared" si="6"/>
        <v>no empleneu</v>
      </c>
      <c r="M120" s="290" t="str">
        <f t="shared" si="7"/>
        <v>no empleneu</v>
      </c>
      <c r="N120" s="682"/>
      <c r="O120" s="291"/>
      <c r="P120" s="287"/>
      <c r="Q120" s="121" t="str">
        <f t="shared" si="2"/>
        <v>0,00000</v>
      </c>
      <c r="R120" s="292"/>
      <c r="S120" s="278"/>
      <c r="T120" s="123"/>
      <c r="U120" s="27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row>
    <row r="121" spans="1:110" ht="35.1" customHeight="1" x14ac:dyDescent="0.25">
      <c r="A121" s="107"/>
      <c r="B121" s="285"/>
      <c r="C121" s="286" t="s">
        <v>462</v>
      </c>
      <c r="D121" s="287"/>
      <c r="E121" s="288"/>
      <c r="F121" s="289"/>
      <c r="G121" s="598"/>
      <c r="H121" s="674"/>
      <c r="I121" s="674"/>
      <c r="J121" s="290" t="str">
        <f t="shared" si="8"/>
        <v>no empleneu</v>
      </c>
      <c r="K121" s="290" t="str">
        <f t="shared" si="5"/>
        <v>no empleneu</v>
      </c>
      <c r="L121" s="290" t="str">
        <f t="shared" si="6"/>
        <v>no empleneu</v>
      </c>
      <c r="M121" s="290" t="str">
        <f t="shared" si="7"/>
        <v>no empleneu</v>
      </c>
      <c r="N121" s="682"/>
      <c r="O121" s="291"/>
      <c r="P121" s="287"/>
      <c r="Q121" s="121" t="str">
        <f t="shared" si="2"/>
        <v>0,00000</v>
      </c>
      <c r="R121" s="292"/>
      <c r="S121" s="278"/>
      <c r="T121" s="123"/>
      <c r="U121" s="27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row>
    <row r="122" spans="1:110" ht="35.1" customHeight="1" x14ac:dyDescent="0.25">
      <c r="A122" s="107"/>
      <c r="B122" s="285"/>
      <c r="C122" s="286" t="s">
        <v>463</v>
      </c>
      <c r="D122" s="287"/>
      <c r="E122" s="288"/>
      <c r="F122" s="289"/>
      <c r="G122" s="598"/>
      <c r="H122" s="674"/>
      <c r="I122" s="674"/>
      <c r="J122" s="290" t="str">
        <f t="shared" si="8"/>
        <v>no empleneu</v>
      </c>
      <c r="K122" s="290" t="str">
        <f t="shared" si="5"/>
        <v>no empleneu</v>
      </c>
      <c r="L122" s="290" t="str">
        <f t="shared" si="6"/>
        <v>no empleneu</v>
      </c>
      <c r="M122" s="290" t="str">
        <f t="shared" si="7"/>
        <v>no empleneu</v>
      </c>
      <c r="N122" s="682"/>
      <c r="O122" s="291"/>
      <c r="P122" s="287"/>
      <c r="Q122" s="121" t="str">
        <f t="shared" si="2"/>
        <v>0,00000</v>
      </c>
      <c r="R122" s="292"/>
      <c r="S122" s="278"/>
      <c r="T122" s="123"/>
      <c r="U122" s="27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row>
    <row r="123" spans="1:110" ht="35.1" customHeight="1" x14ac:dyDescent="0.25">
      <c r="A123" s="107"/>
      <c r="B123" s="285"/>
      <c r="C123" s="286" t="s">
        <v>464</v>
      </c>
      <c r="D123" s="287"/>
      <c r="E123" s="288"/>
      <c r="F123" s="289"/>
      <c r="G123" s="598"/>
      <c r="H123" s="674"/>
      <c r="I123" s="674"/>
      <c r="J123" s="290" t="str">
        <f t="shared" si="8"/>
        <v>no empleneu</v>
      </c>
      <c r="K123" s="290" t="str">
        <f t="shared" si="5"/>
        <v>no empleneu</v>
      </c>
      <c r="L123" s="290" t="str">
        <f t="shared" si="6"/>
        <v>no empleneu</v>
      </c>
      <c r="M123" s="290" t="str">
        <f t="shared" si="7"/>
        <v>no empleneu</v>
      </c>
      <c r="N123" s="682"/>
      <c r="O123" s="291"/>
      <c r="P123" s="287"/>
      <c r="Q123" s="121" t="str">
        <f t="shared" si="2"/>
        <v>0,00000</v>
      </c>
      <c r="R123" s="292"/>
      <c r="S123" s="278"/>
      <c r="T123" s="123"/>
      <c r="U123" s="27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row>
    <row r="124" spans="1:110" ht="35.1" customHeight="1" x14ac:dyDescent="0.25">
      <c r="A124" s="107"/>
      <c r="B124" s="285"/>
      <c r="C124" s="286" t="s">
        <v>465</v>
      </c>
      <c r="D124" s="287"/>
      <c r="E124" s="288"/>
      <c r="F124" s="289"/>
      <c r="G124" s="598"/>
      <c r="H124" s="674"/>
      <c r="I124" s="674"/>
      <c r="J124" s="290" t="str">
        <f t="shared" si="8"/>
        <v>no empleneu</v>
      </c>
      <c r="K124" s="290" t="str">
        <f t="shared" si="5"/>
        <v>no empleneu</v>
      </c>
      <c r="L124" s="290" t="str">
        <f t="shared" si="6"/>
        <v>no empleneu</v>
      </c>
      <c r="M124" s="290" t="str">
        <f t="shared" si="7"/>
        <v>no empleneu</v>
      </c>
      <c r="N124" s="682"/>
      <c r="O124" s="291"/>
      <c r="P124" s="287"/>
      <c r="Q124" s="121" t="str">
        <f t="shared" si="2"/>
        <v>0,00000</v>
      </c>
      <c r="R124" s="292"/>
      <c r="S124" s="278"/>
      <c r="T124" s="123"/>
      <c r="U124" s="27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row>
    <row r="125" spans="1:110" ht="35.1" customHeight="1" x14ac:dyDescent="0.25">
      <c r="A125" s="107"/>
      <c r="B125" s="285"/>
      <c r="C125" s="286" t="s">
        <v>466</v>
      </c>
      <c r="D125" s="287"/>
      <c r="E125" s="288"/>
      <c r="F125" s="289"/>
      <c r="G125" s="598"/>
      <c r="H125" s="674"/>
      <c r="I125" s="674"/>
      <c r="J125" s="290" t="str">
        <f t="shared" si="8"/>
        <v>no empleneu</v>
      </c>
      <c r="K125" s="290" t="str">
        <f t="shared" si="5"/>
        <v>no empleneu</v>
      </c>
      <c r="L125" s="290" t="str">
        <f t="shared" si="6"/>
        <v>no empleneu</v>
      </c>
      <c r="M125" s="290" t="str">
        <f t="shared" si="7"/>
        <v>no empleneu</v>
      </c>
      <c r="N125" s="682"/>
      <c r="O125" s="291"/>
      <c r="P125" s="287"/>
      <c r="Q125" s="121" t="str">
        <f t="shared" si="2"/>
        <v>0,00000</v>
      </c>
      <c r="R125" s="292"/>
      <c r="S125" s="278"/>
      <c r="T125" s="123"/>
      <c r="U125" s="27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row>
    <row r="126" spans="1:110" ht="35.1" customHeight="1" x14ac:dyDescent="0.25">
      <c r="A126" s="107"/>
      <c r="B126" s="285"/>
      <c r="C126" s="286" t="s">
        <v>467</v>
      </c>
      <c r="D126" s="287"/>
      <c r="E126" s="288"/>
      <c r="F126" s="289"/>
      <c r="G126" s="598"/>
      <c r="H126" s="674"/>
      <c r="I126" s="674"/>
      <c r="J126" s="290" t="str">
        <f t="shared" si="8"/>
        <v>no empleneu</v>
      </c>
      <c r="K126" s="290" t="str">
        <f t="shared" si="5"/>
        <v>no empleneu</v>
      </c>
      <c r="L126" s="290" t="str">
        <f t="shared" si="6"/>
        <v>no empleneu</v>
      </c>
      <c r="M126" s="290" t="str">
        <f t="shared" si="7"/>
        <v>no empleneu</v>
      </c>
      <c r="N126" s="682"/>
      <c r="O126" s="291"/>
      <c r="P126" s="287"/>
      <c r="Q126" s="121" t="str">
        <f t="shared" si="2"/>
        <v>0,00000</v>
      </c>
      <c r="R126" s="292"/>
      <c r="S126" s="278"/>
      <c r="T126" s="123"/>
      <c r="U126" s="27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row>
    <row r="127" spans="1:110" ht="35.1" customHeight="1" x14ac:dyDescent="0.25">
      <c r="A127" s="107"/>
      <c r="B127" s="285"/>
      <c r="C127" s="286" t="s">
        <v>468</v>
      </c>
      <c r="D127" s="287"/>
      <c r="E127" s="288"/>
      <c r="F127" s="289"/>
      <c r="G127" s="598"/>
      <c r="H127" s="674"/>
      <c r="I127" s="674"/>
      <c r="J127" s="290" t="str">
        <f t="shared" si="8"/>
        <v>no empleneu</v>
      </c>
      <c r="K127" s="290" t="str">
        <f t="shared" si="5"/>
        <v>no empleneu</v>
      </c>
      <c r="L127" s="290" t="str">
        <f t="shared" si="6"/>
        <v>no empleneu</v>
      </c>
      <c r="M127" s="290" t="str">
        <f t="shared" si="7"/>
        <v>no empleneu</v>
      </c>
      <c r="N127" s="682"/>
      <c r="O127" s="291"/>
      <c r="P127" s="287"/>
      <c r="Q127" s="121" t="str">
        <f t="shared" si="2"/>
        <v>0,00000</v>
      </c>
      <c r="R127" s="292"/>
      <c r="S127" s="278"/>
      <c r="T127" s="123"/>
      <c r="U127" s="27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row>
    <row r="128" spans="1:110" ht="35.1" customHeight="1" x14ac:dyDescent="0.25">
      <c r="A128" s="107"/>
      <c r="B128" s="285"/>
      <c r="C128" s="286" t="s">
        <v>469</v>
      </c>
      <c r="D128" s="287"/>
      <c r="E128" s="288"/>
      <c r="F128" s="289"/>
      <c r="G128" s="598"/>
      <c r="H128" s="674"/>
      <c r="I128" s="674"/>
      <c r="J128" s="290" t="str">
        <f t="shared" si="8"/>
        <v>no empleneu</v>
      </c>
      <c r="K128" s="290" t="str">
        <f t="shared" si="5"/>
        <v>no empleneu</v>
      </c>
      <c r="L128" s="290" t="str">
        <f t="shared" si="6"/>
        <v>no empleneu</v>
      </c>
      <c r="M128" s="290" t="str">
        <f t="shared" si="7"/>
        <v>no empleneu</v>
      </c>
      <c r="N128" s="682"/>
      <c r="O128" s="291"/>
      <c r="P128" s="287"/>
      <c r="Q128" s="121" t="str">
        <f t="shared" si="2"/>
        <v>0,00000</v>
      </c>
      <c r="R128" s="292"/>
      <c r="S128" s="278"/>
      <c r="T128" s="123"/>
      <c r="U128" s="27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row>
    <row r="129" spans="1:110" ht="35.1" customHeight="1" x14ac:dyDescent="0.25">
      <c r="A129" s="107"/>
      <c r="B129" s="285"/>
      <c r="C129" s="286" t="s">
        <v>470</v>
      </c>
      <c r="D129" s="287"/>
      <c r="E129" s="288"/>
      <c r="F129" s="289"/>
      <c r="G129" s="598"/>
      <c r="H129" s="674"/>
      <c r="I129" s="674"/>
      <c r="J129" s="290" t="str">
        <f t="shared" si="8"/>
        <v>no empleneu</v>
      </c>
      <c r="K129" s="290" t="str">
        <f t="shared" si="5"/>
        <v>no empleneu</v>
      </c>
      <c r="L129" s="290" t="str">
        <f t="shared" si="6"/>
        <v>no empleneu</v>
      </c>
      <c r="M129" s="290" t="str">
        <f t="shared" si="7"/>
        <v>no empleneu</v>
      </c>
      <c r="N129" s="682"/>
      <c r="O129" s="291"/>
      <c r="P129" s="287"/>
      <c r="Q129" s="121" t="str">
        <f t="shared" si="2"/>
        <v>0,00000</v>
      </c>
      <c r="R129" s="292"/>
      <c r="S129" s="278"/>
      <c r="T129" s="123"/>
      <c r="U129" s="27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row>
    <row r="130" spans="1:110" ht="35.1" customHeight="1" x14ac:dyDescent="0.25">
      <c r="A130" s="107"/>
      <c r="B130" s="285"/>
      <c r="C130" s="286" t="s">
        <v>471</v>
      </c>
      <c r="D130" s="287"/>
      <c r="E130" s="288"/>
      <c r="F130" s="289"/>
      <c r="G130" s="598"/>
      <c r="H130" s="674"/>
      <c r="I130" s="674"/>
      <c r="J130" s="290" t="str">
        <f t="shared" si="8"/>
        <v>no empleneu</v>
      </c>
      <c r="K130" s="290" t="str">
        <f t="shared" si="5"/>
        <v>no empleneu</v>
      </c>
      <c r="L130" s="290" t="str">
        <f t="shared" si="6"/>
        <v>no empleneu</v>
      </c>
      <c r="M130" s="290" t="str">
        <f t="shared" si="7"/>
        <v>no empleneu</v>
      </c>
      <c r="N130" s="682"/>
      <c r="O130" s="291"/>
      <c r="P130" s="287"/>
      <c r="Q130" s="121" t="str">
        <f t="shared" si="2"/>
        <v>0,00000</v>
      </c>
      <c r="R130" s="292"/>
      <c r="S130" s="278"/>
      <c r="T130" s="123"/>
      <c r="U130" s="27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row>
    <row r="131" spans="1:110" ht="35.1" customHeight="1" x14ac:dyDescent="0.25">
      <c r="A131" s="107"/>
      <c r="B131" s="285"/>
      <c r="C131" s="286" t="s">
        <v>472</v>
      </c>
      <c r="D131" s="287"/>
      <c r="E131" s="288"/>
      <c r="F131" s="289"/>
      <c r="G131" s="598"/>
      <c r="H131" s="674"/>
      <c r="I131" s="674"/>
      <c r="J131" s="290" t="str">
        <f t="shared" si="8"/>
        <v>no empleneu</v>
      </c>
      <c r="K131" s="290" t="str">
        <f t="shared" si="5"/>
        <v>no empleneu</v>
      </c>
      <c r="L131" s="290" t="str">
        <f t="shared" si="6"/>
        <v>no empleneu</v>
      </c>
      <c r="M131" s="290" t="str">
        <f t="shared" si="7"/>
        <v>no empleneu</v>
      </c>
      <c r="N131" s="682"/>
      <c r="O131" s="291"/>
      <c r="P131" s="287"/>
      <c r="Q131" s="121" t="str">
        <f t="shared" si="2"/>
        <v>0,00000</v>
      </c>
      <c r="R131" s="292"/>
      <c r="S131" s="278"/>
      <c r="T131" s="123"/>
      <c r="U131" s="27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row>
    <row r="132" spans="1:110" ht="35.1" customHeight="1" x14ac:dyDescent="0.25">
      <c r="A132" s="107"/>
      <c r="B132" s="285"/>
      <c r="C132" s="286" t="s">
        <v>473</v>
      </c>
      <c r="D132" s="287"/>
      <c r="E132" s="288"/>
      <c r="F132" s="289"/>
      <c r="G132" s="598"/>
      <c r="H132" s="674"/>
      <c r="I132" s="674"/>
      <c r="J132" s="290" t="str">
        <f t="shared" si="8"/>
        <v>no empleneu</v>
      </c>
      <c r="K132" s="290" t="str">
        <f t="shared" si="5"/>
        <v>no empleneu</v>
      </c>
      <c r="L132" s="290" t="str">
        <f t="shared" si="6"/>
        <v>no empleneu</v>
      </c>
      <c r="M132" s="290" t="str">
        <f t="shared" si="7"/>
        <v>no empleneu</v>
      </c>
      <c r="N132" s="682"/>
      <c r="O132" s="291"/>
      <c r="P132" s="287"/>
      <c r="Q132" s="121" t="str">
        <f t="shared" si="2"/>
        <v>0,00000</v>
      </c>
      <c r="R132" s="292"/>
      <c r="S132" s="278"/>
      <c r="T132" s="123"/>
      <c r="U132" s="27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row>
    <row r="133" spans="1:110" ht="35.1" customHeight="1" x14ac:dyDescent="0.25">
      <c r="A133" s="107"/>
      <c r="B133" s="285"/>
      <c r="C133" s="286" t="s">
        <v>474</v>
      </c>
      <c r="D133" s="287"/>
      <c r="E133" s="288"/>
      <c r="F133" s="289"/>
      <c r="G133" s="598"/>
      <c r="H133" s="674"/>
      <c r="I133" s="674"/>
      <c r="J133" s="290" t="str">
        <f t="shared" si="8"/>
        <v>no empleneu</v>
      </c>
      <c r="K133" s="290" t="str">
        <f t="shared" si="5"/>
        <v>no empleneu</v>
      </c>
      <c r="L133" s="290" t="str">
        <f t="shared" si="6"/>
        <v>no empleneu</v>
      </c>
      <c r="M133" s="290" t="str">
        <f t="shared" si="7"/>
        <v>no empleneu</v>
      </c>
      <c r="N133" s="682"/>
      <c r="O133" s="291"/>
      <c r="P133" s="287"/>
      <c r="Q133" s="121" t="str">
        <f t="shared" si="2"/>
        <v>0,00000</v>
      </c>
      <c r="R133" s="292"/>
      <c r="S133" s="278"/>
      <c r="T133" s="123"/>
      <c r="U133" s="27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row>
    <row r="134" spans="1:110" ht="35.1" customHeight="1" x14ac:dyDescent="0.25">
      <c r="A134" s="107"/>
      <c r="B134" s="285"/>
      <c r="C134" s="286" t="s">
        <v>475</v>
      </c>
      <c r="D134" s="287"/>
      <c r="E134" s="288"/>
      <c r="F134" s="289"/>
      <c r="G134" s="598"/>
      <c r="H134" s="674"/>
      <c r="I134" s="674"/>
      <c r="J134" s="290" t="str">
        <f t="shared" si="8"/>
        <v>no empleneu</v>
      </c>
      <c r="K134" s="290" t="str">
        <f t="shared" si="5"/>
        <v>no empleneu</v>
      </c>
      <c r="L134" s="290" t="str">
        <f t="shared" si="6"/>
        <v>no empleneu</v>
      </c>
      <c r="M134" s="290" t="str">
        <f t="shared" si="7"/>
        <v>no empleneu</v>
      </c>
      <c r="N134" s="682"/>
      <c r="O134" s="291"/>
      <c r="P134" s="287"/>
      <c r="Q134" s="121" t="str">
        <f t="shared" si="2"/>
        <v>0,00000</v>
      </c>
      <c r="R134" s="292"/>
      <c r="S134" s="278"/>
      <c r="T134" s="123"/>
      <c r="U134" s="27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row>
    <row r="135" spans="1:110" ht="35.1" customHeight="1" x14ac:dyDescent="0.25">
      <c r="A135" s="107"/>
      <c r="B135" s="285"/>
      <c r="C135" s="286" t="s">
        <v>476</v>
      </c>
      <c r="D135" s="287"/>
      <c r="E135" s="288"/>
      <c r="F135" s="289"/>
      <c r="G135" s="598"/>
      <c r="H135" s="674"/>
      <c r="I135" s="674"/>
      <c r="J135" s="290" t="str">
        <f t="shared" si="8"/>
        <v>no empleneu</v>
      </c>
      <c r="K135" s="290" t="str">
        <f t="shared" si="5"/>
        <v>no empleneu</v>
      </c>
      <c r="L135" s="290" t="str">
        <f t="shared" si="6"/>
        <v>no empleneu</v>
      </c>
      <c r="M135" s="290" t="str">
        <f t="shared" si="7"/>
        <v>no empleneu</v>
      </c>
      <c r="N135" s="682"/>
      <c r="O135" s="291"/>
      <c r="P135" s="287"/>
      <c r="Q135" s="121" t="str">
        <f t="shared" si="2"/>
        <v>0,00000</v>
      </c>
      <c r="R135" s="292"/>
      <c r="S135" s="278"/>
      <c r="T135" s="123"/>
      <c r="U135" s="27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row>
    <row r="136" spans="1:110" ht="35.1" customHeight="1" x14ac:dyDescent="0.25">
      <c r="A136" s="107"/>
      <c r="B136" s="285"/>
      <c r="C136" s="286" t="s">
        <v>477</v>
      </c>
      <c r="D136" s="287"/>
      <c r="E136" s="288"/>
      <c r="F136" s="289"/>
      <c r="G136" s="598"/>
      <c r="H136" s="674"/>
      <c r="I136" s="674"/>
      <c r="J136" s="290" t="str">
        <f t="shared" si="8"/>
        <v>no empleneu</v>
      </c>
      <c r="K136" s="290" t="str">
        <f t="shared" si="5"/>
        <v>no empleneu</v>
      </c>
      <c r="L136" s="290" t="str">
        <f t="shared" si="6"/>
        <v>no empleneu</v>
      </c>
      <c r="M136" s="290" t="str">
        <f t="shared" si="7"/>
        <v>no empleneu</v>
      </c>
      <c r="N136" s="682"/>
      <c r="O136" s="291"/>
      <c r="P136" s="287"/>
      <c r="Q136" s="121" t="str">
        <f t="shared" si="2"/>
        <v>0,00000</v>
      </c>
      <c r="R136" s="292"/>
      <c r="S136" s="278"/>
      <c r="T136" s="123"/>
      <c r="U136" s="27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row>
    <row r="137" spans="1:110" ht="35.1" customHeight="1" x14ac:dyDescent="0.25">
      <c r="A137" s="107"/>
      <c r="B137" s="285"/>
      <c r="C137" s="286" t="s">
        <v>478</v>
      </c>
      <c r="D137" s="287"/>
      <c r="E137" s="288"/>
      <c r="F137" s="289"/>
      <c r="G137" s="598"/>
      <c r="H137" s="674"/>
      <c r="I137" s="674"/>
      <c r="J137" s="290" t="str">
        <f t="shared" si="8"/>
        <v>no empleneu</v>
      </c>
      <c r="K137" s="290" t="str">
        <f t="shared" si="5"/>
        <v>no empleneu</v>
      </c>
      <c r="L137" s="290" t="str">
        <f t="shared" si="6"/>
        <v>no empleneu</v>
      </c>
      <c r="M137" s="290" t="str">
        <f t="shared" si="7"/>
        <v>no empleneu</v>
      </c>
      <c r="N137" s="682"/>
      <c r="O137" s="291"/>
      <c r="P137" s="287"/>
      <c r="Q137" s="121" t="str">
        <f t="shared" si="2"/>
        <v>0,00000</v>
      </c>
      <c r="R137" s="292"/>
      <c r="S137" s="278"/>
      <c r="T137" s="123"/>
      <c r="U137" s="27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row>
    <row r="138" spans="1:110" ht="35.1" customHeight="1" x14ac:dyDescent="0.25">
      <c r="A138" s="107"/>
      <c r="B138" s="285"/>
      <c r="C138" s="286" t="s">
        <v>479</v>
      </c>
      <c r="D138" s="287"/>
      <c r="E138" s="288"/>
      <c r="F138" s="289"/>
      <c r="G138" s="598"/>
      <c r="H138" s="674"/>
      <c r="I138" s="674"/>
      <c r="J138" s="290" t="str">
        <f t="shared" si="8"/>
        <v>no empleneu</v>
      </c>
      <c r="K138" s="290" t="str">
        <f t="shared" si="5"/>
        <v>no empleneu</v>
      </c>
      <c r="L138" s="290" t="str">
        <f t="shared" si="6"/>
        <v>no empleneu</v>
      </c>
      <c r="M138" s="290" t="str">
        <f t="shared" si="7"/>
        <v>no empleneu</v>
      </c>
      <c r="N138" s="682"/>
      <c r="O138" s="291"/>
      <c r="P138" s="287"/>
      <c r="Q138" s="121" t="str">
        <f t="shared" si="2"/>
        <v>0,00000</v>
      </c>
      <c r="R138" s="292"/>
      <c r="S138" s="278"/>
      <c r="T138" s="123"/>
      <c r="U138" s="27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row>
    <row r="139" spans="1:110" ht="35.1" customHeight="1" x14ac:dyDescent="0.25">
      <c r="A139" s="107"/>
      <c r="B139" s="285"/>
      <c r="C139" s="286" t="s">
        <v>480</v>
      </c>
      <c r="D139" s="287"/>
      <c r="E139" s="288"/>
      <c r="F139" s="289"/>
      <c r="G139" s="598"/>
      <c r="H139" s="674"/>
      <c r="I139" s="674"/>
      <c r="J139" s="290" t="str">
        <f t="shared" si="8"/>
        <v>no empleneu</v>
      </c>
      <c r="K139" s="290" t="str">
        <f t="shared" si="5"/>
        <v>no empleneu</v>
      </c>
      <c r="L139" s="290" t="str">
        <f t="shared" si="6"/>
        <v>no empleneu</v>
      </c>
      <c r="M139" s="290" t="str">
        <f t="shared" si="7"/>
        <v>no empleneu</v>
      </c>
      <c r="N139" s="682"/>
      <c r="O139" s="291"/>
      <c r="P139" s="287"/>
      <c r="Q139" s="121" t="str">
        <f t="shared" si="2"/>
        <v>0,00000</v>
      </c>
      <c r="R139" s="292"/>
      <c r="S139" s="278"/>
      <c r="T139" s="123"/>
      <c r="U139" s="27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row>
    <row r="140" spans="1:110" ht="35.1" customHeight="1" x14ac:dyDescent="0.25">
      <c r="A140" s="107"/>
      <c r="B140" s="285"/>
      <c r="C140" s="286" t="s">
        <v>481</v>
      </c>
      <c r="D140" s="287"/>
      <c r="E140" s="288"/>
      <c r="F140" s="289"/>
      <c r="G140" s="598"/>
      <c r="H140" s="674"/>
      <c r="I140" s="674"/>
      <c r="J140" s="290" t="str">
        <f t="shared" si="8"/>
        <v>no empleneu</v>
      </c>
      <c r="K140" s="290" t="str">
        <f t="shared" si="5"/>
        <v>no empleneu</v>
      </c>
      <c r="L140" s="290" t="str">
        <f t="shared" si="6"/>
        <v>no empleneu</v>
      </c>
      <c r="M140" s="290" t="str">
        <f t="shared" si="7"/>
        <v>no empleneu</v>
      </c>
      <c r="N140" s="682"/>
      <c r="O140" s="291"/>
      <c r="P140" s="287"/>
      <c r="Q140" s="121" t="str">
        <f t="shared" si="2"/>
        <v>0,00000</v>
      </c>
      <c r="R140" s="292"/>
      <c r="S140" s="278"/>
      <c r="T140" s="147"/>
      <c r="U140" s="27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row>
    <row r="141" spans="1:110" ht="35.1" customHeight="1" x14ac:dyDescent="0.25">
      <c r="A141" s="107"/>
      <c r="B141" s="285"/>
      <c r="C141" s="286" t="s">
        <v>482</v>
      </c>
      <c r="D141" s="287"/>
      <c r="E141" s="288"/>
      <c r="F141" s="289"/>
      <c r="G141" s="598"/>
      <c r="H141" s="674"/>
      <c r="I141" s="674"/>
      <c r="J141" s="290" t="str">
        <f t="shared" si="8"/>
        <v>no empleneu</v>
      </c>
      <c r="K141" s="290" t="str">
        <f t="shared" si="5"/>
        <v>no empleneu</v>
      </c>
      <c r="L141" s="290" t="str">
        <f t="shared" si="6"/>
        <v>no empleneu</v>
      </c>
      <c r="M141" s="290" t="str">
        <f t="shared" si="7"/>
        <v>no empleneu</v>
      </c>
      <c r="N141" s="682"/>
      <c r="O141" s="291"/>
      <c r="P141" s="287"/>
      <c r="Q141" s="121" t="str">
        <f t="shared" si="2"/>
        <v>0,00000</v>
      </c>
      <c r="R141" s="292"/>
      <c r="S141" s="278"/>
      <c r="T141" s="147"/>
      <c r="U141" s="27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row>
    <row r="142" spans="1:110" ht="35.1" customHeight="1" x14ac:dyDescent="0.25">
      <c r="A142" s="107"/>
      <c r="B142" s="285"/>
      <c r="C142" s="286" t="s">
        <v>483</v>
      </c>
      <c r="D142" s="287"/>
      <c r="E142" s="288"/>
      <c r="F142" s="289"/>
      <c r="G142" s="598"/>
      <c r="H142" s="674"/>
      <c r="I142" s="674"/>
      <c r="J142" s="290" t="str">
        <f t="shared" si="8"/>
        <v>no empleneu</v>
      </c>
      <c r="K142" s="290" t="str">
        <f t="shared" si="5"/>
        <v>no empleneu</v>
      </c>
      <c r="L142" s="290" t="str">
        <f t="shared" si="6"/>
        <v>no empleneu</v>
      </c>
      <c r="M142" s="290" t="str">
        <f t="shared" si="7"/>
        <v>no empleneu</v>
      </c>
      <c r="N142" s="682"/>
      <c r="O142" s="291"/>
      <c r="P142" s="287"/>
      <c r="Q142" s="121" t="str">
        <f t="shared" si="2"/>
        <v>0,00000</v>
      </c>
      <c r="R142" s="292"/>
      <c r="S142" s="278"/>
      <c r="T142" s="147"/>
      <c r="U142" s="27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row>
    <row r="143" spans="1:110" ht="35.1" customHeight="1" x14ac:dyDescent="0.25">
      <c r="A143" s="107"/>
      <c r="B143" s="285"/>
      <c r="C143" s="286" t="s">
        <v>484</v>
      </c>
      <c r="D143" s="287"/>
      <c r="E143" s="288"/>
      <c r="F143" s="289"/>
      <c r="G143" s="598"/>
      <c r="H143" s="674"/>
      <c r="I143" s="674"/>
      <c r="J143" s="290" t="str">
        <f t="shared" si="8"/>
        <v>no empleneu</v>
      </c>
      <c r="K143" s="290" t="str">
        <f t="shared" si="5"/>
        <v>no empleneu</v>
      </c>
      <c r="L143" s="290" t="str">
        <f t="shared" si="6"/>
        <v>no empleneu</v>
      </c>
      <c r="M143" s="290" t="str">
        <f t="shared" si="7"/>
        <v>no empleneu</v>
      </c>
      <c r="N143" s="682"/>
      <c r="O143" s="291"/>
      <c r="P143" s="287"/>
      <c r="Q143" s="121" t="str">
        <f t="shared" si="2"/>
        <v>0,00000</v>
      </c>
      <c r="R143" s="292"/>
      <c r="S143" s="278"/>
      <c r="T143" s="147"/>
      <c r="U143" s="27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row>
    <row r="144" spans="1:110" ht="35.1" customHeight="1" x14ac:dyDescent="0.25">
      <c r="A144" s="107"/>
      <c r="B144" s="285"/>
      <c r="C144" s="286" t="s">
        <v>485</v>
      </c>
      <c r="D144" s="287"/>
      <c r="E144" s="288"/>
      <c r="F144" s="289"/>
      <c r="G144" s="598"/>
      <c r="H144" s="674"/>
      <c r="I144" s="674"/>
      <c r="J144" s="290" t="str">
        <f t="shared" si="8"/>
        <v>no empleneu</v>
      </c>
      <c r="K144" s="290" t="str">
        <f t="shared" si="5"/>
        <v>no empleneu</v>
      </c>
      <c r="L144" s="290" t="str">
        <f t="shared" si="6"/>
        <v>no empleneu</v>
      </c>
      <c r="M144" s="290" t="str">
        <f t="shared" si="7"/>
        <v>no empleneu</v>
      </c>
      <c r="N144" s="682"/>
      <c r="O144" s="291"/>
      <c r="P144" s="287"/>
      <c r="Q144" s="121" t="str">
        <f t="shared" si="2"/>
        <v>0,00000</v>
      </c>
      <c r="R144" s="292"/>
      <c r="S144" s="278"/>
      <c r="T144" s="147"/>
      <c r="U144" s="27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row>
    <row r="145" spans="1:110" ht="35.1" customHeight="1" x14ac:dyDescent="0.25">
      <c r="A145" s="107"/>
      <c r="B145" s="285"/>
      <c r="C145" s="286" t="s">
        <v>486</v>
      </c>
      <c r="D145" s="287"/>
      <c r="E145" s="288"/>
      <c r="F145" s="289"/>
      <c r="G145" s="598"/>
      <c r="H145" s="674"/>
      <c r="I145" s="674"/>
      <c r="J145" s="290" t="str">
        <f t="shared" si="8"/>
        <v>no empleneu</v>
      </c>
      <c r="K145" s="290" t="str">
        <f t="shared" si="5"/>
        <v>no empleneu</v>
      </c>
      <c r="L145" s="290" t="str">
        <f t="shared" si="6"/>
        <v>no empleneu</v>
      </c>
      <c r="M145" s="290" t="str">
        <f t="shared" si="7"/>
        <v>no empleneu</v>
      </c>
      <c r="N145" s="682"/>
      <c r="O145" s="291"/>
      <c r="P145" s="287"/>
      <c r="Q145" s="121" t="str">
        <f t="shared" si="2"/>
        <v>0,00000</v>
      </c>
      <c r="R145" s="292"/>
      <c r="S145" s="278"/>
      <c r="T145" s="147"/>
      <c r="U145" s="27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row>
    <row r="146" spans="1:110" ht="35.1" customHeight="1" x14ac:dyDescent="0.25">
      <c r="A146" s="107"/>
      <c r="B146" s="285"/>
      <c r="C146" s="286" t="s">
        <v>487</v>
      </c>
      <c r="D146" s="287"/>
      <c r="E146" s="288"/>
      <c r="F146" s="289"/>
      <c r="G146" s="598"/>
      <c r="H146" s="674"/>
      <c r="I146" s="674"/>
      <c r="J146" s="290" t="str">
        <f t="shared" si="8"/>
        <v>no empleneu</v>
      </c>
      <c r="K146" s="290" t="str">
        <f t="shared" si="5"/>
        <v>no empleneu</v>
      </c>
      <c r="L146" s="290" t="str">
        <f t="shared" si="6"/>
        <v>no empleneu</v>
      </c>
      <c r="M146" s="290" t="str">
        <f t="shared" si="7"/>
        <v>no empleneu</v>
      </c>
      <c r="N146" s="682"/>
      <c r="O146" s="291"/>
      <c r="P146" s="287"/>
      <c r="Q146" s="121" t="str">
        <f t="shared" si="2"/>
        <v>0,00000</v>
      </c>
      <c r="R146" s="292"/>
      <c r="S146" s="278"/>
      <c r="T146" s="147"/>
      <c r="U146" s="27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row>
    <row r="147" spans="1:110" ht="35.1" customHeight="1" x14ac:dyDescent="0.25">
      <c r="A147" s="107"/>
      <c r="B147" s="285"/>
      <c r="C147" s="286" t="s">
        <v>488</v>
      </c>
      <c r="D147" s="287"/>
      <c r="E147" s="288"/>
      <c r="F147" s="289"/>
      <c r="G147" s="598"/>
      <c r="H147" s="674"/>
      <c r="I147" s="674"/>
      <c r="J147" s="290" t="str">
        <f t="shared" si="8"/>
        <v>no empleneu</v>
      </c>
      <c r="K147" s="290" t="str">
        <f t="shared" si="5"/>
        <v>no empleneu</v>
      </c>
      <c r="L147" s="290" t="str">
        <f t="shared" si="6"/>
        <v>no empleneu</v>
      </c>
      <c r="M147" s="290" t="str">
        <f t="shared" si="7"/>
        <v>no empleneu</v>
      </c>
      <c r="N147" s="682"/>
      <c r="O147" s="291"/>
      <c r="P147" s="287"/>
      <c r="Q147" s="121" t="str">
        <f t="shared" si="2"/>
        <v>0,00000</v>
      </c>
      <c r="R147" s="292"/>
      <c r="S147" s="278"/>
      <c r="T147" s="147"/>
      <c r="U147" s="27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row>
    <row r="148" spans="1:110" ht="35.1" customHeight="1" x14ac:dyDescent="0.25">
      <c r="A148" s="107"/>
      <c r="B148" s="285"/>
      <c r="C148" s="286" t="s">
        <v>489</v>
      </c>
      <c r="D148" s="287"/>
      <c r="E148" s="288"/>
      <c r="F148" s="289"/>
      <c r="G148" s="598"/>
      <c r="H148" s="674"/>
      <c r="I148" s="674"/>
      <c r="J148" s="290" t="str">
        <f t="shared" si="8"/>
        <v>no empleneu</v>
      </c>
      <c r="K148" s="290" t="str">
        <f t="shared" si="5"/>
        <v>no empleneu</v>
      </c>
      <c r="L148" s="290" t="str">
        <f t="shared" si="6"/>
        <v>no empleneu</v>
      </c>
      <c r="M148" s="290" t="str">
        <f t="shared" si="7"/>
        <v>no empleneu</v>
      </c>
      <c r="N148" s="682"/>
      <c r="O148" s="291"/>
      <c r="P148" s="287"/>
      <c r="Q148" s="121" t="str">
        <f t="shared" si="2"/>
        <v>0,00000</v>
      </c>
      <c r="R148" s="292"/>
      <c r="S148" s="278"/>
      <c r="T148" s="147"/>
      <c r="U148" s="27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row>
    <row r="149" spans="1:110" ht="35.1" customHeight="1" x14ac:dyDescent="0.25">
      <c r="A149" s="107"/>
      <c r="B149" s="285"/>
      <c r="C149" s="286" t="s">
        <v>490</v>
      </c>
      <c r="D149" s="287"/>
      <c r="E149" s="288"/>
      <c r="F149" s="289"/>
      <c r="G149" s="598"/>
      <c r="H149" s="674"/>
      <c r="I149" s="674"/>
      <c r="J149" s="290" t="str">
        <f t="shared" si="8"/>
        <v>no empleneu</v>
      </c>
      <c r="K149" s="290" t="str">
        <f t="shared" ref="K149:K212" si="9">IF(G149=0,"no empleneu","indiqueu la dada")</f>
        <v>no empleneu</v>
      </c>
      <c r="L149" s="290" t="str">
        <f t="shared" ref="L149:L212" si="10">IF(G149=0,"no empleneu",IF(G149=1,"no empleneu",IF(G149=2,"indiqueu la dada")))</f>
        <v>no empleneu</v>
      </c>
      <c r="M149" s="290" t="str">
        <f t="shared" si="7"/>
        <v>no empleneu</v>
      </c>
      <c r="N149" s="682"/>
      <c r="O149" s="291"/>
      <c r="P149" s="287"/>
      <c r="Q149" s="121" t="str">
        <f t="shared" si="2"/>
        <v>0,00000</v>
      </c>
      <c r="R149" s="292"/>
      <c r="S149" s="278"/>
      <c r="T149" s="147"/>
      <c r="U149" s="27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row>
    <row r="150" spans="1:110" ht="35.1" customHeight="1" x14ac:dyDescent="0.25">
      <c r="A150" s="107"/>
      <c r="B150" s="285"/>
      <c r="C150" s="286" t="s">
        <v>491</v>
      </c>
      <c r="D150" s="287"/>
      <c r="E150" s="288"/>
      <c r="F150" s="289"/>
      <c r="G150" s="598"/>
      <c r="H150" s="674"/>
      <c r="I150" s="674"/>
      <c r="J150" s="290" t="str">
        <f t="shared" si="8"/>
        <v>no empleneu</v>
      </c>
      <c r="K150" s="290" t="str">
        <f t="shared" si="9"/>
        <v>no empleneu</v>
      </c>
      <c r="L150" s="290" t="str">
        <f t="shared" si="10"/>
        <v>no empleneu</v>
      </c>
      <c r="M150" s="290" t="str">
        <f t="shared" ref="M150:M213" si="11">IF(G150=0,"no empleneu",IF(G150=1,"no empleneu",IF(G150=2,"indiqueu la dada")))</f>
        <v>no empleneu</v>
      </c>
      <c r="N150" s="682"/>
      <c r="O150" s="291"/>
      <c r="P150" s="287"/>
      <c r="Q150" s="121" t="str">
        <f t="shared" si="2"/>
        <v>0,00000</v>
      </c>
      <c r="R150" s="292"/>
      <c r="S150" s="278"/>
      <c r="T150" s="147"/>
      <c r="U150" s="27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row>
    <row r="151" spans="1:110" ht="35.1" customHeight="1" x14ac:dyDescent="0.25">
      <c r="A151" s="107"/>
      <c r="B151" s="285"/>
      <c r="C151" s="286" t="s">
        <v>492</v>
      </c>
      <c r="D151" s="287"/>
      <c r="E151" s="288"/>
      <c r="F151" s="289"/>
      <c r="G151" s="598"/>
      <c r="H151" s="674"/>
      <c r="I151" s="674"/>
      <c r="J151" s="290" t="str">
        <f t="shared" si="8"/>
        <v>no empleneu</v>
      </c>
      <c r="K151" s="290" t="str">
        <f t="shared" si="9"/>
        <v>no empleneu</v>
      </c>
      <c r="L151" s="290" t="str">
        <f t="shared" si="10"/>
        <v>no empleneu</v>
      </c>
      <c r="M151" s="290" t="str">
        <f t="shared" si="11"/>
        <v>no empleneu</v>
      </c>
      <c r="N151" s="682"/>
      <c r="O151" s="291"/>
      <c r="P151" s="287"/>
      <c r="Q151" s="121" t="str">
        <f t="shared" si="2"/>
        <v>0,00000</v>
      </c>
      <c r="R151" s="292"/>
      <c r="S151" s="278"/>
      <c r="T151" s="147"/>
      <c r="U151" s="27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row>
    <row r="152" spans="1:110" ht="35.1" customHeight="1" x14ac:dyDescent="0.25">
      <c r="A152" s="107"/>
      <c r="B152" s="285"/>
      <c r="C152" s="286" t="s">
        <v>493</v>
      </c>
      <c r="D152" s="287"/>
      <c r="E152" s="288"/>
      <c r="F152" s="289"/>
      <c r="G152" s="598"/>
      <c r="H152" s="674"/>
      <c r="I152" s="674"/>
      <c r="J152" s="290" t="str">
        <f t="shared" si="8"/>
        <v>no empleneu</v>
      </c>
      <c r="K152" s="290" t="str">
        <f t="shared" si="9"/>
        <v>no empleneu</v>
      </c>
      <c r="L152" s="290" t="str">
        <f t="shared" si="10"/>
        <v>no empleneu</v>
      </c>
      <c r="M152" s="290" t="str">
        <f t="shared" si="11"/>
        <v>no empleneu</v>
      </c>
      <c r="N152" s="682"/>
      <c r="O152" s="291"/>
      <c r="P152" s="287"/>
      <c r="Q152" s="121" t="str">
        <f t="shared" si="2"/>
        <v>0,00000</v>
      </c>
      <c r="R152" s="292"/>
      <c r="S152" s="278"/>
      <c r="T152" s="147"/>
      <c r="U152" s="27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row>
    <row r="153" spans="1:110" ht="35.1" customHeight="1" x14ac:dyDescent="0.25">
      <c r="A153" s="107"/>
      <c r="B153" s="285"/>
      <c r="C153" s="286" t="s">
        <v>494</v>
      </c>
      <c r="D153" s="287"/>
      <c r="E153" s="288"/>
      <c r="F153" s="289"/>
      <c r="G153" s="598"/>
      <c r="H153" s="674"/>
      <c r="I153" s="674"/>
      <c r="J153" s="290" t="str">
        <f t="shared" ref="J153:J216" si="12">IF(G153=0,"no empleneu","indiqueu la dada")</f>
        <v>no empleneu</v>
      </c>
      <c r="K153" s="290" t="str">
        <f t="shared" si="9"/>
        <v>no empleneu</v>
      </c>
      <c r="L153" s="290" t="str">
        <f t="shared" si="10"/>
        <v>no empleneu</v>
      </c>
      <c r="M153" s="290" t="str">
        <f t="shared" si="11"/>
        <v>no empleneu</v>
      </c>
      <c r="N153" s="682"/>
      <c r="O153" s="291"/>
      <c r="P153" s="287"/>
      <c r="Q153" s="121" t="str">
        <f t="shared" si="2"/>
        <v>0,00000</v>
      </c>
      <c r="R153" s="292"/>
      <c r="S153" s="278"/>
      <c r="T153" s="1445"/>
      <c r="U153" s="27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row>
    <row r="154" spans="1:110" ht="35.1" customHeight="1" x14ac:dyDescent="0.25">
      <c r="A154" s="107"/>
      <c r="B154" s="285"/>
      <c r="C154" s="286" t="s">
        <v>495</v>
      </c>
      <c r="D154" s="287"/>
      <c r="E154" s="288"/>
      <c r="F154" s="289"/>
      <c r="G154" s="598"/>
      <c r="H154" s="674"/>
      <c r="I154" s="674"/>
      <c r="J154" s="290" t="str">
        <f t="shared" si="12"/>
        <v>no empleneu</v>
      </c>
      <c r="K154" s="290" t="str">
        <f t="shared" si="9"/>
        <v>no empleneu</v>
      </c>
      <c r="L154" s="290" t="str">
        <f t="shared" si="10"/>
        <v>no empleneu</v>
      </c>
      <c r="M154" s="290" t="str">
        <f t="shared" si="11"/>
        <v>no empleneu</v>
      </c>
      <c r="N154" s="682"/>
      <c r="O154" s="291"/>
      <c r="P154" s="287"/>
      <c r="Q154" s="121" t="str">
        <f t="shared" si="2"/>
        <v>0,00000</v>
      </c>
      <c r="R154" s="292"/>
      <c r="S154" s="278"/>
      <c r="T154" s="1445"/>
      <c r="U154" s="27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row>
    <row r="155" spans="1:110" ht="35.1" customHeight="1" x14ac:dyDescent="0.25">
      <c r="A155" s="107"/>
      <c r="B155" s="285"/>
      <c r="C155" s="286" t="s">
        <v>496</v>
      </c>
      <c r="D155" s="287"/>
      <c r="E155" s="288"/>
      <c r="F155" s="289"/>
      <c r="G155" s="598"/>
      <c r="H155" s="674"/>
      <c r="I155" s="674"/>
      <c r="J155" s="290" t="str">
        <f t="shared" si="12"/>
        <v>no empleneu</v>
      </c>
      <c r="K155" s="290" t="str">
        <f t="shared" si="9"/>
        <v>no empleneu</v>
      </c>
      <c r="L155" s="290" t="str">
        <f t="shared" si="10"/>
        <v>no empleneu</v>
      </c>
      <c r="M155" s="290" t="str">
        <f t="shared" si="11"/>
        <v>no empleneu</v>
      </c>
      <c r="N155" s="682"/>
      <c r="O155" s="291"/>
      <c r="P155" s="287"/>
      <c r="Q155" s="121" t="str">
        <f t="shared" si="2"/>
        <v>0,00000</v>
      </c>
      <c r="R155" s="292"/>
      <c r="S155" s="278"/>
      <c r="T155" s="1445"/>
      <c r="U155" s="27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row>
    <row r="156" spans="1:110" ht="35.1" customHeight="1" x14ac:dyDescent="0.25">
      <c r="A156" s="107"/>
      <c r="B156" s="285"/>
      <c r="C156" s="286" t="s">
        <v>497</v>
      </c>
      <c r="D156" s="287"/>
      <c r="E156" s="288"/>
      <c r="F156" s="289"/>
      <c r="G156" s="598"/>
      <c r="H156" s="674"/>
      <c r="I156" s="674"/>
      <c r="J156" s="290" t="str">
        <f t="shared" si="12"/>
        <v>no empleneu</v>
      </c>
      <c r="K156" s="290" t="str">
        <f t="shared" si="9"/>
        <v>no empleneu</v>
      </c>
      <c r="L156" s="290" t="str">
        <f t="shared" si="10"/>
        <v>no empleneu</v>
      </c>
      <c r="M156" s="290" t="str">
        <f t="shared" si="11"/>
        <v>no empleneu</v>
      </c>
      <c r="N156" s="682"/>
      <c r="O156" s="291"/>
      <c r="P156" s="287"/>
      <c r="Q156" s="121" t="str">
        <f t="shared" si="2"/>
        <v>0,00000</v>
      </c>
      <c r="R156" s="292"/>
      <c r="S156" s="278"/>
      <c r="T156" s="1445"/>
      <c r="U156" s="27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row>
    <row r="157" spans="1:110" ht="35.1" customHeight="1" x14ac:dyDescent="0.25">
      <c r="A157" s="107"/>
      <c r="B157" s="285"/>
      <c r="C157" s="286" t="s">
        <v>498</v>
      </c>
      <c r="D157" s="287"/>
      <c r="E157" s="288"/>
      <c r="F157" s="289"/>
      <c r="G157" s="598"/>
      <c r="H157" s="674"/>
      <c r="I157" s="674"/>
      <c r="J157" s="290" t="str">
        <f t="shared" si="12"/>
        <v>no empleneu</v>
      </c>
      <c r="K157" s="290" t="str">
        <f t="shared" si="9"/>
        <v>no empleneu</v>
      </c>
      <c r="L157" s="290" t="str">
        <f t="shared" si="10"/>
        <v>no empleneu</v>
      </c>
      <c r="M157" s="290" t="str">
        <f t="shared" si="11"/>
        <v>no empleneu</v>
      </c>
      <c r="N157" s="682"/>
      <c r="O157" s="291"/>
      <c r="P157" s="287"/>
      <c r="Q157" s="121" t="str">
        <f t="shared" si="2"/>
        <v>0,00000</v>
      </c>
      <c r="R157" s="292"/>
      <c r="S157" s="278"/>
      <c r="T157" s="1445"/>
      <c r="U157" s="27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row>
    <row r="158" spans="1:110" ht="35.1" customHeight="1" x14ac:dyDescent="0.25">
      <c r="A158" s="107"/>
      <c r="B158" s="285"/>
      <c r="C158" s="286" t="s">
        <v>499</v>
      </c>
      <c r="D158" s="287"/>
      <c r="E158" s="288"/>
      <c r="F158" s="289"/>
      <c r="G158" s="598"/>
      <c r="H158" s="674"/>
      <c r="I158" s="674"/>
      <c r="J158" s="290" t="str">
        <f t="shared" si="12"/>
        <v>no empleneu</v>
      </c>
      <c r="K158" s="290" t="str">
        <f t="shared" si="9"/>
        <v>no empleneu</v>
      </c>
      <c r="L158" s="290" t="str">
        <f t="shared" si="10"/>
        <v>no empleneu</v>
      </c>
      <c r="M158" s="290" t="str">
        <f t="shared" si="11"/>
        <v>no empleneu</v>
      </c>
      <c r="N158" s="682"/>
      <c r="O158" s="291"/>
      <c r="P158" s="287"/>
      <c r="Q158" s="121" t="str">
        <f t="shared" si="2"/>
        <v>0,00000</v>
      </c>
      <c r="R158" s="292"/>
      <c r="S158" s="278"/>
      <c r="T158" s="1445"/>
      <c r="U158" s="27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row>
    <row r="159" spans="1:110" ht="35.1" customHeight="1" thickBot="1" x14ac:dyDescent="0.3">
      <c r="A159" s="107"/>
      <c r="B159" s="285"/>
      <c r="C159" s="302" t="s">
        <v>500</v>
      </c>
      <c r="D159" s="287"/>
      <c r="E159" s="288"/>
      <c r="F159" s="289"/>
      <c r="G159" s="598"/>
      <c r="H159" s="674"/>
      <c r="I159" s="674"/>
      <c r="J159" s="290" t="str">
        <f t="shared" si="12"/>
        <v>no empleneu</v>
      </c>
      <c r="K159" s="290" t="str">
        <f t="shared" si="9"/>
        <v>no empleneu</v>
      </c>
      <c r="L159" s="290" t="str">
        <f t="shared" si="10"/>
        <v>no empleneu</v>
      </c>
      <c r="M159" s="290" t="str">
        <f t="shared" si="11"/>
        <v>no empleneu</v>
      </c>
      <c r="N159" s="682"/>
      <c r="O159" s="291"/>
      <c r="P159" s="287"/>
      <c r="Q159" s="121" t="str">
        <f t="shared" si="2"/>
        <v>0,00000</v>
      </c>
      <c r="R159" s="292"/>
      <c r="S159" s="278"/>
      <c r="T159" s="147"/>
      <c r="U159" s="27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row>
    <row r="160" spans="1:110" ht="35.1" hidden="1" customHeight="1" outlineLevel="1" x14ac:dyDescent="0.25">
      <c r="A160" s="107"/>
      <c r="B160" s="285"/>
      <c r="C160" s="359" t="s">
        <v>501</v>
      </c>
      <c r="D160" s="287"/>
      <c r="E160" s="288"/>
      <c r="F160" s="289"/>
      <c r="G160" s="598"/>
      <c r="H160" s="674"/>
      <c r="I160" s="674"/>
      <c r="J160" s="290" t="str">
        <f t="shared" si="12"/>
        <v>no empleneu</v>
      </c>
      <c r="K160" s="290" t="str">
        <f t="shared" si="9"/>
        <v>no empleneu</v>
      </c>
      <c r="L160" s="290" t="str">
        <f t="shared" si="10"/>
        <v>no empleneu</v>
      </c>
      <c r="M160" s="290" t="str">
        <f t="shared" si="11"/>
        <v>no empleneu</v>
      </c>
      <c r="N160" s="682"/>
      <c r="O160" s="291"/>
      <c r="P160" s="287"/>
      <c r="Q160" s="121" t="str">
        <f t="shared" si="2"/>
        <v>0,00000</v>
      </c>
      <c r="R160" s="292"/>
      <c r="S160" s="278"/>
      <c r="T160" s="1641"/>
      <c r="U160" s="27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row>
    <row r="161" spans="1:110" ht="35.1" hidden="1" customHeight="1" outlineLevel="1" x14ac:dyDescent="0.25">
      <c r="A161" s="107"/>
      <c r="B161" s="285"/>
      <c r="C161" s="286" t="s">
        <v>502</v>
      </c>
      <c r="D161" s="287"/>
      <c r="E161" s="288"/>
      <c r="F161" s="289"/>
      <c r="G161" s="598"/>
      <c r="H161" s="674"/>
      <c r="I161" s="674"/>
      <c r="J161" s="290" t="str">
        <f t="shared" si="12"/>
        <v>no empleneu</v>
      </c>
      <c r="K161" s="290" t="str">
        <f t="shared" si="9"/>
        <v>no empleneu</v>
      </c>
      <c r="L161" s="290" t="str">
        <f t="shared" si="10"/>
        <v>no empleneu</v>
      </c>
      <c r="M161" s="290" t="str">
        <f t="shared" si="11"/>
        <v>no empleneu</v>
      </c>
      <c r="N161" s="682"/>
      <c r="O161" s="291"/>
      <c r="P161" s="287"/>
      <c r="Q161" s="121" t="str">
        <f t="shared" si="2"/>
        <v>0,00000</v>
      </c>
      <c r="R161" s="292"/>
      <c r="S161" s="278"/>
      <c r="T161" s="1641"/>
      <c r="U161" s="27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row>
    <row r="162" spans="1:110" ht="35.1" hidden="1" customHeight="1" outlineLevel="1" x14ac:dyDescent="0.25">
      <c r="A162" s="107"/>
      <c r="B162" s="285"/>
      <c r="C162" s="286" t="s">
        <v>503</v>
      </c>
      <c r="D162" s="287"/>
      <c r="E162" s="288"/>
      <c r="F162" s="289"/>
      <c r="G162" s="598"/>
      <c r="H162" s="674"/>
      <c r="I162" s="674"/>
      <c r="J162" s="290" t="str">
        <f t="shared" si="12"/>
        <v>no empleneu</v>
      </c>
      <c r="K162" s="290" t="str">
        <f t="shared" si="9"/>
        <v>no empleneu</v>
      </c>
      <c r="L162" s="290" t="str">
        <f t="shared" si="10"/>
        <v>no empleneu</v>
      </c>
      <c r="M162" s="290" t="str">
        <f t="shared" si="11"/>
        <v>no empleneu</v>
      </c>
      <c r="N162" s="682"/>
      <c r="O162" s="291"/>
      <c r="P162" s="287"/>
      <c r="Q162" s="121" t="str">
        <f t="shared" si="2"/>
        <v>0,00000</v>
      </c>
      <c r="R162" s="292"/>
      <c r="S162" s="278"/>
      <c r="T162" s="1641"/>
      <c r="U162" s="27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row>
    <row r="163" spans="1:110" ht="35.1" hidden="1" customHeight="1" outlineLevel="1" x14ac:dyDescent="0.25">
      <c r="A163" s="107"/>
      <c r="B163" s="285"/>
      <c r="C163" s="286" t="s">
        <v>504</v>
      </c>
      <c r="D163" s="287"/>
      <c r="E163" s="288"/>
      <c r="F163" s="289"/>
      <c r="G163" s="598"/>
      <c r="H163" s="674"/>
      <c r="I163" s="674"/>
      <c r="J163" s="290" t="str">
        <f t="shared" si="12"/>
        <v>no empleneu</v>
      </c>
      <c r="K163" s="290" t="str">
        <f t="shared" si="9"/>
        <v>no empleneu</v>
      </c>
      <c r="L163" s="290" t="str">
        <f t="shared" si="10"/>
        <v>no empleneu</v>
      </c>
      <c r="M163" s="290" t="str">
        <f t="shared" si="11"/>
        <v>no empleneu</v>
      </c>
      <c r="N163" s="682"/>
      <c r="O163" s="291"/>
      <c r="P163" s="287"/>
      <c r="Q163" s="121" t="str">
        <f t="shared" si="2"/>
        <v>0,00000</v>
      </c>
      <c r="R163" s="292"/>
      <c r="S163" s="278"/>
      <c r="T163" s="1641"/>
      <c r="U163" s="27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row>
    <row r="164" spans="1:110" ht="35.1" hidden="1" customHeight="1" outlineLevel="1" x14ac:dyDescent="0.25">
      <c r="A164" s="107"/>
      <c r="B164" s="285"/>
      <c r="C164" s="286" t="s">
        <v>505</v>
      </c>
      <c r="D164" s="287"/>
      <c r="E164" s="288"/>
      <c r="F164" s="289"/>
      <c r="G164" s="598"/>
      <c r="H164" s="674"/>
      <c r="I164" s="674"/>
      <c r="J164" s="290" t="str">
        <f t="shared" si="12"/>
        <v>no empleneu</v>
      </c>
      <c r="K164" s="290" t="str">
        <f t="shared" si="9"/>
        <v>no empleneu</v>
      </c>
      <c r="L164" s="290" t="str">
        <f t="shared" si="10"/>
        <v>no empleneu</v>
      </c>
      <c r="M164" s="290" t="str">
        <f t="shared" si="11"/>
        <v>no empleneu</v>
      </c>
      <c r="N164" s="682"/>
      <c r="O164" s="291"/>
      <c r="P164" s="287"/>
      <c r="Q164" s="121" t="str">
        <f t="shared" si="2"/>
        <v>0,00000</v>
      </c>
      <c r="R164" s="292"/>
      <c r="S164" s="278"/>
      <c r="T164" s="1641"/>
      <c r="U164" s="27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row>
    <row r="165" spans="1:110" ht="35.1" hidden="1" customHeight="1" outlineLevel="1" x14ac:dyDescent="0.25">
      <c r="A165" s="107"/>
      <c r="B165" s="285"/>
      <c r="C165" s="286" t="s">
        <v>506</v>
      </c>
      <c r="D165" s="287"/>
      <c r="E165" s="288"/>
      <c r="F165" s="289"/>
      <c r="G165" s="598"/>
      <c r="H165" s="674"/>
      <c r="I165" s="674"/>
      <c r="J165" s="290" t="str">
        <f t="shared" si="12"/>
        <v>no empleneu</v>
      </c>
      <c r="K165" s="290" t="str">
        <f t="shared" si="9"/>
        <v>no empleneu</v>
      </c>
      <c r="L165" s="290" t="str">
        <f t="shared" si="10"/>
        <v>no empleneu</v>
      </c>
      <c r="M165" s="290" t="str">
        <f t="shared" si="11"/>
        <v>no empleneu</v>
      </c>
      <c r="N165" s="682"/>
      <c r="O165" s="291"/>
      <c r="P165" s="287"/>
      <c r="Q165" s="121" t="str">
        <f t="shared" si="2"/>
        <v>0,00000</v>
      </c>
      <c r="R165" s="292"/>
      <c r="S165" s="278"/>
      <c r="T165" s="1746"/>
      <c r="U165" s="27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row>
    <row r="166" spans="1:110" ht="35.1" hidden="1" customHeight="1" outlineLevel="1" x14ac:dyDescent="0.25">
      <c r="A166" s="107"/>
      <c r="B166" s="285"/>
      <c r="C166" s="286" t="s">
        <v>507</v>
      </c>
      <c r="D166" s="287"/>
      <c r="E166" s="288"/>
      <c r="F166" s="289"/>
      <c r="G166" s="598"/>
      <c r="H166" s="674"/>
      <c r="I166" s="674"/>
      <c r="J166" s="290" t="str">
        <f t="shared" si="12"/>
        <v>no empleneu</v>
      </c>
      <c r="K166" s="290" t="str">
        <f t="shared" si="9"/>
        <v>no empleneu</v>
      </c>
      <c r="L166" s="290" t="str">
        <f t="shared" si="10"/>
        <v>no empleneu</v>
      </c>
      <c r="M166" s="290" t="str">
        <f t="shared" si="11"/>
        <v>no empleneu</v>
      </c>
      <c r="N166" s="682"/>
      <c r="O166" s="291"/>
      <c r="P166" s="287"/>
      <c r="Q166" s="121" t="str">
        <f t="shared" si="2"/>
        <v>0,00000</v>
      </c>
      <c r="R166" s="292"/>
      <c r="S166" s="278"/>
      <c r="T166" s="1746"/>
      <c r="U166" s="27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row>
    <row r="167" spans="1:110" ht="35.1" hidden="1" customHeight="1" outlineLevel="1" x14ac:dyDescent="0.25">
      <c r="A167" s="107"/>
      <c r="B167" s="285"/>
      <c r="C167" s="286" t="s">
        <v>508</v>
      </c>
      <c r="D167" s="287"/>
      <c r="E167" s="288"/>
      <c r="F167" s="289"/>
      <c r="G167" s="598"/>
      <c r="H167" s="674"/>
      <c r="I167" s="674"/>
      <c r="J167" s="290" t="str">
        <f t="shared" si="12"/>
        <v>no empleneu</v>
      </c>
      <c r="K167" s="290" t="str">
        <f t="shared" si="9"/>
        <v>no empleneu</v>
      </c>
      <c r="L167" s="290" t="str">
        <f t="shared" si="10"/>
        <v>no empleneu</v>
      </c>
      <c r="M167" s="290" t="str">
        <f t="shared" si="11"/>
        <v>no empleneu</v>
      </c>
      <c r="N167" s="682"/>
      <c r="O167" s="291"/>
      <c r="P167" s="287"/>
      <c r="Q167" s="121" t="str">
        <f t="shared" si="2"/>
        <v>0,00000</v>
      </c>
      <c r="R167" s="292"/>
      <c r="S167" s="278"/>
      <c r="T167" s="1746"/>
      <c r="U167" s="27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row>
    <row r="168" spans="1:110" ht="35.1" hidden="1" customHeight="1" outlineLevel="1" x14ac:dyDescent="0.25">
      <c r="A168" s="107"/>
      <c r="B168" s="285"/>
      <c r="C168" s="286" t="s">
        <v>509</v>
      </c>
      <c r="D168" s="287"/>
      <c r="E168" s="288"/>
      <c r="F168" s="289"/>
      <c r="G168" s="598"/>
      <c r="H168" s="674"/>
      <c r="I168" s="674"/>
      <c r="J168" s="290" t="str">
        <f t="shared" si="12"/>
        <v>no empleneu</v>
      </c>
      <c r="K168" s="290" t="str">
        <f t="shared" si="9"/>
        <v>no empleneu</v>
      </c>
      <c r="L168" s="290" t="str">
        <f t="shared" si="10"/>
        <v>no empleneu</v>
      </c>
      <c r="M168" s="290" t="str">
        <f t="shared" si="11"/>
        <v>no empleneu</v>
      </c>
      <c r="N168" s="682"/>
      <c r="O168" s="291"/>
      <c r="P168" s="287"/>
      <c r="Q168" s="121" t="str">
        <f t="shared" si="2"/>
        <v>0,00000</v>
      </c>
      <c r="R168" s="292"/>
      <c r="S168" s="278"/>
      <c r="T168" s="1746"/>
      <c r="U168" s="27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row>
    <row r="169" spans="1:110" ht="35.1" hidden="1" customHeight="1" outlineLevel="1" x14ac:dyDescent="0.25">
      <c r="A169" s="107"/>
      <c r="B169" s="285"/>
      <c r="C169" s="286" t="s">
        <v>510</v>
      </c>
      <c r="D169" s="287"/>
      <c r="E169" s="288"/>
      <c r="F169" s="289"/>
      <c r="G169" s="598"/>
      <c r="H169" s="674"/>
      <c r="I169" s="674"/>
      <c r="J169" s="290" t="str">
        <f t="shared" si="12"/>
        <v>no empleneu</v>
      </c>
      <c r="K169" s="290" t="str">
        <f t="shared" si="9"/>
        <v>no empleneu</v>
      </c>
      <c r="L169" s="290" t="str">
        <f t="shared" si="10"/>
        <v>no empleneu</v>
      </c>
      <c r="M169" s="290" t="str">
        <f t="shared" si="11"/>
        <v>no empleneu</v>
      </c>
      <c r="N169" s="682"/>
      <c r="O169" s="291"/>
      <c r="P169" s="287"/>
      <c r="Q169" s="121" t="str">
        <f t="shared" si="2"/>
        <v>0,00000</v>
      </c>
      <c r="R169" s="292"/>
      <c r="S169" s="278"/>
      <c r="T169" s="1746"/>
      <c r="U169" s="27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row>
    <row r="170" spans="1:110" ht="35.1" hidden="1" customHeight="1" outlineLevel="1" x14ac:dyDescent="0.25">
      <c r="A170" s="107"/>
      <c r="B170" s="285"/>
      <c r="C170" s="286" t="s">
        <v>511</v>
      </c>
      <c r="D170" s="287"/>
      <c r="E170" s="288"/>
      <c r="F170" s="289"/>
      <c r="G170" s="598"/>
      <c r="H170" s="674"/>
      <c r="I170" s="674"/>
      <c r="J170" s="290" t="str">
        <f t="shared" si="12"/>
        <v>no empleneu</v>
      </c>
      <c r="K170" s="290" t="str">
        <f t="shared" si="9"/>
        <v>no empleneu</v>
      </c>
      <c r="L170" s="290" t="str">
        <f t="shared" si="10"/>
        <v>no empleneu</v>
      </c>
      <c r="M170" s="290" t="str">
        <f t="shared" si="11"/>
        <v>no empleneu</v>
      </c>
      <c r="N170" s="682"/>
      <c r="O170" s="291"/>
      <c r="P170" s="287"/>
      <c r="Q170" s="121" t="str">
        <f t="shared" si="2"/>
        <v>0,00000</v>
      </c>
      <c r="R170" s="292"/>
      <c r="S170" s="278"/>
      <c r="T170" s="1746"/>
      <c r="U170" s="27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row>
    <row r="171" spans="1:110" ht="35.1" hidden="1" customHeight="1" outlineLevel="1" x14ac:dyDescent="0.25">
      <c r="A171" s="107"/>
      <c r="B171" s="285"/>
      <c r="C171" s="286" t="s">
        <v>512</v>
      </c>
      <c r="D171" s="287"/>
      <c r="E171" s="288"/>
      <c r="F171" s="289"/>
      <c r="G171" s="598"/>
      <c r="H171" s="674"/>
      <c r="I171" s="674"/>
      <c r="J171" s="290" t="str">
        <f t="shared" si="12"/>
        <v>no empleneu</v>
      </c>
      <c r="K171" s="290" t="str">
        <f t="shared" si="9"/>
        <v>no empleneu</v>
      </c>
      <c r="L171" s="290" t="str">
        <f t="shared" si="10"/>
        <v>no empleneu</v>
      </c>
      <c r="M171" s="290" t="str">
        <f t="shared" si="11"/>
        <v>no empleneu</v>
      </c>
      <c r="N171" s="682"/>
      <c r="O171" s="291"/>
      <c r="P171" s="287"/>
      <c r="Q171" s="121" t="str">
        <f t="shared" si="2"/>
        <v>0,00000</v>
      </c>
      <c r="R171" s="292"/>
      <c r="S171" s="278"/>
      <c r="T171" s="1746"/>
      <c r="U171" s="27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row>
    <row r="172" spans="1:110" ht="35.1" hidden="1" customHeight="1" outlineLevel="1" x14ac:dyDescent="0.25">
      <c r="A172" s="107"/>
      <c r="B172" s="285"/>
      <c r="C172" s="286" t="s">
        <v>513</v>
      </c>
      <c r="D172" s="287"/>
      <c r="E172" s="288"/>
      <c r="F172" s="289"/>
      <c r="G172" s="598"/>
      <c r="H172" s="674"/>
      <c r="I172" s="674"/>
      <c r="J172" s="290" t="str">
        <f t="shared" si="12"/>
        <v>no empleneu</v>
      </c>
      <c r="K172" s="290" t="str">
        <f t="shared" si="9"/>
        <v>no empleneu</v>
      </c>
      <c r="L172" s="290" t="str">
        <f t="shared" si="10"/>
        <v>no empleneu</v>
      </c>
      <c r="M172" s="290" t="str">
        <f t="shared" si="11"/>
        <v>no empleneu</v>
      </c>
      <c r="N172" s="682"/>
      <c r="O172" s="291"/>
      <c r="P172" s="287"/>
      <c r="Q172" s="121" t="str">
        <f t="shared" si="2"/>
        <v>0,00000</v>
      </c>
      <c r="R172" s="292"/>
      <c r="S172" s="278"/>
      <c r="T172" s="1746"/>
      <c r="U172" s="27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row>
    <row r="173" spans="1:110" ht="35.1" hidden="1" customHeight="1" outlineLevel="1" x14ac:dyDescent="0.25">
      <c r="A173" s="107"/>
      <c r="B173" s="285"/>
      <c r="C173" s="286" t="s">
        <v>514</v>
      </c>
      <c r="D173" s="287"/>
      <c r="E173" s="288"/>
      <c r="F173" s="289"/>
      <c r="G173" s="598"/>
      <c r="H173" s="674"/>
      <c r="I173" s="674"/>
      <c r="J173" s="290" t="str">
        <f t="shared" si="12"/>
        <v>no empleneu</v>
      </c>
      <c r="K173" s="290" t="str">
        <f t="shared" si="9"/>
        <v>no empleneu</v>
      </c>
      <c r="L173" s="290" t="str">
        <f t="shared" si="10"/>
        <v>no empleneu</v>
      </c>
      <c r="M173" s="290" t="str">
        <f t="shared" si="11"/>
        <v>no empleneu</v>
      </c>
      <c r="N173" s="682"/>
      <c r="O173" s="291"/>
      <c r="P173" s="287"/>
      <c r="Q173" s="121" t="str">
        <f t="shared" si="2"/>
        <v>0,00000</v>
      </c>
      <c r="R173" s="292"/>
      <c r="S173" s="278"/>
      <c r="T173" s="1746"/>
      <c r="U173" s="27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row>
    <row r="174" spans="1:110" ht="35.1" hidden="1" customHeight="1" outlineLevel="1" x14ac:dyDescent="0.25">
      <c r="A174" s="107"/>
      <c r="B174" s="285"/>
      <c r="C174" s="286" t="s">
        <v>515</v>
      </c>
      <c r="D174" s="287"/>
      <c r="E174" s="288"/>
      <c r="F174" s="289"/>
      <c r="G174" s="598"/>
      <c r="H174" s="674"/>
      <c r="I174" s="674"/>
      <c r="J174" s="290" t="str">
        <f t="shared" si="12"/>
        <v>no empleneu</v>
      </c>
      <c r="K174" s="290" t="str">
        <f t="shared" si="9"/>
        <v>no empleneu</v>
      </c>
      <c r="L174" s="290" t="str">
        <f t="shared" si="10"/>
        <v>no empleneu</v>
      </c>
      <c r="M174" s="290" t="str">
        <f t="shared" si="11"/>
        <v>no empleneu</v>
      </c>
      <c r="N174" s="682"/>
      <c r="O174" s="291"/>
      <c r="P174" s="287"/>
      <c r="Q174" s="121" t="str">
        <f t="shared" si="2"/>
        <v>0,00000</v>
      </c>
      <c r="R174" s="292"/>
      <c r="S174" s="278"/>
      <c r="T174" s="1746"/>
      <c r="U174" s="27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row>
    <row r="175" spans="1:110" ht="35.1" hidden="1" customHeight="1" outlineLevel="1" x14ac:dyDescent="0.25">
      <c r="A175" s="107"/>
      <c r="B175" s="285"/>
      <c r="C175" s="286" t="s">
        <v>516</v>
      </c>
      <c r="D175" s="287"/>
      <c r="E175" s="288"/>
      <c r="F175" s="289"/>
      <c r="G175" s="598"/>
      <c r="H175" s="674"/>
      <c r="I175" s="674"/>
      <c r="J175" s="290" t="str">
        <f t="shared" si="12"/>
        <v>no empleneu</v>
      </c>
      <c r="K175" s="290" t="str">
        <f t="shared" si="9"/>
        <v>no empleneu</v>
      </c>
      <c r="L175" s="290" t="str">
        <f t="shared" si="10"/>
        <v>no empleneu</v>
      </c>
      <c r="M175" s="290" t="str">
        <f t="shared" si="11"/>
        <v>no empleneu</v>
      </c>
      <c r="N175" s="682"/>
      <c r="O175" s="291"/>
      <c r="P175" s="287"/>
      <c r="Q175" s="121" t="str">
        <f t="shared" si="2"/>
        <v>0,00000</v>
      </c>
      <c r="R175" s="292"/>
      <c r="S175" s="278"/>
      <c r="T175" s="1746"/>
      <c r="U175" s="27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row>
    <row r="176" spans="1:110" ht="35.1" hidden="1" customHeight="1" outlineLevel="1" x14ac:dyDescent="0.25">
      <c r="A176" s="107"/>
      <c r="B176" s="285"/>
      <c r="C176" s="286" t="s">
        <v>517</v>
      </c>
      <c r="D176" s="287"/>
      <c r="E176" s="288"/>
      <c r="F176" s="289"/>
      <c r="G176" s="598"/>
      <c r="H176" s="674"/>
      <c r="I176" s="674"/>
      <c r="J176" s="290" t="str">
        <f t="shared" si="12"/>
        <v>no empleneu</v>
      </c>
      <c r="K176" s="290" t="str">
        <f t="shared" si="9"/>
        <v>no empleneu</v>
      </c>
      <c r="L176" s="290" t="str">
        <f t="shared" si="10"/>
        <v>no empleneu</v>
      </c>
      <c r="M176" s="290" t="str">
        <f t="shared" si="11"/>
        <v>no empleneu</v>
      </c>
      <c r="N176" s="682"/>
      <c r="O176" s="291"/>
      <c r="P176" s="287"/>
      <c r="Q176" s="121" t="str">
        <f t="shared" si="2"/>
        <v>0,00000</v>
      </c>
      <c r="R176" s="292"/>
      <c r="S176" s="278"/>
      <c r="T176" s="1746"/>
      <c r="U176" s="27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row>
    <row r="177" spans="1:110" ht="35.1" hidden="1" customHeight="1" outlineLevel="1" x14ac:dyDescent="0.25">
      <c r="A177" s="107"/>
      <c r="B177" s="285"/>
      <c r="C177" s="286" t="s">
        <v>518</v>
      </c>
      <c r="D177" s="287"/>
      <c r="E177" s="288"/>
      <c r="F177" s="289"/>
      <c r="G177" s="598"/>
      <c r="H177" s="674"/>
      <c r="I177" s="674"/>
      <c r="J177" s="290" t="str">
        <f t="shared" si="12"/>
        <v>no empleneu</v>
      </c>
      <c r="K177" s="290" t="str">
        <f t="shared" si="9"/>
        <v>no empleneu</v>
      </c>
      <c r="L177" s="290" t="str">
        <f t="shared" si="10"/>
        <v>no empleneu</v>
      </c>
      <c r="M177" s="290" t="str">
        <f t="shared" si="11"/>
        <v>no empleneu</v>
      </c>
      <c r="N177" s="682"/>
      <c r="O177" s="291"/>
      <c r="P177" s="287"/>
      <c r="Q177" s="121" t="str">
        <f t="shared" si="2"/>
        <v>0,00000</v>
      </c>
      <c r="R177" s="292"/>
      <c r="S177" s="278"/>
      <c r="T177" s="1746"/>
      <c r="U177" s="27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row>
    <row r="178" spans="1:110" ht="35.1" hidden="1" customHeight="1" outlineLevel="1" x14ac:dyDescent="0.25">
      <c r="A178" s="107"/>
      <c r="B178" s="285"/>
      <c r="C178" s="286" t="s">
        <v>519</v>
      </c>
      <c r="D178" s="287"/>
      <c r="E178" s="288"/>
      <c r="F178" s="289"/>
      <c r="G178" s="598"/>
      <c r="H178" s="674"/>
      <c r="I178" s="674"/>
      <c r="J178" s="290" t="str">
        <f t="shared" si="12"/>
        <v>no empleneu</v>
      </c>
      <c r="K178" s="290" t="str">
        <f t="shared" si="9"/>
        <v>no empleneu</v>
      </c>
      <c r="L178" s="290" t="str">
        <f t="shared" si="10"/>
        <v>no empleneu</v>
      </c>
      <c r="M178" s="290" t="str">
        <f t="shared" si="11"/>
        <v>no empleneu</v>
      </c>
      <c r="N178" s="682"/>
      <c r="O178" s="291"/>
      <c r="P178" s="287"/>
      <c r="Q178" s="121" t="str">
        <f t="shared" si="2"/>
        <v>0,00000</v>
      </c>
      <c r="R178" s="292"/>
      <c r="S178" s="278"/>
      <c r="T178" s="1746"/>
      <c r="U178" s="27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row>
    <row r="179" spans="1:110" ht="35.1" hidden="1" customHeight="1" outlineLevel="1" x14ac:dyDescent="0.25">
      <c r="A179" s="107"/>
      <c r="B179" s="285"/>
      <c r="C179" s="286" t="s">
        <v>520</v>
      </c>
      <c r="D179" s="287"/>
      <c r="E179" s="288"/>
      <c r="F179" s="289"/>
      <c r="G179" s="598"/>
      <c r="H179" s="674"/>
      <c r="I179" s="674"/>
      <c r="J179" s="290" t="str">
        <f t="shared" si="12"/>
        <v>no empleneu</v>
      </c>
      <c r="K179" s="290" t="str">
        <f t="shared" si="9"/>
        <v>no empleneu</v>
      </c>
      <c r="L179" s="290" t="str">
        <f t="shared" si="10"/>
        <v>no empleneu</v>
      </c>
      <c r="M179" s="290" t="str">
        <f t="shared" si="11"/>
        <v>no empleneu</v>
      </c>
      <c r="N179" s="682"/>
      <c r="O179" s="291"/>
      <c r="P179" s="287"/>
      <c r="Q179" s="121" t="str">
        <f t="shared" si="2"/>
        <v>0,00000</v>
      </c>
      <c r="R179" s="292"/>
      <c r="S179" s="278"/>
      <c r="T179" s="1746"/>
      <c r="U179" s="27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row>
    <row r="180" spans="1:110" ht="35.1" hidden="1" customHeight="1" outlineLevel="1" x14ac:dyDescent="0.25">
      <c r="A180" s="107"/>
      <c r="B180" s="285"/>
      <c r="C180" s="286" t="s">
        <v>521</v>
      </c>
      <c r="D180" s="287"/>
      <c r="E180" s="288"/>
      <c r="F180" s="289"/>
      <c r="G180" s="598"/>
      <c r="H180" s="674"/>
      <c r="I180" s="674"/>
      <c r="J180" s="290" t="str">
        <f t="shared" si="12"/>
        <v>no empleneu</v>
      </c>
      <c r="K180" s="290" t="str">
        <f t="shared" si="9"/>
        <v>no empleneu</v>
      </c>
      <c r="L180" s="290" t="str">
        <f t="shared" si="10"/>
        <v>no empleneu</v>
      </c>
      <c r="M180" s="290" t="str">
        <f t="shared" si="11"/>
        <v>no empleneu</v>
      </c>
      <c r="N180" s="682"/>
      <c r="O180" s="291"/>
      <c r="P180" s="287"/>
      <c r="Q180" s="121" t="str">
        <f t="shared" si="2"/>
        <v>0,00000</v>
      </c>
      <c r="R180" s="292"/>
      <c r="S180" s="278"/>
      <c r="T180" s="1746"/>
      <c r="U180" s="27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row>
    <row r="181" spans="1:110" ht="35.1" hidden="1" customHeight="1" outlineLevel="1" x14ac:dyDescent="0.25">
      <c r="A181" s="107"/>
      <c r="B181" s="285"/>
      <c r="C181" s="286" t="s">
        <v>522</v>
      </c>
      <c r="D181" s="287"/>
      <c r="E181" s="288"/>
      <c r="F181" s="289"/>
      <c r="G181" s="598"/>
      <c r="H181" s="674"/>
      <c r="I181" s="674"/>
      <c r="J181" s="290" t="str">
        <f t="shared" si="12"/>
        <v>no empleneu</v>
      </c>
      <c r="K181" s="290" t="str">
        <f t="shared" si="9"/>
        <v>no empleneu</v>
      </c>
      <c r="L181" s="290" t="str">
        <f t="shared" si="10"/>
        <v>no empleneu</v>
      </c>
      <c r="M181" s="290" t="str">
        <f t="shared" si="11"/>
        <v>no empleneu</v>
      </c>
      <c r="N181" s="682"/>
      <c r="O181" s="291"/>
      <c r="P181" s="287"/>
      <c r="Q181" s="121" t="str">
        <f t="shared" si="2"/>
        <v>0,00000</v>
      </c>
      <c r="R181" s="292"/>
      <c r="S181" s="278"/>
      <c r="T181" s="1746"/>
      <c r="U181" s="27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row>
    <row r="182" spans="1:110" ht="35.1" hidden="1" customHeight="1" outlineLevel="1" x14ac:dyDescent="0.25">
      <c r="A182" s="107"/>
      <c r="B182" s="285"/>
      <c r="C182" s="286" t="s">
        <v>523</v>
      </c>
      <c r="D182" s="287"/>
      <c r="E182" s="288"/>
      <c r="F182" s="289"/>
      <c r="G182" s="598"/>
      <c r="H182" s="674"/>
      <c r="I182" s="674"/>
      <c r="J182" s="290" t="str">
        <f t="shared" si="12"/>
        <v>no empleneu</v>
      </c>
      <c r="K182" s="290" t="str">
        <f t="shared" si="9"/>
        <v>no empleneu</v>
      </c>
      <c r="L182" s="290" t="str">
        <f t="shared" si="10"/>
        <v>no empleneu</v>
      </c>
      <c r="M182" s="290" t="str">
        <f t="shared" si="11"/>
        <v>no empleneu</v>
      </c>
      <c r="N182" s="682"/>
      <c r="O182" s="291"/>
      <c r="P182" s="287"/>
      <c r="Q182" s="121" t="str">
        <f t="shared" si="2"/>
        <v>0,00000</v>
      </c>
      <c r="R182" s="292"/>
      <c r="S182" s="278"/>
      <c r="T182" s="1746"/>
      <c r="U182" s="27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row>
    <row r="183" spans="1:110" ht="35.1" hidden="1" customHeight="1" outlineLevel="1" x14ac:dyDescent="0.25">
      <c r="A183" s="107"/>
      <c r="B183" s="285"/>
      <c r="C183" s="286" t="s">
        <v>524</v>
      </c>
      <c r="D183" s="287"/>
      <c r="E183" s="288"/>
      <c r="F183" s="289"/>
      <c r="G183" s="598"/>
      <c r="H183" s="674"/>
      <c r="I183" s="674"/>
      <c r="J183" s="290" t="str">
        <f t="shared" si="12"/>
        <v>no empleneu</v>
      </c>
      <c r="K183" s="290" t="str">
        <f t="shared" si="9"/>
        <v>no empleneu</v>
      </c>
      <c r="L183" s="290" t="str">
        <f t="shared" si="10"/>
        <v>no empleneu</v>
      </c>
      <c r="M183" s="290" t="str">
        <f t="shared" si="11"/>
        <v>no empleneu</v>
      </c>
      <c r="N183" s="682"/>
      <c r="O183" s="291"/>
      <c r="P183" s="287"/>
      <c r="Q183" s="121" t="str">
        <f t="shared" si="2"/>
        <v>0,00000</v>
      </c>
      <c r="R183" s="292"/>
      <c r="S183" s="278"/>
      <c r="T183" s="1746"/>
      <c r="U183" s="27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row>
    <row r="184" spans="1:110" ht="35.1" hidden="1" customHeight="1" outlineLevel="1" x14ac:dyDescent="0.25">
      <c r="A184" s="107"/>
      <c r="B184" s="285"/>
      <c r="C184" s="286" t="s">
        <v>525</v>
      </c>
      <c r="D184" s="287"/>
      <c r="E184" s="288"/>
      <c r="F184" s="289"/>
      <c r="G184" s="598"/>
      <c r="H184" s="674"/>
      <c r="I184" s="674"/>
      <c r="J184" s="290" t="str">
        <f t="shared" si="12"/>
        <v>no empleneu</v>
      </c>
      <c r="K184" s="290" t="str">
        <f t="shared" si="9"/>
        <v>no empleneu</v>
      </c>
      <c r="L184" s="290" t="str">
        <f t="shared" si="10"/>
        <v>no empleneu</v>
      </c>
      <c r="M184" s="290" t="str">
        <f t="shared" si="11"/>
        <v>no empleneu</v>
      </c>
      <c r="N184" s="682"/>
      <c r="O184" s="291"/>
      <c r="P184" s="287"/>
      <c r="Q184" s="121" t="str">
        <f t="shared" si="2"/>
        <v>0,00000</v>
      </c>
      <c r="R184" s="292"/>
      <c r="S184" s="278"/>
      <c r="T184" s="1746"/>
      <c r="U184" s="27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row>
    <row r="185" spans="1:110" ht="35.1" hidden="1" customHeight="1" outlineLevel="1" x14ac:dyDescent="0.25">
      <c r="A185" s="107"/>
      <c r="B185" s="285"/>
      <c r="C185" s="286" t="s">
        <v>526</v>
      </c>
      <c r="D185" s="287"/>
      <c r="E185" s="288"/>
      <c r="F185" s="289"/>
      <c r="G185" s="598"/>
      <c r="H185" s="674"/>
      <c r="I185" s="674"/>
      <c r="J185" s="290" t="str">
        <f t="shared" si="12"/>
        <v>no empleneu</v>
      </c>
      <c r="K185" s="290" t="str">
        <f t="shared" si="9"/>
        <v>no empleneu</v>
      </c>
      <c r="L185" s="290" t="str">
        <f t="shared" si="10"/>
        <v>no empleneu</v>
      </c>
      <c r="M185" s="290" t="str">
        <f t="shared" si="11"/>
        <v>no empleneu</v>
      </c>
      <c r="N185" s="682"/>
      <c r="O185" s="291"/>
      <c r="P185" s="287"/>
      <c r="Q185" s="121" t="str">
        <f t="shared" si="2"/>
        <v>0,00000</v>
      </c>
      <c r="R185" s="292"/>
      <c r="S185" s="278"/>
      <c r="T185" s="1746"/>
      <c r="U185" s="27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row>
    <row r="186" spans="1:110" ht="35.1" hidden="1" customHeight="1" outlineLevel="1" x14ac:dyDescent="0.25">
      <c r="A186" s="107"/>
      <c r="B186" s="285"/>
      <c r="C186" s="286" t="s">
        <v>527</v>
      </c>
      <c r="D186" s="287"/>
      <c r="E186" s="288"/>
      <c r="F186" s="289"/>
      <c r="G186" s="598"/>
      <c r="H186" s="674"/>
      <c r="I186" s="674"/>
      <c r="J186" s="290" t="str">
        <f t="shared" si="12"/>
        <v>no empleneu</v>
      </c>
      <c r="K186" s="290" t="str">
        <f t="shared" si="9"/>
        <v>no empleneu</v>
      </c>
      <c r="L186" s="290" t="str">
        <f t="shared" si="10"/>
        <v>no empleneu</v>
      </c>
      <c r="M186" s="290" t="str">
        <f t="shared" si="11"/>
        <v>no empleneu</v>
      </c>
      <c r="N186" s="682"/>
      <c r="O186" s="291"/>
      <c r="P186" s="287"/>
      <c r="Q186" s="121" t="str">
        <f t="shared" si="2"/>
        <v>0,00000</v>
      </c>
      <c r="R186" s="292"/>
      <c r="S186" s="278"/>
      <c r="T186" s="1746"/>
      <c r="U186" s="27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row>
    <row r="187" spans="1:110" ht="35.1" hidden="1" customHeight="1" outlineLevel="1" x14ac:dyDescent="0.25">
      <c r="A187" s="107"/>
      <c r="B187" s="285"/>
      <c r="C187" s="286" t="s">
        <v>528</v>
      </c>
      <c r="D187" s="287"/>
      <c r="E187" s="288"/>
      <c r="F187" s="289"/>
      <c r="G187" s="598"/>
      <c r="H187" s="674"/>
      <c r="I187" s="674"/>
      <c r="J187" s="290" t="str">
        <f t="shared" si="12"/>
        <v>no empleneu</v>
      </c>
      <c r="K187" s="290" t="str">
        <f t="shared" si="9"/>
        <v>no empleneu</v>
      </c>
      <c r="L187" s="290" t="str">
        <f t="shared" si="10"/>
        <v>no empleneu</v>
      </c>
      <c r="M187" s="290" t="str">
        <f t="shared" si="11"/>
        <v>no empleneu</v>
      </c>
      <c r="N187" s="682"/>
      <c r="O187" s="291"/>
      <c r="P187" s="287"/>
      <c r="Q187" s="121" t="str">
        <f t="shared" si="2"/>
        <v>0,00000</v>
      </c>
      <c r="R187" s="292"/>
      <c r="S187" s="278"/>
      <c r="T187" s="1746"/>
      <c r="U187" s="27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row>
    <row r="188" spans="1:110" ht="35.1" hidden="1" customHeight="1" outlineLevel="1" x14ac:dyDescent="0.25">
      <c r="A188" s="107"/>
      <c r="B188" s="285"/>
      <c r="C188" s="286" t="s">
        <v>529</v>
      </c>
      <c r="D188" s="287"/>
      <c r="E188" s="288"/>
      <c r="F188" s="289"/>
      <c r="G188" s="598"/>
      <c r="H188" s="674"/>
      <c r="I188" s="674"/>
      <c r="J188" s="290" t="str">
        <f t="shared" si="12"/>
        <v>no empleneu</v>
      </c>
      <c r="K188" s="290" t="str">
        <f t="shared" si="9"/>
        <v>no empleneu</v>
      </c>
      <c r="L188" s="290" t="str">
        <f t="shared" si="10"/>
        <v>no empleneu</v>
      </c>
      <c r="M188" s="290" t="str">
        <f t="shared" si="11"/>
        <v>no empleneu</v>
      </c>
      <c r="N188" s="682"/>
      <c r="O188" s="291"/>
      <c r="P188" s="287"/>
      <c r="Q188" s="121" t="str">
        <f t="shared" si="2"/>
        <v>0,00000</v>
      </c>
      <c r="R188" s="292"/>
      <c r="S188" s="278"/>
      <c r="T188" s="1746"/>
      <c r="U188" s="27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row>
    <row r="189" spans="1:110" ht="35.1" hidden="1" customHeight="1" outlineLevel="1" x14ac:dyDescent="0.25">
      <c r="A189" s="107"/>
      <c r="B189" s="285"/>
      <c r="C189" s="286" t="s">
        <v>530</v>
      </c>
      <c r="D189" s="287"/>
      <c r="E189" s="288"/>
      <c r="F189" s="289"/>
      <c r="G189" s="598"/>
      <c r="H189" s="674"/>
      <c r="I189" s="674"/>
      <c r="J189" s="290" t="str">
        <f t="shared" si="12"/>
        <v>no empleneu</v>
      </c>
      <c r="K189" s="290" t="str">
        <f t="shared" si="9"/>
        <v>no empleneu</v>
      </c>
      <c r="L189" s="290" t="str">
        <f t="shared" si="10"/>
        <v>no empleneu</v>
      </c>
      <c r="M189" s="290" t="str">
        <f t="shared" si="11"/>
        <v>no empleneu</v>
      </c>
      <c r="N189" s="682"/>
      <c r="O189" s="291"/>
      <c r="P189" s="287"/>
      <c r="Q189" s="121" t="str">
        <f t="shared" si="2"/>
        <v>0,00000</v>
      </c>
      <c r="R189" s="292"/>
      <c r="S189" s="278"/>
      <c r="T189" s="1746"/>
      <c r="U189" s="27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row>
    <row r="190" spans="1:110" ht="35.1" hidden="1" customHeight="1" outlineLevel="1" x14ac:dyDescent="0.25">
      <c r="A190" s="107"/>
      <c r="B190" s="285"/>
      <c r="C190" s="286" t="s">
        <v>531</v>
      </c>
      <c r="D190" s="287"/>
      <c r="E190" s="288"/>
      <c r="F190" s="289"/>
      <c r="G190" s="598"/>
      <c r="H190" s="674"/>
      <c r="I190" s="674"/>
      <c r="J190" s="290" t="str">
        <f t="shared" si="12"/>
        <v>no empleneu</v>
      </c>
      <c r="K190" s="290" t="str">
        <f t="shared" si="9"/>
        <v>no empleneu</v>
      </c>
      <c r="L190" s="290" t="str">
        <f t="shared" si="10"/>
        <v>no empleneu</v>
      </c>
      <c r="M190" s="290" t="str">
        <f t="shared" si="11"/>
        <v>no empleneu</v>
      </c>
      <c r="N190" s="682"/>
      <c r="O190" s="291"/>
      <c r="P190" s="287"/>
      <c r="Q190" s="121" t="str">
        <f t="shared" si="2"/>
        <v>0,00000</v>
      </c>
      <c r="R190" s="292"/>
      <c r="S190" s="278"/>
      <c r="T190" s="1746"/>
      <c r="U190" s="27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row>
    <row r="191" spans="1:110" ht="35.1" hidden="1" customHeight="1" outlineLevel="1" x14ac:dyDescent="0.25">
      <c r="A191" s="107"/>
      <c r="B191" s="285"/>
      <c r="C191" s="286" t="s">
        <v>532</v>
      </c>
      <c r="D191" s="287"/>
      <c r="E191" s="288"/>
      <c r="F191" s="289"/>
      <c r="G191" s="598"/>
      <c r="H191" s="674"/>
      <c r="I191" s="674"/>
      <c r="J191" s="290" t="str">
        <f t="shared" si="12"/>
        <v>no empleneu</v>
      </c>
      <c r="K191" s="290" t="str">
        <f t="shared" si="9"/>
        <v>no empleneu</v>
      </c>
      <c r="L191" s="290" t="str">
        <f t="shared" si="10"/>
        <v>no empleneu</v>
      </c>
      <c r="M191" s="290" t="str">
        <f t="shared" si="11"/>
        <v>no empleneu</v>
      </c>
      <c r="N191" s="682"/>
      <c r="O191" s="291"/>
      <c r="P191" s="287"/>
      <c r="Q191" s="121" t="str">
        <f t="shared" si="2"/>
        <v>0,00000</v>
      </c>
      <c r="R191" s="292"/>
      <c r="S191" s="278"/>
      <c r="T191" s="1746"/>
      <c r="U191" s="27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row>
    <row r="192" spans="1:110" ht="35.1" hidden="1" customHeight="1" outlineLevel="1" x14ac:dyDescent="0.25">
      <c r="A192" s="107"/>
      <c r="B192" s="285"/>
      <c r="C192" s="286" t="s">
        <v>533</v>
      </c>
      <c r="D192" s="287"/>
      <c r="E192" s="288"/>
      <c r="F192" s="289"/>
      <c r="G192" s="598"/>
      <c r="H192" s="674"/>
      <c r="I192" s="674"/>
      <c r="J192" s="290" t="str">
        <f t="shared" si="12"/>
        <v>no empleneu</v>
      </c>
      <c r="K192" s="290" t="str">
        <f t="shared" si="9"/>
        <v>no empleneu</v>
      </c>
      <c r="L192" s="290" t="str">
        <f t="shared" si="10"/>
        <v>no empleneu</v>
      </c>
      <c r="M192" s="290" t="str">
        <f t="shared" si="11"/>
        <v>no empleneu</v>
      </c>
      <c r="N192" s="682"/>
      <c r="O192" s="291"/>
      <c r="P192" s="287"/>
      <c r="Q192" s="121" t="str">
        <f t="shared" si="2"/>
        <v>0,00000</v>
      </c>
      <c r="R192" s="292"/>
      <c r="S192" s="278"/>
      <c r="T192" s="1746"/>
      <c r="U192" s="27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row>
    <row r="193" spans="1:110" ht="35.1" hidden="1" customHeight="1" outlineLevel="1" x14ac:dyDescent="0.25">
      <c r="A193" s="107"/>
      <c r="B193" s="285"/>
      <c r="C193" s="286" t="s">
        <v>534</v>
      </c>
      <c r="D193" s="287"/>
      <c r="E193" s="288"/>
      <c r="F193" s="289"/>
      <c r="G193" s="598"/>
      <c r="H193" s="674"/>
      <c r="I193" s="674"/>
      <c r="J193" s="290" t="str">
        <f t="shared" si="12"/>
        <v>no empleneu</v>
      </c>
      <c r="K193" s="290" t="str">
        <f t="shared" si="9"/>
        <v>no empleneu</v>
      </c>
      <c r="L193" s="290" t="str">
        <f t="shared" si="10"/>
        <v>no empleneu</v>
      </c>
      <c r="M193" s="290" t="str">
        <f t="shared" si="11"/>
        <v>no empleneu</v>
      </c>
      <c r="N193" s="682"/>
      <c r="O193" s="291"/>
      <c r="P193" s="287"/>
      <c r="Q193" s="121" t="str">
        <f t="shared" si="2"/>
        <v>0,00000</v>
      </c>
      <c r="R193" s="292"/>
      <c r="S193" s="278"/>
      <c r="T193" s="1746"/>
      <c r="U193" s="27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row>
    <row r="194" spans="1:110" ht="35.1" hidden="1" customHeight="1" outlineLevel="1" x14ac:dyDescent="0.25">
      <c r="A194" s="107"/>
      <c r="B194" s="285"/>
      <c r="C194" s="286" t="s">
        <v>535</v>
      </c>
      <c r="D194" s="287"/>
      <c r="E194" s="288"/>
      <c r="F194" s="289"/>
      <c r="G194" s="598"/>
      <c r="H194" s="674"/>
      <c r="I194" s="674"/>
      <c r="J194" s="290" t="str">
        <f t="shared" si="12"/>
        <v>no empleneu</v>
      </c>
      <c r="K194" s="290" t="str">
        <f t="shared" si="9"/>
        <v>no empleneu</v>
      </c>
      <c r="L194" s="290" t="str">
        <f t="shared" si="10"/>
        <v>no empleneu</v>
      </c>
      <c r="M194" s="290" t="str">
        <f t="shared" si="11"/>
        <v>no empleneu</v>
      </c>
      <c r="N194" s="682"/>
      <c r="O194" s="291"/>
      <c r="P194" s="287"/>
      <c r="Q194" s="121" t="str">
        <f t="shared" si="2"/>
        <v>0,00000</v>
      </c>
      <c r="R194" s="292"/>
      <c r="S194" s="278"/>
      <c r="T194" s="1746"/>
      <c r="U194" s="27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row>
    <row r="195" spans="1:110" ht="35.1" hidden="1" customHeight="1" outlineLevel="1" x14ac:dyDescent="0.25">
      <c r="A195" s="107"/>
      <c r="B195" s="285"/>
      <c r="C195" s="286" t="s">
        <v>536</v>
      </c>
      <c r="D195" s="287"/>
      <c r="E195" s="288"/>
      <c r="F195" s="289"/>
      <c r="G195" s="598"/>
      <c r="H195" s="674"/>
      <c r="I195" s="674"/>
      <c r="J195" s="290" t="str">
        <f t="shared" si="12"/>
        <v>no empleneu</v>
      </c>
      <c r="K195" s="290" t="str">
        <f t="shared" si="9"/>
        <v>no empleneu</v>
      </c>
      <c r="L195" s="290" t="str">
        <f t="shared" si="10"/>
        <v>no empleneu</v>
      </c>
      <c r="M195" s="290" t="str">
        <f t="shared" si="11"/>
        <v>no empleneu</v>
      </c>
      <c r="N195" s="682"/>
      <c r="O195" s="291"/>
      <c r="P195" s="287"/>
      <c r="Q195" s="121" t="str">
        <f t="shared" si="2"/>
        <v>0,00000</v>
      </c>
      <c r="R195" s="292"/>
      <c r="S195" s="278"/>
      <c r="T195" s="1746"/>
      <c r="U195" s="27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row>
    <row r="196" spans="1:110" ht="35.1" hidden="1" customHeight="1" outlineLevel="1" x14ac:dyDescent="0.25">
      <c r="A196" s="107"/>
      <c r="B196" s="285"/>
      <c r="C196" s="286" t="s">
        <v>537</v>
      </c>
      <c r="D196" s="287"/>
      <c r="E196" s="288"/>
      <c r="F196" s="289"/>
      <c r="G196" s="598"/>
      <c r="H196" s="674"/>
      <c r="I196" s="674"/>
      <c r="J196" s="290" t="str">
        <f t="shared" si="12"/>
        <v>no empleneu</v>
      </c>
      <c r="K196" s="290" t="str">
        <f t="shared" si="9"/>
        <v>no empleneu</v>
      </c>
      <c r="L196" s="290" t="str">
        <f t="shared" si="10"/>
        <v>no empleneu</v>
      </c>
      <c r="M196" s="290" t="str">
        <f t="shared" si="11"/>
        <v>no empleneu</v>
      </c>
      <c r="N196" s="682"/>
      <c r="O196" s="291"/>
      <c r="P196" s="287"/>
      <c r="Q196" s="121" t="str">
        <f t="shared" si="2"/>
        <v>0,00000</v>
      </c>
      <c r="R196" s="292"/>
      <c r="S196" s="278"/>
      <c r="T196" s="1746"/>
      <c r="U196" s="27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row>
    <row r="197" spans="1:110" ht="35.1" hidden="1" customHeight="1" outlineLevel="1" x14ac:dyDescent="0.25">
      <c r="A197" s="107"/>
      <c r="B197" s="285"/>
      <c r="C197" s="286" t="s">
        <v>538</v>
      </c>
      <c r="D197" s="287"/>
      <c r="E197" s="288"/>
      <c r="F197" s="289"/>
      <c r="G197" s="598"/>
      <c r="H197" s="674"/>
      <c r="I197" s="674"/>
      <c r="J197" s="290" t="str">
        <f t="shared" si="12"/>
        <v>no empleneu</v>
      </c>
      <c r="K197" s="290" t="str">
        <f t="shared" si="9"/>
        <v>no empleneu</v>
      </c>
      <c r="L197" s="290" t="str">
        <f t="shared" si="10"/>
        <v>no empleneu</v>
      </c>
      <c r="M197" s="290" t="str">
        <f t="shared" si="11"/>
        <v>no empleneu</v>
      </c>
      <c r="N197" s="682"/>
      <c r="O197" s="291"/>
      <c r="P197" s="287"/>
      <c r="Q197" s="121" t="str">
        <f t="shared" si="2"/>
        <v>0,00000</v>
      </c>
      <c r="R197" s="292"/>
      <c r="S197" s="278"/>
      <c r="T197" s="1746"/>
      <c r="U197" s="27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row>
    <row r="198" spans="1:110" ht="35.1" hidden="1" customHeight="1" outlineLevel="1" x14ac:dyDescent="0.25">
      <c r="A198" s="107"/>
      <c r="B198" s="285"/>
      <c r="C198" s="286" t="s">
        <v>539</v>
      </c>
      <c r="D198" s="287"/>
      <c r="E198" s="288"/>
      <c r="F198" s="289"/>
      <c r="G198" s="598"/>
      <c r="H198" s="674"/>
      <c r="I198" s="674"/>
      <c r="J198" s="290" t="str">
        <f t="shared" si="12"/>
        <v>no empleneu</v>
      </c>
      <c r="K198" s="290" t="str">
        <f t="shared" si="9"/>
        <v>no empleneu</v>
      </c>
      <c r="L198" s="290" t="str">
        <f t="shared" si="10"/>
        <v>no empleneu</v>
      </c>
      <c r="M198" s="290" t="str">
        <f t="shared" si="11"/>
        <v>no empleneu</v>
      </c>
      <c r="N198" s="682"/>
      <c r="O198" s="291"/>
      <c r="P198" s="287"/>
      <c r="Q198" s="121" t="str">
        <f t="shared" si="2"/>
        <v>0,00000</v>
      </c>
      <c r="R198" s="292"/>
      <c r="S198" s="278"/>
      <c r="T198" s="1746"/>
      <c r="U198" s="27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row>
    <row r="199" spans="1:110" ht="35.1" hidden="1" customHeight="1" outlineLevel="1" x14ac:dyDescent="0.25">
      <c r="A199" s="107"/>
      <c r="B199" s="285"/>
      <c r="C199" s="286" t="s">
        <v>540</v>
      </c>
      <c r="D199" s="287"/>
      <c r="E199" s="288"/>
      <c r="F199" s="289"/>
      <c r="G199" s="598"/>
      <c r="H199" s="674"/>
      <c r="I199" s="674"/>
      <c r="J199" s="290" t="str">
        <f t="shared" si="12"/>
        <v>no empleneu</v>
      </c>
      <c r="K199" s="290" t="str">
        <f t="shared" si="9"/>
        <v>no empleneu</v>
      </c>
      <c r="L199" s="290" t="str">
        <f t="shared" si="10"/>
        <v>no empleneu</v>
      </c>
      <c r="M199" s="290" t="str">
        <f t="shared" si="11"/>
        <v>no empleneu</v>
      </c>
      <c r="N199" s="682"/>
      <c r="O199" s="291"/>
      <c r="P199" s="287"/>
      <c r="Q199" s="121" t="str">
        <f t="shared" si="2"/>
        <v>0,00000</v>
      </c>
      <c r="R199" s="292"/>
      <c r="S199" s="278"/>
      <c r="T199" s="1746"/>
      <c r="U199" s="27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row>
    <row r="200" spans="1:110" ht="35.1" hidden="1" customHeight="1" outlineLevel="1" x14ac:dyDescent="0.25">
      <c r="A200" s="107"/>
      <c r="B200" s="285"/>
      <c r="C200" s="286" t="s">
        <v>541</v>
      </c>
      <c r="D200" s="287"/>
      <c r="E200" s="288"/>
      <c r="F200" s="289"/>
      <c r="G200" s="598"/>
      <c r="H200" s="674"/>
      <c r="I200" s="674"/>
      <c r="J200" s="290" t="str">
        <f t="shared" si="12"/>
        <v>no empleneu</v>
      </c>
      <c r="K200" s="290" t="str">
        <f t="shared" si="9"/>
        <v>no empleneu</v>
      </c>
      <c r="L200" s="290" t="str">
        <f t="shared" si="10"/>
        <v>no empleneu</v>
      </c>
      <c r="M200" s="290" t="str">
        <f t="shared" si="11"/>
        <v>no empleneu</v>
      </c>
      <c r="N200" s="682"/>
      <c r="O200" s="291"/>
      <c r="P200" s="287"/>
      <c r="Q200" s="121" t="str">
        <f t="shared" si="2"/>
        <v>0,00000</v>
      </c>
      <c r="R200" s="292"/>
      <c r="S200" s="278"/>
      <c r="T200" s="1746"/>
      <c r="U200" s="27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row>
    <row r="201" spans="1:110" ht="35.1" hidden="1" customHeight="1" outlineLevel="1" x14ac:dyDescent="0.25">
      <c r="A201" s="107"/>
      <c r="B201" s="285"/>
      <c r="C201" s="286" t="s">
        <v>542</v>
      </c>
      <c r="D201" s="287"/>
      <c r="E201" s="288"/>
      <c r="F201" s="289"/>
      <c r="G201" s="598"/>
      <c r="H201" s="674"/>
      <c r="I201" s="674"/>
      <c r="J201" s="290" t="str">
        <f t="shared" si="12"/>
        <v>no empleneu</v>
      </c>
      <c r="K201" s="290" t="str">
        <f t="shared" si="9"/>
        <v>no empleneu</v>
      </c>
      <c r="L201" s="290" t="str">
        <f t="shared" si="10"/>
        <v>no empleneu</v>
      </c>
      <c r="M201" s="290" t="str">
        <f t="shared" si="11"/>
        <v>no empleneu</v>
      </c>
      <c r="N201" s="682"/>
      <c r="O201" s="291"/>
      <c r="P201" s="287"/>
      <c r="Q201" s="121" t="str">
        <f t="shared" si="2"/>
        <v>0,00000</v>
      </c>
      <c r="R201" s="292"/>
      <c r="S201" s="278"/>
      <c r="T201" s="1746"/>
      <c r="U201" s="27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row>
    <row r="202" spans="1:110" ht="35.1" hidden="1" customHeight="1" outlineLevel="1" x14ac:dyDescent="0.25">
      <c r="A202" s="107"/>
      <c r="B202" s="285"/>
      <c r="C202" s="286" t="s">
        <v>543</v>
      </c>
      <c r="D202" s="287"/>
      <c r="E202" s="288"/>
      <c r="F202" s="289"/>
      <c r="G202" s="598"/>
      <c r="H202" s="674"/>
      <c r="I202" s="674"/>
      <c r="J202" s="290" t="str">
        <f t="shared" si="12"/>
        <v>no empleneu</v>
      </c>
      <c r="K202" s="290" t="str">
        <f t="shared" si="9"/>
        <v>no empleneu</v>
      </c>
      <c r="L202" s="290" t="str">
        <f t="shared" si="10"/>
        <v>no empleneu</v>
      </c>
      <c r="M202" s="290" t="str">
        <f t="shared" si="11"/>
        <v>no empleneu</v>
      </c>
      <c r="N202" s="682"/>
      <c r="O202" s="291"/>
      <c r="P202" s="287"/>
      <c r="Q202" s="121" t="str">
        <f t="shared" si="2"/>
        <v>0,00000</v>
      </c>
      <c r="R202" s="292"/>
      <c r="S202" s="278"/>
      <c r="T202" s="1746"/>
      <c r="U202" s="27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row>
    <row r="203" spans="1:110" ht="35.1" hidden="1" customHeight="1" outlineLevel="1" x14ac:dyDescent="0.25">
      <c r="A203" s="107"/>
      <c r="B203" s="285"/>
      <c r="C203" s="286" t="s">
        <v>544</v>
      </c>
      <c r="D203" s="287"/>
      <c r="E203" s="288"/>
      <c r="F203" s="289"/>
      <c r="G203" s="598"/>
      <c r="H203" s="674"/>
      <c r="I203" s="674"/>
      <c r="J203" s="290" t="str">
        <f t="shared" si="12"/>
        <v>no empleneu</v>
      </c>
      <c r="K203" s="290" t="str">
        <f t="shared" si="9"/>
        <v>no empleneu</v>
      </c>
      <c r="L203" s="290" t="str">
        <f t="shared" si="10"/>
        <v>no empleneu</v>
      </c>
      <c r="M203" s="290" t="str">
        <f t="shared" si="11"/>
        <v>no empleneu</v>
      </c>
      <c r="N203" s="682"/>
      <c r="O203" s="291"/>
      <c r="P203" s="287"/>
      <c r="Q203" s="121" t="str">
        <f t="shared" si="2"/>
        <v>0,00000</v>
      </c>
      <c r="R203" s="292"/>
      <c r="S203" s="278"/>
      <c r="T203" s="1746"/>
      <c r="U203" s="27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row>
    <row r="204" spans="1:110" ht="35.1" hidden="1" customHeight="1" outlineLevel="1" x14ac:dyDescent="0.25">
      <c r="A204" s="107"/>
      <c r="B204" s="285"/>
      <c r="C204" s="286" t="s">
        <v>545</v>
      </c>
      <c r="D204" s="287"/>
      <c r="E204" s="288"/>
      <c r="F204" s="289"/>
      <c r="G204" s="598"/>
      <c r="H204" s="674"/>
      <c r="I204" s="674"/>
      <c r="J204" s="290" t="str">
        <f t="shared" si="12"/>
        <v>no empleneu</v>
      </c>
      <c r="K204" s="290" t="str">
        <f t="shared" si="9"/>
        <v>no empleneu</v>
      </c>
      <c r="L204" s="290" t="str">
        <f t="shared" si="10"/>
        <v>no empleneu</v>
      </c>
      <c r="M204" s="290" t="str">
        <f t="shared" si="11"/>
        <v>no empleneu</v>
      </c>
      <c r="N204" s="682"/>
      <c r="O204" s="291"/>
      <c r="P204" s="287"/>
      <c r="Q204" s="121" t="str">
        <f t="shared" si="2"/>
        <v>0,00000</v>
      </c>
      <c r="R204" s="292"/>
      <c r="S204" s="278"/>
      <c r="T204" s="1746"/>
      <c r="U204" s="27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row>
    <row r="205" spans="1:110" ht="35.1" hidden="1" customHeight="1" outlineLevel="1" x14ac:dyDescent="0.25">
      <c r="A205" s="107"/>
      <c r="B205" s="285"/>
      <c r="C205" s="286" t="s">
        <v>546</v>
      </c>
      <c r="D205" s="287"/>
      <c r="E205" s="288"/>
      <c r="F205" s="289"/>
      <c r="G205" s="598"/>
      <c r="H205" s="674"/>
      <c r="I205" s="674"/>
      <c r="J205" s="290" t="str">
        <f t="shared" si="12"/>
        <v>no empleneu</v>
      </c>
      <c r="K205" s="290" t="str">
        <f t="shared" si="9"/>
        <v>no empleneu</v>
      </c>
      <c r="L205" s="290" t="str">
        <f t="shared" si="10"/>
        <v>no empleneu</v>
      </c>
      <c r="M205" s="290" t="str">
        <f t="shared" si="11"/>
        <v>no empleneu</v>
      </c>
      <c r="N205" s="682"/>
      <c r="O205" s="291"/>
      <c r="P205" s="287"/>
      <c r="Q205" s="121" t="str">
        <f t="shared" si="2"/>
        <v>0,00000</v>
      </c>
      <c r="R205" s="292"/>
      <c r="S205" s="278"/>
      <c r="T205" s="1746"/>
      <c r="U205" s="27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row>
    <row r="206" spans="1:110" ht="35.1" hidden="1" customHeight="1" outlineLevel="1" x14ac:dyDescent="0.25">
      <c r="A206" s="107"/>
      <c r="B206" s="285"/>
      <c r="C206" s="286" t="s">
        <v>547</v>
      </c>
      <c r="D206" s="287"/>
      <c r="E206" s="288"/>
      <c r="F206" s="289"/>
      <c r="G206" s="598"/>
      <c r="H206" s="674"/>
      <c r="I206" s="674"/>
      <c r="J206" s="290" t="str">
        <f t="shared" si="12"/>
        <v>no empleneu</v>
      </c>
      <c r="K206" s="290" t="str">
        <f t="shared" si="9"/>
        <v>no empleneu</v>
      </c>
      <c r="L206" s="290" t="str">
        <f t="shared" si="10"/>
        <v>no empleneu</v>
      </c>
      <c r="M206" s="290" t="str">
        <f t="shared" si="11"/>
        <v>no empleneu</v>
      </c>
      <c r="N206" s="682"/>
      <c r="O206" s="291"/>
      <c r="P206" s="287"/>
      <c r="Q206" s="121" t="str">
        <f t="shared" si="2"/>
        <v>0,00000</v>
      </c>
      <c r="R206" s="292"/>
      <c r="S206" s="278"/>
      <c r="T206" s="1746"/>
      <c r="U206" s="27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row>
    <row r="207" spans="1:110" ht="35.1" hidden="1" customHeight="1" outlineLevel="1" x14ac:dyDescent="0.25">
      <c r="A207" s="107"/>
      <c r="B207" s="285"/>
      <c r="C207" s="286" t="s">
        <v>548</v>
      </c>
      <c r="D207" s="287"/>
      <c r="E207" s="288"/>
      <c r="F207" s="289"/>
      <c r="G207" s="598"/>
      <c r="H207" s="674"/>
      <c r="I207" s="674"/>
      <c r="J207" s="290" t="str">
        <f t="shared" si="12"/>
        <v>no empleneu</v>
      </c>
      <c r="K207" s="290" t="str">
        <f t="shared" si="9"/>
        <v>no empleneu</v>
      </c>
      <c r="L207" s="290" t="str">
        <f t="shared" si="10"/>
        <v>no empleneu</v>
      </c>
      <c r="M207" s="290" t="str">
        <f t="shared" si="11"/>
        <v>no empleneu</v>
      </c>
      <c r="N207" s="682"/>
      <c r="O207" s="291"/>
      <c r="P207" s="287"/>
      <c r="Q207" s="121" t="str">
        <f t="shared" si="2"/>
        <v>0,00000</v>
      </c>
      <c r="R207" s="292"/>
      <c r="S207" s="278"/>
      <c r="T207" s="1746"/>
      <c r="U207" s="27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row>
    <row r="208" spans="1:110" ht="35.1" hidden="1" customHeight="1" outlineLevel="1" x14ac:dyDescent="0.25">
      <c r="A208" s="107"/>
      <c r="B208" s="285"/>
      <c r="C208" s="286" t="s">
        <v>549</v>
      </c>
      <c r="D208" s="287"/>
      <c r="E208" s="288"/>
      <c r="F208" s="289"/>
      <c r="G208" s="598"/>
      <c r="H208" s="674"/>
      <c r="I208" s="674"/>
      <c r="J208" s="290" t="str">
        <f t="shared" si="12"/>
        <v>no empleneu</v>
      </c>
      <c r="K208" s="290" t="str">
        <f t="shared" si="9"/>
        <v>no empleneu</v>
      </c>
      <c r="L208" s="290" t="str">
        <f t="shared" si="10"/>
        <v>no empleneu</v>
      </c>
      <c r="M208" s="290" t="str">
        <f t="shared" si="11"/>
        <v>no empleneu</v>
      </c>
      <c r="N208" s="682"/>
      <c r="O208" s="291"/>
      <c r="P208" s="287"/>
      <c r="Q208" s="121" t="str">
        <f t="shared" si="2"/>
        <v>0,00000</v>
      </c>
      <c r="R208" s="292"/>
      <c r="S208" s="278"/>
      <c r="T208" s="1746"/>
      <c r="U208" s="27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row>
    <row r="209" spans="1:110" ht="35.1" hidden="1" customHeight="1" outlineLevel="1" x14ac:dyDescent="0.25">
      <c r="A209" s="107"/>
      <c r="B209" s="285"/>
      <c r="C209" s="286" t="s">
        <v>550</v>
      </c>
      <c r="D209" s="287"/>
      <c r="E209" s="288"/>
      <c r="F209" s="289"/>
      <c r="G209" s="598"/>
      <c r="H209" s="674"/>
      <c r="I209" s="674"/>
      <c r="J209" s="290" t="str">
        <f t="shared" si="12"/>
        <v>no empleneu</v>
      </c>
      <c r="K209" s="290" t="str">
        <f t="shared" si="9"/>
        <v>no empleneu</v>
      </c>
      <c r="L209" s="290" t="str">
        <f t="shared" si="10"/>
        <v>no empleneu</v>
      </c>
      <c r="M209" s="290" t="str">
        <f t="shared" si="11"/>
        <v>no empleneu</v>
      </c>
      <c r="N209" s="682"/>
      <c r="O209" s="291"/>
      <c r="P209" s="287"/>
      <c r="Q209" s="121" t="str">
        <f t="shared" si="2"/>
        <v>0,00000</v>
      </c>
      <c r="R209" s="292"/>
      <c r="S209" s="278"/>
      <c r="T209" s="1746"/>
      <c r="U209" s="27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row>
    <row r="210" spans="1:110" ht="35.1" hidden="1" customHeight="1" outlineLevel="1" x14ac:dyDescent="0.25">
      <c r="A210" s="107"/>
      <c r="B210" s="285"/>
      <c r="C210" s="286" t="s">
        <v>551</v>
      </c>
      <c r="D210" s="287"/>
      <c r="E210" s="288"/>
      <c r="F210" s="289"/>
      <c r="G210" s="598"/>
      <c r="H210" s="674"/>
      <c r="I210" s="674"/>
      <c r="J210" s="290" t="str">
        <f t="shared" si="12"/>
        <v>no empleneu</v>
      </c>
      <c r="K210" s="290" t="str">
        <f t="shared" si="9"/>
        <v>no empleneu</v>
      </c>
      <c r="L210" s="290" t="str">
        <f t="shared" si="10"/>
        <v>no empleneu</v>
      </c>
      <c r="M210" s="290" t="str">
        <f t="shared" si="11"/>
        <v>no empleneu</v>
      </c>
      <c r="N210" s="682"/>
      <c r="O210" s="291"/>
      <c r="P210" s="287"/>
      <c r="Q210" s="121" t="str">
        <f t="shared" si="2"/>
        <v>0,00000</v>
      </c>
      <c r="R210" s="292"/>
      <c r="S210" s="278"/>
      <c r="T210" s="1746"/>
      <c r="U210" s="27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row>
    <row r="211" spans="1:110" ht="35.1" hidden="1" customHeight="1" outlineLevel="1" x14ac:dyDescent="0.25">
      <c r="A211" s="107"/>
      <c r="B211" s="285"/>
      <c r="C211" s="286" t="s">
        <v>552</v>
      </c>
      <c r="D211" s="287"/>
      <c r="E211" s="288"/>
      <c r="F211" s="289"/>
      <c r="G211" s="598"/>
      <c r="H211" s="674"/>
      <c r="I211" s="674"/>
      <c r="J211" s="290" t="str">
        <f t="shared" si="12"/>
        <v>no empleneu</v>
      </c>
      <c r="K211" s="290" t="str">
        <f t="shared" si="9"/>
        <v>no empleneu</v>
      </c>
      <c r="L211" s="290" t="str">
        <f t="shared" si="10"/>
        <v>no empleneu</v>
      </c>
      <c r="M211" s="290" t="str">
        <f t="shared" si="11"/>
        <v>no empleneu</v>
      </c>
      <c r="N211" s="682"/>
      <c r="O211" s="291"/>
      <c r="P211" s="287"/>
      <c r="Q211" s="121" t="str">
        <f t="shared" si="2"/>
        <v>0,00000</v>
      </c>
      <c r="R211" s="292"/>
      <c r="S211" s="278"/>
      <c r="T211" s="1746"/>
      <c r="U211" s="27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row>
    <row r="212" spans="1:110" ht="35.1" hidden="1" customHeight="1" outlineLevel="1" x14ac:dyDescent="0.25">
      <c r="A212" s="107"/>
      <c r="B212" s="285"/>
      <c r="C212" s="286" t="s">
        <v>553</v>
      </c>
      <c r="D212" s="287"/>
      <c r="E212" s="288"/>
      <c r="F212" s="289"/>
      <c r="G212" s="598"/>
      <c r="H212" s="674"/>
      <c r="I212" s="674"/>
      <c r="J212" s="290" t="str">
        <f t="shared" si="12"/>
        <v>no empleneu</v>
      </c>
      <c r="K212" s="290" t="str">
        <f t="shared" si="9"/>
        <v>no empleneu</v>
      </c>
      <c r="L212" s="290" t="str">
        <f t="shared" si="10"/>
        <v>no empleneu</v>
      </c>
      <c r="M212" s="290" t="str">
        <f t="shared" si="11"/>
        <v>no empleneu</v>
      </c>
      <c r="N212" s="682"/>
      <c r="O212" s="291"/>
      <c r="P212" s="287"/>
      <c r="Q212" s="121" t="str">
        <f t="shared" si="2"/>
        <v>0,00000</v>
      </c>
      <c r="R212" s="292"/>
      <c r="S212" s="278"/>
      <c r="T212" s="1746"/>
      <c r="U212" s="27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row>
    <row r="213" spans="1:110" ht="35.1" hidden="1" customHeight="1" outlineLevel="1" x14ac:dyDescent="0.25">
      <c r="A213" s="107"/>
      <c r="B213" s="285"/>
      <c r="C213" s="286" t="s">
        <v>554</v>
      </c>
      <c r="D213" s="287"/>
      <c r="E213" s="288"/>
      <c r="F213" s="289"/>
      <c r="G213" s="598"/>
      <c r="H213" s="674"/>
      <c r="I213" s="674"/>
      <c r="J213" s="290" t="str">
        <f t="shared" si="12"/>
        <v>no empleneu</v>
      </c>
      <c r="K213" s="290" t="str">
        <f t="shared" ref="K213:K276" si="13">IF(G213=0,"no empleneu","indiqueu la dada")</f>
        <v>no empleneu</v>
      </c>
      <c r="L213" s="290" t="str">
        <f t="shared" ref="L213:L276" si="14">IF(G213=0,"no empleneu",IF(G213=1,"no empleneu",IF(G213=2,"indiqueu la dada")))</f>
        <v>no empleneu</v>
      </c>
      <c r="M213" s="290" t="str">
        <f t="shared" si="11"/>
        <v>no empleneu</v>
      </c>
      <c r="N213" s="682"/>
      <c r="O213" s="291"/>
      <c r="P213" s="287"/>
      <c r="Q213" s="121" t="str">
        <f t="shared" si="2"/>
        <v>0,00000</v>
      </c>
      <c r="R213" s="292"/>
      <c r="S213" s="278"/>
      <c r="T213" s="1746"/>
      <c r="U213" s="27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row>
    <row r="214" spans="1:110" ht="35.1" hidden="1" customHeight="1" outlineLevel="1" x14ac:dyDescent="0.25">
      <c r="A214" s="107"/>
      <c r="B214" s="285"/>
      <c r="C214" s="286" t="s">
        <v>555</v>
      </c>
      <c r="D214" s="287"/>
      <c r="E214" s="288"/>
      <c r="F214" s="289"/>
      <c r="G214" s="598"/>
      <c r="H214" s="674"/>
      <c r="I214" s="674"/>
      <c r="J214" s="290" t="str">
        <f t="shared" si="12"/>
        <v>no empleneu</v>
      </c>
      <c r="K214" s="290" t="str">
        <f t="shared" si="13"/>
        <v>no empleneu</v>
      </c>
      <c r="L214" s="290" t="str">
        <f t="shared" si="14"/>
        <v>no empleneu</v>
      </c>
      <c r="M214" s="290" t="str">
        <f t="shared" ref="M214:M277" si="15">IF(G214=0,"no empleneu",IF(G214=1,"no empleneu",IF(G214=2,"indiqueu la dada")))</f>
        <v>no empleneu</v>
      </c>
      <c r="N214" s="682"/>
      <c r="O214" s="291"/>
      <c r="P214" s="287"/>
      <c r="Q214" s="121" t="str">
        <f t="shared" si="2"/>
        <v>0,00000</v>
      </c>
      <c r="R214" s="292"/>
      <c r="S214" s="278"/>
      <c r="T214" s="1746"/>
      <c r="U214" s="27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row>
    <row r="215" spans="1:110" ht="35.1" hidden="1" customHeight="1" outlineLevel="1" x14ac:dyDescent="0.25">
      <c r="A215" s="107"/>
      <c r="B215" s="285"/>
      <c r="C215" s="286" t="s">
        <v>556</v>
      </c>
      <c r="D215" s="287"/>
      <c r="E215" s="288"/>
      <c r="F215" s="289"/>
      <c r="G215" s="598"/>
      <c r="H215" s="674"/>
      <c r="I215" s="674"/>
      <c r="J215" s="290" t="str">
        <f t="shared" si="12"/>
        <v>no empleneu</v>
      </c>
      <c r="K215" s="290" t="str">
        <f t="shared" si="13"/>
        <v>no empleneu</v>
      </c>
      <c r="L215" s="290" t="str">
        <f t="shared" si="14"/>
        <v>no empleneu</v>
      </c>
      <c r="M215" s="290" t="str">
        <f t="shared" si="15"/>
        <v>no empleneu</v>
      </c>
      <c r="N215" s="682"/>
      <c r="O215" s="291"/>
      <c r="P215" s="287"/>
      <c r="Q215" s="121" t="str">
        <f t="shared" si="2"/>
        <v>0,00000</v>
      </c>
      <c r="R215" s="292"/>
      <c r="S215" s="278"/>
      <c r="T215" s="1746"/>
      <c r="U215" s="27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row>
    <row r="216" spans="1:110" ht="35.1" hidden="1" customHeight="1" outlineLevel="1" x14ac:dyDescent="0.25">
      <c r="A216" s="107"/>
      <c r="B216" s="285"/>
      <c r="C216" s="286" t="s">
        <v>557</v>
      </c>
      <c r="D216" s="287"/>
      <c r="E216" s="288"/>
      <c r="F216" s="289"/>
      <c r="G216" s="598"/>
      <c r="H216" s="674"/>
      <c r="I216" s="674"/>
      <c r="J216" s="290" t="str">
        <f t="shared" si="12"/>
        <v>no empleneu</v>
      </c>
      <c r="K216" s="290" t="str">
        <f t="shared" si="13"/>
        <v>no empleneu</v>
      </c>
      <c r="L216" s="290" t="str">
        <f t="shared" si="14"/>
        <v>no empleneu</v>
      </c>
      <c r="M216" s="290" t="str">
        <f t="shared" si="15"/>
        <v>no empleneu</v>
      </c>
      <c r="N216" s="682"/>
      <c r="O216" s="291"/>
      <c r="P216" s="287"/>
      <c r="Q216" s="121" t="str">
        <f t="shared" si="2"/>
        <v>0,00000</v>
      </c>
      <c r="R216" s="292"/>
      <c r="S216" s="278"/>
      <c r="T216" s="1746"/>
      <c r="U216" s="27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row>
    <row r="217" spans="1:110" ht="35.1" hidden="1" customHeight="1" outlineLevel="1" x14ac:dyDescent="0.25">
      <c r="A217" s="107"/>
      <c r="B217" s="285"/>
      <c r="C217" s="286" t="s">
        <v>558</v>
      </c>
      <c r="D217" s="287"/>
      <c r="E217" s="288"/>
      <c r="F217" s="289"/>
      <c r="G217" s="598"/>
      <c r="H217" s="674"/>
      <c r="I217" s="674"/>
      <c r="J217" s="290" t="str">
        <f t="shared" ref="J217:J280" si="16">IF(G217=0,"no empleneu","indiqueu la dada")</f>
        <v>no empleneu</v>
      </c>
      <c r="K217" s="290" t="str">
        <f t="shared" si="13"/>
        <v>no empleneu</v>
      </c>
      <c r="L217" s="290" t="str">
        <f t="shared" si="14"/>
        <v>no empleneu</v>
      </c>
      <c r="M217" s="290" t="str">
        <f t="shared" si="15"/>
        <v>no empleneu</v>
      </c>
      <c r="N217" s="682"/>
      <c r="O217" s="291"/>
      <c r="P217" s="287"/>
      <c r="Q217" s="121" t="str">
        <f t="shared" si="2"/>
        <v>0,00000</v>
      </c>
      <c r="R217" s="292"/>
      <c r="S217" s="278"/>
      <c r="T217" s="1746"/>
      <c r="U217" s="27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row>
    <row r="218" spans="1:110" ht="35.1" hidden="1" customHeight="1" outlineLevel="1" x14ac:dyDescent="0.25">
      <c r="A218" s="107"/>
      <c r="B218" s="285"/>
      <c r="C218" s="286" t="s">
        <v>559</v>
      </c>
      <c r="D218" s="287"/>
      <c r="E218" s="288"/>
      <c r="F218" s="289"/>
      <c r="G218" s="598"/>
      <c r="H218" s="674"/>
      <c r="I218" s="674"/>
      <c r="J218" s="290" t="str">
        <f t="shared" si="16"/>
        <v>no empleneu</v>
      </c>
      <c r="K218" s="290" t="str">
        <f t="shared" si="13"/>
        <v>no empleneu</v>
      </c>
      <c r="L218" s="290" t="str">
        <f t="shared" si="14"/>
        <v>no empleneu</v>
      </c>
      <c r="M218" s="290" t="str">
        <f t="shared" si="15"/>
        <v>no empleneu</v>
      </c>
      <c r="N218" s="682"/>
      <c r="O218" s="291"/>
      <c r="P218" s="287"/>
      <c r="Q218" s="121" t="str">
        <f t="shared" si="2"/>
        <v>0,00000</v>
      </c>
      <c r="R218" s="292"/>
      <c r="S218" s="278"/>
      <c r="T218" s="1746"/>
      <c r="U218" s="27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row>
    <row r="219" spans="1:110" ht="35.1" hidden="1" customHeight="1" outlineLevel="1" x14ac:dyDescent="0.25">
      <c r="A219" s="107"/>
      <c r="B219" s="285"/>
      <c r="C219" s="286" t="s">
        <v>560</v>
      </c>
      <c r="D219" s="287"/>
      <c r="E219" s="288"/>
      <c r="F219" s="289"/>
      <c r="G219" s="598"/>
      <c r="H219" s="674"/>
      <c r="I219" s="674"/>
      <c r="J219" s="290" t="str">
        <f t="shared" si="16"/>
        <v>no empleneu</v>
      </c>
      <c r="K219" s="290" t="str">
        <f t="shared" si="13"/>
        <v>no empleneu</v>
      </c>
      <c r="L219" s="290" t="str">
        <f t="shared" si="14"/>
        <v>no empleneu</v>
      </c>
      <c r="M219" s="290" t="str">
        <f t="shared" si="15"/>
        <v>no empleneu</v>
      </c>
      <c r="N219" s="682"/>
      <c r="O219" s="291"/>
      <c r="P219" s="287"/>
      <c r="Q219" s="121" t="str">
        <f t="shared" si="2"/>
        <v>0,00000</v>
      </c>
      <c r="R219" s="292"/>
      <c r="S219" s="278"/>
      <c r="T219" s="1746"/>
      <c r="U219" s="27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row>
    <row r="220" spans="1:110" ht="35.1" hidden="1" customHeight="1" outlineLevel="1" x14ac:dyDescent="0.25">
      <c r="A220" s="107"/>
      <c r="B220" s="285"/>
      <c r="C220" s="286" t="s">
        <v>561</v>
      </c>
      <c r="D220" s="287"/>
      <c r="E220" s="288"/>
      <c r="F220" s="289"/>
      <c r="G220" s="598"/>
      <c r="H220" s="674"/>
      <c r="I220" s="674"/>
      <c r="J220" s="290" t="str">
        <f t="shared" si="16"/>
        <v>no empleneu</v>
      </c>
      <c r="K220" s="290" t="str">
        <f t="shared" si="13"/>
        <v>no empleneu</v>
      </c>
      <c r="L220" s="290" t="str">
        <f t="shared" si="14"/>
        <v>no empleneu</v>
      </c>
      <c r="M220" s="290" t="str">
        <f t="shared" si="15"/>
        <v>no empleneu</v>
      </c>
      <c r="N220" s="682"/>
      <c r="O220" s="291"/>
      <c r="P220" s="287"/>
      <c r="Q220" s="121" t="str">
        <f t="shared" si="2"/>
        <v>0,00000</v>
      </c>
      <c r="R220" s="292"/>
      <c r="S220" s="278"/>
      <c r="T220" s="1746"/>
      <c r="U220" s="27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row>
    <row r="221" spans="1:110" ht="35.1" hidden="1" customHeight="1" outlineLevel="1" x14ac:dyDescent="0.25">
      <c r="A221" s="107"/>
      <c r="B221" s="285"/>
      <c r="C221" s="286" t="s">
        <v>562</v>
      </c>
      <c r="D221" s="287"/>
      <c r="E221" s="288"/>
      <c r="F221" s="289"/>
      <c r="G221" s="598"/>
      <c r="H221" s="674"/>
      <c r="I221" s="674"/>
      <c r="J221" s="290" t="str">
        <f t="shared" si="16"/>
        <v>no empleneu</v>
      </c>
      <c r="K221" s="290" t="str">
        <f t="shared" si="13"/>
        <v>no empleneu</v>
      </c>
      <c r="L221" s="290" t="str">
        <f t="shared" si="14"/>
        <v>no empleneu</v>
      </c>
      <c r="M221" s="290" t="str">
        <f t="shared" si="15"/>
        <v>no empleneu</v>
      </c>
      <c r="N221" s="682"/>
      <c r="O221" s="291"/>
      <c r="P221" s="287"/>
      <c r="Q221" s="121" t="str">
        <f t="shared" si="2"/>
        <v>0,00000</v>
      </c>
      <c r="R221" s="292"/>
      <c r="S221" s="278"/>
      <c r="T221" s="1746"/>
      <c r="U221" s="27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row>
    <row r="222" spans="1:110" ht="35.1" hidden="1" customHeight="1" outlineLevel="1" x14ac:dyDescent="0.25">
      <c r="A222" s="107"/>
      <c r="B222" s="285"/>
      <c r="C222" s="286" t="s">
        <v>563</v>
      </c>
      <c r="D222" s="287"/>
      <c r="E222" s="288"/>
      <c r="F222" s="289"/>
      <c r="G222" s="598"/>
      <c r="H222" s="674"/>
      <c r="I222" s="674"/>
      <c r="J222" s="290" t="str">
        <f t="shared" si="16"/>
        <v>no empleneu</v>
      </c>
      <c r="K222" s="290" t="str">
        <f t="shared" si="13"/>
        <v>no empleneu</v>
      </c>
      <c r="L222" s="290" t="str">
        <f t="shared" si="14"/>
        <v>no empleneu</v>
      </c>
      <c r="M222" s="290" t="str">
        <f t="shared" si="15"/>
        <v>no empleneu</v>
      </c>
      <c r="N222" s="682"/>
      <c r="O222" s="291"/>
      <c r="P222" s="287"/>
      <c r="Q222" s="121" t="str">
        <f t="shared" si="2"/>
        <v>0,00000</v>
      </c>
      <c r="R222" s="292"/>
      <c r="S222" s="278"/>
      <c r="T222" s="1746"/>
      <c r="U222" s="27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row>
    <row r="223" spans="1:110" ht="35.1" hidden="1" customHeight="1" outlineLevel="1" x14ac:dyDescent="0.25">
      <c r="A223" s="107"/>
      <c r="B223" s="285"/>
      <c r="C223" s="286" t="s">
        <v>564</v>
      </c>
      <c r="D223" s="287"/>
      <c r="E223" s="288"/>
      <c r="F223" s="289"/>
      <c r="G223" s="598"/>
      <c r="H223" s="674"/>
      <c r="I223" s="674"/>
      <c r="J223" s="290" t="str">
        <f t="shared" si="16"/>
        <v>no empleneu</v>
      </c>
      <c r="K223" s="290" t="str">
        <f t="shared" si="13"/>
        <v>no empleneu</v>
      </c>
      <c r="L223" s="290" t="str">
        <f t="shared" si="14"/>
        <v>no empleneu</v>
      </c>
      <c r="M223" s="290" t="str">
        <f t="shared" si="15"/>
        <v>no empleneu</v>
      </c>
      <c r="N223" s="682"/>
      <c r="O223" s="291"/>
      <c r="P223" s="287"/>
      <c r="Q223" s="121" t="str">
        <f t="shared" si="2"/>
        <v>0,00000</v>
      </c>
      <c r="R223" s="292"/>
      <c r="S223" s="278"/>
      <c r="T223" s="1746"/>
      <c r="U223" s="27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row>
    <row r="224" spans="1:110" ht="35.1" hidden="1" customHeight="1" outlineLevel="1" x14ac:dyDescent="0.25">
      <c r="A224" s="107"/>
      <c r="B224" s="285"/>
      <c r="C224" s="286" t="s">
        <v>565</v>
      </c>
      <c r="D224" s="287"/>
      <c r="E224" s="288"/>
      <c r="F224" s="289"/>
      <c r="G224" s="598"/>
      <c r="H224" s="674"/>
      <c r="I224" s="674"/>
      <c r="J224" s="290" t="str">
        <f t="shared" si="16"/>
        <v>no empleneu</v>
      </c>
      <c r="K224" s="290" t="str">
        <f t="shared" si="13"/>
        <v>no empleneu</v>
      </c>
      <c r="L224" s="290" t="str">
        <f t="shared" si="14"/>
        <v>no empleneu</v>
      </c>
      <c r="M224" s="290" t="str">
        <f t="shared" si="15"/>
        <v>no empleneu</v>
      </c>
      <c r="N224" s="682"/>
      <c r="O224" s="291"/>
      <c r="P224" s="287"/>
      <c r="Q224" s="121" t="str">
        <f t="shared" si="2"/>
        <v>0,00000</v>
      </c>
      <c r="R224" s="292"/>
      <c r="S224" s="278"/>
      <c r="T224" s="1746"/>
      <c r="U224" s="27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row>
    <row r="225" spans="1:110" ht="35.1" hidden="1" customHeight="1" outlineLevel="1" x14ac:dyDescent="0.25">
      <c r="A225" s="107"/>
      <c r="B225" s="285"/>
      <c r="C225" s="286" t="s">
        <v>566</v>
      </c>
      <c r="D225" s="287"/>
      <c r="E225" s="288"/>
      <c r="F225" s="289"/>
      <c r="G225" s="598"/>
      <c r="H225" s="674"/>
      <c r="I225" s="674"/>
      <c r="J225" s="290" t="str">
        <f t="shared" si="16"/>
        <v>no empleneu</v>
      </c>
      <c r="K225" s="290" t="str">
        <f t="shared" si="13"/>
        <v>no empleneu</v>
      </c>
      <c r="L225" s="290" t="str">
        <f t="shared" si="14"/>
        <v>no empleneu</v>
      </c>
      <c r="M225" s="290" t="str">
        <f t="shared" si="15"/>
        <v>no empleneu</v>
      </c>
      <c r="N225" s="682"/>
      <c r="O225" s="291"/>
      <c r="P225" s="287"/>
      <c r="Q225" s="121" t="str">
        <f t="shared" si="2"/>
        <v>0,00000</v>
      </c>
      <c r="R225" s="292"/>
      <c r="S225" s="278"/>
      <c r="T225" s="1746"/>
      <c r="U225" s="27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row>
    <row r="226" spans="1:110" ht="35.1" hidden="1" customHeight="1" outlineLevel="1" x14ac:dyDescent="0.25">
      <c r="A226" s="107"/>
      <c r="B226" s="285"/>
      <c r="C226" s="286" t="s">
        <v>567</v>
      </c>
      <c r="D226" s="287"/>
      <c r="E226" s="288"/>
      <c r="F226" s="289"/>
      <c r="G226" s="598"/>
      <c r="H226" s="674"/>
      <c r="I226" s="674"/>
      <c r="J226" s="290" t="str">
        <f t="shared" si="16"/>
        <v>no empleneu</v>
      </c>
      <c r="K226" s="290" t="str">
        <f t="shared" si="13"/>
        <v>no empleneu</v>
      </c>
      <c r="L226" s="290" t="str">
        <f t="shared" si="14"/>
        <v>no empleneu</v>
      </c>
      <c r="M226" s="290" t="str">
        <f t="shared" si="15"/>
        <v>no empleneu</v>
      </c>
      <c r="N226" s="682"/>
      <c r="O226" s="291"/>
      <c r="P226" s="287"/>
      <c r="Q226" s="121" t="str">
        <f t="shared" si="2"/>
        <v>0,00000</v>
      </c>
      <c r="R226" s="292"/>
      <c r="S226" s="278"/>
      <c r="T226" s="1746"/>
      <c r="U226" s="27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row>
    <row r="227" spans="1:110" ht="35.1" hidden="1" customHeight="1" outlineLevel="1" x14ac:dyDescent="0.25">
      <c r="A227" s="107"/>
      <c r="B227" s="285"/>
      <c r="C227" s="286" t="s">
        <v>568</v>
      </c>
      <c r="D227" s="287"/>
      <c r="E227" s="288"/>
      <c r="F227" s="289"/>
      <c r="G227" s="598"/>
      <c r="H227" s="674"/>
      <c r="I227" s="674"/>
      <c r="J227" s="290" t="str">
        <f t="shared" si="16"/>
        <v>no empleneu</v>
      </c>
      <c r="K227" s="290" t="str">
        <f t="shared" si="13"/>
        <v>no empleneu</v>
      </c>
      <c r="L227" s="290" t="str">
        <f t="shared" si="14"/>
        <v>no empleneu</v>
      </c>
      <c r="M227" s="290" t="str">
        <f t="shared" si="15"/>
        <v>no empleneu</v>
      </c>
      <c r="N227" s="682"/>
      <c r="O227" s="291"/>
      <c r="P227" s="287"/>
      <c r="Q227" s="121" t="str">
        <f t="shared" si="2"/>
        <v>0,00000</v>
      </c>
      <c r="R227" s="292"/>
      <c r="S227" s="278"/>
      <c r="T227" s="1746"/>
      <c r="U227" s="27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row>
    <row r="228" spans="1:110" ht="35.1" hidden="1" customHeight="1" outlineLevel="1" x14ac:dyDescent="0.25">
      <c r="A228" s="107"/>
      <c r="B228" s="285"/>
      <c r="C228" s="286" t="s">
        <v>569</v>
      </c>
      <c r="D228" s="287"/>
      <c r="E228" s="288"/>
      <c r="F228" s="289"/>
      <c r="G228" s="598"/>
      <c r="H228" s="674"/>
      <c r="I228" s="674"/>
      <c r="J228" s="290" t="str">
        <f t="shared" si="16"/>
        <v>no empleneu</v>
      </c>
      <c r="K228" s="290" t="str">
        <f t="shared" si="13"/>
        <v>no empleneu</v>
      </c>
      <c r="L228" s="290" t="str">
        <f t="shared" si="14"/>
        <v>no empleneu</v>
      </c>
      <c r="M228" s="290" t="str">
        <f t="shared" si="15"/>
        <v>no empleneu</v>
      </c>
      <c r="N228" s="682"/>
      <c r="O228" s="291"/>
      <c r="P228" s="287"/>
      <c r="Q228" s="121" t="str">
        <f t="shared" si="2"/>
        <v>0,00000</v>
      </c>
      <c r="R228" s="292"/>
      <c r="S228" s="278"/>
      <c r="T228" s="1746"/>
      <c r="U228" s="27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row>
    <row r="229" spans="1:110" ht="35.1" hidden="1" customHeight="1" outlineLevel="1" x14ac:dyDescent="0.25">
      <c r="A229" s="107"/>
      <c r="B229" s="285"/>
      <c r="C229" s="286" t="s">
        <v>570</v>
      </c>
      <c r="D229" s="287"/>
      <c r="E229" s="288"/>
      <c r="F229" s="289"/>
      <c r="G229" s="598"/>
      <c r="H229" s="674"/>
      <c r="I229" s="674"/>
      <c r="J229" s="290" t="str">
        <f t="shared" si="16"/>
        <v>no empleneu</v>
      </c>
      <c r="K229" s="290" t="str">
        <f t="shared" si="13"/>
        <v>no empleneu</v>
      </c>
      <c r="L229" s="290" t="str">
        <f t="shared" si="14"/>
        <v>no empleneu</v>
      </c>
      <c r="M229" s="290" t="str">
        <f t="shared" si="15"/>
        <v>no empleneu</v>
      </c>
      <c r="N229" s="682"/>
      <c r="O229" s="291"/>
      <c r="P229" s="287"/>
      <c r="Q229" s="121" t="str">
        <f t="shared" si="2"/>
        <v>0,00000</v>
      </c>
      <c r="R229" s="292"/>
      <c r="S229" s="278"/>
      <c r="T229" s="1746"/>
      <c r="U229" s="27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row>
    <row r="230" spans="1:110" ht="35.1" hidden="1" customHeight="1" outlineLevel="1" x14ac:dyDescent="0.25">
      <c r="A230" s="107"/>
      <c r="B230" s="285"/>
      <c r="C230" s="286" t="s">
        <v>571</v>
      </c>
      <c r="D230" s="287"/>
      <c r="E230" s="288"/>
      <c r="F230" s="289"/>
      <c r="G230" s="598"/>
      <c r="H230" s="674"/>
      <c r="I230" s="674"/>
      <c r="J230" s="290" t="str">
        <f t="shared" si="16"/>
        <v>no empleneu</v>
      </c>
      <c r="K230" s="290" t="str">
        <f t="shared" si="13"/>
        <v>no empleneu</v>
      </c>
      <c r="L230" s="290" t="str">
        <f t="shared" si="14"/>
        <v>no empleneu</v>
      </c>
      <c r="M230" s="290" t="str">
        <f t="shared" si="15"/>
        <v>no empleneu</v>
      </c>
      <c r="N230" s="682"/>
      <c r="O230" s="291"/>
      <c r="P230" s="287"/>
      <c r="Q230" s="121" t="str">
        <f t="shared" si="2"/>
        <v>0,00000</v>
      </c>
      <c r="R230" s="292"/>
      <c r="S230" s="278"/>
      <c r="T230" s="1746"/>
      <c r="U230" s="27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row>
    <row r="231" spans="1:110" ht="35.1" hidden="1" customHeight="1" outlineLevel="1" x14ac:dyDescent="0.25">
      <c r="A231" s="107"/>
      <c r="B231" s="285"/>
      <c r="C231" s="286" t="s">
        <v>572</v>
      </c>
      <c r="D231" s="287"/>
      <c r="E231" s="288"/>
      <c r="F231" s="289"/>
      <c r="G231" s="598"/>
      <c r="H231" s="674"/>
      <c r="I231" s="674"/>
      <c r="J231" s="290" t="str">
        <f t="shared" si="16"/>
        <v>no empleneu</v>
      </c>
      <c r="K231" s="290" t="str">
        <f t="shared" si="13"/>
        <v>no empleneu</v>
      </c>
      <c r="L231" s="290" t="str">
        <f t="shared" si="14"/>
        <v>no empleneu</v>
      </c>
      <c r="M231" s="290" t="str">
        <f t="shared" si="15"/>
        <v>no empleneu</v>
      </c>
      <c r="N231" s="682"/>
      <c r="O231" s="291"/>
      <c r="P231" s="287"/>
      <c r="Q231" s="121" t="str">
        <f t="shared" si="2"/>
        <v>0,00000</v>
      </c>
      <c r="R231" s="292"/>
      <c r="S231" s="278"/>
      <c r="T231" s="1746"/>
      <c r="U231" s="27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row>
    <row r="232" spans="1:110" ht="35.1" hidden="1" customHeight="1" outlineLevel="1" x14ac:dyDescent="0.25">
      <c r="A232" s="107"/>
      <c r="B232" s="285"/>
      <c r="C232" s="286" t="s">
        <v>573</v>
      </c>
      <c r="D232" s="287"/>
      <c r="E232" s="288"/>
      <c r="F232" s="289"/>
      <c r="G232" s="598"/>
      <c r="H232" s="674"/>
      <c r="I232" s="674"/>
      <c r="J232" s="290" t="str">
        <f t="shared" si="16"/>
        <v>no empleneu</v>
      </c>
      <c r="K232" s="290" t="str">
        <f t="shared" si="13"/>
        <v>no empleneu</v>
      </c>
      <c r="L232" s="290" t="str">
        <f t="shared" si="14"/>
        <v>no empleneu</v>
      </c>
      <c r="M232" s="290" t="str">
        <f t="shared" si="15"/>
        <v>no empleneu</v>
      </c>
      <c r="N232" s="682"/>
      <c r="O232" s="291"/>
      <c r="P232" s="287"/>
      <c r="Q232" s="121" t="str">
        <f t="shared" si="2"/>
        <v>0,00000</v>
      </c>
      <c r="R232" s="292"/>
      <c r="S232" s="278"/>
      <c r="T232" s="1746"/>
      <c r="U232" s="27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row>
    <row r="233" spans="1:110" ht="35.1" hidden="1" customHeight="1" outlineLevel="1" x14ac:dyDescent="0.25">
      <c r="A233" s="107"/>
      <c r="B233" s="285"/>
      <c r="C233" s="286" t="s">
        <v>574</v>
      </c>
      <c r="D233" s="287"/>
      <c r="E233" s="288"/>
      <c r="F233" s="289"/>
      <c r="G233" s="598"/>
      <c r="H233" s="674"/>
      <c r="I233" s="674"/>
      <c r="J233" s="290" t="str">
        <f t="shared" si="16"/>
        <v>no empleneu</v>
      </c>
      <c r="K233" s="290" t="str">
        <f t="shared" si="13"/>
        <v>no empleneu</v>
      </c>
      <c r="L233" s="290" t="str">
        <f t="shared" si="14"/>
        <v>no empleneu</v>
      </c>
      <c r="M233" s="290" t="str">
        <f t="shared" si="15"/>
        <v>no empleneu</v>
      </c>
      <c r="N233" s="682"/>
      <c r="O233" s="291"/>
      <c r="P233" s="287"/>
      <c r="Q233" s="121" t="str">
        <f t="shared" si="2"/>
        <v>0,00000</v>
      </c>
      <c r="R233" s="292"/>
      <c r="S233" s="278"/>
      <c r="T233" s="1746"/>
      <c r="U233" s="27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row>
    <row r="234" spans="1:110" ht="35.1" hidden="1" customHeight="1" outlineLevel="1" x14ac:dyDescent="0.25">
      <c r="A234" s="107"/>
      <c r="B234" s="285"/>
      <c r="C234" s="286" t="s">
        <v>575</v>
      </c>
      <c r="D234" s="287"/>
      <c r="E234" s="288"/>
      <c r="F234" s="289"/>
      <c r="G234" s="598"/>
      <c r="H234" s="674"/>
      <c r="I234" s="674"/>
      <c r="J234" s="290" t="str">
        <f t="shared" si="16"/>
        <v>no empleneu</v>
      </c>
      <c r="K234" s="290" t="str">
        <f t="shared" si="13"/>
        <v>no empleneu</v>
      </c>
      <c r="L234" s="290" t="str">
        <f t="shared" si="14"/>
        <v>no empleneu</v>
      </c>
      <c r="M234" s="290" t="str">
        <f t="shared" si="15"/>
        <v>no empleneu</v>
      </c>
      <c r="N234" s="682"/>
      <c r="O234" s="291"/>
      <c r="P234" s="287"/>
      <c r="Q234" s="121" t="str">
        <f t="shared" si="2"/>
        <v>0,00000</v>
      </c>
      <c r="R234" s="292"/>
      <c r="S234" s="278"/>
      <c r="T234" s="1746"/>
      <c r="U234" s="27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row>
    <row r="235" spans="1:110" ht="35.1" hidden="1" customHeight="1" outlineLevel="1" x14ac:dyDescent="0.25">
      <c r="A235" s="107"/>
      <c r="B235" s="285"/>
      <c r="C235" s="286" t="s">
        <v>576</v>
      </c>
      <c r="D235" s="287"/>
      <c r="E235" s="288"/>
      <c r="F235" s="289"/>
      <c r="G235" s="598"/>
      <c r="H235" s="674"/>
      <c r="I235" s="674"/>
      <c r="J235" s="290" t="str">
        <f t="shared" si="16"/>
        <v>no empleneu</v>
      </c>
      <c r="K235" s="290" t="str">
        <f t="shared" si="13"/>
        <v>no empleneu</v>
      </c>
      <c r="L235" s="290" t="str">
        <f t="shared" si="14"/>
        <v>no empleneu</v>
      </c>
      <c r="M235" s="290" t="str">
        <f t="shared" si="15"/>
        <v>no empleneu</v>
      </c>
      <c r="N235" s="682"/>
      <c r="O235" s="291"/>
      <c r="P235" s="287"/>
      <c r="Q235" s="121" t="str">
        <f t="shared" si="2"/>
        <v>0,00000</v>
      </c>
      <c r="R235" s="292"/>
      <c r="S235" s="278"/>
      <c r="T235" s="1746"/>
      <c r="U235" s="27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row>
    <row r="236" spans="1:110" ht="35.1" hidden="1" customHeight="1" outlineLevel="1" x14ac:dyDescent="0.25">
      <c r="A236" s="107"/>
      <c r="B236" s="285"/>
      <c r="C236" s="286" t="s">
        <v>577</v>
      </c>
      <c r="D236" s="287"/>
      <c r="E236" s="288"/>
      <c r="F236" s="289"/>
      <c r="G236" s="598"/>
      <c r="H236" s="674"/>
      <c r="I236" s="674"/>
      <c r="J236" s="290" t="str">
        <f t="shared" si="16"/>
        <v>no empleneu</v>
      </c>
      <c r="K236" s="290" t="str">
        <f t="shared" si="13"/>
        <v>no empleneu</v>
      </c>
      <c r="L236" s="290" t="str">
        <f t="shared" si="14"/>
        <v>no empleneu</v>
      </c>
      <c r="M236" s="290" t="str">
        <f t="shared" si="15"/>
        <v>no empleneu</v>
      </c>
      <c r="N236" s="682"/>
      <c r="O236" s="291"/>
      <c r="P236" s="287"/>
      <c r="Q236" s="121" t="str">
        <f t="shared" si="2"/>
        <v>0,00000</v>
      </c>
      <c r="R236" s="292"/>
      <c r="S236" s="278"/>
      <c r="T236" s="1746"/>
      <c r="U236" s="27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row>
    <row r="237" spans="1:110" ht="35.1" hidden="1" customHeight="1" outlineLevel="1" x14ac:dyDescent="0.25">
      <c r="A237" s="107"/>
      <c r="B237" s="285"/>
      <c r="C237" s="286" t="s">
        <v>578</v>
      </c>
      <c r="D237" s="287"/>
      <c r="E237" s="288"/>
      <c r="F237" s="289"/>
      <c r="G237" s="598"/>
      <c r="H237" s="674"/>
      <c r="I237" s="674"/>
      <c r="J237" s="290" t="str">
        <f t="shared" si="16"/>
        <v>no empleneu</v>
      </c>
      <c r="K237" s="290" t="str">
        <f t="shared" si="13"/>
        <v>no empleneu</v>
      </c>
      <c r="L237" s="290" t="str">
        <f t="shared" si="14"/>
        <v>no empleneu</v>
      </c>
      <c r="M237" s="290" t="str">
        <f t="shared" si="15"/>
        <v>no empleneu</v>
      </c>
      <c r="N237" s="682"/>
      <c r="O237" s="291"/>
      <c r="P237" s="287"/>
      <c r="Q237" s="121" t="str">
        <f t="shared" si="2"/>
        <v>0,00000</v>
      </c>
      <c r="R237" s="292"/>
      <c r="S237" s="278"/>
      <c r="T237" s="1746"/>
      <c r="U237" s="27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row>
    <row r="238" spans="1:110" ht="35.1" hidden="1" customHeight="1" outlineLevel="1" x14ac:dyDescent="0.25">
      <c r="A238" s="107"/>
      <c r="B238" s="285"/>
      <c r="C238" s="286" t="s">
        <v>579</v>
      </c>
      <c r="D238" s="287"/>
      <c r="E238" s="288"/>
      <c r="F238" s="289"/>
      <c r="G238" s="598"/>
      <c r="H238" s="674"/>
      <c r="I238" s="674"/>
      <c r="J238" s="290" t="str">
        <f t="shared" si="16"/>
        <v>no empleneu</v>
      </c>
      <c r="K238" s="290" t="str">
        <f t="shared" si="13"/>
        <v>no empleneu</v>
      </c>
      <c r="L238" s="290" t="str">
        <f t="shared" si="14"/>
        <v>no empleneu</v>
      </c>
      <c r="M238" s="290" t="str">
        <f t="shared" si="15"/>
        <v>no empleneu</v>
      </c>
      <c r="N238" s="682"/>
      <c r="O238" s="291"/>
      <c r="P238" s="287"/>
      <c r="Q238" s="121" t="str">
        <f t="shared" si="2"/>
        <v>0,00000</v>
      </c>
      <c r="R238" s="292"/>
      <c r="S238" s="278"/>
      <c r="T238" s="1746"/>
      <c r="U238" s="27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row>
    <row r="239" spans="1:110" ht="35.1" hidden="1" customHeight="1" outlineLevel="1" x14ac:dyDescent="0.25">
      <c r="A239" s="107"/>
      <c r="B239" s="285"/>
      <c r="C239" s="286" t="s">
        <v>580</v>
      </c>
      <c r="D239" s="287"/>
      <c r="E239" s="288"/>
      <c r="F239" s="289"/>
      <c r="G239" s="598"/>
      <c r="H239" s="674"/>
      <c r="I239" s="674"/>
      <c r="J239" s="290" t="str">
        <f t="shared" si="16"/>
        <v>no empleneu</v>
      </c>
      <c r="K239" s="290" t="str">
        <f t="shared" si="13"/>
        <v>no empleneu</v>
      </c>
      <c r="L239" s="290" t="str">
        <f t="shared" si="14"/>
        <v>no empleneu</v>
      </c>
      <c r="M239" s="290" t="str">
        <f t="shared" si="15"/>
        <v>no empleneu</v>
      </c>
      <c r="N239" s="682"/>
      <c r="O239" s="291"/>
      <c r="P239" s="287"/>
      <c r="Q239" s="121" t="str">
        <f t="shared" si="2"/>
        <v>0,00000</v>
      </c>
      <c r="R239" s="292"/>
      <c r="S239" s="278"/>
      <c r="T239" s="1746"/>
      <c r="U239" s="27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row>
    <row r="240" spans="1:110" ht="35.1" hidden="1" customHeight="1" outlineLevel="1" x14ac:dyDescent="0.25">
      <c r="A240" s="107"/>
      <c r="B240" s="285"/>
      <c r="C240" s="286" t="s">
        <v>581</v>
      </c>
      <c r="D240" s="287"/>
      <c r="E240" s="288"/>
      <c r="F240" s="289"/>
      <c r="G240" s="598"/>
      <c r="H240" s="674"/>
      <c r="I240" s="674"/>
      <c r="J240" s="290" t="str">
        <f t="shared" si="16"/>
        <v>no empleneu</v>
      </c>
      <c r="K240" s="290" t="str">
        <f t="shared" si="13"/>
        <v>no empleneu</v>
      </c>
      <c r="L240" s="290" t="str">
        <f t="shared" si="14"/>
        <v>no empleneu</v>
      </c>
      <c r="M240" s="290" t="str">
        <f t="shared" si="15"/>
        <v>no empleneu</v>
      </c>
      <c r="N240" s="682"/>
      <c r="O240" s="291"/>
      <c r="P240" s="287"/>
      <c r="Q240" s="121" t="str">
        <f t="shared" si="2"/>
        <v>0,00000</v>
      </c>
      <c r="R240" s="292"/>
      <c r="S240" s="278"/>
      <c r="T240" s="1746"/>
      <c r="U240" s="27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row>
    <row r="241" spans="1:110" ht="35.1" hidden="1" customHeight="1" outlineLevel="1" x14ac:dyDescent="0.25">
      <c r="A241" s="107"/>
      <c r="B241" s="285"/>
      <c r="C241" s="286" t="s">
        <v>582</v>
      </c>
      <c r="D241" s="287"/>
      <c r="E241" s="288"/>
      <c r="F241" s="289"/>
      <c r="G241" s="598"/>
      <c r="H241" s="674"/>
      <c r="I241" s="674"/>
      <c r="J241" s="290" t="str">
        <f t="shared" si="16"/>
        <v>no empleneu</v>
      </c>
      <c r="K241" s="290" t="str">
        <f t="shared" si="13"/>
        <v>no empleneu</v>
      </c>
      <c r="L241" s="290" t="str">
        <f t="shared" si="14"/>
        <v>no empleneu</v>
      </c>
      <c r="M241" s="290" t="str">
        <f t="shared" si="15"/>
        <v>no empleneu</v>
      </c>
      <c r="N241" s="682"/>
      <c r="O241" s="291"/>
      <c r="P241" s="287"/>
      <c r="Q241" s="121" t="str">
        <f t="shared" si="2"/>
        <v>0,00000</v>
      </c>
      <c r="R241" s="292"/>
      <c r="S241" s="278"/>
      <c r="T241" s="1746"/>
      <c r="U241" s="27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row>
    <row r="242" spans="1:110" ht="35.1" hidden="1" customHeight="1" outlineLevel="1" x14ac:dyDescent="0.25">
      <c r="A242" s="107"/>
      <c r="B242" s="285"/>
      <c r="C242" s="286" t="s">
        <v>583</v>
      </c>
      <c r="D242" s="287"/>
      <c r="E242" s="288"/>
      <c r="F242" s="289"/>
      <c r="G242" s="598"/>
      <c r="H242" s="674"/>
      <c r="I242" s="674"/>
      <c r="J242" s="290" t="str">
        <f t="shared" si="16"/>
        <v>no empleneu</v>
      </c>
      <c r="K242" s="290" t="str">
        <f t="shared" si="13"/>
        <v>no empleneu</v>
      </c>
      <c r="L242" s="290" t="str">
        <f t="shared" si="14"/>
        <v>no empleneu</v>
      </c>
      <c r="M242" s="290" t="str">
        <f t="shared" si="15"/>
        <v>no empleneu</v>
      </c>
      <c r="N242" s="682"/>
      <c r="O242" s="291"/>
      <c r="P242" s="287"/>
      <c r="Q242" s="121" t="str">
        <f t="shared" si="2"/>
        <v>0,00000</v>
      </c>
      <c r="R242" s="292"/>
      <c r="S242" s="278"/>
      <c r="T242" s="1746"/>
      <c r="U242" s="27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row>
    <row r="243" spans="1:110" ht="35.1" hidden="1" customHeight="1" outlineLevel="1" x14ac:dyDescent="0.25">
      <c r="A243" s="107"/>
      <c r="B243" s="285"/>
      <c r="C243" s="286" t="s">
        <v>584</v>
      </c>
      <c r="D243" s="287"/>
      <c r="E243" s="288"/>
      <c r="F243" s="289"/>
      <c r="G243" s="598"/>
      <c r="H243" s="674"/>
      <c r="I243" s="674"/>
      <c r="J243" s="290" t="str">
        <f t="shared" si="16"/>
        <v>no empleneu</v>
      </c>
      <c r="K243" s="290" t="str">
        <f t="shared" si="13"/>
        <v>no empleneu</v>
      </c>
      <c r="L243" s="290" t="str">
        <f t="shared" si="14"/>
        <v>no empleneu</v>
      </c>
      <c r="M243" s="290" t="str">
        <f t="shared" si="15"/>
        <v>no empleneu</v>
      </c>
      <c r="N243" s="682"/>
      <c r="O243" s="291"/>
      <c r="P243" s="287"/>
      <c r="Q243" s="121" t="str">
        <f t="shared" si="2"/>
        <v>0,00000</v>
      </c>
      <c r="R243" s="292"/>
      <c r="S243" s="278"/>
      <c r="T243" s="1746"/>
      <c r="U243" s="27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row>
    <row r="244" spans="1:110" ht="35.1" hidden="1" customHeight="1" outlineLevel="1" x14ac:dyDescent="0.25">
      <c r="A244" s="107"/>
      <c r="B244" s="285"/>
      <c r="C244" s="286" t="s">
        <v>585</v>
      </c>
      <c r="D244" s="287"/>
      <c r="E244" s="288"/>
      <c r="F244" s="289"/>
      <c r="G244" s="598"/>
      <c r="H244" s="674"/>
      <c r="I244" s="674"/>
      <c r="J244" s="290" t="str">
        <f t="shared" si="16"/>
        <v>no empleneu</v>
      </c>
      <c r="K244" s="290" t="str">
        <f t="shared" si="13"/>
        <v>no empleneu</v>
      </c>
      <c r="L244" s="290" t="str">
        <f t="shared" si="14"/>
        <v>no empleneu</v>
      </c>
      <c r="M244" s="290" t="str">
        <f t="shared" si="15"/>
        <v>no empleneu</v>
      </c>
      <c r="N244" s="682"/>
      <c r="O244" s="291"/>
      <c r="P244" s="287"/>
      <c r="Q244" s="121" t="str">
        <f t="shared" si="2"/>
        <v>0,00000</v>
      </c>
      <c r="R244" s="292"/>
      <c r="S244" s="278"/>
      <c r="T244" s="1746"/>
      <c r="U244" s="27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row>
    <row r="245" spans="1:110" ht="35.1" hidden="1" customHeight="1" outlineLevel="1" x14ac:dyDescent="0.25">
      <c r="A245" s="107"/>
      <c r="B245" s="285"/>
      <c r="C245" s="286" t="s">
        <v>586</v>
      </c>
      <c r="D245" s="287"/>
      <c r="E245" s="288"/>
      <c r="F245" s="289"/>
      <c r="G245" s="598"/>
      <c r="H245" s="674"/>
      <c r="I245" s="674"/>
      <c r="J245" s="290" t="str">
        <f t="shared" si="16"/>
        <v>no empleneu</v>
      </c>
      <c r="K245" s="290" t="str">
        <f t="shared" si="13"/>
        <v>no empleneu</v>
      </c>
      <c r="L245" s="290" t="str">
        <f t="shared" si="14"/>
        <v>no empleneu</v>
      </c>
      <c r="M245" s="290" t="str">
        <f t="shared" si="15"/>
        <v>no empleneu</v>
      </c>
      <c r="N245" s="682"/>
      <c r="O245" s="291"/>
      <c r="P245" s="287"/>
      <c r="Q245" s="121" t="str">
        <f t="shared" si="2"/>
        <v>0,00000</v>
      </c>
      <c r="R245" s="292"/>
      <c r="S245" s="278"/>
      <c r="T245" s="1746"/>
      <c r="U245" s="27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row>
    <row r="246" spans="1:110" ht="35.1" hidden="1" customHeight="1" outlineLevel="1" x14ac:dyDescent="0.25">
      <c r="A246" s="107"/>
      <c r="B246" s="285"/>
      <c r="C246" s="286" t="s">
        <v>587</v>
      </c>
      <c r="D246" s="287"/>
      <c r="E246" s="288"/>
      <c r="F246" s="289"/>
      <c r="G246" s="598"/>
      <c r="H246" s="674"/>
      <c r="I246" s="674"/>
      <c r="J246" s="290" t="str">
        <f t="shared" si="16"/>
        <v>no empleneu</v>
      </c>
      <c r="K246" s="290" t="str">
        <f t="shared" si="13"/>
        <v>no empleneu</v>
      </c>
      <c r="L246" s="290" t="str">
        <f t="shared" si="14"/>
        <v>no empleneu</v>
      </c>
      <c r="M246" s="290" t="str">
        <f t="shared" si="15"/>
        <v>no empleneu</v>
      </c>
      <c r="N246" s="682"/>
      <c r="O246" s="291"/>
      <c r="P246" s="287"/>
      <c r="Q246" s="121" t="str">
        <f t="shared" si="2"/>
        <v>0,00000</v>
      </c>
      <c r="R246" s="292"/>
      <c r="S246" s="278"/>
      <c r="T246" s="1746"/>
      <c r="U246" s="27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row>
    <row r="247" spans="1:110" ht="35.1" hidden="1" customHeight="1" outlineLevel="1" x14ac:dyDescent="0.25">
      <c r="A247" s="107"/>
      <c r="B247" s="285"/>
      <c r="C247" s="286" t="s">
        <v>588</v>
      </c>
      <c r="D247" s="287"/>
      <c r="E247" s="288"/>
      <c r="F247" s="289"/>
      <c r="G247" s="598"/>
      <c r="H247" s="674"/>
      <c r="I247" s="674"/>
      <c r="J247" s="290" t="str">
        <f t="shared" si="16"/>
        <v>no empleneu</v>
      </c>
      <c r="K247" s="290" t="str">
        <f t="shared" si="13"/>
        <v>no empleneu</v>
      </c>
      <c r="L247" s="290" t="str">
        <f t="shared" si="14"/>
        <v>no empleneu</v>
      </c>
      <c r="M247" s="290" t="str">
        <f t="shared" si="15"/>
        <v>no empleneu</v>
      </c>
      <c r="N247" s="682"/>
      <c r="O247" s="291"/>
      <c r="P247" s="287"/>
      <c r="Q247" s="121" t="str">
        <f t="shared" si="2"/>
        <v>0,00000</v>
      </c>
      <c r="R247" s="292"/>
      <c r="S247" s="278"/>
      <c r="T247" s="1746"/>
      <c r="U247" s="27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row>
    <row r="248" spans="1:110" ht="35.1" hidden="1" customHeight="1" outlineLevel="1" x14ac:dyDescent="0.25">
      <c r="A248" s="107"/>
      <c r="B248" s="285"/>
      <c r="C248" s="286" t="s">
        <v>589</v>
      </c>
      <c r="D248" s="287"/>
      <c r="E248" s="288"/>
      <c r="F248" s="289"/>
      <c r="G248" s="598"/>
      <c r="H248" s="674"/>
      <c r="I248" s="674"/>
      <c r="J248" s="290" t="str">
        <f t="shared" si="16"/>
        <v>no empleneu</v>
      </c>
      <c r="K248" s="290" t="str">
        <f t="shared" si="13"/>
        <v>no empleneu</v>
      </c>
      <c r="L248" s="290" t="str">
        <f t="shared" si="14"/>
        <v>no empleneu</v>
      </c>
      <c r="M248" s="290" t="str">
        <f t="shared" si="15"/>
        <v>no empleneu</v>
      </c>
      <c r="N248" s="682"/>
      <c r="O248" s="291"/>
      <c r="P248" s="287"/>
      <c r="Q248" s="121" t="str">
        <f t="shared" si="2"/>
        <v>0,00000</v>
      </c>
      <c r="R248" s="292"/>
      <c r="S248" s="278"/>
      <c r="T248" s="1746"/>
      <c r="U248" s="27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row>
    <row r="249" spans="1:110" ht="35.1" hidden="1" customHeight="1" outlineLevel="1" x14ac:dyDescent="0.25">
      <c r="A249" s="107"/>
      <c r="B249" s="285"/>
      <c r="C249" s="286" t="s">
        <v>590</v>
      </c>
      <c r="D249" s="287"/>
      <c r="E249" s="288"/>
      <c r="F249" s="289"/>
      <c r="G249" s="598"/>
      <c r="H249" s="674"/>
      <c r="I249" s="674"/>
      <c r="J249" s="290" t="str">
        <f t="shared" si="16"/>
        <v>no empleneu</v>
      </c>
      <c r="K249" s="290" t="str">
        <f t="shared" si="13"/>
        <v>no empleneu</v>
      </c>
      <c r="L249" s="290" t="str">
        <f t="shared" si="14"/>
        <v>no empleneu</v>
      </c>
      <c r="M249" s="290" t="str">
        <f t="shared" si="15"/>
        <v>no empleneu</v>
      </c>
      <c r="N249" s="682"/>
      <c r="O249" s="291"/>
      <c r="P249" s="287"/>
      <c r="Q249" s="121" t="str">
        <f t="shared" si="2"/>
        <v>0,00000</v>
      </c>
      <c r="R249" s="292"/>
      <c r="S249" s="278"/>
      <c r="T249" s="1746"/>
      <c r="U249" s="27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row>
    <row r="250" spans="1:110" ht="35.1" hidden="1" customHeight="1" outlineLevel="1" x14ac:dyDescent="0.25">
      <c r="A250" s="107"/>
      <c r="B250" s="285"/>
      <c r="C250" s="286" t="s">
        <v>591</v>
      </c>
      <c r="D250" s="287"/>
      <c r="E250" s="288"/>
      <c r="F250" s="289"/>
      <c r="G250" s="598"/>
      <c r="H250" s="674"/>
      <c r="I250" s="674"/>
      <c r="J250" s="290" t="str">
        <f t="shared" si="16"/>
        <v>no empleneu</v>
      </c>
      <c r="K250" s="290" t="str">
        <f t="shared" si="13"/>
        <v>no empleneu</v>
      </c>
      <c r="L250" s="290" t="str">
        <f t="shared" si="14"/>
        <v>no empleneu</v>
      </c>
      <c r="M250" s="290" t="str">
        <f t="shared" si="15"/>
        <v>no empleneu</v>
      </c>
      <c r="N250" s="682"/>
      <c r="O250" s="291"/>
      <c r="P250" s="287"/>
      <c r="Q250" s="121" t="str">
        <f t="shared" si="2"/>
        <v>0,00000</v>
      </c>
      <c r="R250" s="292"/>
      <c r="S250" s="278"/>
      <c r="T250" s="1746"/>
      <c r="U250" s="27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row>
    <row r="251" spans="1:110" ht="35.1" hidden="1" customHeight="1" outlineLevel="1" x14ac:dyDescent="0.25">
      <c r="A251" s="107"/>
      <c r="B251" s="285"/>
      <c r="C251" s="286" t="s">
        <v>592</v>
      </c>
      <c r="D251" s="287"/>
      <c r="E251" s="288"/>
      <c r="F251" s="289"/>
      <c r="G251" s="598"/>
      <c r="H251" s="674"/>
      <c r="I251" s="674"/>
      <c r="J251" s="290" t="str">
        <f t="shared" si="16"/>
        <v>no empleneu</v>
      </c>
      <c r="K251" s="290" t="str">
        <f t="shared" si="13"/>
        <v>no empleneu</v>
      </c>
      <c r="L251" s="290" t="str">
        <f t="shared" si="14"/>
        <v>no empleneu</v>
      </c>
      <c r="M251" s="290" t="str">
        <f t="shared" si="15"/>
        <v>no empleneu</v>
      </c>
      <c r="N251" s="682"/>
      <c r="O251" s="291"/>
      <c r="P251" s="287"/>
      <c r="Q251" s="121" t="str">
        <f t="shared" si="2"/>
        <v>0,00000</v>
      </c>
      <c r="R251" s="292"/>
      <c r="S251" s="278"/>
      <c r="T251" s="1746"/>
      <c r="U251" s="27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row>
    <row r="252" spans="1:110" ht="35.1" hidden="1" customHeight="1" outlineLevel="1" x14ac:dyDescent="0.25">
      <c r="A252" s="107"/>
      <c r="B252" s="285"/>
      <c r="C252" s="286" t="s">
        <v>593</v>
      </c>
      <c r="D252" s="287"/>
      <c r="E252" s="288"/>
      <c r="F252" s="289"/>
      <c r="G252" s="598"/>
      <c r="H252" s="674"/>
      <c r="I252" s="674"/>
      <c r="J252" s="290" t="str">
        <f t="shared" si="16"/>
        <v>no empleneu</v>
      </c>
      <c r="K252" s="290" t="str">
        <f t="shared" si="13"/>
        <v>no empleneu</v>
      </c>
      <c r="L252" s="290" t="str">
        <f t="shared" si="14"/>
        <v>no empleneu</v>
      </c>
      <c r="M252" s="290" t="str">
        <f t="shared" si="15"/>
        <v>no empleneu</v>
      </c>
      <c r="N252" s="682"/>
      <c r="O252" s="291"/>
      <c r="P252" s="287"/>
      <c r="Q252" s="121" t="str">
        <f t="shared" si="2"/>
        <v>0,00000</v>
      </c>
      <c r="R252" s="292"/>
      <c r="S252" s="278"/>
      <c r="T252" s="1746"/>
      <c r="U252" s="27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row>
    <row r="253" spans="1:110" ht="35.1" hidden="1" customHeight="1" outlineLevel="1" x14ac:dyDescent="0.25">
      <c r="A253" s="107"/>
      <c r="B253" s="285"/>
      <c r="C253" s="286" t="s">
        <v>594</v>
      </c>
      <c r="D253" s="287"/>
      <c r="E253" s="288"/>
      <c r="F253" s="289"/>
      <c r="G253" s="598"/>
      <c r="H253" s="674"/>
      <c r="I253" s="674"/>
      <c r="J253" s="290" t="str">
        <f t="shared" si="16"/>
        <v>no empleneu</v>
      </c>
      <c r="K253" s="290" t="str">
        <f t="shared" si="13"/>
        <v>no empleneu</v>
      </c>
      <c r="L253" s="290" t="str">
        <f t="shared" si="14"/>
        <v>no empleneu</v>
      </c>
      <c r="M253" s="290" t="str">
        <f t="shared" si="15"/>
        <v>no empleneu</v>
      </c>
      <c r="N253" s="682"/>
      <c r="O253" s="291"/>
      <c r="P253" s="287"/>
      <c r="Q253" s="121" t="str">
        <f t="shared" si="2"/>
        <v>0,00000</v>
      </c>
      <c r="R253" s="292"/>
      <c r="S253" s="278"/>
      <c r="T253" s="1746"/>
      <c r="U253" s="27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row>
    <row r="254" spans="1:110" ht="35.1" hidden="1" customHeight="1" outlineLevel="1" x14ac:dyDescent="0.25">
      <c r="A254" s="107"/>
      <c r="B254" s="285"/>
      <c r="C254" s="286" t="s">
        <v>595</v>
      </c>
      <c r="D254" s="287"/>
      <c r="E254" s="288"/>
      <c r="F254" s="289"/>
      <c r="G254" s="598"/>
      <c r="H254" s="674"/>
      <c r="I254" s="674"/>
      <c r="J254" s="290" t="str">
        <f t="shared" si="16"/>
        <v>no empleneu</v>
      </c>
      <c r="K254" s="290" t="str">
        <f t="shared" si="13"/>
        <v>no empleneu</v>
      </c>
      <c r="L254" s="290" t="str">
        <f t="shared" si="14"/>
        <v>no empleneu</v>
      </c>
      <c r="M254" s="290" t="str">
        <f t="shared" si="15"/>
        <v>no empleneu</v>
      </c>
      <c r="N254" s="682"/>
      <c r="O254" s="291"/>
      <c r="P254" s="287"/>
      <c r="Q254" s="121" t="str">
        <f t="shared" si="2"/>
        <v>0,00000</v>
      </c>
      <c r="R254" s="292"/>
      <c r="S254" s="278"/>
      <c r="T254" s="1746"/>
      <c r="U254" s="27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row>
    <row r="255" spans="1:110" ht="35.1" hidden="1" customHeight="1" outlineLevel="1" x14ac:dyDescent="0.25">
      <c r="A255" s="107"/>
      <c r="B255" s="285"/>
      <c r="C255" s="286" t="s">
        <v>596</v>
      </c>
      <c r="D255" s="287"/>
      <c r="E255" s="288"/>
      <c r="F255" s="289"/>
      <c r="G255" s="598"/>
      <c r="H255" s="674"/>
      <c r="I255" s="674"/>
      <c r="J255" s="290" t="str">
        <f t="shared" si="16"/>
        <v>no empleneu</v>
      </c>
      <c r="K255" s="290" t="str">
        <f t="shared" si="13"/>
        <v>no empleneu</v>
      </c>
      <c r="L255" s="290" t="str">
        <f t="shared" si="14"/>
        <v>no empleneu</v>
      </c>
      <c r="M255" s="290" t="str">
        <f t="shared" si="15"/>
        <v>no empleneu</v>
      </c>
      <c r="N255" s="682"/>
      <c r="O255" s="291"/>
      <c r="P255" s="287"/>
      <c r="Q255" s="121" t="str">
        <f t="shared" si="2"/>
        <v>0,00000</v>
      </c>
      <c r="R255" s="292"/>
      <c r="S255" s="278"/>
      <c r="T255" s="1746"/>
      <c r="U255" s="27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row>
    <row r="256" spans="1:110" ht="35.1" hidden="1" customHeight="1" outlineLevel="1" x14ac:dyDescent="0.25">
      <c r="A256" s="107"/>
      <c r="B256" s="285"/>
      <c r="C256" s="286" t="s">
        <v>597</v>
      </c>
      <c r="D256" s="287"/>
      <c r="E256" s="288"/>
      <c r="F256" s="289"/>
      <c r="G256" s="598"/>
      <c r="H256" s="674"/>
      <c r="I256" s="674"/>
      <c r="J256" s="290" t="str">
        <f t="shared" si="16"/>
        <v>no empleneu</v>
      </c>
      <c r="K256" s="290" t="str">
        <f t="shared" si="13"/>
        <v>no empleneu</v>
      </c>
      <c r="L256" s="290" t="str">
        <f t="shared" si="14"/>
        <v>no empleneu</v>
      </c>
      <c r="M256" s="290" t="str">
        <f t="shared" si="15"/>
        <v>no empleneu</v>
      </c>
      <c r="N256" s="682"/>
      <c r="O256" s="291"/>
      <c r="P256" s="287"/>
      <c r="Q256" s="121" t="str">
        <f t="shared" si="2"/>
        <v>0,00000</v>
      </c>
      <c r="R256" s="292"/>
      <c r="S256" s="278"/>
      <c r="T256" s="1746"/>
      <c r="U256" s="27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row>
    <row r="257" spans="1:110" ht="35.1" hidden="1" customHeight="1" outlineLevel="1" x14ac:dyDescent="0.25">
      <c r="A257" s="107"/>
      <c r="B257" s="285"/>
      <c r="C257" s="286" t="s">
        <v>598</v>
      </c>
      <c r="D257" s="287"/>
      <c r="E257" s="288"/>
      <c r="F257" s="289"/>
      <c r="G257" s="598"/>
      <c r="H257" s="674"/>
      <c r="I257" s="674"/>
      <c r="J257" s="290" t="str">
        <f t="shared" si="16"/>
        <v>no empleneu</v>
      </c>
      <c r="K257" s="290" t="str">
        <f t="shared" si="13"/>
        <v>no empleneu</v>
      </c>
      <c r="L257" s="290" t="str">
        <f t="shared" si="14"/>
        <v>no empleneu</v>
      </c>
      <c r="M257" s="290" t="str">
        <f t="shared" si="15"/>
        <v>no empleneu</v>
      </c>
      <c r="N257" s="682"/>
      <c r="O257" s="291"/>
      <c r="P257" s="287"/>
      <c r="Q257" s="121" t="str">
        <f t="shared" si="2"/>
        <v>0,00000</v>
      </c>
      <c r="R257" s="292"/>
      <c r="S257" s="278"/>
      <c r="T257" s="1746"/>
      <c r="U257" s="27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row>
    <row r="258" spans="1:110" ht="35.1" hidden="1" customHeight="1" outlineLevel="1" x14ac:dyDescent="0.25">
      <c r="A258" s="107"/>
      <c r="B258" s="285"/>
      <c r="C258" s="286" t="s">
        <v>599</v>
      </c>
      <c r="D258" s="287"/>
      <c r="E258" s="288"/>
      <c r="F258" s="289"/>
      <c r="G258" s="598"/>
      <c r="H258" s="674"/>
      <c r="I258" s="674"/>
      <c r="J258" s="290" t="str">
        <f t="shared" si="16"/>
        <v>no empleneu</v>
      </c>
      <c r="K258" s="290" t="str">
        <f t="shared" si="13"/>
        <v>no empleneu</v>
      </c>
      <c r="L258" s="290" t="str">
        <f t="shared" si="14"/>
        <v>no empleneu</v>
      </c>
      <c r="M258" s="290" t="str">
        <f t="shared" si="15"/>
        <v>no empleneu</v>
      </c>
      <c r="N258" s="682"/>
      <c r="O258" s="291"/>
      <c r="P258" s="287"/>
      <c r="Q258" s="121" t="str">
        <f t="shared" si="2"/>
        <v>0,00000</v>
      </c>
      <c r="R258" s="292"/>
      <c r="S258" s="278"/>
      <c r="T258" s="1746"/>
      <c r="U258" s="27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row>
    <row r="259" spans="1:110" ht="35.1" hidden="1" customHeight="1" outlineLevel="1" x14ac:dyDescent="0.25">
      <c r="A259" s="107"/>
      <c r="B259" s="285"/>
      <c r="C259" s="286" t="s">
        <v>600</v>
      </c>
      <c r="D259" s="287"/>
      <c r="E259" s="288"/>
      <c r="F259" s="289"/>
      <c r="G259" s="598"/>
      <c r="H259" s="674"/>
      <c r="I259" s="674"/>
      <c r="J259" s="290" t="str">
        <f t="shared" si="16"/>
        <v>no empleneu</v>
      </c>
      <c r="K259" s="290" t="str">
        <f t="shared" si="13"/>
        <v>no empleneu</v>
      </c>
      <c r="L259" s="290" t="str">
        <f t="shared" si="14"/>
        <v>no empleneu</v>
      </c>
      <c r="M259" s="290" t="str">
        <f t="shared" si="15"/>
        <v>no empleneu</v>
      </c>
      <c r="N259" s="682"/>
      <c r="O259" s="291"/>
      <c r="P259" s="287"/>
      <c r="Q259" s="121" t="str">
        <f t="shared" si="2"/>
        <v>0,00000</v>
      </c>
      <c r="R259" s="292"/>
      <c r="S259" s="278"/>
      <c r="T259" s="1746"/>
      <c r="U259" s="27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row>
    <row r="260" spans="1:110" ht="35.1" hidden="1" customHeight="1" outlineLevel="1" x14ac:dyDescent="0.25">
      <c r="A260" s="107"/>
      <c r="B260" s="285"/>
      <c r="C260" s="286" t="s">
        <v>601</v>
      </c>
      <c r="D260" s="287"/>
      <c r="E260" s="288"/>
      <c r="F260" s="289"/>
      <c r="G260" s="598"/>
      <c r="H260" s="674"/>
      <c r="I260" s="674"/>
      <c r="J260" s="290" t="str">
        <f t="shared" si="16"/>
        <v>no empleneu</v>
      </c>
      <c r="K260" s="290" t="str">
        <f t="shared" si="13"/>
        <v>no empleneu</v>
      </c>
      <c r="L260" s="290" t="str">
        <f t="shared" si="14"/>
        <v>no empleneu</v>
      </c>
      <c r="M260" s="290" t="str">
        <f t="shared" si="15"/>
        <v>no empleneu</v>
      </c>
      <c r="N260" s="682"/>
      <c r="O260" s="291"/>
      <c r="P260" s="287"/>
      <c r="Q260" s="121" t="str">
        <f t="shared" si="2"/>
        <v>0,00000</v>
      </c>
      <c r="R260" s="292"/>
      <c r="S260" s="278"/>
      <c r="T260" s="1746"/>
      <c r="U260" s="27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row>
    <row r="261" spans="1:110" ht="35.1" hidden="1" customHeight="1" outlineLevel="1" x14ac:dyDescent="0.25">
      <c r="A261" s="107"/>
      <c r="B261" s="285"/>
      <c r="C261" s="286" t="s">
        <v>602</v>
      </c>
      <c r="D261" s="287"/>
      <c r="E261" s="288"/>
      <c r="F261" s="289"/>
      <c r="G261" s="598"/>
      <c r="H261" s="674"/>
      <c r="I261" s="674"/>
      <c r="J261" s="290" t="str">
        <f t="shared" si="16"/>
        <v>no empleneu</v>
      </c>
      <c r="K261" s="290" t="str">
        <f t="shared" si="13"/>
        <v>no empleneu</v>
      </c>
      <c r="L261" s="290" t="str">
        <f t="shared" si="14"/>
        <v>no empleneu</v>
      </c>
      <c r="M261" s="290" t="str">
        <f t="shared" si="15"/>
        <v>no empleneu</v>
      </c>
      <c r="N261" s="682"/>
      <c r="O261" s="291"/>
      <c r="P261" s="287"/>
      <c r="Q261" s="121" t="str">
        <f t="shared" si="2"/>
        <v>0,00000</v>
      </c>
      <c r="R261" s="292"/>
      <c r="S261" s="278"/>
      <c r="T261" s="1746"/>
      <c r="U261" s="27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row>
    <row r="262" spans="1:110" ht="35.1" hidden="1" customHeight="1" outlineLevel="1" x14ac:dyDescent="0.25">
      <c r="A262" s="107"/>
      <c r="B262" s="285"/>
      <c r="C262" s="286" t="s">
        <v>603</v>
      </c>
      <c r="D262" s="287"/>
      <c r="E262" s="288"/>
      <c r="F262" s="289"/>
      <c r="G262" s="598"/>
      <c r="H262" s="674"/>
      <c r="I262" s="674"/>
      <c r="J262" s="290" t="str">
        <f t="shared" si="16"/>
        <v>no empleneu</v>
      </c>
      <c r="K262" s="290" t="str">
        <f t="shared" si="13"/>
        <v>no empleneu</v>
      </c>
      <c r="L262" s="290" t="str">
        <f t="shared" si="14"/>
        <v>no empleneu</v>
      </c>
      <c r="M262" s="290" t="str">
        <f t="shared" si="15"/>
        <v>no empleneu</v>
      </c>
      <c r="N262" s="682"/>
      <c r="O262" s="291"/>
      <c r="P262" s="287"/>
      <c r="Q262" s="121" t="str">
        <f t="shared" si="2"/>
        <v>0,00000</v>
      </c>
      <c r="R262" s="292"/>
      <c r="S262" s="278"/>
      <c r="T262" s="1746"/>
      <c r="U262" s="27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row>
    <row r="263" spans="1:110" ht="35.1" hidden="1" customHeight="1" outlineLevel="1" x14ac:dyDescent="0.25">
      <c r="A263" s="107"/>
      <c r="B263" s="285"/>
      <c r="C263" s="286" t="s">
        <v>604</v>
      </c>
      <c r="D263" s="287"/>
      <c r="E263" s="288"/>
      <c r="F263" s="289"/>
      <c r="G263" s="598"/>
      <c r="H263" s="674"/>
      <c r="I263" s="674"/>
      <c r="J263" s="290" t="str">
        <f t="shared" si="16"/>
        <v>no empleneu</v>
      </c>
      <c r="K263" s="290" t="str">
        <f t="shared" si="13"/>
        <v>no empleneu</v>
      </c>
      <c r="L263" s="290" t="str">
        <f t="shared" si="14"/>
        <v>no empleneu</v>
      </c>
      <c r="M263" s="290" t="str">
        <f t="shared" si="15"/>
        <v>no empleneu</v>
      </c>
      <c r="N263" s="682"/>
      <c r="O263" s="291"/>
      <c r="P263" s="287"/>
      <c r="Q263" s="121" t="str">
        <f t="shared" si="2"/>
        <v>0,00000</v>
      </c>
      <c r="R263" s="292"/>
      <c r="S263" s="278"/>
      <c r="T263" s="1746"/>
      <c r="U263" s="27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row>
    <row r="264" spans="1:110" ht="35.1" hidden="1" customHeight="1" outlineLevel="1" x14ac:dyDescent="0.25">
      <c r="A264" s="107"/>
      <c r="B264" s="285"/>
      <c r="C264" s="286" t="s">
        <v>605</v>
      </c>
      <c r="D264" s="287"/>
      <c r="E264" s="288"/>
      <c r="F264" s="289"/>
      <c r="G264" s="598"/>
      <c r="H264" s="674"/>
      <c r="I264" s="674"/>
      <c r="J264" s="290" t="str">
        <f t="shared" si="16"/>
        <v>no empleneu</v>
      </c>
      <c r="K264" s="290" t="str">
        <f t="shared" si="13"/>
        <v>no empleneu</v>
      </c>
      <c r="L264" s="290" t="str">
        <f t="shared" si="14"/>
        <v>no empleneu</v>
      </c>
      <c r="M264" s="290" t="str">
        <f t="shared" si="15"/>
        <v>no empleneu</v>
      </c>
      <c r="N264" s="682"/>
      <c r="O264" s="291"/>
      <c r="P264" s="287"/>
      <c r="Q264" s="121" t="str">
        <f t="shared" si="2"/>
        <v>0,00000</v>
      </c>
      <c r="R264" s="292"/>
      <c r="S264" s="278"/>
      <c r="T264" s="1746"/>
      <c r="U264" s="27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row>
    <row r="265" spans="1:110" ht="35.1" hidden="1" customHeight="1" outlineLevel="1" x14ac:dyDescent="0.25">
      <c r="A265" s="107"/>
      <c r="B265" s="285"/>
      <c r="C265" s="286" t="s">
        <v>606</v>
      </c>
      <c r="D265" s="287"/>
      <c r="E265" s="288"/>
      <c r="F265" s="289"/>
      <c r="G265" s="598"/>
      <c r="H265" s="674"/>
      <c r="I265" s="674"/>
      <c r="J265" s="290" t="str">
        <f t="shared" si="16"/>
        <v>no empleneu</v>
      </c>
      <c r="K265" s="290" t="str">
        <f t="shared" si="13"/>
        <v>no empleneu</v>
      </c>
      <c r="L265" s="290" t="str">
        <f t="shared" si="14"/>
        <v>no empleneu</v>
      </c>
      <c r="M265" s="290" t="str">
        <f t="shared" si="15"/>
        <v>no empleneu</v>
      </c>
      <c r="N265" s="682"/>
      <c r="O265" s="291"/>
      <c r="P265" s="287"/>
      <c r="Q265" s="121" t="str">
        <f t="shared" si="2"/>
        <v>0,00000</v>
      </c>
      <c r="R265" s="292"/>
      <c r="S265" s="278"/>
      <c r="T265" s="1746"/>
      <c r="U265" s="27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row>
    <row r="266" spans="1:110" ht="35.1" hidden="1" customHeight="1" outlineLevel="1" x14ac:dyDescent="0.25">
      <c r="A266" s="107"/>
      <c r="B266" s="285"/>
      <c r="C266" s="286" t="s">
        <v>607</v>
      </c>
      <c r="D266" s="287"/>
      <c r="E266" s="288"/>
      <c r="F266" s="289"/>
      <c r="G266" s="598"/>
      <c r="H266" s="674"/>
      <c r="I266" s="674"/>
      <c r="J266" s="290" t="str">
        <f t="shared" si="16"/>
        <v>no empleneu</v>
      </c>
      <c r="K266" s="290" t="str">
        <f t="shared" si="13"/>
        <v>no empleneu</v>
      </c>
      <c r="L266" s="290" t="str">
        <f t="shared" si="14"/>
        <v>no empleneu</v>
      </c>
      <c r="M266" s="290" t="str">
        <f t="shared" si="15"/>
        <v>no empleneu</v>
      </c>
      <c r="N266" s="682"/>
      <c r="O266" s="291"/>
      <c r="P266" s="287"/>
      <c r="Q266" s="121" t="str">
        <f t="shared" si="2"/>
        <v>0,00000</v>
      </c>
      <c r="R266" s="292"/>
      <c r="S266" s="278"/>
      <c r="T266" s="1746"/>
      <c r="U266" s="27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row>
    <row r="267" spans="1:110" ht="35.1" hidden="1" customHeight="1" outlineLevel="1" x14ac:dyDescent="0.25">
      <c r="A267" s="107"/>
      <c r="B267" s="285"/>
      <c r="C267" s="286" t="s">
        <v>608</v>
      </c>
      <c r="D267" s="287"/>
      <c r="E267" s="288"/>
      <c r="F267" s="289"/>
      <c r="G267" s="598"/>
      <c r="H267" s="674"/>
      <c r="I267" s="674"/>
      <c r="J267" s="290" t="str">
        <f t="shared" si="16"/>
        <v>no empleneu</v>
      </c>
      <c r="K267" s="290" t="str">
        <f t="shared" si="13"/>
        <v>no empleneu</v>
      </c>
      <c r="L267" s="290" t="str">
        <f t="shared" si="14"/>
        <v>no empleneu</v>
      </c>
      <c r="M267" s="290" t="str">
        <f t="shared" si="15"/>
        <v>no empleneu</v>
      </c>
      <c r="N267" s="682"/>
      <c r="O267" s="291"/>
      <c r="P267" s="287"/>
      <c r="Q267" s="121" t="str">
        <f t="shared" si="2"/>
        <v>0,00000</v>
      </c>
      <c r="R267" s="292"/>
      <c r="S267" s="278"/>
      <c r="T267" s="1746"/>
      <c r="U267" s="27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row>
    <row r="268" spans="1:110" ht="35.1" hidden="1" customHeight="1" outlineLevel="1" x14ac:dyDescent="0.25">
      <c r="A268" s="107"/>
      <c r="B268" s="285"/>
      <c r="C268" s="286" t="s">
        <v>609</v>
      </c>
      <c r="D268" s="287"/>
      <c r="E268" s="288"/>
      <c r="F268" s="289"/>
      <c r="G268" s="598"/>
      <c r="H268" s="674"/>
      <c r="I268" s="674"/>
      <c r="J268" s="290" t="str">
        <f t="shared" si="16"/>
        <v>no empleneu</v>
      </c>
      <c r="K268" s="290" t="str">
        <f t="shared" si="13"/>
        <v>no empleneu</v>
      </c>
      <c r="L268" s="290" t="str">
        <f t="shared" si="14"/>
        <v>no empleneu</v>
      </c>
      <c r="M268" s="290" t="str">
        <f t="shared" si="15"/>
        <v>no empleneu</v>
      </c>
      <c r="N268" s="682"/>
      <c r="O268" s="291"/>
      <c r="P268" s="287"/>
      <c r="Q268" s="121" t="str">
        <f t="shared" si="2"/>
        <v>0,00000</v>
      </c>
      <c r="R268" s="292"/>
      <c r="S268" s="278"/>
      <c r="T268" s="1746"/>
      <c r="U268" s="27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row>
    <row r="269" spans="1:110" ht="35.1" hidden="1" customHeight="1" outlineLevel="1" x14ac:dyDescent="0.25">
      <c r="A269" s="107"/>
      <c r="B269" s="285"/>
      <c r="C269" s="286" t="s">
        <v>610</v>
      </c>
      <c r="D269" s="287"/>
      <c r="E269" s="288"/>
      <c r="F269" s="289"/>
      <c r="G269" s="598"/>
      <c r="H269" s="674"/>
      <c r="I269" s="674"/>
      <c r="J269" s="290" t="str">
        <f t="shared" si="16"/>
        <v>no empleneu</v>
      </c>
      <c r="K269" s="290" t="str">
        <f t="shared" si="13"/>
        <v>no empleneu</v>
      </c>
      <c r="L269" s="290" t="str">
        <f t="shared" si="14"/>
        <v>no empleneu</v>
      </c>
      <c r="M269" s="290" t="str">
        <f t="shared" si="15"/>
        <v>no empleneu</v>
      </c>
      <c r="N269" s="682"/>
      <c r="O269" s="291"/>
      <c r="P269" s="287"/>
      <c r="Q269" s="121" t="str">
        <f t="shared" si="2"/>
        <v>0,00000</v>
      </c>
      <c r="R269" s="292"/>
      <c r="S269" s="278"/>
      <c r="T269" s="1746"/>
      <c r="U269" s="27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row>
    <row r="270" spans="1:110" ht="35.1" hidden="1" customHeight="1" outlineLevel="1" x14ac:dyDescent="0.25">
      <c r="A270" s="107"/>
      <c r="B270" s="285"/>
      <c r="C270" s="286" t="s">
        <v>611</v>
      </c>
      <c r="D270" s="287"/>
      <c r="E270" s="288"/>
      <c r="F270" s="289"/>
      <c r="G270" s="598"/>
      <c r="H270" s="674"/>
      <c r="I270" s="674"/>
      <c r="J270" s="290" t="str">
        <f t="shared" si="16"/>
        <v>no empleneu</v>
      </c>
      <c r="K270" s="290" t="str">
        <f t="shared" si="13"/>
        <v>no empleneu</v>
      </c>
      <c r="L270" s="290" t="str">
        <f t="shared" si="14"/>
        <v>no empleneu</v>
      </c>
      <c r="M270" s="290" t="str">
        <f t="shared" si="15"/>
        <v>no empleneu</v>
      </c>
      <c r="N270" s="682"/>
      <c r="O270" s="291"/>
      <c r="P270" s="287"/>
      <c r="Q270" s="121" t="str">
        <f t="shared" si="2"/>
        <v>0,00000</v>
      </c>
      <c r="R270" s="292"/>
      <c r="S270" s="278"/>
      <c r="T270" s="1746"/>
      <c r="U270" s="27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row>
    <row r="271" spans="1:110" ht="35.1" hidden="1" customHeight="1" outlineLevel="1" x14ac:dyDescent="0.25">
      <c r="A271" s="107"/>
      <c r="B271" s="285"/>
      <c r="C271" s="286" t="s">
        <v>612</v>
      </c>
      <c r="D271" s="287"/>
      <c r="E271" s="288"/>
      <c r="F271" s="289"/>
      <c r="G271" s="598"/>
      <c r="H271" s="674"/>
      <c r="I271" s="674"/>
      <c r="J271" s="290" t="str">
        <f t="shared" si="16"/>
        <v>no empleneu</v>
      </c>
      <c r="K271" s="290" t="str">
        <f t="shared" si="13"/>
        <v>no empleneu</v>
      </c>
      <c r="L271" s="290" t="str">
        <f t="shared" si="14"/>
        <v>no empleneu</v>
      </c>
      <c r="M271" s="290" t="str">
        <f t="shared" si="15"/>
        <v>no empleneu</v>
      </c>
      <c r="N271" s="682"/>
      <c r="O271" s="291"/>
      <c r="P271" s="287"/>
      <c r="Q271" s="121" t="str">
        <f t="shared" si="2"/>
        <v>0,00000</v>
      </c>
      <c r="R271" s="292"/>
      <c r="S271" s="278"/>
      <c r="T271" s="298"/>
      <c r="U271" s="27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row>
    <row r="272" spans="1:110" ht="35.1" hidden="1" customHeight="1" outlineLevel="1" x14ac:dyDescent="0.25">
      <c r="A272" s="107"/>
      <c r="B272" s="285"/>
      <c r="C272" s="286" t="s">
        <v>613</v>
      </c>
      <c r="D272" s="287"/>
      <c r="E272" s="288"/>
      <c r="F272" s="289"/>
      <c r="G272" s="598"/>
      <c r="H272" s="674"/>
      <c r="I272" s="674"/>
      <c r="J272" s="290" t="str">
        <f t="shared" si="16"/>
        <v>no empleneu</v>
      </c>
      <c r="K272" s="290" t="str">
        <f t="shared" si="13"/>
        <v>no empleneu</v>
      </c>
      <c r="L272" s="290" t="str">
        <f t="shared" si="14"/>
        <v>no empleneu</v>
      </c>
      <c r="M272" s="290" t="str">
        <f t="shared" si="15"/>
        <v>no empleneu</v>
      </c>
      <c r="N272" s="682"/>
      <c r="O272" s="291"/>
      <c r="P272" s="287"/>
      <c r="Q272" s="121" t="str">
        <f t="shared" si="2"/>
        <v>0,00000</v>
      </c>
      <c r="R272" s="292"/>
      <c r="S272" s="278"/>
      <c r="T272" s="298"/>
      <c r="U272" s="27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row>
    <row r="273" spans="1:110" ht="35.1" hidden="1" customHeight="1" outlineLevel="1" x14ac:dyDescent="0.25">
      <c r="A273" s="107"/>
      <c r="B273" s="285"/>
      <c r="C273" s="286" t="s">
        <v>614</v>
      </c>
      <c r="D273" s="287"/>
      <c r="E273" s="288"/>
      <c r="F273" s="289"/>
      <c r="G273" s="598"/>
      <c r="H273" s="674"/>
      <c r="I273" s="674"/>
      <c r="J273" s="290" t="str">
        <f t="shared" si="16"/>
        <v>no empleneu</v>
      </c>
      <c r="K273" s="290" t="str">
        <f t="shared" si="13"/>
        <v>no empleneu</v>
      </c>
      <c r="L273" s="290" t="str">
        <f t="shared" si="14"/>
        <v>no empleneu</v>
      </c>
      <c r="M273" s="290" t="str">
        <f t="shared" si="15"/>
        <v>no empleneu</v>
      </c>
      <c r="N273" s="682"/>
      <c r="O273" s="291"/>
      <c r="P273" s="287"/>
      <c r="Q273" s="121" t="str">
        <f t="shared" si="2"/>
        <v>0,00000</v>
      </c>
      <c r="R273" s="292"/>
      <c r="S273" s="278"/>
      <c r="T273" s="298"/>
      <c r="U273" s="27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row>
    <row r="274" spans="1:110" ht="35.1" hidden="1" customHeight="1" outlineLevel="1" x14ac:dyDescent="0.25">
      <c r="A274" s="107"/>
      <c r="B274" s="285"/>
      <c r="C274" s="286" t="s">
        <v>615</v>
      </c>
      <c r="D274" s="287"/>
      <c r="E274" s="288"/>
      <c r="F274" s="289"/>
      <c r="G274" s="598"/>
      <c r="H274" s="674"/>
      <c r="I274" s="674"/>
      <c r="J274" s="290" t="str">
        <f t="shared" si="16"/>
        <v>no empleneu</v>
      </c>
      <c r="K274" s="290" t="str">
        <f t="shared" si="13"/>
        <v>no empleneu</v>
      </c>
      <c r="L274" s="290" t="str">
        <f t="shared" si="14"/>
        <v>no empleneu</v>
      </c>
      <c r="M274" s="290" t="str">
        <f t="shared" si="15"/>
        <v>no empleneu</v>
      </c>
      <c r="N274" s="682"/>
      <c r="O274" s="291"/>
      <c r="P274" s="287"/>
      <c r="Q274" s="121" t="str">
        <f t="shared" si="2"/>
        <v>0,00000</v>
      </c>
      <c r="R274" s="292"/>
      <c r="S274" s="278"/>
      <c r="T274" s="298"/>
      <c r="U274" s="27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row>
    <row r="275" spans="1:110" ht="35.1" hidden="1" customHeight="1" outlineLevel="1" x14ac:dyDescent="0.25">
      <c r="A275" s="107"/>
      <c r="B275" s="285"/>
      <c r="C275" s="286" t="s">
        <v>616</v>
      </c>
      <c r="D275" s="287"/>
      <c r="E275" s="288"/>
      <c r="F275" s="289"/>
      <c r="G275" s="598"/>
      <c r="H275" s="674"/>
      <c r="I275" s="674"/>
      <c r="J275" s="290" t="str">
        <f t="shared" si="16"/>
        <v>no empleneu</v>
      </c>
      <c r="K275" s="290" t="str">
        <f t="shared" si="13"/>
        <v>no empleneu</v>
      </c>
      <c r="L275" s="290" t="str">
        <f t="shared" si="14"/>
        <v>no empleneu</v>
      </c>
      <c r="M275" s="290" t="str">
        <f t="shared" si="15"/>
        <v>no empleneu</v>
      </c>
      <c r="N275" s="682"/>
      <c r="O275" s="291"/>
      <c r="P275" s="287"/>
      <c r="Q275" s="121" t="str">
        <f t="shared" si="2"/>
        <v>0,00000</v>
      </c>
      <c r="R275" s="292"/>
      <c r="S275" s="278"/>
      <c r="T275" s="298"/>
      <c r="U275" s="27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row>
    <row r="276" spans="1:110" ht="35.1" hidden="1" customHeight="1" outlineLevel="1" x14ac:dyDescent="0.25">
      <c r="A276" s="107"/>
      <c r="B276" s="285"/>
      <c r="C276" s="286" t="s">
        <v>617</v>
      </c>
      <c r="D276" s="287"/>
      <c r="E276" s="288"/>
      <c r="F276" s="289"/>
      <c r="G276" s="598"/>
      <c r="H276" s="674"/>
      <c r="I276" s="674"/>
      <c r="J276" s="290" t="str">
        <f t="shared" si="16"/>
        <v>no empleneu</v>
      </c>
      <c r="K276" s="290" t="str">
        <f t="shared" si="13"/>
        <v>no empleneu</v>
      </c>
      <c r="L276" s="290" t="str">
        <f t="shared" si="14"/>
        <v>no empleneu</v>
      </c>
      <c r="M276" s="290" t="str">
        <f t="shared" si="15"/>
        <v>no empleneu</v>
      </c>
      <c r="N276" s="682"/>
      <c r="O276" s="291"/>
      <c r="P276" s="287"/>
      <c r="Q276" s="121" t="str">
        <f t="shared" ref="Q276:Q315" si="17">IF(N276=0,"0,00000",N276/1000)</f>
        <v>0,00000</v>
      </c>
      <c r="R276" s="292"/>
      <c r="S276" s="278"/>
      <c r="T276" s="147"/>
      <c r="U276" s="27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row>
    <row r="277" spans="1:110" ht="35.1" hidden="1" customHeight="1" outlineLevel="1" x14ac:dyDescent="0.25">
      <c r="A277" s="107"/>
      <c r="B277" s="285"/>
      <c r="C277" s="286" t="s">
        <v>618</v>
      </c>
      <c r="D277" s="287"/>
      <c r="E277" s="288"/>
      <c r="F277" s="289"/>
      <c r="G277" s="598"/>
      <c r="H277" s="674"/>
      <c r="I277" s="674"/>
      <c r="J277" s="290" t="str">
        <f t="shared" si="16"/>
        <v>no empleneu</v>
      </c>
      <c r="K277" s="290" t="str">
        <f t="shared" ref="K277:K319" si="18">IF(G277=0,"no empleneu","indiqueu la dada")</f>
        <v>no empleneu</v>
      </c>
      <c r="L277" s="290" t="str">
        <f t="shared" ref="L277:L319" si="19">IF(G277=0,"no empleneu",IF(G277=1,"no empleneu",IF(G277=2,"indiqueu la dada")))</f>
        <v>no empleneu</v>
      </c>
      <c r="M277" s="290" t="str">
        <f t="shared" si="15"/>
        <v>no empleneu</v>
      </c>
      <c r="N277" s="682"/>
      <c r="O277" s="291"/>
      <c r="P277" s="287"/>
      <c r="Q277" s="121" t="str">
        <f t="shared" si="17"/>
        <v>0,00000</v>
      </c>
      <c r="R277" s="292"/>
      <c r="S277" s="278"/>
      <c r="T277" s="147"/>
      <c r="U277" s="27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row>
    <row r="278" spans="1:110" ht="35.1" hidden="1" customHeight="1" outlineLevel="1" x14ac:dyDescent="0.25">
      <c r="A278" s="107"/>
      <c r="B278" s="285"/>
      <c r="C278" s="286" t="s">
        <v>619</v>
      </c>
      <c r="D278" s="287"/>
      <c r="E278" s="288"/>
      <c r="F278" s="289"/>
      <c r="G278" s="598"/>
      <c r="H278" s="674"/>
      <c r="I278" s="674"/>
      <c r="J278" s="290" t="str">
        <f t="shared" si="16"/>
        <v>no empleneu</v>
      </c>
      <c r="K278" s="290" t="str">
        <f t="shared" si="18"/>
        <v>no empleneu</v>
      </c>
      <c r="L278" s="290" t="str">
        <f t="shared" si="19"/>
        <v>no empleneu</v>
      </c>
      <c r="M278" s="290" t="str">
        <f t="shared" ref="M278:M319" si="20">IF(G278=0,"no empleneu",IF(G278=1,"no empleneu",IF(G278=2,"indiqueu la dada")))</f>
        <v>no empleneu</v>
      </c>
      <c r="N278" s="682"/>
      <c r="O278" s="291"/>
      <c r="P278" s="287"/>
      <c r="Q278" s="121" t="str">
        <f t="shared" si="17"/>
        <v>0,00000</v>
      </c>
      <c r="R278" s="292"/>
      <c r="S278" s="278"/>
      <c r="T278" s="752"/>
      <c r="U278" s="27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row>
    <row r="279" spans="1:110" ht="35.1" hidden="1" customHeight="1" outlineLevel="1" x14ac:dyDescent="0.25">
      <c r="A279" s="107"/>
      <c r="B279" s="285"/>
      <c r="C279" s="286" t="s">
        <v>620</v>
      </c>
      <c r="D279" s="287"/>
      <c r="E279" s="288"/>
      <c r="F279" s="289"/>
      <c r="G279" s="598"/>
      <c r="H279" s="674"/>
      <c r="I279" s="674"/>
      <c r="J279" s="290" t="str">
        <f t="shared" si="16"/>
        <v>no empleneu</v>
      </c>
      <c r="K279" s="290" t="str">
        <f t="shared" si="18"/>
        <v>no empleneu</v>
      </c>
      <c r="L279" s="290" t="str">
        <f t="shared" si="19"/>
        <v>no empleneu</v>
      </c>
      <c r="M279" s="290" t="str">
        <f t="shared" si="20"/>
        <v>no empleneu</v>
      </c>
      <c r="N279" s="682"/>
      <c r="O279" s="291"/>
      <c r="P279" s="287"/>
      <c r="Q279" s="121" t="str">
        <f t="shared" si="17"/>
        <v>0,00000</v>
      </c>
      <c r="R279" s="292"/>
      <c r="S279" s="278"/>
      <c r="T279" s="752"/>
      <c r="U279" s="27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row>
    <row r="280" spans="1:110" ht="35.1" hidden="1" customHeight="1" outlineLevel="1" x14ac:dyDescent="0.25">
      <c r="A280" s="107"/>
      <c r="B280" s="285"/>
      <c r="C280" s="286" t="s">
        <v>621</v>
      </c>
      <c r="D280" s="287"/>
      <c r="E280" s="288"/>
      <c r="F280" s="289"/>
      <c r="G280" s="598"/>
      <c r="H280" s="674"/>
      <c r="I280" s="674"/>
      <c r="J280" s="290" t="str">
        <f t="shared" si="16"/>
        <v>no empleneu</v>
      </c>
      <c r="K280" s="290" t="str">
        <f t="shared" si="18"/>
        <v>no empleneu</v>
      </c>
      <c r="L280" s="290" t="str">
        <f t="shared" si="19"/>
        <v>no empleneu</v>
      </c>
      <c r="M280" s="290" t="str">
        <f t="shared" si="20"/>
        <v>no empleneu</v>
      </c>
      <c r="N280" s="682"/>
      <c r="O280" s="291"/>
      <c r="P280" s="287"/>
      <c r="Q280" s="121" t="str">
        <f t="shared" si="17"/>
        <v>0,00000</v>
      </c>
      <c r="R280" s="292"/>
      <c r="S280" s="278"/>
      <c r="T280" s="298"/>
      <c r="U280" s="27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row>
    <row r="281" spans="1:110" ht="35.1" hidden="1" customHeight="1" outlineLevel="1" x14ac:dyDescent="0.25">
      <c r="A281" s="107"/>
      <c r="B281" s="285"/>
      <c r="C281" s="286" t="s">
        <v>622</v>
      </c>
      <c r="D281" s="287"/>
      <c r="E281" s="288"/>
      <c r="F281" s="289"/>
      <c r="G281" s="598"/>
      <c r="H281" s="674"/>
      <c r="I281" s="674"/>
      <c r="J281" s="290" t="str">
        <f t="shared" ref="J281:J319" si="21">IF(G281=0,"no empleneu","indiqueu la dada")</f>
        <v>no empleneu</v>
      </c>
      <c r="K281" s="290" t="str">
        <f t="shared" si="18"/>
        <v>no empleneu</v>
      </c>
      <c r="L281" s="290" t="str">
        <f t="shared" si="19"/>
        <v>no empleneu</v>
      </c>
      <c r="M281" s="290" t="str">
        <f t="shared" si="20"/>
        <v>no empleneu</v>
      </c>
      <c r="N281" s="682"/>
      <c r="O281" s="291"/>
      <c r="P281" s="287"/>
      <c r="Q281" s="121" t="str">
        <f t="shared" si="17"/>
        <v>0,00000</v>
      </c>
      <c r="R281" s="292"/>
      <c r="S281" s="278"/>
      <c r="T281" s="298"/>
      <c r="U281" s="27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row>
    <row r="282" spans="1:110" ht="35.1" hidden="1" customHeight="1" outlineLevel="1" x14ac:dyDescent="0.25">
      <c r="A282" s="107"/>
      <c r="B282" s="285"/>
      <c r="C282" s="286" t="s">
        <v>623</v>
      </c>
      <c r="D282" s="287"/>
      <c r="E282" s="288"/>
      <c r="F282" s="289"/>
      <c r="G282" s="598"/>
      <c r="H282" s="674"/>
      <c r="I282" s="674"/>
      <c r="J282" s="290" t="str">
        <f t="shared" si="21"/>
        <v>no empleneu</v>
      </c>
      <c r="K282" s="290" t="str">
        <f t="shared" si="18"/>
        <v>no empleneu</v>
      </c>
      <c r="L282" s="290" t="str">
        <f t="shared" si="19"/>
        <v>no empleneu</v>
      </c>
      <c r="M282" s="290" t="str">
        <f t="shared" si="20"/>
        <v>no empleneu</v>
      </c>
      <c r="N282" s="682"/>
      <c r="O282" s="291"/>
      <c r="P282" s="287"/>
      <c r="Q282" s="121" t="str">
        <f t="shared" si="17"/>
        <v>0,00000</v>
      </c>
      <c r="R282" s="292"/>
      <c r="S282" s="278"/>
      <c r="T282" s="298"/>
      <c r="U282" s="27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row>
    <row r="283" spans="1:110" ht="35.1" hidden="1" customHeight="1" outlineLevel="1" x14ac:dyDescent="0.25">
      <c r="A283" s="107"/>
      <c r="B283" s="285"/>
      <c r="C283" s="286" t="s">
        <v>624</v>
      </c>
      <c r="D283" s="287"/>
      <c r="E283" s="288"/>
      <c r="F283" s="289"/>
      <c r="G283" s="598"/>
      <c r="H283" s="674"/>
      <c r="I283" s="674"/>
      <c r="J283" s="290" t="str">
        <f t="shared" si="21"/>
        <v>no empleneu</v>
      </c>
      <c r="K283" s="290" t="str">
        <f t="shared" si="18"/>
        <v>no empleneu</v>
      </c>
      <c r="L283" s="290" t="str">
        <f t="shared" si="19"/>
        <v>no empleneu</v>
      </c>
      <c r="M283" s="290" t="str">
        <f t="shared" si="20"/>
        <v>no empleneu</v>
      </c>
      <c r="N283" s="682"/>
      <c r="O283" s="291"/>
      <c r="P283" s="287"/>
      <c r="Q283" s="121" t="str">
        <f t="shared" si="17"/>
        <v>0,00000</v>
      </c>
      <c r="R283" s="292"/>
      <c r="S283" s="278"/>
      <c r="T283" s="298"/>
      <c r="U283" s="27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row>
    <row r="284" spans="1:110" ht="35.1" hidden="1" customHeight="1" outlineLevel="1" x14ac:dyDescent="0.25">
      <c r="A284" s="107"/>
      <c r="B284" s="285"/>
      <c r="C284" s="286" t="s">
        <v>625</v>
      </c>
      <c r="D284" s="287"/>
      <c r="E284" s="288"/>
      <c r="F284" s="289"/>
      <c r="G284" s="598"/>
      <c r="H284" s="674"/>
      <c r="I284" s="674"/>
      <c r="J284" s="290" t="str">
        <f t="shared" si="21"/>
        <v>no empleneu</v>
      </c>
      <c r="K284" s="290" t="str">
        <f t="shared" si="18"/>
        <v>no empleneu</v>
      </c>
      <c r="L284" s="290" t="str">
        <f t="shared" si="19"/>
        <v>no empleneu</v>
      </c>
      <c r="M284" s="290" t="str">
        <f t="shared" si="20"/>
        <v>no empleneu</v>
      </c>
      <c r="N284" s="682"/>
      <c r="O284" s="291"/>
      <c r="P284" s="287"/>
      <c r="Q284" s="121" t="str">
        <f t="shared" si="17"/>
        <v>0,00000</v>
      </c>
      <c r="R284" s="292"/>
      <c r="S284" s="278"/>
      <c r="T284" s="298"/>
      <c r="U284" s="27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row>
    <row r="285" spans="1:110" ht="35.1" hidden="1" customHeight="1" outlineLevel="1" x14ac:dyDescent="0.25">
      <c r="A285" s="107"/>
      <c r="B285" s="285"/>
      <c r="C285" s="286" t="s">
        <v>626</v>
      </c>
      <c r="D285" s="287"/>
      <c r="E285" s="288"/>
      <c r="F285" s="289"/>
      <c r="G285" s="598"/>
      <c r="H285" s="674"/>
      <c r="I285" s="674"/>
      <c r="J285" s="290" t="str">
        <f t="shared" si="21"/>
        <v>no empleneu</v>
      </c>
      <c r="K285" s="290" t="str">
        <f t="shared" si="18"/>
        <v>no empleneu</v>
      </c>
      <c r="L285" s="290" t="str">
        <f t="shared" si="19"/>
        <v>no empleneu</v>
      </c>
      <c r="M285" s="290" t="str">
        <f t="shared" si="20"/>
        <v>no empleneu</v>
      </c>
      <c r="N285" s="682"/>
      <c r="O285" s="291"/>
      <c r="P285" s="287"/>
      <c r="Q285" s="121" t="str">
        <f t="shared" si="17"/>
        <v>0,00000</v>
      </c>
      <c r="R285" s="292"/>
      <c r="S285" s="278"/>
      <c r="T285" s="298"/>
      <c r="U285" s="27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row>
    <row r="286" spans="1:110" ht="35.1" hidden="1" customHeight="1" outlineLevel="1" x14ac:dyDescent="0.25">
      <c r="A286" s="107"/>
      <c r="B286" s="285"/>
      <c r="C286" s="286" t="s">
        <v>627</v>
      </c>
      <c r="D286" s="287"/>
      <c r="E286" s="288"/>
      <c r="F286" s="289"/>
      <c r="G286" s="598"/>
      <c r="H286" s="674"/>
      <c r="I286" s="674"/>
      <c r="J286" s="290" t="str">
        <f t="shared" si="21"/>
        <v>no empleneu</v>
      </c>
      <c r="K286" s="290" t="str">
        <f t="shared" si="18"/>
        <v>no empleneu</v>
      </c>
      <c r="L286" s="290" t="str">
        <f t="shared" si="19"/>
        <v>no empleneu</v>
      </c>
      <c r="M286" s="290" t="str">
        <f t="shared" si="20"/>
        <v>no empleneu</v>
      </c>
      <c r="N286" s="682"/>
      <c r="O286" s="291"/>
      <c r="P286" s="287"/>
      <c r="Q286" s="121" t="str">
        <f t="shared" si="17"/>
        <v>0,00000</v>
      </c>
      <c r="R286" s="292"/>
      <c r="S286" s="278"/>
      <c r="T286" s="298"/>
      <c r="U286" s="27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row>
    <row r="287" spans="1:110" ht="35.1" hidden="1" customHeight="1" outlineLevel="1" x14ac:dyDescent="0.25">
      <c r="A287" s="107"/>
      <c r="B287" s="285"/>
      <c r="C287" s="286" t="s">
        <v>628</v>
      </c>
      <c r="D287" s="287"/>
      <c r="E287" s="288"/>
      <c r="F287" s="289"/>
      <c r="G287" s="598"/>
      <c r="H287" s="674"/>
      <c r="I287" s="674"/>
      <c r="J287" s="290" t="str">
        <f t="shared" si="21"/>
        <v>no empleneu</v>
      </c>
      <c r="K287" s="290" t="str">
        <f t="shared" si="18"/>
        <v>no empleneu</v>
      </c>
      <c r="L287" s="290" t="str">
        <f t="shared" si="19"/>
        <v>no empleneu</v>
      </c>
      <c r="M287" s="290" t="str">
        <f t="shared" si="20"/>
        <v>no empleneu</v>
      </c>
      <c r="N287" s="682"/>
      <c r="O287" s="291"/>
      <c r="P287" s="287"/>
      <c r="Q287" s="121" t="str">
        <f t="shared" si="17"/>
        <v>0,00000</v>
      </c>
      <c r="R287" s="292"/>
      <c r="S287" s="278"/>
      <c r="T287" s="298"/>
      <c r="U287" s="27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row>
    <row r="288" spans="1:110" ht="35.1" hidden="1" customHeight="1" outlineLevel="1" x14ac:dyDescent="0.25">
      <c r="A288" s="107"/>
      <c r="B288" s="285"/>
      <c r="C288" s="286" t="s">
        <v>629</v>
      </c>
      <c r="D288" s="287"/>
      <c r="E288" s="288"/>
      <c r="F288" s="289"/>
      <c r="G288" s="598"/>
      <c r="H288" s="674"/>
      <c r="I288" s="674"/>
      <c r="J288" s="290" t="str">
        <f t="shared" si="21"/>
        <v>no empleneu</v>
      </c>
      <c r="K288" s="290" t="str">
        <f t="shared" si="18"/>
        <v>no empleneu</v>
      </c>
      <c r="L288" s="290" t="str">
        <f t="shared" si="19"/>
        <v>no empleneu</v>
      </c>
      <c r="M288" s="290" t="str">
        <f t="shared" si="20"/>
        <v>no empleneu</v>
      </c>
      <c r="N288" s="682"/>
      <c r="O288" s="291"/>
      <c r="P288" s="287"/>
      <c r="Q288" s="121" t="str">
        <f t="shared" si="17"/>
        <v>0,00000</v>
      </c>
      <c r="R288" s="292"/>
      <c r="S288" s="278"/>
      <c r="T288" s="752"/>
      <c r="U288" s="27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row>
    <row r="289" spans="1:110" ht="35.1" hidden="1" customHeight="1" outlineLevel="1" x14ac:dyDescent="0.25">
      <c r="A289" s="107"/>
      <c r="B289" s="285"/>
      <c r="C289" s="286" t="s">
        <v>630</v>
      </c>
      <c r="D289" s="287"/>
      <c r="E289" s="288"/>
      <c r="F289" s="289"/>
      <c r="G289" s="598"/>
      <c r="H289" s="674"/>
      <c r="I289" s="674"/>
      <c r="J289" s="290" t="str">
        <f t="shared" si="21"/>
        <v>no empleneu</v>
      </c>
      <c r="K289" s="290" t="str">
        <f t="shared" si="18"/>
        <v>no empleneu</v>
      </c>
      <c r="L289" s="290" t="str">
        <f t="shared" si="19"/>
        <v>no empleneu</v>
      </c>
      <c r="M289" s="290" t="str">
        <f t="shared" si="20"/>
        <v>no empleneu</v>
      </c>
      <c r="N289" s="682"/>
      <c r="O289" s="291"/>
      <c r="P289" s="287"/>
      <c r="Q289" s="121" t="str">
        <f t="shared" si="17"/>
        <v>0,00000</v>
      </c>
      <c r="R289" s="292"/>
      <c r="S289" s="278"/>
      <c r="T289" s="752"/>
      <c r="U289" s="27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row>
    <row r="290" spans="1:110" ht="35.1" hidden="1" customHeight="1" outlineLevel="1" x14ac:dyDescent="0.25">
      <c r="A290" s="107"/>
      <c r="B290" s="285"/>
      <c r="C290" s="286" t="s">
        <v>631</v>
      </c>
      <c r="D290" s="287"/>
      <c r="E290" s="288"/>
      <c r="F290" s="289"/>
      <c r="G290" s="598"/>
      <c r="H290" s="674"/>
      <c r="I290" s="674"/>
      <c r="J290" s="290" t="str">
        <f t="shared" si="21"/>
        <v>no empleneu</v>
      </c>
      <c r="K290" s="290" t="str">
        <f t="shared" si="18"/>
        <v>no empleneu</v>
      </c>
      <c r="L290" s="290" t="str">
        <f t="shared" si="19"/>
        <v>no empleneu</v>
      </c>
      <c r="M290" s="290" t="str">
        <f t="shared" si="20"/>
        <v>no empleneu</v>
      </c>
      <c r="N290" s="682"/>
      <c r="O290" s="291"/>
      <c r="P290" s="287"/>
      <c r="Q290" s="121" t="str">
        <f t="shared" si="17"/>
        <v>0,00000</v>
      </c>
      <c r="R290" s="292"/>
      <c r="S290" s="278"/>
      <c r="T290" s="752"/>
      <c r="U290" s="27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row>
    <row r="291" spans="1:110" ht="35.1" hidden="1" customHeight="1" outlineLevel="1" x14ac:dyDescent="0.25">
      <c r="A291" s="107"/>
      <c r="B291" s="285"/>
      <c r="C291" s="286" t="s">
        <v>632</v>
      </c>
      <c r="D291" s="287"/>
      <c r="E291" s="288"/>
      <c r="F291" s="289"/>
      <c r="G291" s="598"/>
      <c r="H291" s="674"/>
      <c r="I291" s="674"/>
      <c r="J291" s="290" t="str">
        <f t="shared" si="21"/>
        <v>no empleneu</v>
      </c>
      <c r="K291" s="290" t="str">
        <f t="shared" si="18"/>
        <v>no empleneu</v>
      </c>
      <c r="L291" s="290" t="str">
        <f t="shared" si="19"/>
        <v>no empleneu</v>
      </c>
      <c r="M291" s="290" t="str">
        <f t="shared" si="20"/>
        <v>no empleneu</v>
      </c>
      <c r="N291" s="682"/>
      <c r="O291" s="291"/>
      <c r="P291" s="287"/>
      <c r="Q291" s="121" t="str">
        <f t="shared" si="17"/>
        <v>0,00000</v>
      </c>
      <c r="R291" s="292"/>
      <c r="S291" s="278"/>
      <c r="T291" s="752"/>
      <c r="U291" s="27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row>
    <row r="292" spans="1:110" ht="35.1" hidden="1" customHeight="1" outlineLevel="1" x14ac:dyDescent="0.25">
      <c r="A292" s="107"/>
      <c r="B292" s="285"/>
      <c r="C292" s="286" t="s">
        <v>633</v>
      </c>
      <c r="D292" s="287"/>
      <c r="E292" s="288"/>
      <c r="F292" s="289"/>
      <c r="G292" s="598"/>
      <c r="H292" s="674"/>
      <c r="I292" s="674"/>
      <c r="J292" s="290" t="str">
        <f t="shared" si="21"/>
        <v>no empleneu</v>
      </c>
      <c r="K292" s="290" t="str">
        <f t="shared" si="18"/>
        <v>no empleneu</v>
      </c>
      <c r="L292" s="290" t="str">
        <f t="shared" si="19"/>
        <v>no empleneu</v>
      </c>
      <c r="M292" s="290" t="str">
        <f t="shared" si="20"/>
        <v>no empleneu</v>
      </c>
      <c r="N292" s="682"/>
      <c r="O292" s="291"/>
      <c r="P292" s="287"/>
      <c r="Q292" s="121" t="str">
        <f t="shared" si="17"/>
        <v>0,00000</v>
      </c>
      <c r="R292" s="292"/>
      <c r="S292" s="278"/>
      <c r="T292" s="752"/>
      <c r="U292" s="27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row>
    <row r="293" spans="1:110" ht="35.1" hidden="1" customHeight="1" outlineLevel="1" x14ac:dyDescent="0.25">
      <c r="A293" s="107"/>
      <c r="B293" s="285"/>
      <c r="C293" s="286" t="s">
        <v>634</v>
      </c>
      <c r="D293" s="287"/>
      <c r="E293" s="288"/>
      <c r="F293" s="289"/>
      <c r="G293" s="598"/>
      <c r="H293" s="674"/>
      <c r="I293" s="674"/>
      <c r="J293" s="290" t="str">
        <f t="shared" si="21"/>
        <v>no empleneu</v>
      </c>
      <c r="K293" s="290" t="str">
        <f t="shared" si="18"/>
        <v>no empleneu</v>
      </c>
      <c r="L293" s="290" t="str">
        <f t="shared" si="19"/>
        <v>no empleneu</v>
      </c>
      <c r="M293" s="290" t="str">
        <f t="shared" si="20"/>
        <v>no empleneu</v>
      </c>
      <c r="N293" s="682"/>
      <c r="O293" s="291"/>
      <c r="P293" s="287"/>
      <c r="Q293" s="121" t="str">
        <f t="shared" si="17"/>
        <v>0,00000</v>
      </c>
      <c r="R293" s="292"/>
      <c r="S293" s="278"/>
      <c r="T293" s="298"/>
      <c r="U293" s="27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row>
    <row r="294" spans="1:110" ht="35.1" hidden="1" customHeight="1" outlineLevel="1" x14ac:dyDescent="0.25">
      <c r="A294" s="107"/>
      <c r="B294" s="285"/>
      <c r="C294" s="286" t="s">
        <v>635</v>
      </c>
      <c r="D294" s="287"/>
      <c r="E294" s="288"/>
      <c r="F294" s="289"/>
      <c r="G294" s="598"/>
      <c r="H294" s="674"/>
      <c r="I294" s="674"/>
      <c r="J294" s="290" t="str">
        <f t="shared" si="21"/>
        <v>no empleneu</v>
      </c>
      <c r="K294" s="290" t="str">
        <f t="shared" si="18"/>
        <v>no empleneu</v>
      </c>
      <c r="L294" s="290" t="str">
        <f t="shared" si="19"/>
        <v>no empleneu</v>
      </c>
      <c r="M294" s="290" t="str">
        <f t="shared" si="20"/>
        <v>no empleneu</v>
      </c>
      <c r="N294" s="682"/>
      <c r="O294" s="291"/>
      <c r="P294" s="287"/>
      <c r="Q294" s="121" t="str">
        <f t="shared" si="17"/>
        <v>0,00000</v>
      </c>
      <c r="R294" s="292"/>
      <c r="S294" s="278"/>
      <c r="T294" s="298"/>
      <c r="U294" s="27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row>
    <row r="295" spans="1:110" ht="35.1" hidden="1" customHeight="1" outlineLevel="1" x14ac:dyDescent="0.25">
      <c r="A295" s="107"/>
      <c r="B295" s="285"/>
      <c r="C295" s="286" t="s">
        <v>636</v>
      </c>
      <c r="D295" s="287"/>
      <c r="E295" s="288"/>
      <c r="F295" s="289"/>
      <c r="G295" s="598"/>
      <c r="H295" s="674"/>
      <c r="I295" s="674"/>
      <c r="J295" s="290" t="str">
        <f t="shared" si="21"/>
        <v>no empleneu</v>
      </c>
      <c r="K295" s="290" t="str">
        <f t="shared" si="18"/>
        <v>no empleneu</v>
      </c>
      <c r="L295" s="290" t="str">
        <f t="shared" si="19"/>
        <v>no empleneu</v>
      </c>
      <c r="M295" s="290" t="str">
        <f t="shared" si="20"/>
        <v>no empleneu</v>
      </c>
      <c r="N295" s="682"/>
      <c r="O295" s="291"/>
      <c r="P295" s="287"/>
      <c r="Q295" s="121" t="str">
        <f t="shared" si="17"/>
        <v>0,00000</v>
      </c>
      <c r="R295" s="292"/>
      <c r="S295" s="278"/>
      <c r="T295" s="298"/>
      <c r="U295" s="27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row>
    <row r="296" spans="1:110" ht="35.1" hidden="1" customHeight="1" outlineLevel="1" x14ac:dyDescent="0.25">
      <c r="A296" s="107"/>
      <c r="B296" s="285"/>
      <c r="C296" s="286" t="s">
        <v>637</v>
      </c>
      <c r="D296" s="287"/>
      <c r="E296" s="288"/>
      <c r="F296" s="289"/>
      <c r="G296" s="598"/>
      <c r="H296" s="674"/>
      <c r="I296" s="674"/>
      <c r="J296" s="290" t="str">
        <f t="shared" si="21"/>
        <v>no empleneu</v>
      </c>
      <c r="K296" s="290" t="str">
        <f t="shared" si="18"/>
        <v>no empleneu</v>
      </c>
      <c r="L296" s="290" t="str">
        <f t="shared" si="19"/>
        <v>no empleneu</v>
      </c>
      <c r="M296" s="290" t="str">
        <f t="shared" si="20"/>
        <v>no empleneu</v>
      </c>
      <c r="N296" s="682"/>
      <c r="O296" s="291"/>
      <c r="P296" s="287"/>
      <c r="Q296" s="121" t="str">
        <f t="shared" si="17"/>
        <v>0,00000</v>
      </c>
      <c r="R296" s="292"/>
      <c r="S296" s="278"/>
      <c r="T296" s="298"/>
      <c r="U296" s="27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row>
    <row r="297" spans="1:110" ht="35.1" hidden="1" customHeight="1" outlineLevel="1" x14ac:dyDescent="0.25">
      <c r="A297" s="107"/>
      <c r="B297" s="285"/>
      <c r="C297" s="286" t="s">
        <v>638</v>
      </c>
      <c r="D297" s="287"/>
      <c r="E297" s="288"/>
      <c r="F297" s="289"/>
      <c r="G297" s="598"/>
      <c r="H297" s="674"/>
      <c r="I297" s="674"/>
      <c r="J297" s="290" t="str">
        <f t="shared" si="21"/>
        <v>no empleneu</v>
      </c>
      <c r="K297" s="290" t="str">
        <f t="shared" si="18"/>
        <v>no empleneu</v>
      </c>
      <c r="L297" s="290" t="str">
        <f t="shared" si="19"/>
        <v>no empleneu</v>
      </c>
      <c r="M297" s="290" t="str">
        <f t="shared" si="20"/>
        <v>no empleneu</v>
      </c>
      <c r="N297" s="682"/>
      <c r="O297" s="291"/>
      <c r="P297" s="287"/>
      <c r="Q297" s="121" t="str">
        <f t="shared" si="17"/>
        <v>0,00000</v>
      </c>
      <c r="R297" s="292"/>
      <c r="S297" s="278"/>
      <c r="T297" s="298"/>
      <c r="U297" s="27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row>
    <row r="298" spans="1:110" ht="35.1" hidden="1" customHeight="1" outlineLevel="1" x14ac:dyDescent="0.25">
      <c r="A298" s="107"/>
      <c r="B298" s="285"/>
      <c r="C298" s="286" t="s">
        <v>639</v>
      </c>
      <c r="D298" s="287"/>
      <c r="E298" s="288"/>
      <c r="F298" s="289"/>
      <c r="G298" s="598"/>
      <c r="H298" s="674"/>
      <c r="I298" s="674"/>
      <c r="J298" s="290" t="str">
        <f t="shared" si="21"/>
        <v>no empleneu</v>
      </c>
      <c r="K298" s="290" t="str">
        <f t="shared" si="18"/>
        <v>no empleneu</v>
      </c>
      <c r="L298" s="290" t="str">
        <f t="shared" si="19"/>
        <v>no empleneu</v>
      </c>
      <c r="M298" s="290" t="str">
        <f t="shared" si="20"/>
        <v>no empleneu</v>
      </c>
      <c r="N298" s="682"/>
      <c r="O298" s="291"/>
      <c r="P298" s="287"/>
      <c r="Q298" s="121" t="str">
        <f t="shared" si="17"/>
        <v>0,00000</v>
      </c>
      <c r="R298" s="292"/>
      <c r="S298" s="278"/>
      <c r="T298" s="298"/>
      <c r="U298" s="27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row>
    <row r="299" spans="1:110" ht="35.1" hidden="1" customHeight="1" outlineLevel="1" x14ac:dyDescent="0.25">
      <c r="A299" s="107"/>
      <c r="B299" s="285"/>
      <c r="C299" s="286" t="s">
        <v>640</v>
      </c>
      <c r="D299" s="287"/>
      <c r="E299" s="288"/>
      <c r="F299" s="289"/>
      <c r="G299" s="598"/>
      <c r="H299" s="674"/>
      <c r="I299" s="674"/>
      <c r="J299" s="290" t="str">
        <f t="shared" si="21"/>
        <v>no empleneu</v>
      </c>
      <c r="K299" s="290" t="str">
        <f t="shared" si="18"/>
        <v>no empleneu</v>
      </c>
      <c r="L299" s="290" t="str">
        <f t="shared" si="19"/>
        <v>no empleneu</v>
      </c>
      <c r="M299" s="290" t="str">
        <f t="shared" si="20"/>
        <v>no empleneu</v>
      </c>
      <c r="N299" s="682"/>
      <c r="O299" s="291"/>
      <c r="P299" s="287"/>
      <c r="Q299" s="121" t="str">
        <f t="shared" si="17"/>
        <v>0,00000</v>
      </c>
      <c r="R299" s="292"/>
      <c r="S299" s="278"/>
      <c r="T299" s="753"/>
      <c r="U299" s="27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row>
    <row r="300" spans="1:110" ht="35.1" hidden="1" customHeight="1" outlineLevel="1" x14ac:dyDescent="0.25">
      <c r="A300" s="107"/>
      <c r="B300" s="285"/>
      <c r="C300" s="286" t="s">
        <v>641</v>
      </c>
      <c r="D300" s="287"/>
      <c r="E300" s="288"/>
      <c r="F300" s="289"/>
      <c r="G300" s="598"/>
      <c r="H300" s="674"/>
      <c r="I300" s="674"/>
      <c r="J300" s="290" t="str">
        <f t="shared" si="21"/>
        <v>no empleneu</v>
      </c>
      <c r="K300" s="290" t="str">
        <f t="shared" si="18"/>
        <v>no empleneu</v>
      </c>
      <c r="L300" s="290" t="str">
        <f t="shared" si="19"/>
        <v>no empleneu</v>
      </c>
      <c r="M300" s="290" t="str">
        <f t="shared" si="20"/>
        <v>no empleneu</v>
      </c>
      <c r="N300" s="682"/>
      <c r="O300" s="291"/>
      <c r="P300" s="287"/>
      <c r="Q300" s="121" t="str">
        <f t="shared" si="17"/>
        <v>0,00000</v>
      </c>
      <c r="R300" s="292"/>
      <c r="S300" s="278"/>
      <c r="T300" s="298"/>
      <c r="U300" s="27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row>
    <row r="301" spans="1:110" ht="35.1" hidden="1" customHeight="1" outlineLevel="1" x14ac:dyDescent="0.25">
      <c r="A301" s="107"/>
      <c r="B301" s="285"/>
      <c r="C301" s="286" t="s">
        <v>642</v>
      </c>
      <c r="D301" s="287"/>
      <c r="E301" s="288"/>
      <c r="F301" s="289"/>
      <c r="G301" s="598"/>
      <c r="H301" s="674"/>
      <c r="I301" s="674"/>
      <c r="J301" s="290" t="str">
        <f t="shared" si="21"/>
        <v>no empleneu</v>
      </c>
      <c r="K301" s="290" t="str">
        <f t="shared" si="18"/>
        <v>no empleneu</v>
      </c>
      <c r="L301" s="290" t="str">
        <f t="shared" si="19"/>
        <v>no empleneu</v>
      </c>
      <c r="M301" s="290" t="str">
        <f t="shared" si="20"/>
        <v>no empleneu</v>
      </c>
      <c r="N301" s="682"/>
      <c r="O301" s="291"/>
      <c r="P301" s="287"/>
      <c r="Q301" s="121" t="str">
        <f t="shared" si="17"/>
        <v>0,00000</v>
      </c>
      <c r="R301" s="292"/>
      <c r="S301" s="278"/>
      <c r="T301" s="298"/>
      <c r="U301" s="27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row>
    <row r="302" spans="1:110" ht="35.1" hidden="1" customHeight="1" outlineLevel="1" x14ac:dyDescent="0.25">
      <c r="A302" s="107"/>
      <c r="B302" s="285"/>
      <c r="C302" s="286" t="s">
        <v>643</v>
      </c>
      <c r="D302" s="287"/>
      <c r="E302" s="288"/>
      <c r="F302" s="289"/>
      <c r="G302" s="598"/>
      <c r="H302" s="674"/>
      <c r="I302" s="674"/>
      <c r="J302" s="290" t="str">
        <f t="shared" si="21"/>
        <v>no empleneu</v>
      </c>
      <c r="K302" s="290" t="str">
        <f t="shared" si="18"/>
        <v>no empleneu</v>
      </c>
      <c r="L302" s="290" t="str">
        <f t="shared" si="19"/>
        <v>no empleneu</v>
      </c>
      <c r="M302" s="290" t="str">
        <f t="shared" si="20"/>
        <v>no empleneu</v>
      </c>
      <c r="N302" s="682"/>
      <c r="O302" s="291"/>
      <c r="P302" s="287"/>
      <c r="Q302" s="121" t="str">
        <f t="shared" si="17"/>
        <v>0,00000</v>
      </c>
      <c r="R302" s="292"/>
      <c r="S302" s="278"/>
      <c r="T302" s="298"/>
      <c r="U302" s="27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row>
    <row r="303" spans="1:110" ht="35.1" hidden="1" customHeight="1" outlineLevel="1" x14ac:dyDescent="0.25">
      <c r="A303" s="107"/>
      <c r="B303" s="285"/>
      <c r="C303" s="286" t="s">
        <v>644</v>
      </c>
      <c r="D303" s="287"/>
      <c r="E303" s="288"/>
      <c r="F303" s="289"/>
      <c r="G303" s="598"/>
      <c r="H303" s="674"/>
      <c r="I303" s="674"/>
      <c r="J303" s="290" t="str">
        <f t="shared" si="21"/>
        <v>no empleneu</v>
      </c>
      <c r="K303" s="290" t="str">
        <f t="shared" si="18"/>
        <v>no empleneu</v>
      </c>
      <c r="L303" s="290" t="str">
        <f t="shared" si="19"/>
        <v>no empleneu</v>
      </c>
      <c r="M303" s="290" t="str">
        <f t="shared" si="20"/>
        <v>no empleneu</v>
      </c>
      <c r="N303" s="682"/>
      <c r="O303" s="291"/>
      <c r="P303" s="287"/>
      <c r="Q303" s="121" t="str">
        <f t="shared" si="17"/>
        <v>0,00000</v>
      </c>
      <c r="R303" s="292"/>
      <c r="S303" s="278"/>
      <c r="T303" s="298"/>
      <c r="U303" s="27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row>
    <row r="304" spans="1:110" ht="35.1" hidden="1" customHeight="1" outlineLevel="1" x14ac:dyDescent="0.25">
      <c r="A304" s="107"/>
      <c r="B304" s="285"/>
      <c r="C304" s="286" t="s">
        <v>645</v>
      </c>
      <c r="D304" s="287"/>
      <c r="E304" s="288"/>
      <c r="F304" s="289"/>
      <c r="G304" s="598"/>
      <c r="H304" s="674"/>
      <c r="I304" s="674"/>
      <c r="J304" s="290" t="str">
        <f t="shared" si="21"/>
        <v>no empleneu</v>
      </c>
      <c r="K304" s="290" t="str">
        <f t="shared" si="18"/>
        <v>no empleneu</v>
      </c>
      <c r="L304" s="290" t="str">
        <f t="shared" si="19"/>
        <v>no empleneu</v>
      </c>
      <c r="M304" s="290" t="str">
        <f t="shared" si="20"/>
        <v>no empleneu</v>
      </c>
      <c r="N304" s="682"/>
      <c r="O304" s="291"/>
      <c r="P304" s="287"/>
      <c r="Q304" s="121" t="str">
        <f t="shared" si="17"/>
        <v>0,00000</v>
      </c>
      <c r="R304" s="292"/>
      <c r="S304" s="278"/>
      <c r="T304" s="298"/>
      <c r="U304" s="27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row>
    <row r="305" spans="1:110" ht="35.1" hidden="1" customHeight="1" outlineLevel="1" x14ac:dyDescent="0.25">
      <c r="A305" s="107"/>
      <c r="B305" s="299"/>
      <c r="C305" s="286" t="s">
        <v>646</v>
      </c>
      <c r="D305" s="287"/>
      <c r="E305" s="288"/>
      <c r="F305" s="289"/>
      <c r="G305" s="598"/>
      <c r="H305" s="674"/>
      <c r="I305" s="674"/>
      <c r="J305" s="290" t="str">
        <f t="shared" si="21"/>
        <v>no empleneu</v>
      </c>
      <c r="K305" s="290" t="str">
        <f t="shared" si="18"/>
        <v>no empleneu</v>
      </c>
      <c r="L305" s="290" t="str">
        <f t="shared" si="19"/>
        <v>no empleneu</v>
      </c>
      <c r="M305" s="290" t="str">
        <f t="shared" si="20"/>
        <v>no empleneu</v>
      </c>
      <c r="N305" s="682"/>
      <c r="O305" s="291"/>
      <c r="P305" s="287"/>
      <c r="Q305" s="121" t="str">
        <f t="shared" si="17"/>
        <v>0,00000</v>
      </c>
      <c r="R305" s="292"/>
      <c r="S305" s="278"/>
      <c r="T305" s="298"/>
      <c r="U305" s="27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row>
    <row r="306" spans="1:110" ht="35.1" hidden="1" customHeight="1" outlineLevel="1" x14ac:dyDescent="0.25">
      <c r="A306" s="107"/>
      <c r="B306" s="299"/>
      <c r="C306" s="286" t="s">
        <v>647</v>
      </c>
      <c r="D306" s="287"/>
      <c r="E306" s="288"/>
      <c r="F306" s="289"/>
      <c r="G306" s="598"/>
      <c r="H306" s="674"/>
      <c r="I306" s="674"/>
      <c r="J306" s="290" t="str">
        <f t="shared" si="21"/>
        <v>no empleneu</v>
      </c>
      <c r="K306" s="290" t="str">
        <f t="shared" si="18"/>
        <v>no empleneu</v>
      </c>
      <c r="L306" s="290" t="str">
        <f t="shared" si="19"/>
        <v>no empleneu</v>
      </c>
      <c r="M306" s="290" t="str">
        <f t="shared" si="20"/>
        <v>no empleneu</v>
      </c>
      <c r="N306" s="682"/>
      <c r="O306" s="291"/>
      <c r="P306" s="287"/>
      <c r="Q306" s="121" t="str">
        <f t="shared" si="17"/>
        <v>0,00000</v>
      </c>
      <c r="R306" s="292"/>
      <c r="S306" s="278"/>
      <c r="T306" s="298"/>
      <c r="U306" s="27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row>
    <row r="307" spans="1:110" ht="35.1" hidden="1" customHeight="1" outlineLevel="1" x14ac:dyDescent="0.25">
      <c r="A307" s="107"/>
      <c r="B307" s="299"/>
      <c r="C307" s="286" t="s">
        <v>648</v>
      </c>
      <c r="D307" s="287"/>
      <c r="E307" s="288"/>
      <c r="F307" s="289"/>
      <c r="G307" s="598"/>
      <c r="H307" s="674"/>
      <c r="I307" s="674"/>
      <c r="J307" s="290" t="str">
        <f t="shared" si="21"/>
        <v>no empleneu</v>
      </c>
      <c r="K307" s="290" t="str">
        <f t="shared" si="18"/>
        <v>no empleneu</v>
      </c>
      <c r="L307" s="290" t="str">
        <f t="shared" si="19"/>
        <v>no empleneu</v>
      </c>
      <c r="M307" s="290" t="str">
        <f t="shared" si="20"/>
        <v>no empleneu</v>
      </c>
      <c r="N307" s="682"/>
      <c r="O307" s="291"/>
      <c r="P307" s="287"/>
      <c r="Q307" s="121" t="str">
        <f t="shared" si="17"/>
        <v>0,00000</v>
      </c>
      <c r="R307" s="292"/>
      <c r="S307" s="278"/>
      <c r="T307" s="298"/>
      <c r="U307" s="27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row>
    <row r="308" spans="1:110" ht="35.1" hidden="1" customHeight="1" outlineLevel="1" x14ac:dyDescent="0.25">
      <c r="A308" s="107"/>
      <c r="B308" s="299"/>
      <c r="C308" s="286" t="s">
        <v>649</v>
      </c>
      <c r="D308" s="287"/>
      <c r="E308" s="288"/>
      <c r="F308" s="289"/>
      <c r="G308" s="598"/>
      <c r="H308" s="674"/>
      <c r="I308" s="674"/>
      <c r="J308" s="290" t="str">
        <f t="shared" si="21"/>
        <v>no empleneu</v>
      </c>
      <c r="K308" s="290" t="str">
        <f t="shared" si="18"/>
        <v>no empleneu</v>
      </c>
      <c r="L308" s="290" t="str">
        <f t="shared" si="19"/>
        <v>no empleneu</v>
      </c>
      <c r="M308" s="290" t="str">
        <f t="shared" si="20"/>
        <v>no empleneu</v>
      </c>
      <c r="N308" s="682"/>
      <c r="O308" s="291"/>
      <c r="P308" s="287"/>
      <c r="Q308" s="121" t="str">
        <f t="shared" si="17"/>
        <v>0,00000</v>
      </c>
      <c r="R308" s="292"/>
      <c r="S308" s="278"/>
      <c r="T308" s="298"/>
      <c r="U308" s="27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row>
    <row r="309" spans="1:110" ht="35.1" hidden="1" customHeight="1" outlineLevel="1" x14ac:dyDescent="0.25">
      <c r="A309" s="107"/>
      <c r="B309" s="299"/>
      <c r="C309" s="286" t="s">
        <v>650</v>
      </c>
      <c r="D309" s="293"/>
      <c r="E309" s="294"/>
      <c r="F309" s="295"/>
      <c r="G309" s="188"/>
      <c r="H309" s="701"/>
      <c r="I309" s="701"/>
      <c r="J309" s="290" t="str">
        <f t="shared" si="21"/>
        <v>no empleneu</v>
      </c>
      <c r="K309" s="290" t="str">
        <f t="shared" si="18"/>
        <v>no empleneu</v>
      </c>
      <c r="L309" s="290" t="str">
        <f t="shared" si="19"/>
        <v>no empleneu</v>
      </c>
      <c r="M309" s="290" t="str">
        <f t="shared" si="20"/>
        <v>no empleneu</v>
      </c>
      <c r="N309" s="300"/>
      <c r="O309" s="301"/>
      <c r="P309" s="293"/>
      <c r="Q309" s="121" t="str">
        <f t="shared" si="17"/>
        <v>0,00000</v>
      </c>
      <c r="R309" s="292"/>
      <c r="S309" s="278"/>
      <c r="T309" s="298"/>
      <c r="U309" s="27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row>
    <row r="310" spans="1:110" ht="35.1" hidden="1" customHeight="1" outlineLevel="1" x14ac:dyDescent="0.25">
      <c r="A310" s="107"/>
      <c r="B310" s="299"/>
      <c r="C310" s="286" t="s">
        <v>651</v>
      </c>
      <c r="D310" s="293"/>
      <c r="E310" s="294"/>
      <c r="F310" s="295"/>
      <c r="G310" s="188"/>
      <c r="H310" s="701"/>
      <c r="I310" s="701"/>
      <c r="J310" s="290" t="str">
        <f t="shared" si="21"/>
        <v>no empleneu</v>
      </c>
      <c r="K310" s="290" t="str">
        <f t="shared" si="18"/>
        <v>no empleneu</v>
      </c>
      <c r="L310" s="290" t="str">
        <f t="shared" si="19"/>
        <v>no empleneu</v>
      </c>
      <c r="M310" s="290" t="str">
        <f t="shared" si="20"/>
        <v>no empleneu</v>
      </c>
      <c r="N310" s="300"/>
      <c r="O310" s="301"/>
      <c r="P310" s="293"/>
      <c r="Q310" s="121" t="str">
        <f t="shared" si="17"/>
        <v>0,00000</v>
      </c>
      <c r="R310" s="292"/>
      <c r="S310" s="278"/>
      <c r="T310" s="298"/>
      <c r="U310" s="27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row>
    <row r="311" spans="1:110" ht="35.1" hidden="1" customHeight="1" outlineLevel="1" x14ac:dyDescent="0.25">
      <c r="A311" s="107"/>
      <c r="B311" s="299"/>
      <c r="C311" s="286" t="s">
        <v>652</v>
      </c>
      <c r="D311" s="293"/>
      <c r="E311" s="294"/>
      <c r="F311" s="295"/>
      <c r="G311" s="188"/>
      <c r="H311" s="701"/>
      <c r="I311" s="701"/>
      <c r="J311" s="290" t="str">
        <f>IF(G311=0,"no empleneu","indiqueu la dada")</f>
        <v>no empleneu</v>
      </c>
      <c r="K311" s="290" t="str">
        <f t="shared" si="18"/>
        <v>no empleneu</v>
      </c>
      <c r="L311" s="290" t="str">
        <f t="shared" si="19"/>
        <v>no empleneu</v>
      </c>
      <c r="M311" s="290" t="str">
        <f t="shared" si="20"/>
        <v>no empleneu</v>
      </c>
      <c r="N311" s="300"/>
      <c r="O311" s="301"/>
      <c r="P311" s="293"/>
      <c r="Q311" s="121" t="str">
        <f t="shared" si="17"/>
        <v>0,00000</v>
      </c>
      <c r="R311" s="292"/>
      <c r="S311" s="278"/>
      <c r="T311" s="298"/>
      <c r="U311" s="27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row>
    <row r="312" spans="1:110" ht="35.1" hidden="1" customHeight="1" outlineLevel="1" x14ac:dyDescent="0.25">
      <c r="A312" s="107"/>
      <c r="B312" s="299"/>
      <c r="C312" s="286" t="s">
        <v>653</v>
      </c>
      <c r="D312" s="293"/>
      <c r="E312" s="294"/>
      <c r="F312" s="295"/>
      <c r="G312" s="188"/>
      <c r="H312" s="701"/>
      <c r="I312" s="701"/>
      <c r="J312" s="290" t="str">
        <f t="shared" si="21"/>
        <v>no empleneu</v>
      </c>
      <c r="K312" s="290" t="str">
        <f t="shared" si="18"/>
        <v>no empleneu</v>
      </c>
      <c r="L312" s="290" t="str">
        <f t="shared" si="19"/>
        <v>no empleneu</v>
      </c>
      <c r="M312" s="290" t="str">
        <f t="shared" si="20"/>
        <v>no empleneu</v>
      </c>
      <c r="N312" s="300"/>
      <c r="O312" s="301"/>
      <c r="P312" s="293"/>
      <c r="Q312" s="121" t="str">
        <f t="shared" si="17"/>
        <v>0,00000</v>
      </c>
      <c r="R312" s="292"/>
      <c r="S312" s="278"/>
      <c r="T312" s="298"/>
      <c r="U312" s="27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row>
    <row r="313" spans="1:110" ht="35.1" hidden="1" customHeight="1" outlineLevel="1" x14ac:dyDescent="0.25">
      <c r="A313" s="107"/>
      <c r="B313" s="299"/>
      <c r="C313" s="286" t="s">
        <v>654</v>
      </c>
      <c r="D313" s="293"/>
      <c r="E313" s="294"/>
      <c r="F313" s="295"/>
      <c r="G313" s="188"/>
      <c r="H313" s="701"/>
      <c r="I313" s="701"/>
      <c r="J313" s="290" t="str">
        <f t="shared" si="21"/>
        <v>no empleneu</v>
      </c>
      <c r="K313" s="290" t="str">
        <f t="shared" si="18"/>
        <v>no empleneu</v>
      </c>
      <c r="L313" s="290" t="str">
        <f t="shared" si="19"/>
        <v>no empleneu</v>
      </c>
      <c r="M313" s="290" t="str">
        <f t="shared" si="20"/>
        <v>no empleneu</v>
      </c>
      <c r="N313" s="300"/>
      <c r="O313" s="301"/>
      <c r="P313" s="293"/>
      <c r="Q313" s="121" t="str">
        <f t="shared" si="17"/>
        <v>0,00000</v>
      </c>
      <c r="R313" s="292"/>
      <c r="S313" s="278"/>
      <c r="T313" s="298"/>
      <c r="U313" s="27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row>
    <row r="314" spans="1:110" ht="35.1" hidden="1" customHeight="1" outlineLevel="1" x14ac:dyDescent="0.25">
      <c r="A314" s="107"/>
      <c r="B314" s="299"/>
      <c r="C314" s="286" t="s">
        <v>655</v>
      </c>
      <c r="D314" s="293"/>
      <c r="E314" s="294"/>
      <c r="F314" s="295"/>
      <c r="G314" s="188"/>
      <c r="H314" s="701"/>
      <c r="I314" s="701"/>
      <c r="J314" s="290" t="str">
        <f t="shared" si="21"/>
        <v>no empleneu</v>
      </c>
      <c r="K314" s="290" t="str">
        <f t="shared" si="18"/>
        <v>no empleneu</v>
      </c>
      <c r="L314" s="290" t="str">
        <f t="shared" si="19"/>
        <v>no empleneu</v>
      </c>
      <c r="M314" s="290" t="str">
        <f t="shared" si="20"/>
        <v>no empleneu</v>
      </c>
      <c r="N314" s="300"/>
      <c r="O314" s="301"/>
      <c r="P314" s="293"/>
      <c r="Q314" s="121" t="str">
        <f t="shared" si="17"/>
        <v>0,00000</v>
      </c>
      <c r="R314" s="292"/>
      <c r="S314" s="278"/>
      <c r="T314" s="298"/>
      <c r="U314" s="27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row>
    <row r="315" spans="1:110" ht="35.1" hidden="1" customHeight="1" outlineLevel="1" x14ac:dyDescent="0.25">
      <c r="A315" s="107"/>
      <c r="B315" s="299"/>
      <c r="C315" s="286" t="s">
        <v>656</v>
      </c>
      <c r="D315" s="293"/>
      <c r="E315" s="294"/>
      <c r="F315" s="295"/>
      <c r="G315" s="188"/>
      <c r="H315" s="701"/>
      <c r="I315" s="701"/>
      <c r="J315" s="290" t="str">
        <f t="shared" si="21"/>
        <v>no empleneu</v>
      </c>
      <c r="K315" s="290" t="str">
        <f t="shared" si="18"/>
        <v>no empleneu</v>
      </c>
      <c r="L315" s="290" t="str">
        <f t="shared" si="19"/>
        <v>no empleneu</v>
      </c>
      <c r="M315" s="290" t="str">
        <f t="shared" si="20"/>
        <v>no empleneu</v>
      </c>
      <c r="N315" s="300"/>
      <c r="O315" s="301"/>
      <c r="P315" s="293"/>
      <c r="Q315" s="121" t="str">
        <f t="shared" si="17"/>
        <v>0,00000</v>
      </c>
      <c r="R315" s="292"/>
      <c r="S315" s="278"/>
      <c r="T315" s="298"/>
      <c r="U315" s="27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row>
    <row r="316" spans="1:110" ht="35.1" hidden="1" customHeight="1" outlineLevel="1" x14ac:dyDescent="0.25">
      <c r="A316" s="107"/>
      <c r="B316" s="299"/>
      <c r="C316" s="286" t="s">
        <v>657</v>
      </c>
      <c r="D316" s="293"/>
      <c r="E316" s="294"/>
      <c r="F316" s="295"/>
      <c r="G316" s="188"/>
      <c r="H316" s="701"/>
      <c r="I316" s="701"/>
      <c r="J316" s="290" t="str">
        <f t="shared" si="21"/>
        <v>no empleneu</v>
      </c>
      <c r="K316" s="290" t="str">
        <f t="shared" si="18"/>
        <v>no empleneu</v>
      </c>
      <c r="L316" s="290" t="str">
        <f t="shared" si="19"/>
        <v>no empleneu</v>
      </c>
      <c r="M316" s="290" t="str">
        <f t="shared" si="20"/>
        <v>no empleneu</v>
      </c>
      <c r="N316" s="300"/>
      <c r="O316" s="301"/>
      <c r="P316" s="293"/>
      <c r="Q316" s="121" t="str">
        <f>IF(N316=0,"0,00000",N316/1000)</f>
        <v>0,00000</v>
      </c>
      <c r="R316" s="292"/>
      <c r="S316" s="278"/>
      <c r="T316" s="298"/>
      <c r="U316" s="27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row>
    <row r="317" spans="1:110" ht="35.1" hidden="1" customHeight="1" outlineLevel="1" x14ac:dyDescent="0.25">
      <c r="A317" s="107"/>
      <c r="B317" s="299"/>
      <c r="C317" s="286" t="s">
        <v>658</v>
      </c>
      <c r="D317" s="293"/>
      <c r="E317" s="294"/>
      <c r="F317" s="295"/>
      <c r="G317" s="188"/>
      <c r="H317" s="701"/>
      <c r="I317" s="701"/>
      <c r="J317" s="290" t="str">
        <f t="shared" si="21"/>
        <v>no empleneu</v>
      </c>
      <c r="K317" s="290" t="str">
        <f t="shared" si="18"/>
        <v>no empleneu</v>
      </c>
      <c r="L317" s="290" t="str">
        <f t="shared" si="19"/>
        <v>no empleneu</v>
      </c>
      <c r="M317" s="290" t="str">
        <f t="shared" si="20"/>
        <v>no empleneu</v>
      </c>
      <c r="N317" s="300"/>
      <c r="O317" s="301"/>
      <c r="P317" s="293"/>
      <c r="Q317" s="121" t="str">
        <f>IF(N317=0,"0,00000",N317/1000)</f>
        <v>0,00000</v>
      </c>
      <c r="R317" s="292"/>
      <c r="S317" s="278"/>
      <c r="T317" s="298"/>
      <c r="U317" s="27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row>
    <row r="318" spans="1:110" ht="35.1" hidden="1" customHeight="1" outlineLevel="1" x14ac:dyDescent="0.25">
      <c r="A318" s="107"/>
      <c r="B318" s="299"/>
      <c r="C318" s="286" t="s">
        <v>659</v>
      </c>
      <c r="D318" s="293"/>
      <c r="E318" s="294"/>
      <c r="F318" s="295"/>
      <c r="G318" s="188"/>
      <c r="H318" s="701"/>
      <c r="I318" s="701"/>
      <c r="J318" s="290" t="str">
        <f t="shared" si="21"/>
        <v>no empleneu</v>
      </c>
      <c r="K318" s="290" t="str">
        <f t="shared" si="18"/>
        <v>no empleneu</v>
      </c>
      <c r="L318" s="290" t="str">
        <f t="shared" si="19"/>
        <v>no empleneu</v>
      </c>
      <c r="M318" s="290" t="str">
        <f t="shared" si="20"/>
        <v>no empleneu</v>
      </c>
      <c r="N318" s="300"/>
      <c r="O318" s="301"/>
      <c r="P318" s="293"/>
      <c r="Q318" s="121" t="str">
        <f>IF(N318=0,"0,00000",N318/1000)</f>
        <v>0,00000</v>
      </c>
      <c r="R318" s="292"/>
      <c r="S318" s="278"/>
      <c r="T318" s="298"/>
      <c r="U318" s="27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row>
    <row r="319" spans="1:110" ht="35.1" hidden="1" customHeight="1" outlineLevel="1" thickBot="1" x14ac:dyDescent="0.3">
      <c r="A319" s="107"/>
      <c r="B319" s="299"/>
      <c r="C319" s="302" t="s">
        <v>660</v>
      </c>
      <c r="D319" s="303"/>
      <c r="E319" s="304"/>
      <c r="F319" s="305"/>
      <c r="G319" s="599"/>
      <c r="H319" s="675"/>
      <c r="I319" s="675"/>
      <c r="J319" s="290" t="str">
        <f t="shared" si="21"/>
        <v>no empleneu</v>
      </c>
      <c r="K319" s="306" t="str">
        <f t="shared" si="18"/>
        <v>no empleneu</v>
      </c>
      <c r="L319" s="306" t="str">
        <f t="shared" si="19"/>
        <v>no empleneu</v>
      </c>
      <c r="M319" s="306" t="str">
        <f t="shared" si="20"/>
        <v>no empleneu</v>
      </c>
      <c r="N319" s="300"/>
      <c r="O319" s="307"/>
      <c r="P319" s="303"/>
      <c r="Q319" s="149" t="str">
        <f>IF(N319=0,"0,00000",N319/1000)</f>
        <v>0,00000</v>
      </c>
      <c r="R319" s="292"/>
      <c r="S319" s="278"/>
      <c r="T319" s="298"/>
      <c r="U319" s="27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row>
    <row r="320" spans="1:110" ht="19.5" customHeight="1" collapsed="1" x14ac:dyDescent="0.25">
      <c r="A320" s="107"/>
      <c r="B320" s="308"/>
      <c r="C320" s="360"/>
      <c r="D320" s="360"/>
      <c r="E320" s="360"/>
      <c r="F320" s="360"/>
      <c r="G320" s="310"/>
      <c r="H320" s="310"/>
      <c r="I320" s="310"/>
      <c r="J320" s="310"/>
      <c r="K320" s="310"/>
      <c r="L320" s="310"/>
      <c r="M320" s="310"/>
      <c r="N320" s="310"/>
      <c r="O320" s="310"/>
      <c r="P320" s="310"/>
      <c r="Q320" s="310"/>
      <c r="R320" s="311"/>
      <c r="S320" s="278"/>
      <c r="T320" s="754"/>
      <c r="U320" s="27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row>
    <row r="321" spans="1:110" ht="15" customHeight="1" x14ac:dyDescent="0.25">
      <c r="A321" s="107"/>
      <c r="B321" s="250"/>
      <c r="C321" s="250"/>
      <c r="D321" s="250"/>
      <c r="E321" s="250"/>
      <c r="F321" s="250"/>
      <c r="G321" s="250"/>
      <c r="H321" s="250"/>
      <c r="I321" s="250"/>
      <c r="J321" s="250"/>
      <c r="K321" s="250"/>
      <c r="L321" s="250"/>
      <c r="M321" s="250"/>
      <c r="N321" s="250"/>
      <c r="O321" s="250"/>
      <c r="P321" s="250"/>
      <c r="Q321" s="250"/>
      <c r="R321" s="250"/>
      <c r="S321" s="278"/>
      <c r="T321" s="279"/>
      <c r="U321" s="27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row>
    <row r="322" spans="1:110" ht="15" customHeight="1" thickBot="1" x14ac:dyDescent="0.3">
      <c r="A322" s="107"/>
      <c r="B322" s="250"/>
      <c r="C322" s="250"/>
      <c r="D322" s="250"/>
      <c r="E322" s="250"/>
      <c r="F322" s="250"/>
      <c r="G322" s="250"/>
      <c r="H322" s="250"/>
      <c r="I322" s="250"/>
      <c r="J322" s="250"/>
      <c r="K322" s="250"/>
      <c r="L322" s="250"/>
      <c r="M322" s="250"/>
      <c r="N322" s="250"/>
      <c r="O322" s="250"/>
      <c r="P322" s="250"/>
      <c r="Q322" s="250"/>
      <c r="R322" s="250"/>
      <c r="S322" s="278"/>
      <c r="T322" s="279"/>
      <c r="U322" s="27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row>
    <row r="323" spans="1:110" ht="24.9" customHeight="1" thickBot="1" x14ac:dyDescent="0.3">
      <c r="A323" s="107"/>
      <c r="B323" s="278"/>
      <c r="C323" s="1452" t="s">
        <v>1389</v>
      </c>
      <c r="D323" s="1453"/>
      <c r="E323" s="1453"/>
      <c r="F323" s="1453"/>
      <c r="G323" s="1453"/>
      <c r="H323" s="1453"/>
      <c r="I323" s="1453"/>
      <c r="J323" s="1453"/>
      <c r="K323" s="1453"/>
      <c r="L323" s="1453"/>
      <c r="M323" s="1453"/>
      <c r="N323" s="1453"/>
      <c r="O323" s="1453"/>
      <c r="P323" s="1453"/>
      <c r="Q323" s="127">
        <f>SUM(Q20:Q319)</f>
        <v>233.82271004119877</v>
      </c>
      <c r="R323" s="107"/>
      <c r="S323" s="278"/>
      <c r="T323" s="279"/>
      <c r="U323" s="27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row>
    <row r="324" spans="1:110" ht="31.5" customHeight="1" thickBot="1" x14ac:dyDescent="0.3">
      <c r="A324" s="107"/>
      <c r="B324" s="250"/>
      <c r="C324" s="1771" t="s">
        <v>1782</v>
      </c>
      <c r="D324" s="1772"/>
      <c r="E324" s="1772"/>
      <c r="F324" s="1772"/>
      <c r="G324" s="1772"/>
      <c r="H324" s="1772"/>
      <c r="I324" s="1772"/>
      <c r="J324" s="1772"/>
      <c r="K324" s="1772"/>
      <c r="L324" s="1772"/>
      <c r="M324" s="1772"/>
      <c r="N324" s="1772"/>
      <c r="O324" s="1772"/>
      <c r="P324" s="1773"/>
      <c r="Q324" s="326"/>
      <c r="R324" s="279"/>
      <c r="S324" s="250"/>
      <c r="T324" s="279"/>
      <c r="U324" s="27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row>
    <row r="325" spans="1:110" ht="50.1" customHeight="1" x14ac:dyDescent="0.25">
      <c r="A325" s="107"/>
      <c r="B325" s="250"/>
      <c r="C325" s="107"/>
      <c r="D325" s="107"/>
      <c r="E325" s="107"/>
      <c r="F325" s="107"/>
      <c r="G325" s="107"/>
      <c r="H325" s="107"/>
      <c r="I325" s="107"/>
      <c r="J325" s="107"/>
      <c r="K325" s="107"/>
      <c r="L325" s="1774" t="s">
        <v>1783</v>
      </c>
      <c r="M325" s="1774"/>
      <c r="N325" s="1774"/>
      <c r="O325" s="1774"/>
      <c r="P325" s="1774"/>
      <c r="Q325" s="1774"/>
      <c r="R325" s="279"/>
      <c r="S325" s="250"/>
      <c r="T325" s="279"/>
      <c r="U325" s="27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row>
    <row r="326" spans="1:110" s="107" customFormat="1" ht="24" customHeight="1" x14ac:dyDescent="0.25">
      <c r="B326" s="870" t="s">
        <v>1757</v>
      </c>
      <c r="C326" s="716"/>
      <c r="D326" s="751"/>
      <c r="E326" s="751"/>
      <c r="F326" s="751"/>
      <c r="G326" s="751"/>
      <c r="H326" s="751"/>
      <c r="I326" s="718"/>
      <c r="J326" s="718"/>
      <c r="K326" s="718"/>
      <c r="L326" s="718"/>
      <c r="M326" s="718"/>
      <c r="N326" s="716"/>
      <c r="O326" s="744"/>
      <c r="P326" s="744"/>
      <c r="Q326" s="744"/>
      <c r="R326" s="718"/>
      <c r="T326" s="108"/>
      <c r="U326" s="277"/>
    </row>
    <row r="327" spans="1:110" s="107" customFormat="1" ht="17.25" customHeight="1" thickBot="1" x14ac:dyDescent="0.3">
      <c r="B327" s="115"/>
      <c r="C327" s="116"/>
      <c r="D327" s="183"/>
      <c r="E327" s="183"/>
      <c r="F327" s="183"/>
      <c r="G327" s="183"/>
      <c r="H327" s="183"/>
      <c r="I327" s="183"/>
      <c r="J327" s="183"/>
      <c r="K327" s="183"/>
      <c r="L327" s="183"/>
      <c r="M327" s="183"/>
      <c r="N327" s="184"/>
      <c r="O327" s="280"/>
      <c r="P327" s="280"/>
      <c r="Q327" s="280"/>
      <c r="R327" s="117"/>
      <c r="T327" s="1480" t="s">
        <v>1122</v>
      </c>
      <c r="U327" s="277"/>
    </row>
    <row r="328" spans="1:110" s="107" customFormat="1" ht="15.75" customHeight="1" x14ac:dyDescent="0.25">
      <c r="B328" s="120"/>
      <c r="C328" s="281"/>
      <c r="D328" s="282"/>
      <c r="E328" s="282"/>
      <c r="F328" s="282"/>
      <c r="G328" s="282"/>
      <c r="H328" s="1561" t="s">
        <v>349</v>
      </c>
      <c r="I328" s="1461"/>
      <c r="J328" s="1461"/>
      <c r="K328" s="1461"/>
      <c r="L328" s="1461"/>
      <c r="M328" s="1461"/>
      <c r="N328" s="1741" t="s">
        <v>1763</v>
      </c>
      <c r="O328" s="1741" t="s">
        <v>1090</v>
      </c>
      <c r="P328" s="1741" t="s">
        <v>1091</v>
      </c>
      <c r="Q328" s="1760" t="s">
        <v>1092</v>
      </c>
      <c r="R328" s="122"/>
      <c r="S328" s="277"/>
      <c r="T328" s="1481"/>
      <c r="U328" s="277"/>
    </row>
    <row r="329" spans="1:110" s="107" customFormat="1" ht="15.75" customHeight="1" x14ac:dyDescent="0.25">
      <c r="B329" s="120"/>
      <c r="C329" s="281"/>
      <c r="D329" s="282"/>
      <c r="E329" s="282"/>
      <c r="F329" s="282"/>
      <c r="G329" s="282"/>
      <c r="H329" s="1743" t="s">
        <v>350</v>
      </c>
      <c r="I329" s="1745"/>
      <c r="J329" s="1745"/>
      <c r="K329" s="1745"/>
      <c r="L329" s="1475" t="s">
        <v>351</v>
      </c>
      <c r="M329" s="1475" t="s">
        <v>352</v>
      </c>
      <c r="N329" s="1742"/>
      <c r="O329" s="1742"/>
      <c r="P329" s="1742"/>
      <c r="Q329" s="1761"/>
      <c r="R329" s="122"/>
      <c r="S329" s="277"/>
      <c r="T329" s="1432" t="s">
        <v>1836</v>
      </c>
      <c r="U329" s="277"/>
    </row>
    <row r="330" spans="1:110" s="107" customFormat="1" ht="18.75" customHeight="1" thickBot="1" x14ac:dyDescent="0.3">
      <c r="B330" s="120"/>
      <c r="C330" s="281"/>
      <c r="D330" s="282"/>
      <c r="E330" s="282"/>
      <c r="F330" s="282"/>
      <c r="G330" s="282"/>
      <c r="H330" s="1743" t="s">
        <v>353</v>
      </c>
      <c r="I330" s="1745"/>
      <c r="J330" s="1475" t="s">
        <v>351</v>
      </c>
      <c r="K330" s="1475" t="s">
        <v>352</v>
      </c>
      <c r="L330" s="1475"/>
      <c r="M330" s="1475"/>
      <c r="N330" s="1742"/>
      <c r="O330" s="1742"/>
      <c r="P330" s="1742"/>
      <c r="Q330" s="1761"/>
      <c r="R330" s="122"/>
      <c r="S330" s="277"/>
      <c r="T330" s="1432"/>
      <c r="U330" s="277"/>
    </row>
    <row r="331" spans="1:110" s="107" customFormat="1" ht="50.25" customHeight="1" x14ac:dyDescent="0.25">
      <c r="B331" s="120"/>
      <c r="C331" s="690" t="s">
        <v>354</v>
      </c>
      <c r="D331" s="612" t="s">
        <v>355</v>
      </c>
      <c r="E331" s="612" t="s">
        <v>356</v>
      </c>
      <c r="F331" s="612" t="s">
        <v>198</v>
      </c>
      <c r="G331" s="612" t="s">
        <v>357</v>
      </c>
      <c r="H331" s="583" t="s">
        <v>351</v>
      </c>
      <c r="I331" s="583" t="s">
        <v>352</v>
      </c>
      <c r="J331" s="1475"/>
      <c r="K331" s="1475"/>
      <c r="L331" s="1475"/>
      <c r="M331" s="1475"/>
      <c r="N331" s="1742"/>
      <c r="O331" s="1764"/>
      <c r="P331" s="1764"/>
      <c r="Q331" s="1761"/>
      <c r="R331" s="283"/>
      <c r="S331" s="284"/>
      <c r="T331" s="141" t="s">
        <v>1751</v>
      </c>
      <c r="U331" s="277"/>
    </row>
    <row r="332" spans="1:110" ht="35.1" customHeight="1" x14ac:dyDescent="0.25">
      <c r="A332" s="107"/>
      <c r="B332" s="285"/>
      <c r="C332" s="286" t="s">
        <v>358</v>
      </c>
      <c r="D332" s="287" t="s">
        <v>1155</v>
      </c>
      <c r="E332" s="288" t="s">
        <v>1157</v>
      </c>
      <c r="F332" s="289">
        <v>1</v>
      </c>
      <c r="G332" s="598">
        <v>0</v>
      </c>
      <c r="H332" s="674" t="s">
        <v>1865</v>
      </c>
      <c r="I332" s="674" t="s">
        <v>1865</v>
      </c>
      <c r="J332" s="290" t="str">
        <f>IF(G332=0,"no empleneu","indiqueu la dada")</f>
        <v>no empleneu</v>
      </c>
      <c r="K332" s="290" t="str">
        <f>IF(G332=0,"no empleneu","indiqueu la dada")</f>
        <v>no empleneu</v>
      </c>
      <c r="L332" s="290" t="str">
        <f>IF(G332=0,"no empleneu",IF(G332=1,"no empleneu",IF(G332=2,"indiqueu la dada")))</f>
        <v>no empleneu</v>
      </c>
      <c r="M332" s="290" t="str">
        <f>IF(G332=0,"no empleneu",IF(G332=1,"no empleneu",IF(G332=2,"indiqueu la dada")))</f>
        <v>no empleneu</v>
      </c>
      <c r="N332" s="682">
        <v>250843</v>
      </c>
      <c r="O332" s="291">
        <v>2850492</v>
      </c>
      <c r="P332" s="287"/>
      <c r="Q332" s="121">
        <f>IF(N332=0,"0,00000",N332/1000)</f>
        <v>250.84299999999999</v>
      </c>
      <c r="R332" s="292"/>
      <c r="S332" s="278"/>
      <c r="T332" s="137" t="s">
        <v>1606</v>
      </c>
      <c r="U332" s="27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row>
    <row r="333" spans="1:110" ht="35.1" customHeight="1" x14ac:dyDescent="0.25">
      <c r="A333" s="107"/>
      <c r="B333" s="285"/>
      <c r="C333" s="286" t="s">
        <v>359</v>
      </c>
      <c r="D333" s="287"/>
      <c r="E333" s="288"/>
      <c r="F333" s="289"/>
      <c r="G333" s="598"/>
      <c r="H333" s="674"/>
      <c r="I333" s="674"/>
      <c r="J333" s="290" t="str">
        <f>IF(G333=0,"no empleneu","indiqueu la dada")</f>
        <v>no empleneu</v>
      </c>
      <c r="K333" s="290" t="str">
        <f t="shared" ref="K333:K396" si="22">IF(G333=0,"no empleneu","indiqueu la dada")</f>
        <v>no empleneu</v>
      </c>
      <c r="L333" s="290" t="str">
        <f t="shared" ref="L333:L396" si="23">IF(G333=0,"no empleneu",IF(G333=1,"no empleneu",IF(G333=2,"indiqueu la dada")))</f>
        <v>no empleneu</v>
      </c>
      <c r="M333" s="290" t="str">
        <f>IF(G333=0,"no empleneu",IF(G333=1,"no empleneu",IF(G333=2,"indiqueu la dada")))</f>
        <v>no empleneu</v>
      </c>
      <c r="N333" s="682"/>
      <c r="O333" s="291"/>
      <c r="P333" s="287"/>
      <c r="Q333" s="121" t="str">
        <f t="shared" ref="Q333:Q587" si="24">IF(N333=0,"0,00000",N333/1000)</f>
        <v>0,00000</v>
      </c>
      <c r="R333" s="292"/>
      <c r="S333" s="278"/>
      <c r="T333" s="147" t="s">
        <v>360</v>
      </c>
      <c r="U333" s="27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row>
    <row r="334" spans="1:110" ht="35.1" customHeight="1" x14ac:dyDescent="0.25">
      <c r="A334" s="107"/>
      <c r="B334" s="285"/>
      <c r="C334" s="286" t="s">
        <v>361</v>
      </c>
      <c r="D334" s="287"/>
      <c r="E334" s="288"/>
      <c r="F334" s="289"/>
      <c r="G334" s="598"/>
      <c r="H334" s="674"/>
      <c r="I334" s="674"/>
      <c r="J334" s="290" t="str">
        <f>IF(G334=0,"no empleneu","indiqueu la dada")</f>
        <v>no empleneu</v>
      </c>
      <c r="K334" s="290" t="str">
        <f t="shared" si="22"/>
        <v>no empleneu</v>
      </c>
      <c r="L334" s="290" t="str">
        <f t="shared" si="23"/>
        <v>no empleneu</v>
      </c>
      <c r="M334" s="290" t="str">
        <f t="shared" ref="M334:M397" si="25">IF(G334=0,"no empleneu",IF(G334=1,"no empleneu",IF(G334=2,"indiqueu la dada")))</f>
        <v>no empleneu</v>
      </c>
      <c r="N334" s="682"/>
      <c r="O334" s="291"/>
      <c r="P334" s="287"/>
      <c r="Q334" s="121" t="str">
        <f t="shared" si="24"/>
        <v>0,00000</v>
      </c>
      <c r="R334" s="292"/>
      <c r="S334" s="278"/>
      <c r="T334" s="1445" t="s">
        <v>362</v>
      </c>
      <c r="U334" s="27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row>
    <row r="335" spans="1:110" ht="35.1" customHeight="1" x14ac:dyDescent="0.25">
      <c r="A335" s="107"/>
      <c r="B335" s="285"/>
      <c r="C335" s="286" t="s">
        <v>363</v>
      </c>
      <c r="D335" s="287"/>
      <c r="E335" s="288"/>
      <c r="F335" s="289"/>
      <c r="G335" s="598"/>
      <c r="H335" s="674"/>
      <c r="I335" s="674"/>
      <c r="J335" s="290" t="str">
        <f>IF(G335=0,"no empleneu","indiqueu la dada")</f>
        <v>no empleneu</v>
      </c>
      <c r="K335" s="290" t="str">
        <f t="shared" si="22"/>
        <v>no empleneu</v>
      </c>
      <c r="L335" s="290" t="str">
        <f t="shared" si="23"/>
        <v>no empleneu</v>
      </c>
      <c r="M335" s="290" t="str">
        <f t="shared" si="25"/>
        <v>no empleneu</v>
      </c>
      <c r="N335" s="682"/>
      <c r="O335" s="291"/>
      <c r="P335" s="287"/>
      <c r="Q335" s="121" t="str">
        <f t="shared" si="24"/>
        <v>0,00000</v>
      </c>
      <c r="R335" s="292"/>
      <c r="S335" s="278"/>
      <c r="T335" s="1445"/>
      <c r="U335" s="27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row>
    <row r="336" spans="1:110" ht="35.1" customHeight="1" x14ac:dyDescent="0.25">
      <c r="A336" s="107"/>
      <c r="B336" s="285"/>
      <c r="C336" s="286" t="s">
        <v>364</v>
      </c>
      <c r="D336" s="287"/>
      <c r="E336" s="288"/>
      <c r="F336" s="289"/>
      <c r="G336" s="598"/>
      <c r="H336" s="674"/>
      <c r="I336" s="674"/>
      <c r="J336" s="290" t="str">
        <f>IF(G336=0,"no empleneu","indiqueu la dada")</f>
        <v>no empleneu</v>
      </c>
      <c r="K336" s="290" t="str">
        <f t="shared" si="22"/>
        <v>no empleneu</v>
      </c>
      <c r="L336" s="290" t="str">
        <f t="shared" si="23"/>
        <v>no empleneu</v>
      </c>
      <c r="M336" s="290" t="str">
        <f t="shared" si="25"/>
        <v>no empleneu</v>
      </c>
      <c r="N336" s="682"/>
      <c r="O336" s="291"/>
      <c r="P336" s="287"/>
      <c r="Q336" s="121" t="str">
        <f t="shared" si="24"/>
        <v>0,00000</v>
      </c>
      <c r="R336" s="292"/>
      <c r="S336" s="278"/>
      <c r="T336" s="1445" t="s">
        <v>1607</v>
      </c>
      <c r="U336" s="27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row>
    <row r="337" spans="1:110" ht="35.1" customHeight="1" x14ac:dyDescent="0.25">
      <c r="A337" s="107"/>
      <c r="B337" s="285"/>
      <c r="C337" s="286" t="s">
        <v>365</v>
      </c>
      <c r="D337" s="287"/>
      <c r="E337" s="288"/>
      <c r="F337" s="289"/>
      <c r="G337" s="598"/>
      <c r="H337" s="674"/>
      <c r="I337" s="674"/>
      <c r="J337" s="290" t="str">
        <f t="shared" ref="J337:J400" si="26">IF(G337=0,"no empleneu","indiqueu la dada")</f>
        <v>no empleneu</v>
      </c>
      <c r="K337" s="290" t="str">
        <f t="shared" si="22"/>
        <v>no empleneu</v>
      </c>
      <c r="L337" s="290" t="str">
        <f t="shared" si="23"/>
        <v>no empleneu</v>
      </c>
      <c r="M337" s="290" t="str">
        <f t="shared" si="25"/>
        <v>no empleneu</v>
      </c>
      <c r="N337" s="682"/>
      <c r="O337" s="291"/>
      <c r="P337" s="287"/>
      <c r="Q337" s="121" t="str">
        <f t="shared" si="24"/>
        <v>0,00000</v>
      </c>
      <c r="R337" s="292"/>
      <c r="S337" s="278"/>
      <c r="T337" s="1445"/>
      <c r="U337" s="27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row>
    <row r="338" spans="1:110" ht="35.1" customHeight="1" x14ac:dyDescent="0.25">
      <c r="A338" s="107"/>
      <c r="B338" s="285"/>
      <c r="C338" s="286" t="s">
        <v>366</v>
      </c>
      <c r="D338" s="287"/>
      <c r="E338" s="288"/>
      <c r="F338" s="289"/>
      <c r="G338" s="598"/>
      <c r="H338" s="674"/>
      <c r="I338" s="674"/>
      <c r="J338" s="290" t="str">
        <f t="shared" si="26"/>
        <v>no empleneu</v>
      </c>
      <c r="K338" s="290" t="str">
        <f t="shared" si="22"/>
        <v>no empleneu</v>
      </c>
      <c r="L338" s="290" t="str">
        <f t="shared" si="23"/>
        <v>no empleneu</v>
      </c>
      <c r="M338" s="290" t="str">
        <f t="shared" si="25"/>
        <v>no empleneu</v>
      </c>
      <c r="N338" s="682"/>
      <c r="O338" s="291"/>
      <c r="P338" s="287"/>
      <c r="Q338" s="121" t="str">
        <f t="shared" si="24"/>
        <v>0,00000</v>
      </c>
      <c r="R338" s="292"/>
      <c r="S338" s="278"/>
      <c r="T338" s="1445" t="s">
        <v>1608</v>
      </c>
      <c r="U338" s="27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row>
    <row r="339" spans="1:110" ht="35.1" customHeight="1" x14ac:dyDescent="0.25">
      <c r="A339" s="107"/>
      <c r="B339" s="285"/>
      <c r="C339" s="286" t="s">
        <v>367</v>
      </c>
      <c r="D339" s="287"/>
      <c r="E339" s="288"/>
      <c r="F339" s="289"/>
      <c r="G339" s="598"/>
      <c r="H339" s="674"/>
      <c r="I339" s="674"/>
      <c r="J339" s="290" t="str">
        <f t="shared" si="26"/>
        <v>no empleneu</v>
      </c>
      <c r="K339" s="290" t="str">
        <f t="shared" si="22"/>
        <v>no empleneu</v>
      </c>
      <c r="L339" s="290" t="str">
        <f t="shared" si="23"/>
        <v>no empleneu</v>
      </c>
      <c r="M339" s="290" t="str">
        <f t="shared" si="25"/>
        <v>no empleneu</v>
      </c>
      <c r="N339" s="682"/>
      <c r="O339" s="291"/>
      <c r="P339" s="287"/>
      <c r="Q339" s="121" t="str">
        <f t="shared" si="24"/>
        <v>0,00000</v>
      </c>
      <c r="R339" s="292"/>
      <c r="S339" s="278"/>
      <c r="T339" s="1445"/>
      <c r="U339" s="27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row>
    <row r="340" spans="1:110" ht="35.1" customHeight="1" x14ac:dyDescent="0.25">
      <c r="A340" s="107"/>
      <c r="B340" s="285"/>
      <c r="C340" s="286" t="s">
        <v>368</v>
      </c>
      <c r="D340" s="287"/>
      <c r="E340" s="288"/>
      <c r="F340" s="289"/>
      <c r="G340" s="598"/>
      <c r="H340" s="674"/>
      <c r="I340" s="674"/>
      <c r="J340" s="290" t="str">
        <f t="shared" si="26"/>
        <v>no empleneu</v>
      </c>
      <c r="K340" s="290" t="str">
        <f t="shared" si="22"/>
        <v>no empleneu</v>
      </c>
      <c r="L340" s="290" t="str">
        <f t="shared" si="23"/>
        <v>no empleneu</v>
      </c>
      <c r="M340" s="290" t="str">
        <f t="shared" si="25"/>
        <v>no empleneu</v>
      </c>
      <c r="N340" s="682"/>
      <c r="O340" s="291"/>
      <c r="P340" s="287"/>
      <c r="Q340" s="121" t="str">
        <f t="shared" si="24"/>
        <v>0,00000</v>
      </c>
      <c r="R340" s="292"/>
      <c r="S340" s="278"/>
      <c r="T340" s="1445"/>
      <c r="U340" s="27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row>
    <row r="341" spans="1:110" ht="35.1" customHeight="1" x14ac:dyDescent="0.25">
      <c r="A341" s="107"/>
      <c r="B341" s="285"/>
      <c r="C341" s="286" t="s">
        <v>369</v>
      </c>
      <c r="D341" s="287"/>
      <c r="E341" s="288"/>
      <c r="F341" s="289"/>
      <c r="G341" s="598"/>
      <c r="H341" s="674"/>
      <c r="I341" s="674"/>
      <c r="J341" s="290" t="str">
        <f t="shared" si="26"/>
        <v>no empleneu</v>
      </c>
      <c r="K341" s="290" t="str">
        <f t="shared" si="22"/>
        <v>no empleneu</v>
      </c>
      <c r="L341" s="290" t="str">
        <f t="shared" si="23"/>
        <v>no empleneu</v>
      </c>
      <c r="M341" s="290" t="str">
        <f t="shared" si="25"/>
        <v>no empleneu</v>
      </c>
      <c r="N341" s="682"/>
      <c r="O341" s="291"/>
      <c r="P341" s="287"/>
      <c r="Q341" s="121" t="str">
        <f t="shared" si="24"/>
        <v>0,00000</v>
      </c>
      <c r="R341" s="292"/>
      <c r="S341" s="278"/>
      <c r="T341" s="1641" t="s">
        <v>370</v>
      </c>
      <c r="U341" s="27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row>
    <row r="342" spans="1:110" ht="35.1" customHeight="1" x14ac:dyDescent="0.25">
      <c r="A342" s="107"/>
      <c r="B342" s="285"/>
      <c r="C342" s="286" t="s">
        <v>371</v>
      </c>
      <c r="D342" s="287"/>
      <c r="E342" s="288"/>
      <c r="F342" s="289"/>
      <c r="G342" s="598"/>
      <c r="H342" s="674"/>
      <c r="I342" s="674"/>
      <c r="J342" s="290" t="str">
        <f t="shared" si="26"/>
        <v>no empleneu</v>
      </c>
      <c r="K342" s="290" t="str">
        <f t="shared" si="22"/>
        <v>no empleneu</v>
      </c>
      <c r="L342" s="290" t="str">
        <f t="shared" si="23"/>
        <v>no empleneu</v>
      </c>
      <c r="M342" s="290" t="str">
        <f t="shared" si="25"/>
        <v>no empleneu</v>
      </c>
      <c r="N342" s="682"/>
      <c r="O342" s="291"/>
      <c r="P342" s="287"/>
      <c r="Q342" s="121" t="str">
        <f t="shared" si="24"/>
        <v>0,00000</v>
      </c>
      <c r="R342" s="292"/>
      <c r="S342" s="278"/>
      <c r="T342" s="1641"/>
      <c r="U342" s="27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row>
    <row r="343" spans="1:110" ht="35.1" customHeight="1" x14ac:dyDescent="0.25">
      <c r="A343" s="107"/>
      <c r="B343" s="285"/>
      <c r="C343" s="286" t="s">
        <v>372</v>
      </c>
      <c r="D343" s="287"/>
      <c r="E343" s="288"/>
      <c r="F343" s="289"/>
      <c r="G343" s="598"/>
      <c r="H343" s="674"/>
      <c r="I343" s="674"/>
      <c r="J343" s="290" t="str">
        <f t="shared" si="26"/>
        <v>no empleneu</v>
      </c>
      <c r="K343" s="290" t="str">
        <f t="shared" si="22"/>
        <v>no empleneu</v>
      </c>
      <c r="L343" s="290" t="str">
        <f t="shared" si="23"/>
        <v>no empleneu</v>
      </c>
      <c r="M343" s="290" t="str">
        <f t="shared" si="25"/>
        <v>no empleneu</v>
      </c>
      <c r="N343" s="682"/>
      <c r="O343" s="291"/>
      <c r="P343" s="287"/>
      <c r="Q343" s="121" t="str">
        <f t="shared" si="24"/>
        <v>0,00000</v>
      </c>
      <c r="R343" s="292"/>
      <c r="S343" s="278"/>
      <c r="T343" s="1641"/>
      <c r="U343" s="27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row>
    <row r="344" spans="1:110" ht="35.1" customHeight="1" x14ac:dyDescent="0.25">
      <c r="A344" s="107"/>
      <c r="B344" s="285"/>
      <c r="C344" s="286" t="s">
        <v>373</v>
      </c>
      <c r="D344" s="287"/>
      <c r="E344" s="288"/>
      <c r="F344" s="289"/>
      <c r="G344" s="598"/>
      <c r="H344" s="674"/>
      <c r="I344" s="674"/>
      <c r="J344" s="290" t="str">
        <f t="shared" si="26"/>
        <v>no empleneu</v>
      </c>
      <c r="K344" s="290" t="str">
        <f t="shared" si="22"/>
        <v>no empleneu</v>
      </c>
      <c r="L344" s="290" t="str">
        <f t="shared" si="23"/>
        <v>no empleneu</v>
      </c>
      <c r="M344" s="290" t="str">
        <f t="shared" si="25"/>
        <v>no empleneu</v>
      </c>
      <c r="N344" s="682"/>
      <c r="O344" s="291"/>
      <c r="P344" s="287"/>
      <c r="Q344" s="121" t="str">
        <f t="shared" si="24"/>
        <v>0,00000</v>
      </c>
      <c r="R344" s="292"/>
      <c r="S344" s="278"/>
      <c r="T344" s="1641"/>
      <c r="U344" s="27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row>
    <row r="345" spans="1:110" ht="35.1" customHeight="1" x14ac:dyDescent="0.25">
      <c r="A345" s="107"/>
      <c r="B345" s="285"/>
      <c r="C345" s="286" t="s">
        <v>374</v>
      </c>
      <c r="D345" s="287"/>
      <c r="E345" s="288"/>
      <c r="F345" s="289"/>
      <c r="G345" s="598"/>
      <c r="H345" s="674"/>
      <c r="I345" s="674"/>
      <c r="J345" s="290" t="str">
        <f t="shared" si="26"/>
        <v>no empleneu</v>
      </c>
      <c r="K345" s="290" t="str">
        <f t="shared" si="22"/>
        <v>no empleneu</v>
      </c>
      <c r="L345" s="290" t="str">
        <f t="shared" si="23"/>
        <v>no empleneu</v>
      </c>
      <c r="M345" s="290" t="str">
        <f t="shared" si="25"/>
        <v>no empleneu</v>
      </c>
      <c r="N345" s="682"/>
      <c r="O345" s="291"/>
      <c r="P345" s="287"/>
      <c r="Q345" s="121" t="str">
        <f t="shared" si="24"/>
        <v>0,00000</v>
      </c>
      <c r="R345" s="292"/>
      <c r="S345" s="278"/>
      <c r="T345" s="1641"/>
      <c r="U345" s="27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row>
    <row r="346" spans="1:110" ht="35.1" customHeight="1" x14ac:dyDescent="0.25">
      <c r="A346" s="107"/>
      <c r="B346" s="285"/>
      <c r="C346" s="286" t="s">
        <v>375</v>
      </c>
      <c r="D346" s="287"/>
      <c r="E346" s="288"/>
      <c r="F346" s="289"/>
      <c r="G346" s="598"/>
      <c r="H346" s="674"/>
      <c r="I346" s="674"/>
      <c r="J346" s="290" t="str">
        <f t="shared" si="26"/>
        <v>no empleneu</v>
      </c>
      <c r="K346" s="290" t="str">
        <f t="shared" si="22"/>
        <v>no empleneu</v>
      </c>
      <c r="L346" s="290" t="str">
        <f t="shared" si="23"/>
        <v>no empleneu</v>
      </c>
      <c r="M346" s="290" t="str">
        <f t="shared" si="25"/>
        <v>no empleneu</v>
      </c>
      <c r="N346" s="682"/>
      <c r="O346" s="291"/>
      <c r="P346" s="287"/>
      <c r="Q346" s="121" t="str">
        <f t="shared" si="24"/>
        <v>0,00000</v>
      </c>
      <c r="R346" s="292"/>
      <c r="S346" s="278"/>
      <c r="T346" s="1481" t="s">
        <v>1750</v>
      </c>
      <c r="U346" s="27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row>
    <row r="347" spans="1:110" ht="35.1" customHeight="1" x14ac:dyDescent="0.25">
      <c r="A347" s="107"/>
      <c r="B347" s="285"/>
      <c r="C347" s="286" t="s">
        <v>376</v>
      </c>
      <c r="D347" s="287"/>
      <c r="E347" s="288"/>
      <c r="F347" s="289"/>
      <c r="G347" s="598"/>
      <c r="H347" s="674"/>
      <c r="I347" s="674"/>
      <c r="J347" s="290" t="str">
        <f t="shared" si="26"/>
        <v>no empleneu</v>
      </c>
      <c r="K347" s="290" t="str">
        <f t="shared" si="22"/>
        <v>no empleneu</v>
      </c>
      <c r="L347" s="290" t="str">
        <f t="shared" si="23"/>
        <v>no empleneu</v>
      </c>
      <c r="M347" s="290" t="str">
        <f t="shared" si="25"/>
        <v>no empleneu</v>
      </c>
      <c r="N347" s="682"/>
      <c r="O347" s="291"/>
      <c r="P347" s="287"/>
      <c r="Q347" s="121" t="str">
        <f t="shared" si="24"/>
        <v>0,00000</v>
      </c>
      <c r="R347" s="292"/>
      <c r="S347" s="278"/>
      <c r="T347" s="1481"/>
      <c r="U347" s="27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row>
    <row r="348" spans="1:110" ht="35.1" customHeight="1" x14ac:dyDescent="0.25">
      <c r="A348" s="107"/>
      <c r="B348" s="285"/>
      <c r="C348" s="286" t="s">
        <v>377</v>
      </c>
      <c r="D348" s="287"/>
      <c r="E348" s="288"/>
      <c r="F348" s="289"/>
      <c r="G348" s="598"/>
      <c r="H348" s="674"/>
      <c r="I348" s="674"/>
      <c r="J348" s="290" t="str">
        <f t="shared" si="26"/>
        <v>no empleneu</v>
      </c>
      <c r="K348" s="290" t="str">
        <f t="shared" si="22"/>
        <v>no empleneu</v>
      </c>
      <c r="L348" s="290" t="str">
        <f t="shared" si="23"/>
        <v>no empleneu</v>
      </c>
      <c r="M348" s="290" t="str">
        <f t="shared" si="25"/>
        <v>no empleneu</v>
      </c>
      <c r="N348" s="682"/>
      <c r="O348" s="291"/>
      <c r="P348" s="287"/>
      <c r="Q348" s="121" t="str">
        <f t="shared" si="24"/>
        <v>0,00000</v>
      </c>
      <c r="R348" s="292"/>
      <c r="S348" s="278"/>
      <c r="T348" s="1481"/>
      <c r="U348" s="27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row>
    <row r="349" spans="1:110" ht="35.1" customHeight="1" x14ac:dyDescent="0.25">
      <c r="A349" s="107"/>
      <c r="B349" s="285"/>
      <c r="C349" s="286" t="s">
        <v>378</v>
      </c>
      <c r="D349" s="287"/>
      <c r="E349" s="288"/>
      <c r="F349" s="289"/>
      <c r="G349" s="598"/>
      <c r="H349" s="674"/>
      <c r="I349" s="674"/>
      <c r="J349" s="290" t="str">
        <f t="shared" si="26"/>
        <v>no empleneu</v>
      </c>
      <c r="K349" s="290" t="str">
        <f t="shared" si="22"/>
        <v>no empleneu</v>
      </c>
      <c r="L349" s="290" t="str">
        <f t="shared" si="23"/>
        <v>no empleneu</v>
      </c>
      <c r="M349" s="290" t="str">
        <f t="shared" si="25"/>
        <v>no empleneu</v>
      </c>
      <c r="N349" s="682"/>
      <c r="O349" s="291"/>
      <c r="P349" s="287"/>
      <c r="Q349" s="121" t="str">
        <f t="shared" si="24"/>
        <v>0,00000</v>
      </c>
      <c r="R349" s="292"/>
      <c r="S349" s="278"/>
      <c r="T349" s="1481"/>
      <c r="U349" s="27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row>
    <row r="350" spans="1:110" ht="35.1" customHeight="1" x14ac:dyDescent="0.25">
      <c r="A350" s="107"/>
      <c r="B350" s="285"/>
      <c r="C350" s="286" t="s">
        <v>379</v>
      </c>
      <c r="D350" s="287"/>
      <c r="E350" s="288"/>
      <c r="F350" s="289"/>
      <c r="G350" s="598"/>
      <c r="H350" s="674"/>
      <c r="I350" s="674"/>
      <c r="J350" s="290" t="str">
        <f t="shared" si="26"/>
        <v>no empleneu</v>
      </c>
      <c r="K350" s="290" t="str">
        <f t="shared" si="22"/>
        <v>no empleneu</v>
      </c>
      <c r="L350" s="290" t="str">
        <f t="shared" si="23"/>
        <v>no empleneu</v>
      </c>
      <c r="M350" s="290" t="str">
        <f t="shared" si="25"/>
        <v>no empleneu</v>
      </c>
      <c r="N350" s="682"/>
      <c r="O350" s="291"/>
      <c r="P350" s="287"/>
      <c r="Q350" s="121" t="str">
        <f t="shared" si="24"/>
        <v>0,00000</v>
      </c>
      <c r="R350" s="292"/>
      <c r="S350" s="278"/>
      <c r="T350" s="1481"/>
      <c r="U350" s="27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row>
    <row r="351" spans="1:110" ht="35.1" customHeight="1" x14ac:dyDescent="0.25">
      <c r="A351" s="107"/>
      <c r="B351" s="285"/>
      <c r="C351" s="286" t="s">
        <v>380</v>
      </c>
      <c r="D351" s="287"/>
      <c r="E351" s="288"/>
      <c r="F351" s="289"/>
      <c r="G351" s="598"/>
      <c r="H351" s="674"/>
      <c r="I351" s="674"/>
      <c r="J351" s="290" t="str">
        <f t="shared" si="26"/>
        <v>no empleneu</v>
      </c>
      <c r="K351" s="290" t="str">
        <f t="shared" si="22"/>
        <v>no empleneu</v>
      </c>
      <c r="L351" s="290" t="str">
        <f t="shared" si="23"/>
        <v>no empleneu</v>
      </c>
      <c r="M351" s="290" t="str">
        <f t="shared" si="25"/>
        <v>no empleneu</v>
      </c>
      <c r="N351" s="682"/>
      <c r="O351" s="291"/>
      <c r="P351" s="287"/>
      <c r="Q351" s="121" t="str">
        <f t="shared" si="24"/>
        <v>0,00000</v>
      </c>
      <c r="R351" s="292"/>
      <c r="S351" s="278"/>
      <c r="T351" s="1481"/>
      <c r="U351" s="27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row>
    <row r="352" spans="1:110" ht="35.1" customHeight="1" x14ac:dyDescent="0.25">
      <c r="A352" s="107"/>
      <c r="B352" s="285"/>
      <c r="C352" s="286" t="s">
        <v>381</v>
      </c>
      <c r="D352" s="287"/>
      <c r="E352" s="288"/>
      <c r="F352" s="289"/>
      <c r="G352" s="598"/>
      <c r="H352" s="674"/>
      <c r="I352" s="674"/>
      <c r="J352" s="290" t="str">
        <f t="shared" si="26"/>
        <v>no empleneu</v>
      </c>
      <c r="K352" s="290" t="str">
        <f t="shared" si="22"/>
        <v>no empleneu</v>
      </c>
      <c r="L352" s="290" t="str">
        <f t="shared" si="23"/>
        <v>no empleneu</v>
      </c>
      <c r="M352" s="290" t="str">
        <f t="shared" si="25"/>
        <v>no empleneu</v>
      </c>
      <c r="N352" s="682"/>
      <c r="O352" s="291"/>
      <c r="P352" s="287"/>
      <c r="Q352" s="121" t="str">
        <f t="shared" si="24"/>
        <v>0,00000</v>
      </c>
      <c r="R352" s="292"/>
      <c r="S352" s="278"/>
      <c r="T352" s="123"/>
      <c r="U352" s="27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row>
    <row r="353" spans="1:110" ht="35.1" customHeight="1" x14ac:dyDescent="0.25">
      <c r="A353" s="107"/>
      <c r="B353" s="285"/>
      <c r="C353" s="286" t="s">
        <v>382</v>
      </c>
      <c r="D353" s="287"/>
      <c r="E353" s="288"/>
      <c r="F353" s="289"/>
      <c r="G353" s="598"/>
      <c r="H353" s="674"/>
      <c r="I353" s="674"/>
      <c r="J353" s="290" t="str">
        <f t="shared" si="26"/>
        <v>no empleneu</v>
      </c>
      <c r="K353" s="290" t="str">
        <f t="shared" si="22"/>
        <v>no empleneu</v>
      </c>
      <c r="L353" s="290" t="str">
        <f t="shared" si="23"/>
        <v>no empleneu</v>
      </c>
      <c r="M353" s="290" t="str">
        <f t="shared" si="25"/>
        <v>no empleneu</v>
      </c>
      <c r="N353" s="682"/>
      <c r="O353" s="291"/>
      <c r="P353" s="287"/>
      <c r="Q353" s="121" t="str">
        <f t="shared" si="24"/>
        <v>0,00000</v>
      </c>
      <c r="R353" s="292"/>
      <c r="S353" s="278"/>
      <c r="T353" s="123"/>
      <c r="U353" s="27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row>
    <row r="354" spans="1:110" ht="35.1" customHeight="1" x14ac:dyDescent="0.25">
      <c r="A354" s="107"/>
      <c r="B354" s="285"/>
      <c r="C354" s="286" t="s">
        <v>383</v>
      </c>
      <c r="D354" s="287"/>
      <c r="E354" s="288"/>
      <c r="F354" s="289"/>
      <c r="G354" s="598"/>
      <c r="H354" s="674"/>
      <c r="I354" s="674"/>
      <c r="J354" s="290" t="str">
        <f t="shared" si="26"/>
        <v>no empleneu</v>
      </c>
      <c r="K354" s="290" t="str">
        <f t="shared" si="22"/>
        <v>no empleneu</v>
      </c>
      <c r="L354" s="290" t="str">
        <f t="shared" si="23"/>
        <v>no empleneu</v>
      </c>
      <c r="M354" s="290" t="str">
        <f t="shared" si="25"/>
        <v>no empleneu</v>
      </c>
      <c r="N354" s="682"/>
      <c r="O354" s="291"/>
      <c r="P354" s="287"/>
      <c r="Q354" s="121" t="str">
        <f t="shared" si="24"/>
        <v>0,00000</v>
      </c>
      <c r="R354" s="292"/>
      <c r="S354" s="278"/>
      <c r="T354" s="123"/>
      <c r="U354" s="27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row>
    <row r="355" spans="1:110" ht="35.1" customHeight="1" x14ac:dyDescent="0.25">
      <c r="A355" s="107"/>
      <c r="B355" s="285"/>
      <c r="C355" s="286" t="s">
        <v>384</v>
      </c>
      <c r="D355" s="287"/>
      <c r="E355" s="288"/>
      <c r="F355" s="289"/>
      <c r="G355" s="598"/>
      <c r="H355" s="674"/>
      <c r="I355" s="674"/>
      <c r="J355" s="290" t="str">
        <f t="shared" si="26"/>
        <v>no empleneu</v>
      </c>
      <c r="K355" s="290" t="str">
        <f t="shared" si="22"/>
        <v>no empleneu</v>
      </c>
      <c r="L355" s="290" t="str">
        <f t="shared" si="23"/>
        <v>no empleneu</v>
      </c>
      <c r="M355" s="290" t="str">
        <f t="shared" si="25"/>
        <v>no empleneu</v>
      </c>
      <c r="N355" s="682"/>
      <c r="O355" s="291"/>
      <c r="P355" s="287"/>
      <c r="Q355" s="121" t="str">
        <f t="shared" si="24"/>
        <v>0,00000</v>
      </c>
      <c r="R355" s="292"/>
      <c r="S355" s="278"/>
      <c r="T355" s="123"/>
      <c r="U355" s="27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row>
    <row r="356" spans="1:110" ht="35.1" customHeight="1" x14ac:dyDescent="0.25">
      <c r="A356" s="107"/>
      <c r="B356" s="285"/>
      <c r="C356" s="286" t="s">
        <v>385</v>
      </c>
      <c r="D356" s="287"/>
      <c r="E356" s="288"/>
      <c r="F356" s="289"/>
      <c r="G356" s="598"/>
      <c r="H356" s="674"/>
      <c r="I356" s="674"/>
      <c r="J356" s="290" t="str">
        <f t="shared" si="26"/>
        <v>no empleneu</v>
      </c>
      <c r="K356" s="290" t="str">
        <f t="shared" si="22"/>
        <v>no empleneu</v>
      </c>
      <c r="L356" s="290" t="str">
        <f t="shared" si="23"/>
        <v>no empleneu</v>
      </c>
      <c r="M356" s="290" t="str">
        <f t="shared" si="25"/>
        <v>no empleneu</v>
      </c>
      <c r="N356" s="682"/>
      <c r="O356" s="291"/>
      <c r="P356" s="287"/>
      <c r="Q356" s="121" t="str">
        <f t="shared" si="24"/>
        <v>0,00000</v>
      </c>
      <c r="R356" s="292"/>
      <c r="S356" s="278"/>
      <c r="T356" s="123"/>
      <c r="U356" s="27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row>
    <row r="357" spans="1:110" ht="35.1" customHeight="1" x14ac:dyDescent="0.25">
      <c r="A357" s="107"/>
      <c r="B357" s="285"/>
      <c r="C357" s="286" t="s">
        <v>386</v>
      </c>
      <c r="D357" s="287"/>
      <c r="E357" s="288"/>
      <c r="F357" s="289"/>
      <c r="G357" s="598"/>
      <c r="H357" s="674"/>
      <c r="I357" s="674"/>
      <c r="J357" s="290" t="str">
        <f t="shared" si="26"/>
        <v>no empleneu</v>
      </c>
      <c r="K357" s="290" t="str">
        <f t="shared" si="22"/>
        <v>no empleneu</v>
      </c>
      <c r="L357" s="290" t="str">
        <f t="shared" si="23"/>
        <v>no empleneu</v>
      </c>
      <c r="M357" s="290" t="str">
        <f t="shared" si="25"/>
        <v>no empleneu</v>
      </c>
      <c r="N357" s="682"/>
      <c r="O357" s="291"/>
      <c r="P357" s="287"/>
      <c r="Q357" s="121" t="str">
        <f t="shared" si="24"/>
        <v>0,00000</v>
      </c>
      <c r="R357" s="292"/>
      <c r="S357" s="278"/>
      <c r="T357" s="123"/>
      <c r="U357" s="27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row>
    <row r="358" spans="1:110" ht="35.1" customHeight="1" x14ac:dyDescent="0.25">
      <c r="A358" s="107"/>
      <c r="B358" s="285"/>
      <c r="C358" s="286" t="s">
        <v>387</v>
      </c>
      <c r="D358" s="287"/>
      <c r="E358" s="288"/>
      <c r="F358" s="289"/>
      <c r="G358" s="598"/>
      <c r="H358" s="674"/>
      <c r="I358" s="674"/>
      <c r="J358" s="290" t="str">
        <f t="shared" si="26"/>
        <v>no empleneu</v>
      </c>
      <c r="K358" s="290" t="str">
        <f t="shared" si="22"/>
        <v>no empleneu</v>
      </c>
      <c r="L358" s="290" t="str">
        <f t="shared" si="23"/>
        <v>no empleneu</v>
      </c>
      <c r="M358" s="290" t="str">
        <f t="shared" si="25"/>
        <v>no empleneu</v>
      </c>
      <c r="N358" s="682"/>
      <c r="O358" s="291"/>
      <c r="P358" s="287"/>
      <c r="Q358" s="121" t="str">
        <f t="shared" si="24"/>
        <v>0,00000</v>
      </c>
      <c r="R358" s="292"/>
      <c r="S358" s="278"/>
      <c r="T358" s="123"/>
      <c r="U358" s="27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row>
    <row r="359" spans="1:110" ht="35.1" customHeight="1" x14ac:dyDescent="0.25">
      <c r="A359" s="107"/>
      <c r="B359" s="285"/>
      <c r="C359" s="286" t="s">
        <v>388</v>
      </c>
      <c r="D359" s="287"/>
      <c r="E359" s="288"/>
      <c r="F359" s="289"/>
      <c r="G359" s="598"/>
      <c r="H359" s="674"/>
      <c r="I359" s="674"/>
      <c r="J359" s="290" t="str">
        <f t="shared" si="26"/>
        <v>no empleneu</v>
      </c>
      <c r="K359" s="290" t="str">
        <f t="shared" si="22"/>
        <v>no empleneu</v>
      </c>
      <c r="L359" s="290" t="str">
        <f t="shared" si="23"/>
        <v>no empleneu</v>
      </c>
      <c r="M359" s="290" t="str">
        <f t="shared" si="25"/>
        <v>no empleneu</v>
      </c>
      <c r="N359" s="682"/>
      <c r="O359" s="291"/>
      <c r="P359" s="287"/>
      <c r="Q359" s="121" t="str">
        <f t="shared" si="24"/>
        <v>0,00000</v>
      </c>
      <c r="R359" s="292"/>
      <c r="S359" s="278"/>
      <c r="T359" s="123"/>
      <c r="U359" s="27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row>
    <row r="360" spans="1:110" ht="35.1" customHeight="1" x14ac:dyDescent="0.25">
      <c r="A360" s="107"/>
      <c r="B360" s="285"/>
      <c r="C360" s="286" t="s">
        <v>389</v>
      </c>
      <c r="D360" s="287"/>
      <c r="E360" s="288"/>
      <c r="F360" s="289"/>
      <c r="G360" s="598"/>
      <c r="H360" s="674"/>
      <c r="I360" s="674"/>
      <c r="J360" s="290" t="str">
        <f t="shared" si="26"/>
        <v>no empleneu</v>
      </c>
      <c r="K360" s="290" t="str">
        <f t="shared" si="22"/>
        <v>no empleneu</v>
      </c>
      <c r="L360" s="290" t="str">
        <f t="shared" si="23"/>
        <v>no empleneu</v>
      </c>
      <c r="M360" s="290" t="str">
        <f t="shared" si="25"/>
        <v>no empleneu</v>
      </c>
      <c r="N360" s="682"/>
      <c r="O360" s="291"/>
      <c r="P360" s="287"/>
      <c r="Q360" s="121" t="str">
        <f t="shared" si="24"/>
        <v>0,00000</v>
      </c>
      <c r="R360" s="292"/>
      <c r="S360" s="278"/>
      <c r="T360" s="123"/>
      <c r="U360" s="27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row>
    <row r="361" spans="1:110" ht="35.1" customHeight="1" x14ac:dyDescent="0.25">
      <c r="A361" s="107"/>
      <c r="B361" s="285"/>
      <c r="C361" s="286" t="s">
        <v>390</v>
      </c>
      <c r="D361" s="287"/>
      <c r="E361" s="288"/>
      <c r="F361" s="289"/>
      <c r="G361" s="598"/>
      <c r="H361" s="674"/>
      <c r="I361" s="674"/>
      <c r="J361" s="290" t="str">
        <f t="shared" si="26"/>
        <v>no empleneu</v>
      </c>
      <c r="K361" s="290" t="str">
        <f t="shared" si="22"/>
        <v>no empleneu</v>
      </c>
      <c r="L361" s="290" t="str">
        <f t="shared" si="23"/>
        <v>no empleneu</v>
      </c>
      <c r="M361" s="290" t="str">
        <f t="shared" si="25"/>
        <v>no empleneu</v>
      </c>
      <c r="N361" s="682"/>
      <c r="O361" s="291"/>
      <c r="P361" s="287"/>
      <c r="Q361" s="121" t="str">
        <f t="shared" si="24"/>
        <v>0,00000</v>
      </c>
      <c r="R361" s="292"/>
      <c r="S361" s="278"/>
      <c r="T361" s="123"/>
      <c r="U361" s="27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row>
    <row r="362" spans="1:110" ht="35.1" customHeight="1" x14ac:dyDescent="0.25">
      <c r="A362" s="107"/>
      <c r="B362" s="285"/>
      <c r="C362" s="286" t="s">
        <v>391</v>
      </c>
      <c r="D362" s="287"/>
      <c r="E362" s="288"/>
      <c r="F362" s="289"/>
      <c r="G362" s="598"/>
      <c r="H362" s="674"/>
      <c r="I362" s="674"/>
      <c r="J362" s="290" t="str">
        <f t="shared" si="26"/>
        <v>no empleneu</v>
      </c>
      <c r="K362" s="290" t="str">
        <f t="shared" si="22"/>
        <v>no empleneu</v>
      </c>
      <c r="L362" s="290" t="str">
        <f t="shared" si="23"/>
        <v>no empleneu</v>
      </c>
      <c r="M362" s="290" t="str">
        <f t="shared" si="25"/>
        <v>no empleneu</v>
      </c>
      <c r="N362" s="682"/>
      <c r="O362" s="291"/>
      <c r="P362" s="287"/>
      <c r="Q362" s="121" t="str">
        <f t="shared" si="24"/>
        <v>0,00000</v>
      </c>
      <c r="R362" s="292"/>
      <c r="S362" s="278"/>
      <c r="T362" s="123"/>
      <c r="U362" s="27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row>
    <row r="363" spans="1:110" ht="35.1" customHeight="1" x14ac:dyDescent="0.25">
      <c r="A363" s="107"/>
      <c r="B363" s="285"/>
      <c r="C363" s="286" t="s">
        <v>392</v>
      </c>
      <c r="D363" s="287"/>
      <c r="E363" s="288"/>
      <c r="F363" s="289"/>
      <c r="G363" s="598"/>
      <c r="H363" s="674"/>
      <c r="I363" s="674"/>
      <c r="J363" s="290" t="str">
        <f t="shared" si="26"/>
        <v>no empleneu</v>
      </c>
      <c r="K363" s="290" t="str">
        <f t="shared" si="22"/>
        <v>no empleneu</v>
      </c>
      <c r="L363" s="290" t="str">
        <f t="shared" si="23"/>
        <v>no empleneu</v>
      </c>
      <c r="M363" s="290" t="str">
        <f t="shared" si="25"/>
        <v>no empleneu</v>
      </c>
      <c r="N363" s="682"/>
      <c r="O363" s="291"/>
      <c r="P363" s="287"/>
      <c r="Q363" s="121" t="str">
        <f t="shared" si="24"/>
        <v>0,00000</v>
      </c>
      <c r="R363" s="292"/>
      <c r="S363" s="278"/>
      <c r="T363" s="123"/>
      <c r="U363" s="27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row>
    <row r="364" spans="1:110" ht="35.1" customHeight="1" x14ac:dyDescent="0.25">
      <c r="A364" s="107"/>
      <c r="B364" s="285"/>
      <c r="C364" s="286" t="s">
        <v>393</v>
      </c>
      <c r="D364" s="287"/>
      <c r="E364" s="288"/>
      <c r="F364" s="289"/>
      <c r="G364" s="598"/>
      <c r="H364" s="674"/>
      <c r="I364" s="674"/>
      <c r="J364" s="290" t="str">
        <f t="shared" si="26"/>
        <v>no empleneu</v>
      </c>
      <c r="K364" s="290" t="str">
        <f t="shared" si="22"/>
        <v>no empleneu</v>
      </c>
      <c r="L364" s="290" t="str">
        <f t="shared" si="23"/>
        <v>no empleneu</v>
      </c>
      <c r="M364" s="290" t="str">
        <f t="shared" si="25"/>
        <v>no empleneu</v>
      </c>
      <c r="N364" s="682"/>
      <c r="O364" s="291"/>
      <c r="P364" s="287"/>
      <c r="Q364" s="121" t="str">
        <f t="shared" si="24"/>
        <v>0,00000</v>
      </c>
      <c r="R364" s="292"/>
      <c r="S364" s="278"/>
      <c r="T364" s="123"/>
      <c r="U364" s="27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row>
    <row r="365" spans="1:110" ht="35.1" customHeight="1" x14ac:dyDescent="0.25">
      <c r="A365" s="107"/>
      <c r="B365" s="285"/>
      <c r="C365" s="286" t="s">
        <v>394</v>
      </c>
      <c r="D365" s="287"/>
      <c r="E365" s="288"/>
      <c r="F365" s="289"/>
      <c r="G365" s="598"/>
      <c r="H365" s="674"/>
      <c r="I365" s="674"/>
      <c r="J365" s="290" t="str">
        <f t="shared" si="26"/>
        <v>no empleneu</v>
      </c>
      <c r="K365" s="290" t="str">
        <f t="shared" si="22"/>
        <v>no empleneu</v>
      </c>
      <c r="L365" s="290" t="str">
        <f t="shared" si="23"/>
        <v>no empleneu</v>
      </c>
      <c r="M365" s="290" t="str">
        <f t="shared" si="25"/>
        <v>no empleneu</v>
      </c>
      <c r="N365" s="682"/>
      <c r="O365" s="291"/>
      <c r="P365" s="287"/>
      <c r="Q365" s="121" t="str">
        <f t="shared" si="24"/>
        <v>0,00000</v>
      </c>
      <c r="R365" s="292"/>
      <c r="S365" s="278"/>
      <c r="T365" s="123"/>
      <c r="U365" s="27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row>
    <row r="366" spans="1:110" ht="35.1" customHeight="1" x14ac:dyDescent="0.25">
      <c r="A366" s="107"/>
      <c r="B366" s="285"/>
      <c r="C366" s="286" t="s">
        <v>395</v>
      </c>
      <c r="D366" s="287"/>
      <c r="E366" s="288"/>
      <c r="F366" s="289"/>
      <c r="G366" s="598"/>
      <c r="H366" s="674"/>
      <c r="I366" s="674"/>
      <c r="J366" s="290" t="str">
        <f t="shared" si="26"/>
        <v>no empleneu</v>
      </c>
      <c r="K366" s="290" t="str">
        <f t="shared" si="22"/>
        <v>no empleneu</v>
      </c>
      <c r="L366" s="290" t="str">
        <f t="shared" si="23"/>
        <v>no empleneu</v>
      </c>
      <c r="M366" s="290" t="str">
        <f t="shared" si="25"/>
        <v>no empleneu</v>
      </c>
      <c r="N366" s="682"/>
      <c r="O366" s="291"/>
      <c r="P366" s="287"/>
      <c r="Q366" s="121" t="str">
        <f t="shared" si="24"/>
        <v>0,00000</v>
      </c>
      <c r="R366" s="292"/>
      <c r="S366" s="278"/>
      <c r="T366" s="123"/>
      <c r="U366" s="27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row>
    <row r="367" spans="1:110" ht="35.1" customHeight="1" x14ac:dyDescent="0.25">
      <c r="A367" s="107"/>
      <c r="B367" s="285"/>
      <c r="C367" s="286" t="s">
        <v>396</v>
      </c>
      <c r="D367" s="287"/>
      <c r="E367" s="288"/>
      <c r="F367" s="289"/>
      <c r="G367" s="598"/>
      <c r="H367" s="674"/>
      <c r="I367" s="674"/>
      <c r="J367" s="290" t="str">
        <f t="shared" si="26"/>
        <v>no empleneu</v>
      </c>
      <c r="K367" s="290" t="str">
        <f t="shared" si="22"/>
        <v>no empleneu</v>
      </c>
      <c r="L367" s="290" t="str">
        <f t="shared" si="23"/>
        <v>no empleneu</v>
      </c>
      <c r="M367" s="290" t="str">
        <f t="shared" si="25"/>
        <v>no empleneu</v>
      </c>
      <c r="N367" s="682"/>
      <c r="O367" s="291"/>
      <c r="P367" s="287"/>
      <c r="Q367" s="121" t="str">
        <f t="shared" si="24"/>
        <v>0,00000</v>
      </c>
      <c r="R367" s="292"/>
      <c r="S367" s="278"/>
      <c r="T367" s="123"/>
      <c r="U367" s="27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row>
    <row r="368" spans="1:110" ht="35.1" customHeight="1" x14ac:dyDescent="0.25">
      <c r="A368" s="107"/>
      <c r="B368" s="285"/>
      <c r="C368" s="286" t="s">
        <v>397</v>
      </c>
      <c r="D368" s="287"/>
      <c r="E368" s="288"/>
      <c r="F368" s="289"/>
      <c r="G368" s="598"/>
      <c r="H368" s="674"/>
      <c r="I368" s="674"/>
      <c r="J368" s="290" t="str">
        <f t="shared" si="26"/>
        <v>no empleneu</v>
      </c>
      <c r="K368" s="290" t="str">
        <f t="shared" si="22"/>
        <v>no empleneu</v>
      </c>
      <c r="L368" s="290" t="str">
        <f t="shared" si="23"/>
        <v>no empleneu</v>
      </c>
      <c r="M368" s="290" t="str">
        <f t="shared" si="25"/>
        <v>no empleneu</v>
      </c>
      <c r="N368" s="682"/>
      <c r="O368" s="291"/>
      <c r="P368" s="287"/>
      <c r="Q368" s="121" t="str">
        <f t="shared" si="24"/>
        <v>0,00000</v>
      </c>
      <c r="R368" s="292"/>
      <c r="S368" s="278"/>
      <c r="T368" s="123"/>
      <c r="U368" s="27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row>
    <row r="369" spans="1:110" ht="35.1" customHeight="1" x14ac:dyDescent="0.25">
      <c r="A369" s="107"/>
      <c r="B369" s="285"/>
      <c r="C369" s="286" t="s">
        <v>398</v>
      </c>
      <c r="D369" s="287"/>
      <c r="E369" s="288"/>
      <c r="F369" s="289"/>
      <c r="G369" s="598"/>
      <c r="H369" s="674"/>
      <c r="I369" s="674"/>
      <c r="J369" s="290" t="str">
        <f t="shared" si="26"/>
        <v>no empleneu</v>
      </c>
      <c r="K369" s="290" t="str">
        <f t="shared" si="22"/>
        <v>no empleneu</v>
      </c>
      <c r="L369" s="290" t="str">
        <f t="shared" si="23"/>
        <v>no empleneu</v>
      </c>
      <c r="M369" s="290" t="str">
        <f t="shared" si="25"/>
        <v>no empleneu</v>
      </c>
      <c r="N369" s="682"/>
      <c r="O369" s="291"/>
      <c r="P369" s="287"/>
      <c r="Q369" s="121" t="str">
        <f t="shared" si="24"/>
        <v>0,00000</v>
      </c>
      <c r="R369" s="292"/>
      <c r="S369" s="278"/>
      <c r="T369" s="123"/>
      <c r="U369" s="27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row>
    <row r="370" spans="1:110" ht="35.1" customHeight="1" x14ac:dyDescent="0.25">
      <c r="A370" s="107"/>
      <c r="B370" s="285"/>
      <c r="C370" s="286" t="s">
        <v>399</v>
      </c>
      <c r="D370" s="287"/>
      <c r="E370" s="288"/>
      <c r="F370" s="289"/>
      <c r="G370" s="598"/>
      <c r="H370" s="674"/>
      <c r="I370" s="674"/>
      <c r="J370" s="290" t="str">
        <f t="shared" si="26"/>
        <v>no empleneu</v>
      </c>
      <c r="K370" s="290" t="str">
        <f t="shared" si="22"/>
        <v>no empleneu</v>
      </c>
      <c r="L370" s="290" t="str">
        <f t="shared" si="23"/>
        <v>no empleneu</v>
      </c>
      <c r="M370" s="290" t="str">
        <f t="shared" si="25"/>
        <v>no empleneu</v>
      </c>
      <c r="N370" s="682"/>
      <c r="O370" s="291"/>
      <c r="P370" s="287"/>
      <c r="Q370" s="121" t="str">
        <f t="shared" si="24"/>
        <v>0,00000</v>
      </c>
      <c r="R370" s="292"/>
      <c r="S370" s="278"/>
      <c r="T370" s="123"/>
      <c r="U370" s="27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row>
    <row r="371" spans="1:110" ht="35.1" customHeight="1" x14ac:dyDescent="0.25">
      <c r="A371" s="107"/>
      <c r="B371" s="285"/>
      <c r="C371" s="286" t="s">
        <v>400</v>
      </c>
      <c r="D371" s="287"/>
      <c r="E371" s="288"/>
      <c r="F371" s="289"/>
      <c r="G371" s="598"/>
      <c r="H371" s="674"/>
      <c r="I371" s="674"/>
      <c r="J371" s="290" t="str">
        <f t="shared" si="26"/>
        <v>no empleneu</v>
      </c>
      <c r="K371" s="290" t="str">
        <f t="shared" si="22"/>
        <v>no empleneu</v>
      </c>
      <c r="L371" s="290" t="str">
        <f t="shared" si="23"/>
        <v>no empleneu</v>
      </c>
      <c r="M371" s="290" t="str">
        <f t="shared" si="25"/>
        <v>no empleneu</v>
      </c>
      <c r="N371" s="682"/>
      <c r="O371" s="291"/>
      <c r="P371" s="287"/>
      <c r="Q371" s="121" t="str">
        <f t="shared" si="24"/>
        <v>0,00000</v>
      </c>
      <c r="R371" s="292"/>
      <c r="S371" s="278"/>
      <c r="T371" s="123"/>
      <c r="U371" s="27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row>
    <row r="372" spans="1:110" ht="35.1" customHeight="1" x14ac:dyDescent="0.25">
      <c r="A372" s="107"/>
      <c r="B372" s="285"/>
      <c r="C372" s="286" t="s">
        <v>401</v>
      </c>
      <c r="D372" s="287"/>
      <c r="E372" s="288"/>
      <c r="F372" s="289"/>
      <c r="G372" s="598"/>
      <c r="H372" s="674"/>
      <c r="I372" s="674"/>
      <c r="J372" s="290" t="str">
        <f t="shared" si="26"/>
        <v>no empleneu</v>
      </c>
      <c r="K372" s="290" t="str">
        <f t="shared" si="22"/>
        <v>no empleneu</v>
      </c>
      <c r="L372" s="290" t="str">
        <f t="shared" si="23"/>
        <v>no empleneu</v>
      </c>
      <c r="M372" s="290" t="str">
        <f t="shared" si="25"/>
        <v>no empleneu</v>
      </c>
      <c r="N372" s="682"/>
      <c r="O372" s="291"/>
      <c r="P372" s="287"/>
      <c r="Q372" s="121" t="str">
        <f t="shared" si="24"/>
        <v>0,00000</v>
      </c>
      <c r="R372" s="292"/>
      <c r="S372" s="278"/>
      <c r="T372" s="123"/>
      <c r="U372" s="27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row>
    <row r="373" spans="1:110" ht="35.1" customHeight="1" x14ac:dyDescent="0.25">
      <c r="A373" s="107"/>
      <c r="B373" s="285"/>
      <c r="C373" s="286" t="s">
        <v>402</v>
      </c>
      <c r="D373" s="287"/>
      <c r="E373" s="288"/>
      <c r="F373" s="289"/>
      <c r="G373" s="598"/>
      <c r="H373" s="674"/>
      <c r="I373" s="674"/>
      <c r="J373" s="290" t="str">
        <f t="shared" si="26"/>
        <v>no empleneu</v>
      </c>
      <c r="K373" s="290" t="str">
        <f t="shared" si="22"/>
        <v>no empleneu</v>
      </c>
      <c r="L373" s="290" t="str">
        <f t="shared" si="23"/>
        <v>no empleneu</v>
      </c>
      <c r="M373" s="290" t="str">
        <f t="shared" si="25"/>
        <v>no empleneu</v>
      </c>
      <c r="N373" s="682"/>
      <c r="O373" s="291"/>
      <c r="P373" s="287"/>
      <c r="Q373" s="121" t="str">
        <f t="shared" si="24"/>
        <v>0,00000</v>
      </c>
      <c r="R373" s="292"/>
      <c r="S373" s="278"/>
      <c r="T373" s="123"/>
      <c r="U373" s="27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row>
    <row r="374" spans="1:110" ht="35.1" customHeight="1" x14ac:dyDescent="0.25">
      <c r="A374" s="107"/>
      <c r="B374" s="285"/>
      <c r="C374" s="286" t="s">
        <v>403</v>
      </c>
      <c r="D374" s="287"/>
      <c r="E374" s="288"/>
      <c r="F374" s="289"/>
      <c r="G374" s="598"/>
      <c r="H374" s="674"/>
      <c r="I374" s="674"/>
      <c r="J374" s="290" t="str">
        <f t="shared" si="26"/>
        <v>no empleneu</v>
      </c>
      <c r="K374" s="290" t="str">
        <f t="shared" si="22"/>
        <v>no empleneu</v>
      </c>
      <c r="L374" s="290" t="str">
        <f t="shared" si="23"/>
        <v>no empleneu</v>
      </c>
      <c r="M374" s="290" t="str">
        <f t="shared" si="25"/>
        <v>no empleneu</v>
      </c>
      <c r="N374" s="682"/>
      <c r="O374" s="291"/>
      <c r="P374" s="287"/>
      <c r="Q374" s="121" t="str">
        <f t="shared" si="24"/>
        <v>0,00000</v>
      </c>
      <c r="R374" s="292"/>
      <c r="S374" s="278"/>
      <c r="T374" s="123"/>
      <c r="U374" s="27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row>
    <row r="375" spans="1:110" ht="35.1" customHeight="1" x14ac:dyDescent="0.25">
      <c r="A375" s="107"/>
      <c r="B375" s="285"/>
      <c r="C375" s="286" t="s">
        <v>404</v>
      </c>
      <c r="D375" s="287"/>
      <c r="E375" s="288"/>
      <c r="F375" s="289"/>
      <c r="G375" s="598"/>
      <c r="H375" s="674"/>
      <c r="I375" s="674"/>
      <c r="J375" s="290" t="str">
        <f t="shared" si="26"/>
        <v>no empleneu</v>
      </c>
      <c r="K375" s="290" t="str">
        <f t="shared" si="22"/>
        <v>no empleneu</v>
      </c>
      <c r="L375" s="290" t="str">
        <f t="shared" si="23"/>
        <v>no empleneu</v>
      </c>
      <c r="M375" s="290" t="str">
        <f t="shared" si="25"/>
        <v>no empleneu</v>
      </c>
      <c r="N375" s="682"/>
      <c r="O375" s="291"/>
      <c r="P375" s="287"/>
      <c r="Q375" s="121" t="str">
        <f t="shared" si="24"/>
        <v>0,00000</v>
      </c>
      <c r="R375" s="292"/>
      <c r="S375" s="278"/>
      <c r="T375" s="123"/>
      <c r="U375" s="27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row>
    <row r="376" spans="1:110" ht="35.1" customHeight="1" x14ac:dyDescent="0.25">
      <c r="A376" s="107"/>
      <c r="B376" s="285"/>
      <c r="C376" s="286" t="s">
        <v>405</v>
      </c>
      <c r="D376" s="287"/>
      <c r="E376" s="288"/>
      <c r="F376" s="289"/>
      <c r="G376" s="598"/>
      <c r="H376" s="674"/>
      <c r="I376" s="674"/>
      <c r="J376" s="290" t="str">
        <f t="shared" si="26"/>
        <v>no empleneu</v>
      </c>
      <c r="K376" s="290" t="str">
        <f t="shared" si="22"/>
        <v>no empleneu</v>
      </c>
      <c r="L376" s="290" t="str">
        <f t="shared" si="23"/>
        <v>no empleneu</v>
      </c>
      <c r="M376" s="290" t="str">
        <f t="shared" si="25"/>
        <v>no empleneu</v>
      </c>
      <c r="N376" s="682"/>
      <c r="O376" s="291"/>
      <c r="P376" s="287"/>
      <c r="Q376" s="121" t="str">
        <f t="shared" si="24"/>
        <v>0,00000</v>
      </c>
      <c r="R376" s="292"/>
      <c r="S376" s="278"/>
      <c r="T376" s="123"/>
      <c r="U376" s="27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row>
    <row r="377" spans="1:110" ht="35.1" customHeight="1" x14ac:dyDescent="0.25">
      <c r="A377" s="107"/>
      <c r="B377" s="285"/>
      <c r="C377" s="286" t="s">
        <v>406</v>
      </c>
      <c r="D377" s="287"/>
      <c r="E377" s="288"/>
      <c r="F377" s="289"/>
      <c r="G377" s="598"/>
      <c r="H377" s="674"/>
      <c r="I377" s="674"/>
      <c r="J377" s="290" t="str">
        <f t="shared" si="26"/>
        <v>no empleneu</v>
      </c>
      <c r="K377" s="290" t="str">
        <f t="shared" si="22"/>
        <v>no empleneu</v>
      </c>
      <c r="L377" s="290" t="str">
        <f t="shared" si="23"/>
        <v>no empleneu</v>
      </c>
      <c r="M377" s="290" t="str">
        <f t="shared" si="25"/>
        <v>no empleneu</v>
      </c>
      <c r="N377" s="682"/>
      <c r="O377" s="291"/>
      <c r="P377" s="287"/>
      <c r="Q377" s="121" t="str">
        <f t="shared" si="24"/>
        <v>0,00000</v>
      </c>
      <c r="R377" s="292"/>
      <c r="S377" s="278"/>
      <c r="T377" s="123"/>
      <c r="U377" s="27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row>
    <row r="378" spans="1:110" ht="35.1" customHeight="1" x14ac:dyDescent="0.25">
      <c r="A378" s="107"/>
      <c r="B378" s="285"/>
      <c r="C378" s="286" t="s">
        <v>407</v>
      </c>
      <c r="D378" s="287"/>
      <c r="E378" s="288"/>
      <c r="F378" s="289"/>
      <c r="G378" s="598"/>
      <c r="H378" s="674"/>
      <c r="I378" s="674"/>
      <c r="J378" s="290" t="str">
        <f t="shared" si="26"/>
        <v>no empleneu</v>
      </c>
      <c r="K378" s="290" t="str">
        <f t="shared" si="22"/>
        <v>no empleneu</v>
      </c>
      <c r="L378" s="290" t="str">
        <f t="shared" si="23"/>
        <v>no empleneu</v>
      </c>
      <c r="M378" s="290" t="str">
        <f t="shared" si="25"/>
        <v>no empleneu</v>
      </c>
      <c r="N378" s="682"/>
      <c r="O378" s="291"/>
      <c r="P378" s="287"/>
      <c r="Q378" s="121" t="str">
        <f t="shared" si="24"/>
        <v>0,00000</v>
      </c>
      <c r="R378" s="292"/>
      <c r="S378" s="278"/>
      <c r="T378" s="123"/>
      <c r="U378" s="27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row>
    <row r="379" spans="1:110" ht="35.1" customHeight="1" x14ac:dyDescent="0.25">
      <c r="A379" s="107"/>
      <c r="B379" s="285"/>
      <c r="C379" s="286" t="s">
        <v>408</v>
      </c>
      <c r="D379" s="287"/>
      <c r="E379" s="288"/>
      <c r="F379" s="289"/>
      <c r="G379" s="598"/>
      <c r="H379" s="674"/>
      <c r="I379" s="674"/>
      <c r="J379" s="290" t="str">
        <f t="shared" si="26"/>
        <v>no empleneu</v>
      </c>
      <c r="K379" s="290" t="str">
        <f t="shared" si="22"/>
        <v>no empleneu</v>
      </c>
      <c r="L379" s="290" t="str">
        <f t="shared" si="23"/>
        <v>no empleneu</v>
      </c>
      <c r="M379" s="290" t="str">
        <f t="shared" si="25"/>
        <v>no empleneu</v>
      </c>
      <c r="N379" s="682"/>
      <c r="O379" s="291"/>
      <c r="P379" s="287"/>
      <c r="Q379" s="121" t="str">
        <f t="shared" si="24"/>
        <v>0,00000</v>
      </c>
      <c r="R379" s="292"/>
      <c r="S379" s="278"/>
      <c r="T379" s="123"/>
      <c r="U379" s="27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row>
    <row r="380" spans="1:110" ht="35.1" customHeight="1" x14ac:dyDescent="0.25">
      <c r="A380" s="107"/>
      <c r="B380" s="285"/>
      <c r="C380" s="286" t="s">
        <v>409</v>
      </c>
      <c r="D380" s="287"/>
      <c r="E380" s="288"/>
      <c r="F380" s="289"/>
      <c r="G380" s="598"/>
      <c r="H380" s="674"/>
      <c r="I380" s="674"/>
      <c r="J380" s="290" t="str">
        <f t="shared" si="26"/>
        <v>no empleneu</v>
      </c>
      <c r="K380" s="290" t="str">
        <f t="shared" si="22"/>
        <v>no empleneu</v>
      </c>
      <c r="L380" s="290" t="str">
        <f t="shared" si="23"/>
        <v>no empleneu</v>
      </c>
      <c r="M380" s="290" t="str">
        <f t="shared" si="25"/>
        <v>no empleneu</v>
      </c>
      <c r="N380" s="682"/>
      <c r="O380" s="291"/>
      <c r="P380" s="287"/>
      <c r="Q380" s="121" t="str">
        <f t="shared" si="24"/>
        <v>0,00000</v>
      </c>
      <c r="R380" s="292"/>
      <c r="S380" s="278"/>
      <c r="T380" s="123"/>
      <c r="U380" s="27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row>
    <row r="381" spans="1:110" ht="35.1" customHeight="1" x14ac:dyDescent="0.25">
      <c r="A381" s="107"/>
      <c r="B381" s="285"/>
      <c r="C381" s="286" t="s">
        <v>410</v>
      </c>
      <c r="D381" s="287"/>
      <c r="E381" s="288"/>
      <c r="F381" s="289"/>
      <c r="G381" s="598"/>
      <c r="H381" s="674"/>
      <c r="I381" s="674"/>
      <c r="J381" s="290" t="str">
        <f t="shared" si="26"/>
        <v>no empleneu</v>
      </c>
      <c r="K381" s="290" t="str">
        <f t="shared" si="22"/>
        <v>no empleneu</v>
      </c>
      <c r="L381" s="290" t="str">
        <f t="shared" si="23"/>
        <v>no empleneu</v>
      </c>
      <c r="M381" s="290" t="str">
        <f t="shared" si="25"/>
        <v>no empleneu</v>
      </c>
      <c r="N381" s="682"/>
      <c r="O381" s="291"/>
      <c r="P381" s="287"/>
      <c r="Q381" s="121" t="str">
        <f t="shared" si="24"/>
        <v>0,00000</v>
      </c>
      <c r="R381" s="292"/>
      <c r="S381" s="278"/>
      <c r="T381" s="123"/>
      <c r="U381" s="27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row>
    <row r="382" spans="1:110" ht="35.1" customHeight="1" x14ac:dyDescent="0.25">
      <c r="A382" s="107"/>
      <c r="B382" s="285"/>
      <c r="C382" s="286" t="s">
        <v>411</v>
      </c>
      <c r="D382" s="287"/>
      <c r="E382" s="288"/>
      <c r="F382" s="289"/>
      <c r="G382" s="598"/>
      <c r="H382" s="674"/>
      <c r="I382" s="674"/>
      <c r="J382" s="290" t="str">
        <f t="shared" si="26"/>
        <v>no empleneu</v>
      </c>
      <c r="K382" s="290" t="str">
        <f t="shared" si="22"/>
        <v>no empleneu</v>
      </c>
      <c r="L382" s="290" t="str">
        <f t="shared" si="23"/>
        <v>no empleneu</v>
      </c>
      <c r="M382" s="290" t="str">
        <f t="shared" si="25"/>
        <v>no empleneu</v>
      </c>
      <c r="N382" s="682"/>
      <c r="O382" s="291"/>
      <c r="P382" s="287"/>
      <c r="Q382" s="121" t="str">
        <f t="shared" si="24"/>
        <v>0,00000</v>
      </c>
      <c r="R382" s="292"/>
      <c r="S382" s="278"/>
      <c r="T382" s="123"/>
      <c r="U382" s="27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row>
    <row r="383" spans="1:110" ht="35.1" customHeight="1" x14ac:dyDescent="0.25">
      <c r="A383" s="107"/>
      <c r="B383" s="285"/>
      <c r="C383" s="286" t="s">
        <v>412</v>
      </c>
      <c r="D383" s="287"/>
      <c r="E383" s="288"/>
      <c r="F383" s="289"/>
      <c r="G383" s="598"/>
      <c r="H383" s="674"/>
      <c r="I383" s="674"/>
      <c r="J383" s="290" t="str">
        <f t="shared" si="26"/>
        <v>no empleneu</v>
      </c>
      <c r="K383" s="290" t="str">
        <f t="shared" si="22"/>
        <v>no empleneu</v>
      </c>
      <c r="L383" s="290" t="str">
        <f t="shared" si="23"/>
        <v>no empleneu</v>
      </c>
      <c r="M383" s="290" t="str">
        <f t="shared" si="25"/>
        <v>no empleneu</v>
      </c>
      <c r="N383" s="682"/>
      <c r="O383" s="291"/>
      <c r="P383" s="287"/>
      <c r="Q383" s="121" t="str">
        <f t="shared" si="24"/>
        <v>0,00000</v>
      </c>
      <c r="R383" s="292"/>
      <c r="S383" s="278"/>
      <c r="T383" s="123"/>
      <c r="U383" s="27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row>
    <row r="384" spans="1:110" ht="35.1" customHeight="1" x14ac:dyDescent="0.25">
      <c r="A384" s="107"/>
      <c r="B384" s="285"/>
      <c r="C384" s="286" t="s">
        <v>413</v>
      </c>
      <c r="D384" s="287"/>
      <c r="E384" s="288"/>
      <c r="F384" s="289"/>
      <c r="G384" s="598"/>
      <c r="H384" s="674"/>
      <c r="I384" s="674"/>
      <c r="J384" s="290" t="str">
        <f t="shared" si="26"/>
        <v>no empleneu</v>
      </c>
      <c r="K384" s="290" t="str">
        <f t="shared" si="22"/>
        <v>no empleneu</v>
      </c>
      <c r="L384" s="290" t="str">
        <f t="shared" si="23"/>
        <v>no empleneu</v>
      </c>
      <c r="M384" s="290" t="str">
        <f t="shared" si="25"/>
        <v>no empleneu</v>
      </c>
      <c r="N384" s="682"/>
      <c r="O384" s="291"/>
      <c r="P384" s="287"/>
      <c r="Q384" s="121" t="str">
        <f t="shared" si="24"/>
        <v>0,00000</v>
      </c>
      <c r="R384" s="292"/>
      <c r="S384" s="278"/>
      <c r="T384" s="123"/>
      <c r="U384" s="27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row>
    <row r="385" spans="1:110" ht="35.1" customHeight="1" x14ac:dyDescent="0.25">
      <c r="A385" s="107"/>
      <c r="B385" s="285"/>
      <c r="C385" s="286" t="s">
        <v>414</v>
      </c>
      <c r="D385" s="287"/>
      <c r="E385" s="288"/>
      <c r="F385" s="289"/>
      <c r="G385" s="598"/>
      <c r="H385" s="674"/>
      <c r="I385" s="674"/>
      <c r="J385" s="290" t="str">
        <f t="shared" si="26"/>
        <v>no empleneu</v>
      </c>
      <c r="K385" s="290" t="str">
        <f t="shared" si="22"/>
        <v>no empleneu</v>
      </c>
      <c r="L385" s="290" t="str">
        <f t="shared" si="23"/>
        <v>no empleneu</v>
      </c>
      <c r="M385" s="290" t="str">
        <f t="shared" si="25"/>
        <v>no empleneu</v>
      </c>
      <c r="N385" s="682"/>
      <c r="O385" s="291"/>
      <c r="P385" s="287"/>
      <c r="Q385" s="121" t="str">
        <f t="shared" si="24"/>
        <v>0,00000</v>
      </c>
      <c r="R385" s="292"/>
      <c r="S385" s="278"/>
      <c r="T385" s="123"/>
      <c r="U385" s="27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row>
    <row r="386" spans="1:110" ht="35.1" customHeight="1" x14ac:dyDescent="0.25">
      <c r="A386" s="107"/>
      <c r="B386" s="285"/>
      <c r="C386" s="286" t="s">
        <v>415</v>
      </c>
      <c r="D386" s="287"/>
      <c r="E386" s="288"/>
      <c r="F386" s="289"/>
      <c r="G386" s="598"/>
      <c r="H386" s="674"/>
      <c r="I386" s="674"/>
      <c r="J386" s="290" t="str">
        <f t="shared" si="26"/>
        <v>no empleneu</v>
      </c>
      <c r="K386" s="290" t="str">
        <f t="shared" si="22"/>
        <v>no empleneu</v>
      </c>
      <c r="L386" s="290" t="str">
        <f t="shared" si="23"/>
        <v>no empleneu</v>
      </c>
      <c r="M386" s="290" t="str">
        <f t="shared" si="25"/>
        <v>no empleneu</v>
      </c>
      <c r="N386" s="682"/>
      <c r="O386" s="291"/>
      <c r="P386" s="287"/>
      <c r="Q386" s="121" t="str">
        <f t="shared" si="24"/>
        <v>0,00000</v>
      </c>
      <c r="R386" s="292"/>
      <c r="S386" s="278"/>
      <c r="T386" s="123"/>
      <c r="U386" s="27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row>
    <row r="387" spans="1:110" ht="35.1" customHeight="1" x14ac:dyDescent="0.25">
      <c r="A387" s="107"/>
      <c r="B387" s="285"/>
      <c r="C387" s="286" t="s">
        <v>416</v>
      </c>
      <c r="D387" s="287"/>
      <c r="E387" s="288"/>
      <c r="F387" s="289"/>
      <c r="G387" s="598"/>
      <c r="H387" s="674"/>
      <c r="I387" s="674"/>
      <c r="J387" s="290" t="str">
        <f t="shared" si="26"/>
        <v>no empleneu</v>
      </c>
      <c r="K387" s="290" t="str">
        <f t="shared" si="22"/>
        <v>no empleneu</v>
      </c>
      <c r="L387" s="290" t="str">
        <f t="shared" si="23"/>
        <v>no empleneu</v>
      </c>
      <c r="M387" s="290" t="str">
        <f t="shared" si="25"/>
        <v>no empleneu</v>
      </c>
      <c r="N387" s="682"/>
      <c r="O387" s="291"/>
      <c r="P387" s="287"/>
      <c r="Q387" s="121" t="str">
        <f t="shared" si="24"/>
        <v>0,00000</v>
      </c>
      <c r="R387" s="292"/>
      <c r="S387" s="278"/>
      <c r="T387" s="123"/>
      <c r="U387" s="27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row>
    <row r="388" spans="1:110" ht="35.1" customHeight="1" x14ac:dyDescent="0.25">
      <c r="A388" s="107"/>
      <c r="B388" s="285"/>
      <c r="C388" s="286" t="s">
        <v>417</v>
      </c>
      <c r="D388" s="287"/>
      <c r="E388" s="288"/>
      <c r="F388" s="289"/>
      <c r="G388" s="598"/>
      <c r="H388" s="674"/>
      <c r="I388" s="674"/>
      <c r="J388" s="290" t="str">
        <f t="shared" si="26"/>
        <v>no empleneu</v>
      </c>
      <c r="K388" s="290" t="str">
        <f t="shared" si="22"/>
        <v>no empleneu</v>
      </c>
      <c r="L388" s="290" t="str">
        <f t="shared" si="23"/>
        <v>no empleneu</v>
      </c>
      <c r="M388" s="290" t="str">
        <f t="shared" si="25"/>
        <v>no empleneu</v>
      </c>
      <c r="N388" s="682"/>
      <c r="O388" s="291"/>
      <c r="P388" s="287"/>
      <c r="Q388" s="121" t="str">
        <f t="shared" si="24"/>
        <v>0,00000</v>
      </c>
      <c r="R388" s="292"/>
      <c r="S388" s="278"/>
      <c r="T388" s="123"/>
      <c r="U388" s="27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row>
    <row r="389" spans="1:110" ht="35.1" customHeight="1" x14ac:dyDescent="0.25">
      <c r="A389" s="107"/>
      <c r="B389" s="285"/>
      <c r="C389" s="286" t="s">
        <v>418</v>
      </c>
      <c r="D389" s="287"/>
      <c r="E389" s="288"/>
      <c r="F389" s="289"/>
      <c r="G389" s="598"/>
      <c r="H389" s="674"/>
      <c r="I389" s="674"/>
      <c r="J389" s="290" t="str">
        <f t="shared" si="26"/>
        <v>no empleneu</v>
      </c>
      <c r="K389" s="290" t="str">
        <f t="shared" si="22"/>
        <v>no empleneu</v>
      </c>
      <c r="L389" s="290" t="str">
        <f t="shared" si="23"/>
        <v>no empleneu</v>
      </c>
      <c r="M389" s="290" t="str">
        <f t="shared" si="25"/>
        <v>no empleneu</v>
      </c>
      <c r="N389" s="682"/>
      <c r="O389" s="291"/>
      <c r="P389" s="287"/>
      <c r="Q389" s="121" t="str">
        <f t="shared" si="24"/>
        <v>0,00000</v>
      </c>
      <c r="R389" s="292"/>
      <c r="S389" s="278"/>
      <c r="T389" s="123"/>
      <c r="U389" s="27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row>
    <row r="390" spans="1:110" ht="35.1" customHeight="1" x14ac:dyDescent="0.25">
      <c r="A390" s="107"/>
      <c r="B390" s="285"/>
      <c r="C390" s="286" t="s">
        <v>419</v>
      </c>
      <c r="D390" s="287"/>
      <c r="E390" s="288"/>
      <c r="F390" s="289"/>
      <c r="G390" s="598"/>
      <c r="H390" s="674"/>
      <c r="I390" s="674"/>
      <c r="J390" s="290" t="str">
        <f t="shared" si="26"/>
        <v>no empleneu</v>
      </c>
      <c r="K390" s="290" t="str">
        <f t="shared" si="22"/>
        <v>no empleneu</v>
      </c>
      <c r="L390" s="290" t="str">
        <f t="shared" si="23"/>
        <v>no empleneu</v>
      </c>
      <c r="M390" s="290" t="str">
        <f t="shared" si="25"/>
        <v>no empleneu</v>
      </c>
      <c r="N390" s="682"/>
      <c r="O390" s="291"/>
      <c r="P390" s="287"/>
      <c r="Q390" s="121" t="str">
        <f t="shared" si="24"/>
        <v>0,00000</v>
      </c>
      <c r="R390" s="292"/>
      <c r="S390" s="278"/>
      <c r="T390" s="123"/>
      <c r="U390" s="27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row>
    <row r="391" spans="1:110" ht="35.1" customHeight="1" x14ac:dyDescent="0.25">
      <c r="A391" s="107"/>
      <c r="B391" s="285"/>
      <c r="C391" s="286" t="s">
        <v>420</v>
      </c>
      <c r="D391" s="293"/>
      <c r="E391" s="294"/>
      <c r="F391" s="295"/>
      <c r="G391" s="188"/>
      <c r="H391" s="701"/>
      <c r="I391" s="701"/>
      <c r="J391" s="290" t="str">
        <f t="shared" si="26"/>
        <v>no empleneu</v>
      </c>
      <c r="K391" s="290" t="str">
        <f t="shared" si="22"/>
        <v>no empleneu</v>
      </c>
      <c r="L391" s="290" t="str">
        <f t="shared" si="23"/>
        <v>no empleneu</v>
      </c>
      <c r="M391" s="290" t="str">
        <f t="shared" si="25"/>
        <v>no empleneu</v>
      </c>
      <c r="N391" s="682"/>
      <c r="O391" s="291"/>
      <c r="P391" s="287"/>
      <c r="Q391" s="121" t="str">
        <f t="shared" si="24"/>
        <v>0,00000</v>
      </c>
      <c r="R391" s="292"/>
      <c r="S391" s="278"/>
      <c r="T391" s="123"/>
      <c r="U391" s="27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row>
    <row r="392" spans="1:110" ht="35.1" customHeight="1" x14ac:dyDescent="0.25">
      <c r="A392" s="107"/>
      <c r="B392" s="285"/>
      <c r="C392" s="286" t="s">
        <v>421</v>
      </c>
      <c r="D392" s="287"/>
      <c r="E392" s="288"/>
      <c r="F392" s="289"/>
      <c r="G392" s="598"/>
      <c r="H392" s="674"/>
      <c r="I392" s="674"/>
      <c r="J392" s="290" t="str">
        <f t="shared" si="26"/>
        <v>no empleneu</v>
      </c>
      <c r="K392" s="290" t="str">
        <f t="shared" si="22"/>
        <v>no empleneu</v>
      </c>
      <c r="L392" s="290" t="str">
        <f t="shared" si="23"/>
        <v>no empleneu</v>
      </c>
      <c r="M392" s="290" t="str">
        <f t="shared" si="25"/>
        <v>no empleneu</v>
      </c>
      <c r="N392" s="682"/>
      <c r="O392" s="297"/>
      <c r="P392" s="287"/>
      <c r="Q392" s="121" t="str">
        <f t="shared" si="24"/>
        <v>0,00000</v>
      </c>
      <c r="R392" s="292"/>
      <c r="S392" s="278"/>
      <c r="T392" s="123"/>
      <c r="U392" s="27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row>
    <row r="393" spans="1:110" ht="35.1" customHeight="1" x14ac:dyDescent="0.25">
      <c r="A393" s="107"/>
      <c r="B393" s="285"/>
      <c r="C393" s="286" t="s">
        <v>422</v>
      </c>
      <c r="D393" s="287"/>
      <c r="E393" s="288"/>
      <c r="F393" s="289"/>
      <c r="G393" s="598"/>
      <c r="H393" s="674"/>
      <c r="I393" s="674"/>
      <c r="J393" s="290" t="str">
        <f t="shared" si="26"/>
        <v>no empleneu</v>
      </c>
      <c r="K393" s="290" t="str">
        <f t="shared" si="22"/>
        <v>no empleneu</v>
      </c>
      <c r="L393" s="290" t="str">
        <f t="shared" si="23"/>
        <v>no empleneu</v>
      </c>
      <c r="M393" s="290" t="str">
        <f t="shared" si="25"/>
        <v>no empleneu</v>
      </c>
      <c r="N393" s="682"/>
      <c r="O393" s="291"/>
      <c r="P393" s="287"/>
      <c r="Q393" s="121" t="str">
        <f t="shared" si="24"/>
        <v>0,00000</v>
      </c>
      <c r="R393" s="292"/>
      <c r="S393" s="278"/>
      <c r="T393" s="123"/>
      <c r="U393" s="27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row>
    <row r="394" spans="1:110" ht="35.1" customHeight="1" x14ac:dyDescent="0.25">
      <c r="A394" s="107"/>
      <c r="B394" s="285"/>
      <c r="C394" s="286" t="s">
        <v>423</v>
      </c>
      <c r="D394" s="287"/>
      <c r="E394" s="288"/>
      <c r="F394" s="289"/>
      <c r="G394" s="598"/>
      <c r="H394" s="674"/>
      <c r="I394" s="674"/>
      <c r="J394" s="290" t="str">
        <f t="shared" si="26"/>
        <v>no empleneu</v>
      </c>
      <c r="K394" s="290" t="str">
        <f t="shared" si="22"/>
        <v>no empleneu</v>
      </c>
      <c r="L394" s="290" t="str">
        <f t="shared" si="23"/>
        <v>no empleneu</v>
      </c>
      <c r="M394" s="290" t="str">
        <f t="shared" si="25"/>
        <v>no empleneu</v>
      </c>
      <c r="N394" s="682"/>
      <c r="O394" s="291"/>
      <c r="P394" s="287"/>
      <c r="Q394" s="121" t="str">
        <f t="shared" si="24"/>
        <v>0,00000</v>
      </c>
      <c r="R394" s="292"/>
      <c r="S394" s="278"/>
      <c r="T394" s="123"/>
      <c r="U394" s="27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row>
    <row r="395" spans="1:110" ht="35.1" customHeight="1" x14ac:dyDescent="0.25">
      <c r="A395" s="107"/>
      <c r="B395" s="285"/>
      <c r="C395" s="286" t="s">
        <v>424</v>
      </c>
      <c r="D395" s="287"/>
      <c r="E395" s="288"/>
      <c r="F395" s="289"/>
      <c r="G395" s="598"/>
      <c r="H395" s="674"/>
      <c r="I395" s="674"/>
      <c r="J395" s="290" t="str">
        <f t="shared" si="26"/>
        <v>no empleneu</v>
      </c>
      <c r="K395" s="290" t="str">
        <f t="shared" si="22"/>
        <v>no empleneu</v>
      </c>
      <c r="L395" s="290" t="str">
        <f t="shared" si="23"/>
        <v>no empleneu</v>
      </c>
      <c r="M395" s="290" t="str">
        <f t="shared" si="25"/>
        <v>no empleneu</v>
      </c>
      <c r="N395" s="682"/>
      <c r="O395" s="291"/>
      <c r="P395" s="287"/>
      <c r="Q395" s="121" t="str">
        <f t="shared" si="24"/>
        <v>0,00000</v>
      </c>
      <c r="R395" s="292"/>
      <c r="S395" s="278"/>
      <c r="T395" s="123"/>
      <c r="U395" s="27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row>
    <row r="396" spans="1:110" ht="35.1" customHeight="1" x14ac:dyDescent="0.25">
      <c r="A396" s="107"/>
      <c r="B396" s="285"/>
      <c r="C396" s="286" t="s">
        <v>425</v>
      </c>
      <c r="D396" s="287"/>
      <c r="E396" s="288"/>
      <c r="F396" s="289"/>
      <c r="G396" s="598"/>
      <c r="H396" s="674"/>
      <c r="I396" s="674"/>
      <c r="J396" s="290" t="str">
        <f t="shared" si="26"/>
        <v>no empleneu</v>
      </c>
      <c r="K396" s="290" t="str">
        <f t="shared" si="22"/>
        <v>no empleneu</v>
      </c>
      <c r="L396" s="290" t="str">
        <f t="shared" si="23"/>
        <v>no empleneu</v>
      </c>
      <c r="M396" s="290" t="str">
        <f t="shared" si="25"/>
        <v>no empleneu</v>
      </c>
      <c r="N396" s="682"/>
      <c r="O396" s="291"/>
      <c r="P396" s="287"/>
      <c r="Q396" s="121" t="str">
        <f t="shared" si="24"/>
        <v>0,00000</v>
      </c>
      <c r="R396" s="292"/>
      <c r="S396" s="278"/>
      <c r="T396" s="123"/>
      <c r="U396" s="27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row>
    <row r="397" spans="1:110" ht="35.1" customHeight="1" x14ac:dyDescent="0.25">
      <c r="A397" s="107"/>
      <c r="B397" s="285"/>
      <c r="C397" s="286" t="s">
        <v>426</v>
      </c>
      <c r="D397" s="287"/>
      <c r="E397" s="288"/>
      <c r="F397" s="289"/>
      <c r="G397" s="598"/>
      <c r="H397" s="674"/>
      <c r="I397" s="674"/>
      <c r="J397" s="290" t="str">
        <f t="shared" si="26"/>
        <v>no empleneu</v>
      </c>
      <c r="K397" s="290" t="str">
        <f t="shared" ref="K397:K460" si="27">IF(G397=0,"no empleneu","indiqueu la dada")</f>
        <v>no empleneu</v>
      </c>
      <c r="L397" s="290" t="str">
        <f t="shared" ref="L397:L460" si="28">IF(G397=0,"no empleneu",IF(G397=1,"no empleneu",IF(G397=2,"indiqueu la dada")))</f>
        <v>no empleneu</v>
      </c>
      <c r="M397" s="290" t="str">
        <f t="shared" si="25"/>
        <v>no empleneu</v>
      </c>
      <c r="N397" s="682"/>
      <c r="O397" s="291"/>
      <c r="P397" s="287"/>
      <c r="Q397" s="121" t="str">
        <f t="shared" si="24"/>
        <v>0,00000</v>
      </c>
      <c r="R397" s="292"/>
      <c r="S397" s="278"/>
      <c r="T397" s="123"/>
      <c r="U397" s="27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row>
    <row r="398" spans="1:110" ht="35.1" customHeight="1" x14ac:dyDescent="0.25">
      <c r="A398" s="107"/>
      <c r="B398" s="285"/>
      <c r="C398" s="286" t="s">
        <v>427</v>
      </c>
      <c r="D398" s="287"/>
      <c r="E398" s="288"/>
      <c r="F398" s="289"/>
      <c r="G398" s="598"/>
      <c r="H398" s="674"/>
      <c r="I398" s="674"/>
      <c r="J398" s="290" t="str">
        <f t="shared" si="26"/>
        <v>no empleneu</v>
      </c>
      <c r="K398" s="290" t="str">
        <f t="shared" si="27"/>
        <v>no empleneu</v>
      </c>
      <c r="L398" s="290" t="str">
        <f t="shared" si="28"/>
        <v>no empleneu</v>
      </c>
      <c r="M398" s="290" t="str">
        <f t="shared" ref="M398:M461" si="29">IF(G398=0,"no empleneu",IF(G398=1,"no empleneu",IF(G398=2,"indiqueu la dada")))</f>
        <v>no empleneu</v>
      </c>
      <c r="N398" s="682"/>
      <c r="O398" s="291"/>
      <c r="P398" s="287"/>
      <c r="Q398" s="121" t="str">
        <f t="shared" si="24"/>
        <v>0,00000</v>
      </c>
      <c r="R398" s="292"/>
      <c r="S398" s="278"/>
      <c r="T398" s="123"/>
      <c r="U398" s="27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row>
    <row r="399" spans="1:110" ht="35.1" customHeight="1" x14ac:dyDescent="0.25">
      <c r="A399" s="107"/>
      <c r="B399" s="285"/>
      <c r="C399" s="286" t="s">
        <v>428</v>
      </c>
      <c r="D399" s="287"/>
      <c r="E399" s="288"/>
      <c r="F399" s="289"/>
      <c r="G399" s="598"/>
      <c r="H399" s="674"/>
      <c r="I399" s="674"/>
      <c r="J399" s="290" t="str">
        <f t="shared" si="26"/>
        <v>no empleneu</v>
      </c>
      <c r="K399" s="290" t="str">
        <f t="shared" si="27"/>
        <v>no empleneu</v>
      </c>
      <c r="L399" s="290" t="str">
        <f t="shared" si="28"/>
        <v>no empleneu</v>
      </c>
      <c r="M399" s="290" t="str">
        <f t="shared" si="29"/>
        <v>no empleneu</v>
      </c>
      <c r="N399" s="682"/>
      <c r="O399" s="291"/>
      <c r="P399" s="287"/>
      <c r="Q399" s="121" t="str">
        <f t="shared" si="24"/>
        <v>0,00000</v>
      </c>
      <c r="R399" s="292"/>
      <c r="S399" s="278"/>
      <c r="T399" s="123"/>
      <c r="U399" s="27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row>
    <row r="400" spans="1:110" ht="35.1" customHeight="1" x14ac:dyDescent="0.25">
      <c r="A400" s="107"/>
      <c r="B400" s="285"/>
      <c r="C400" s="286" t="s">
        <v>429</v>
      </c>
      <c r="D400" s="287"/>
      <c r="E400" s="288"/>
      <c r="F400" s="289"/>
      <c r="G400" s="598"/>
      <c r="H400" s="674"/>
      <c r="I400" s="674"/>
      <c r="J400" s="290" t="str">
        <f t="shared" si="26"/>
        <v>no empleneu</v>
      </c>
      <c r="K400" s="290" t="str">
        <f t="shared" si="27"/>
        <v>no empleneu</v>
      </c>
      <c r="L400" s="290" t="str">
        <f t="shared" si="28"/>
        <v>no empleneu</v>
      </c>
      <c r="M400" s="290" t="str">
        <f t="shared" si="29"/>
        <v>no empleneu</v>
      </c>
      <c r="N400" s="682"/>
      <c r="O400" s="291"/>
      <c r="P400" s="287"/>
      <c r="Q400" s="121" t="str">
        <f t="shared" si="24"/>
        <v>0,00000</v>
      </c>
      <c r="R400" s="292"/>
      <c r="S400" s="278"/>
      <c r="T400" s="123"/>
      <c r="U400" s="27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row>
    <row r="401" spans="1:110" ht="35.1" customHeight="1" x14ac:dyDescent="0.25">
      <c r="A401" s="107"/>
      <c r="B401" s="285"/>
      <c r="C401" s="286" t="s">
        <v>430</v>
      </c>
      <c r="D401" s="287"/>
      <c r="E401" s="288"/>
      <c r="F401" s="289"/>
      <c r="G401" s="598"/>
      <c r="H401" s="674"/>
      <c r="I401" s="674"/>
      <c r="J401" s="290" t="str">
        <f t="shared" ref="J401:J464" si="30">IF(G401=0,"no empleneu","indiqueu la dada")</f>
        <v>no empleneu</v>
      </c>
      <c r="K401" s="290" t="str">
        <f t="shared" si="27"/>
        <v>no empleneu</v>
      </c>
      <c r="L401" s="290" t="str">
        <f t="shared" si="28"/>
        <v>no empleneu</v>
      </c>
      <c r="M401" s="290" t="str">
        <f t="shared" si="29"/>
        <v>no empleneu</v>
      </c>
      <c r="N401" s="682"/>
      <c r="O401" s="291"/>
      <c r="P401" s="287"/>
      <c r="Q401" s="121" t="str">
        <f t="shared" si="24"/>
        <v>0,00000</v>
      </c>
      <c r="R401" s="292"/>
      <c r="S401" s="278"/>
      <c r="T401" s="123"/>
      <c r="U401" s="27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row>
    <row r="402" spans="1:110" ht="35.1" customHeight="1" x14ac:dyDescent="0.25">
      <c r="A402" s="107"/>
      <c r="B402" s="285"/>
      <c r="C402" s="286" t="s">
        <v>431</v>
      </c>
      <c r="D402" s="287"/>
      <c r="E402" s="288"/>
      <c r="F402" s="289"/>
      <c r="G402" s="598"/>
      <c r="H402" s="674"/>
      <c r="I402" s="674"/>
      <c r="J402" s="290" t="str">
        <f t="shared" si="30"/>
        <v>no empleneu</v>
      </c>
      <c r="K402" s="290" t="str">
        <f t="shared" si="27"/>
        <v>no empleneu</v>
      </c>
      <c r="L402" s="290" t="str">
        <f t="shared" si="28"/>
        <v>no empleneu</v>
      </c>
      <c r="M402" s="290" t="str">
        <f t="shared" si="29"/>
        <v>no empleneu</v>
      </c>
      <c r="N402" s="682"/>
      <c r="O402" s="291"/>
      <c r="P402" s="287"/>
      <c r="Q402" s="121" t="str">
        <f t="shared" si="24"/>
        <v>0,00000</v>
      </c>
      <c r="R402" s="292"/>
      <c r="S402" s="278"/>
      <c r="T402" s="123"/>
      <c r="U402" s="27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row>
    <row r="403" spans="1:110" ht="35.1" customHeight="1" x14ac:dyDescent="0.25">
      <c r="A403" s="107"/>
      <c r="B403" s="285"/>
      <c r="C403" s="286" t="s">
        <v>432</v>
      </c>
      <c r="D403" s="287"/>
      <c r="E403" s="288"/>
      <c r="F403" s="289"/>
      <c r="G403" s="598"/>
      <c r="H403" s="674"/>
      <c r="I403" s="674"/>
      <c r="J403" s="290" t="str">
        <f t="shared" si="30"/>
        <v>no empleneu</v>
      </c>
      <c r="K403" s="290" t="str">
        <f t="shared" si="27"/>
        <v>no empleneu</v>
      </c>
      <c r="L403" s="290" t="str">
        <f t="shared" si="28"/>
        <v>no empleneu</v>
      </c>
      <c r="M403" s="290" t="str">
        <f t="shared" si="29"/>
        <v>no empleneu</v>
      </c>
      <c r="N403" s="682"/>
      <c r="O403" s="291"/>
      <c r="P403" s="287"/>
      <c r="Q403" s="121" t="str">
        <f t="shared" si="24"/>
        <v>0,00000</v>
      </c>
      <c r="R403" s="292"/>
      <c r="S403" s="278"/>
      <c r="T403" s="123"/>
      <c r="U403" s="27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row>
    <row r="404" spans="1:110" ht="35.1" customHeight="1" x14ac:dyDescent="0.25">
      <c r="A404" s="107"/>
      <c r="B404" s="285"/>
      <c r="C404" s="286" t="s">
        <v>433</v>
      </c>
      <c r="D404" s="287"/>
      <c r="E404" s="288"/>
      <c r="F404" s="289"/>
      <c r="G404" s="598"/>
      <c r="H404" s="674"/>
      <c r="I404" s="674"/>
      <c r="J404" s="290" t="str">
        <f t="shared" si="30"/>
        <v>no empleneu</v>
      </c>
      <c r="K404" s="290" t="str">
        <f t="shared" si="27"/>
        <v>no empleneu</v>
      </c>
      <c r="L404" s="290" t="str">
        <f t="shared" si="28"/>
        <v>no empleneu</v>
      </c>
      <c r="M404" s="290" t="str">
        <f t="shared" si="29"/>
        <v>no empleneu</v>
      </c>
      <c r="N404" s="682"/>
      <c r="O404" s="291"/>
      <c r="P404" s="287"/>
      <c r="Q404" s="121" t="str">
        <f t="shared" si="24"/>
        <v>0,00000</v>
      </c>
      <c r="R404" s="292"/>
      <c r="S404" s="278"/>
      <c r="T404" s="123"/>
      <c r="U404" s="27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row>
    <row r="405" spans="1:110" ht="35.1" customHeight="1" x14ac:dyDescent="0.25">
      <c r="A405" s="107"/>
      <c r="B405" s="285"/>
      <c r="C405" s="286" t="s">
        <v>434</v>
      </c>
      <c r="D405" s="287"/>
      <c r="E405" s="288"/>
      <c r="F405" s="289"/>
      <c r="G405" s="598"/>
      <c r="H405" s="674"/>
      <c r="I405" s="674"/>
      <c r="J405" s="290" t="str">
        <f t="shared" si="30"/>
        <v>no empleneu</v>
      </c>
      <c r="K405" s="290" t="str">
        <f t="shared" si="27"/>
        <v>no empleneu</v>
      </c>
      <c r="L405" s="290" t="str">
        <f t="shared" si="28"/>
        <v>no empleneu</v>
      </c>
      <c r="M405" s="290" t="str">
        <f t="shared" si="29"/>
        <v>no empleneu</v>
      </c>
      <c r="N405" s="682"/>
      <c r="O405" s="291"/>
      <c r="P405" s="287"/>
      <c r="Q405" s="121" t="str">
        <f t="shared" si="24"/>
        <v>0,00000</v>
      </c>
      <c r="R405" s="292"/>
      <c r="S405" s="278"/>
      <c r="T405" s="123"/>
      <c r="U405" s="27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row>
    <row r="406" spans="1:110" ht="35.1" customHeight="1" x14ac:dyDescent="0.25">
      <c r="A406" s="107"/>
      <c r="B406" s="285"/>
      <c r="C406" s="286" t="s">
        <v>435</v>
      </c>
      <c r="D406" s="287"/>
      <c r="E406" s="288"/>
      <c r="F406" s="289"/>
      <c r="G406" s="598"/>
      <c r="H406" s="674"/>
      <c r="I406" s="674"/>
      <c r="J406" s="290" t="str">
        <f t="shared" si="30"/>
        <v>no empleneu</v>
      </c>
      <c r="K406" s="290" t="str">
        <f t="shared" si="27"/>
        <v>no empleneu</v>
      </c>
      <c r="L406" s="290" t="str">
        <f t="shared" si="28"/>
        <v>no empleneu</v>
      </c>
      <c r="M406" s="290" t="str">
        <f t="shared" si="29"/>
        <v>no empleneu</v>
      </c>
      <c r="N406" s="682"/>
      <c r="O406" s="291"/>
      <c r="P406" s="287"/>
      <c r="Q406" s="121" t="str">
        <f t="shared" si="24"/>
        <v>0,00000</v>
      </c>
      <c r="R406" s="292"/>
      <c r="S406" s="278"/>
      <c r="T406" s="123"/>
      <c r="U406" s="27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row>
    <row r="407" spans="1:110" ht="35.1" customHeight="1" x14ac:dyDescent="0.25">
      <c r="A407" s="107"/>
      <c r="B407" s="285"/>
      <c r="C407" s="286" t="s">
        <v>436</v>
      </c>
      <c r="D407" s="287"/>
      <c r="E407" s="288"/>
      <c r="F407" s="289"/>
      <c r="G407" s="598"/>
      <c r="H407" s="674"/>
      <c r="I407" s="674"/>
      <c r="J407" s="290" t="str">
        <f t="shared" si="30"/>
        <v>no empleneu</v>
      </c>
      <c r="K407" s="290" t="str">
        <f t="shared" si="27"/>
        <v>no empleneu</v>
      </c>
      <c r="L407" s="290" t="str">
        <f t="shared" si="28"/>
        <v>no empleneu</v>
      </c>
      <c r="M407" s="290" t="str">
        <f t="shared" si="29"/>
        <v>no empleneu</v>
      </c>
      <c r="N407" s="682"/>
      <c r="O407" s="291"/>
      <c r="P407" s="287"/>
      <c r="Q407" s="121" t="str">
        <f t="shared" si="24"/>
        <v>0,00000</v>
      </c>
      <c r="R407" s="292"/>
      <c r="S407" s="278"/>
      <c r="T407" s="123"/>
      <c r="U407" s="27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row>
    <row r="408" spans="1:110" ht="35.1" customHeight="1" x14ac:dyDescent="0.25">
      <c r="A408" s="107"/>
      <c r="B408" s="285"/>
      <c r="C408" s="286" t="s">
        <v>437</v>
      </c>
      <c r="D408" s="287"/>
      <c r="E408" s="288"/>
      <c r="F408" s="289"/>
      <c r="G408" s="598"/>
      <c r="H408" s="674"/>
      <c r="I408" s="674"/>
      <c r="J408" s="290" t="str">
        <f t="shared" si="30"/>
        <v>no empleneu</v>
      </c>
      <c r="K408" s="290" t="str">
        <f t="shared" si="27"/>
        <v>no empleneu</v>
      </c>
      <c r="L408" s="290" t="str">
        <f t="shared" si="28"/>
        <v>no empleneu</v>
      </c>
      <c r="M408" s="290" t="str">
        <f t="shared" si="29"/>
        <v>no empleneu</v>
      </c>
      <c r="N408" s="682"/>
      <c r="O408" s="291"/>
      <c r="P408" s="287"/>
      <c r="Q408" s="121" t="str">
        <f t="shared" si="24"/>
        <v>0,00000</v>
      </c>
      <c r="R408" s="292"/>
      <c r="S408" s="278"/>
      <c r="T408" s="123"/>
      <c r="U408" s="27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row>
    <row r="409" spans="1:110" ht="35.1" customHeight="1" x14ac:dyDescent="0.25">
      <c r="A409" s="107"/>
      <c r="B409" s="285"/>
      <c r="C409" s="286" t="s">
        <v>438</v>
      </c>
      <c r="D409" s="287"/>
      <c r="E409" s="288"/>
      <c r="F409" s="289"/>
      <c r="G409" s="598"/>
      <c r="H409" s="674"/>
      <c r="I409" s="674"/>
      <c r="J409" s="290" t="str">
        <f t="shared" si="30"/>
        <v>no empleneu</v>
      </c>
      <c r="K409" s="290" t="str">
        <f t="shared" si="27"/>
        <v>no empleneu</v>
      </c>
      <c r="L409" s="290" t="str">
        <f t="shared" si="28"/>
        <v>no empleneu</v>
      </c>
      <c r="M409" s="290" t="str">
        <f t="shared" si="29"/>
        <v>no empleneu</v>
      </c>
      <c r="N409" s="682"/>
      <c r="O409" s="291"/>
      <c r="P409" s="287"/>
      <c r="Q409" s="121" t="str">
        <f t="shared" si="24"/>
        <v>0,00000</v>
      </c>
      <c r="R409" s="292"/>
      <c r="S409" s="278"/>
      <c r="T409" s="123"/>
      <c r="U409" s="27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row>
    <row r="410" spans="1:110" ht="35.1" customHeight="1" x14ac:dyDescent="0.25">
      <c r="A410" s="107"/>
      <c r="B410" s="285"/>
      <c r="C410" s="286" t="s">
        <v>439</v>
      </c>
      <c r="D410" s="287"/>
      <c r="E410" s="288"/>
      <c r="F410" s="289"/>
      <c r="G410" s="598"/>
      <c r="H410" s="674"/>
      <c r="I410" s="674"/>
      <c r="J410" s="290" t="str">
        <f t="shared" si="30"/>
        <v>no empleneu</v>
      </c>
      <c r="K410" s="290" t="str">
        <f t="shared" si="27"/>
        <v>no empleneu</v>
      </c>
      <c r="L410" s="290" t="str">
        <f t="shared" si="28"/>
        <v>no empleneu</v>
      </c>
      <c r="M410" s="290" t="str">
        <f t="shared" si="29"/>
        <v>no empleneu</v>
      </c>
      <c r="N410" s="682"/>
      <c r="O410" s="291"/>
      <c r="P410" s="287"/>
      <c r="Q410" s="121" t="str">
        <f t="shared" si="24"/>
        <v>0,00000</v>
      </c>
      <c r="R410" s="292"/>
      <c r="S410" s="278"/>
      <c r="T410" s="123"/>
      <c r="U410" s="27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row>
    <row r="411" spans="1:110" ht="35.1" customHeight="1" x14ac:dyDescent="0.25">
      <c r="A411" s="107"/>
      <c r="B411" s="285"/>
      <c r="C411" s="286" t="s">
        <v>440</v>
      </c>
      <c r="D411" s="287"/>
      <c r="E411" s="288"/>
      <c r="F411" s="289"/>
      <c r="G411" s="598"/>
      <c r="H411" s="674"/>
      <c r="I411" s="674"/>
      <c r="J411" s="290" t="str">
        <f t="shared" si="30"/>
        <v>no empleneu</v>
      </c>
      <c r="K411" s="290" t="str">
        <f t="shared" si="27"/>
        <v>no empleneu</v>
      </c>
      <c r="L411" s="290" t="str">
        <f t="shared" si="28"/>
        <v>no empleneu</v>
      </c>
      <c r="M411" s="290" t="str">
        <f t="shared" si="29"/>
        <v>no empleneu</v>
      </c>
      <c r="N411" s="682"/>
      <c r="O411" s="291"/>
      <c r="P411" s="287"/>
      <c r="Q411" s="121" t="str">
        <f t="shared" si="24"/>
        <v>0,00000</v>
      </c>
      <c r="R411" s="292"/>
      <c r="S411" s="278"/>
      <c r="T411" s="123"/>
      <c r="U411" s="27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row>
    <row r="412" spans="1:110" ht="35.1" customHeight="1" x14ac:dyDescent="0.25">
      <c r="A412" s="107"/>
      <c r="B412" s="285"/>
      <c r="C412" s="286" t="s">
        <v>441</v>
      </c>
      <c r="D412" s="287"/>
      <c r="E412" s="288"/>
      <c r="F412" s="289"/>
      <c r="G412" s="598"/>
      <c r="H412" s="674"/>
      <c r="I412" s="674"/>
      <c r="J412" s="290" t="str">
        <f t="shared" si="30"/>
        <v>no empleneu</v>
      </c>
      <c r="K412" s="290" t="str">
        <f t="shared" si="27"/>
        <v>no empleneu</v>
      </c>
      <c r="L412" s="290" t="str">
        <f t="shared" si="28"/>
        <v>no empleneu</v>
      </c>
      <c r="M412" s="290" t="str">
        <f t="shared" si="29"/>
        <v>no empleneu</v>
      </c>
      <c r="N412" s="682"/>
      <c r="O412" s="291"/>
      <c r="P412" s="287"/>
      <c r="Q412" s="121" t="str">
        <f t="shared" si="24"/>
        <v>0,00000</v>
      </c>
      <c r="R412" s="292"/>
      <c r="S412" s="278"/>
      <c r="T412" s="123"/>
      <c r="U412" s="27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row>
    <row r="413" spans="1:110" ht="35.1" customHeight="1" x14ac:dyDescent="0.25">
      <c r="A413" s="107"/>
      <c r="B413" s="285"/>
      <c r="C413" s="286" t="s">
        <v>442</v>
      </c>
      <c r="D413" s="287"/>
      <c r="E413" s="288"/>
      <c r="F413" s="289"/>
      <c r="G413" s="598"/>
      <c r="H413" s="674"/>
      <c r="I413" s="674"/>
      <c r="J413" s="290" t="str">
        <f t="shared" si="30"/>
        <v>no empleneu</v>
      </c>
      <c r="K413" s="290" t="str">
        <f t="shared" si="27"/>
        <v>no empleneu</v>
      </c>
      <c r="L413" s="290" t="str">
        <f t="shared" si="28"/>
        <v>no empleneu</v>
      </c>
      <c r="M413" s="290" t="str">
        <f t="shared" si="29"/>
        <v>no empleneu</v>
      </c>
      <c r="N413" s="682"/>
      <c r="O413" s="291"/>
      <c r="P413" s="287"/>
      <c r="Q413" s="121" t="str">
        <f t="shared" si="24"/>
        <v>0,00000</v>
      </c>
      <c r="R413" s="292"/>
      <c r="S413" s="278"/>
      <c r="T413" s="123"/>
      <c r="U413" s="27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row>
    <row r="414" spans="1:110" ht="35.1" customHeight="1" x14ac:dyDescent="0.25">
      <c r="A414" s="107"/>
      <c r="B414" s="285"/>
      <c r="C414" s="286" t="s">
        <v>443</v>
      </c>
      <c r="D414" s="287"/>
      <c r="E414" s="288"/>
      <c r="F414" s="289"/>
      <c r="G414" s="598"/>
      <c r="H414" s="674"/>
      <c r="I414" s="674"/>
      <c r="J414" s="290" t="str">
        <f t="shared" si="30"/>
        <v>no empleneu</v>
      </c>
      <c r="K414" s="290" t="str">
        <f t="shared" si="27"/>
        <v>no empleneu</v>
      </c>
      <c r="L414" s="290" t="str">
        <f t="shared" si="28"/>
        <v>no empleneu</v>
      </c>
      <c r="M414" s="290" t="str">
        <f t="shared" si="29"/>
        <v>no empleneu</v>
      </c>
      <c r="N414" s="682"/>
      <c r="O414" s="291"/>
      <c r="P414" s="287"/>
      <c r="Q414" s="121" t="str">
        <f t="shared" si="24"/>
        <v>0,00000</v>
      </c>
      <c r="R414" s="292"/>
      <c r="S414" s="278"/>
      <c r="T414" s="123"/>
      <c r="U414" s="27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row>
    <row r="415" spans="1:110" ht="35.1" customHeight="1" x14ac:dyDescent="0.25">
      <c r="A415" s="107"/>
      <c r="B415" s="285"/>
      <c r="C415" s="286" t="s">
        <v>444</v>
      </c>
      <c r="D415" s="287"/>
      <c r="E415" s="288"/>
      <c r="F415" s="289"/>
      <c r="G415" s="598"/>
      <c r="H415" s="674"/>
      <c r="I415" s="674"/>
      <c r="J415" s="290" t="str">
        <f t="shared" si="30"/>
        <v>no empleneu</v>
      </c>
      <c r="K415" s="290" t="str">
        <f t="shared" si="27"/>
        <v>no empleneu</v>
      </c>
      <c r="L415" s="290" t="str">
        <f t="shared" si="28"/>
        <v>no empleneu</v>
      </c>
      <c r="M415" s="290" t="str">
        <f t="shared" si="29"/>
        <v>no empleneu</v>
      </c>
      <c r="N415" s="682"/>
      <c r="O415" s="291"/>
      <c r="P415" s="287"/>
      <c r="Q415" s="121" t="str">
        <f t="shared" si="24"/>
        <v>0,00000</v>
      </c>
      <c r="R415" s="292"/>
      <c r="S415" s="278"/>
      <c r="T415" s="123"/>
      <c r="U415" s="27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row>
    <row r="416" spans="1:110" ht="35.1" customHeight="1" x14ac:dyDescent="0.25">
      <c r="A416" s="107"/>
      <c r="B416" s="285"/>
      <c r="C416" s="286" t="s">
        <v>445</v>
      </c>
      <c r="D416" s="287"/>
      <c r="E416" s="288"/>
      <c r="F416" s="289"/>
      <c r="G416" s="598"/>
      <c r="H416" s="674"/>
      <c r="I416" s="674"/>
      <c r="J416" s="290" t="str">
        <f t="shared" si="30"/>
        <v>no empleneu</v>
      </c>
      <c r="K416" s="290" t="str">
        <f t="shared" si="27"/>
        <v>no empleneu</v>
      </c>
      <c r="L416" s="290" t="str">
        <f t="shared" si="28"/>
        <v>no empleneu</v>
      </c>
      <c r="M416" s="290" t="str">
        <f t="shared" si="29"/>
        <v>no empleneu</v>
      </c>
      <c r="N416" s="682"/>
      <c r="O416" s="291"/>
      <c r="P416" s="287"/>
      <c r="Q416" s="121" t="str">
        <f t="shared" si="24"/>
        <v>0,00000</v>
      </c>
      <c r="R416" s="292"/>
      <c r="S416" s="278"/>
      <c r="T416" s="123"/>
      <c r="U416" s="27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row>
    <row r="417" spans="1:110" ht="35.1" customHeight="1" x14ac:dyDescent="0.25">
      <c r="A417" s="107"/>
      <c r="B417" s="285"/>
      <c r="C417" s="286" t="s">
        <v>446</v>
      </c>
      <c r="D417" s="287"/>
      <c r="E417" s="288"/>
      <c r="F417" s="289"/>
      <c r="G417" s="598"/>
      <c r="H417" s="674"/>
      <c r="I417" s="674"/>
      <c r="J417" s="290" t="str">
        <f t="shared" si="30"/>
        <v>no empleneu</v>
      </c>
      <c r="K417" s="290" t="str">
        <f t="shared" si="27"/>
        <v>no empleneu</v>
      </c>
      <c r="L417" s="290" t="str">
        <f t="shared" si="28"/>
        <v>no empleneu</v>
      </c>
      <c r="M417" s="290" t="str">
        <f t="shared" si="29"/>
        <v>no empleneu</v>
      </c>
      <c r="N417" s="682"/>
      <c r="O417" s="291"/>
      <c r="P417" s="287"/>
      <c r="Q417" s="121" t="str">
        <f t="shared" si="24"/>
        <v>0,00000</v>
      </c>
      <c r="R417" s="292"/>
      <c r="S417" s="278"/>
      <c r="T417" s="123"/>
      <c r="U417" s="27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row>
    <row r="418" spans="1:110" ht="35.1" customHeight="1" x14ac:dyDescent="0.25">
      <c r="A418" s="107"/>
      <c r="B418" s="285"/>
      <c r="C418" s="286" t="s">
        <v>447</v>
      </c>
      <c r="D418" s="287"/>
      <c r="E418" s="288"/>
      <c r="F418" s="289"/>
      <c r="G418" s="598"/>
      <c r="H418" s="674"/>
      <c r="I418" s="674"/>
      <c r="J418" s="290" t="str">
        <f t="shared" si="30"/>
        <v>no empleneu</v>
      </c>
      <c r="K418" s="290" t="str">
        <f t="shared" si="27"/>
        <v>no empleneu</v>
      </c>
      <c r="L418" s="290" t="str">
        <f t="shared" si="28"/>
        <v>no empleneu</v>
      </c>
      <c r="M418" s="290" t="str">
        <f t="shared" si="29"/>
        <v>no empleneu</v>
      </c>
      <c r="N418" s="682"/>
      <c r="O418" s="291"/>
      <c r="P418" s="287"/>
      <c r="Q418" s="121" t="str">
        <f t="shared" si="24"/>
        <v>0,00000</v>
      </c>
      <c r="R418" s="292"/>
      <c r="S418" s="278"/>
      <c r="T418" s="123"/>
      <c r="U418" s="27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row>
    <row r="419" spans="1:110" ht="35.1" customHeight="1" x14ac:dyDescent="0.25">
      <c r="A419" s="107"/>
      <c r="B419" s="285"/>
      <c r="C419" s="286" t="s">
        <v>448</v>
      </c>
      <c r="D419" s="287"/>
      <c r="E419" s="288"/>
      <c r="F419" s="289"/>
      <c r="G419" s="598"/>
      <c r="H419" s="674"/>
      <c r="I419" s="674"/>
      <c r="J419" s="290" t="str">
        <f t="shared" si="30"/>
        <v>no empleneu</v>
      </c>
      <c r="K419" s="290" t="str">
        <f t="shared" si="27"/>
        <v>no empleneu</v>
      </c>
      <c r="L419" s="290" t="str">
        <f t="shared" si="28"/>
        <v>no empleneu</v>
      </c>
      <c r="M419" s="290" t="str">
        <f t="shared" si="29"/>
        <v>no empleneu</v>
      </c>
      <c r="N419" s="682"/>
      <c r="O419" s="291"/>
      <c r="P419" s="287"/>
      <c r="Q419" s="121" t="str">
        <f t="shared" si="24"/>
        <v>0,00000</v>
      </c>
      <c r="R419" s="292"/>
      <c r="S419" s="278"/>
      <c r="T419" s="123"/>
      <c r="U419" s="27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row>
    <row r="420" spans="1:110" ht="35.1" customHeight="1" x14ac:dyDescent="0.25">
      <c r="A420" s="107"/>
      <c r="B420" s="285"/>
      <c r="C420" s="286" t="s">
        <v>449</v>
      </c>
      <c r="D420" s="287"/>
      <c r="E420" s="288"/>
      <c r="F420" s="289"/>
      <c r="G420" s="598"/>
      <c r="H420" s="674"/>
      <c r="I420" s="674"/>
      <c r="J420" s="290" t="str">
        <f t="shared" si="30"/>
        <v>no empleneu</v>
      </c>
      <c r="K420" s="290" t="str">
        <f t="shared" si="27"/>
        <v>no empleneu</v>
      </c>
      <c r="L420" s="290" t="str">
        <f t="shared" si="28"/>
        <v>no empleneu</v>
      </c>
      <c r="M420" s="290" t="str">
        <f t="shared" si="29"/>
        <v>no empleneu</v>
      </c>
      <c r="N420" s="682"/>
      <c r="O420" s="291"/>
      <c r="P420" s="287"/>
      <c r="Q420" s="121" t="str">
        <f t="shared" si="24"/>
        <v>0,00000</v>
      </c>
      <c r="R420" s="292"/>
      <c r="S420" s="278"/>
      <c r="T420" s="123"/>
      <c r="U420" s="27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row>
    <row r="421" spans="1:110" ht="35.1" customHeight="1" x14ac:dyDescent="0.25">
      <c r="A421" s="107"/>
      <c r="B421" s="285"/>
      <c r="C421" s="286" t="s">
        <v>450</v>
      </c>
      <c r="D421" s="287"/>
      <c r="E421" s="288"/>
      <c r="F421" s="289"/>
      <c r="G421" s="598"/>
      <c r="H421" s="674"/>
      <c r="I421" s="674"/>
      <c r="J421" s="290" t="str">
        <f t="shared" si="30"/>
        <v>no empleneu</v>
      </c>
      <c r="K421" s="290" t="str">
        <f t="shared" si="27"/>
        <v>no empleneu</v>
      </c>
      <c r="L421" s="290" t="str">
        <f t="shared" si="28"/>
        <v>no empleneu</v>
      </c>
      <c r="M421" s="290" t="str">
        <f t="shared" si="29"/>
        <v>no empleneu</v>
      </c>
      <c r="N421" s="682"/>
      <c r="O421" s="291"/>
      <c r="P421" s="287"/>
      <c r="Q421" s="121" t="str">
        <f t="shared" si="24"/>
        <v>0,00000</v>
      </c>
      <c r="R421" s="292"/>
      <c r="S421" s="278"/>
      <c r="T421" s="123"/>
      <c r="U421" s="27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row>
    <row r="422" spans="1:110" ht="35.1" customHeight="1" x14ac:dyDescent="0.25">
      <c r="A422" s="107"/>
      <c r="B422" s="285"/>
      <c r="C422" s="286" t="s">
        <v>451</v>
      </c>
      <c r="D422" s="287"/>
      <c r="E422" s="288"/>
      <c r="F422" s="289"/>
      <c r="G422" s="598"/>
      <c r="H422" s="674"/>
      <c r="I422" s="674"/>
      <c r="J422" s="290" t="str">
        <f t="shared" si="30"/>
        <v>no empleneu</v>
      </c>
      <c r="K422" s="290" t="str">
        <f t="shared" si="27"/>
        <v>no empleneu</v>
      </c>
      <c r="L422" s="290" t="str">
        <f t="shared" si="28"/>
        <v>no empleneu</v>
      </c>
      <c r="M422" s="290" t="str">
        <f t="shared" si="29"/>
        <v>no empleneu</v>
      </c>
      <c r="N422" s="682"/>
      <c r="O422" s="291"/>
      <c r="P422" s="287"/>
      <c r="Q422" s="121" t="str">
        <f t="shared" si="24"/>
        <v>0,00000</v>
      </c>
      <c r="R422" s="292"/>
      <c r="S422" s="278"/>
      <c r="T422" s="123"/>
      <c r="U422" s="27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row>
    <row r="423" spans="1:110" ht="35.1" customHeight="1" x14ac:dyDescent="0.25">
      <c r="A423" s="107"/>
      <c r="B423" s="285"/>
      <c r="C423" s="286" t="s">
        <v>452</v>
      </c>
      <c r="D423" s="287"/>
      <c r="E423" s="288"/>
      <c r="F423" s="289"/>
      <c r="G423" s="598"/>
      <c r="H423" s="674"/>
      <c r="I423" s="674"/>
      <c r="J423" s="290" t="str">
        <f t="shared" si="30"/>
        <v>no empleneu</v>
      </c>
      <c r="K423" s="290" t="str">
        <f t="shared" si="27"/>
        <v>no empleneu</v>
      </c>
      <c r="L423" s="290" t="str">
        <f t="shared" si="28"/>
        <v>no empleneu</v>
      </c>
      <c r="M423" s="290" t="str">
        <f t="shared" si="29"/>
        <v>no empleneu</v>
      </c>
      <c r="N423" s="682"/>
      <c r="O423" s="291"/>
      <c r="P423" s="287"/>
      <c r="Q423" s="121" t="str">
        <f t="shared" si="24"/>
        <v>0,00000</v>
      </c>
      <c r="R423" s="292"/>
      <c r="S423" s="278"/>
      <c r="T423" s="123"/>
      <c r="U423" s="27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row>
    <row r="424" spans="1:110" ht="35.1" customHeight="1" x14ac:dyDescent="0.25">
      <c r="A424" s="107"/>
      <c r="B424" s="285"/>
      <c r="C424" s="286" t="s">
        <v>453</v>
      </c>
      <c r="D424" s="287"/>
      <c r="E424" s="288"/>
      <c r="F424" s="289"/>
      <c r="G424" s="598"/>
      <c r="H424" s="674"/>
      <c r="I424" s="674"/>
      <c r="J424" s="290" t="str">
        <f t="shared" si="30"/>
        <v>no empleneu</v>
      </c>
      <c r="K424" s="290" t="str">
        <f t="shared" si="27"/>
        <v>no empleneu</v>
      </c>
      <c r="L424" s="290" t="str">
        <f t="shared" si="28"/>
        <v>no empleneu</v>
      </c>
      <c r="M424" s="290" t="str">
        <f t="shared" si="29"/>
        <v>no empleneu</v>
      </c>
      <c r="N424" s="682"/>
      <c r="O424" s="291"/>
      <c r="P424" s="287"/>
      <c r="Q424" s="121" t="str">
        <f t="shared" si="24"/>
        <v>0,00000</v>
      </c>
      <c r="R424" s="292"/>
      <c r="S424" s="278"/>
      <c r="T424" s="123"/>
      <c r="U424" s="27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row>
    <row r="425" spans="1:110" ht="35.1" customHeight="1" x14ac:dyDescent="0.25">
      <c r="A425" s="107"/>
      <c r="B425" s="285"/>
      <c r="C425" s="286" t="s">
        <v>454</v>
      </c>
      <c r="D425" s="287"/>
      <c r="E425" s="288"/>
      <c r="F425" s="289"/>
      <c r="G425" s="598"/>
      <c r="H425" s="674"/>
      <c r="I425" s="674"/>
      <c r="J425" s="290" t="str">
        <f t="shared" si="30"/>
        <v>no empleneu</v>
      </c>
      <c r="K425" s="290" t="str">
        <f t="shared" si="27"/>
        <v>no empleneu</v>
      </c>
      <c r="L425" s="290" t="str">
        <f t="shared" si="28"/>
        <v>no empleneu</v>
      </c>
      <c r="M425" s="290" t="str">
        <f t="shared" si="29"/>
        <v>no empleneu</v>
      </c>
      <c r="N425" s="682"/>
      <c r="O425" s="291"/>
      <c r="P425" s="287"/>
      <c r="Q425" s="121" t="str">
        <f t="shared" si="24"/>
        <v>0,00000</v>
      </c>
      <c r="R425" s="292"/>
      <c r="S425" s="278"/>
      <c r="T425" s="123"/>
      <c r="U425" s="27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row>
    <row r="426" spans="1:110" ht="35.1" customHeight="1" x14ac:dyDescent="0.25">
      <c r="A426" s="107"/>
      <c r="B426" s="285"/>
      <c r="C426" s="286" t="s">
        <v>455</v>
      </c>
      <c r="D426" s="287"/>
      <c r="E426" s="288"/>
      <c r="F426" s="289"/>
      <c r="G426" s="598"/>
      <c r="H426" s="674"/>
      <c r="I426" s="674"/>
      <c r="J426" s="290" t="str">
        <f t="shared" si="30"/>
        <v>no empleneu</v>
      </c>
      <c r="K426" s="290" t="str">
        <f t="shared" si="27"/>
        <v>no empleneu</v>
      </c>
      <c r="L426" s="290" t="str">
        <f t="shared" si="28"/>
        <v>no empleneu</v>
      </c>
      <c r="M426" s="290" t="str">
        <f t="shared" si="29"/>
        <v>no empleneu</v>
      </c>
      <c r="N426" s="682"/>
      <c r="O426" s="291"/>
      <c r="P426" s="287"/>
      <c r="Q426" s="121" t="str">
        <f t="shared" si="24"/>
        <v>0,00000</v>
      </c>
      <c r="R426" s="292"/>
      <c r="S426" s="278"/>
      <c r="T426" s="123"/>
      <c r="U426" s="27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row>
    <row r="427" spans="1:110" ht="35.1" customHeight="1" x14ac:dyDescent="0.25">
      <c r="A427" s="107"/>
      <c r="B427" s="285"/>
      <c r="C427" s="286" t="s">
        <v>456</v>
      </c>
      <c r="D427" s="287"/>
      <c r="E427" s="288"/>
      <c r="F427" s="289"/>
      <c r="G427" s="598"/>
      <c r="H427" s="674"/>
      <c r="I427" s="674"/>
      <c r="J427" s="290" t="str">
        <f t="shared" si="30"/>
        <v>no empleneu</v>
      </c>
      <c r="K427" s="290" t="str">
        <f t="shared" si="27"/>
        <v>no empleneu</v>
      </c>
      <c r="L427" s="290" t="str">
        <f t="shared" si="28"/>
        <v>no empleneu</v>
      </c>
      <c r="M427" s="290" t="str">
        <f t="shared" si="29"/>
        <v>no empleneu</v>
      </c>
      <c r="N427" s="682"/>
      <c r="O427" s="291"/>
      <c r="P427" s="287"/>
      <c r="Q427" s="121" t="str">
        <f t="shared" si="24"/>
        <v>0,00000</v>
      </c>
      <c r="R427" s="292"/>
      <c r="S427" s="278"/>
      <c r="T427" s="123"/>
      <c r="U427" s="27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row>
    <row r="428" spans="1:110" ht="35.1" customHeight="1" x14ac:dyDescent="0.25">
      <c r="A428" s="107"/>
      <c r="B428" s="285"/>
      <c r="C428" s="286" t="s">
        <v>457</v>
      </c>
      <c r="D428" s="287"/>
      <c r="E428" s="288"/>
      <c r="F428" s="289"/>
      <c r="G428" s="598"/>
      <c r="H428" s="674"/>
      <c r="I428" s="674"/>
      <c r="J428" s="290" t="str">
        <f t="shared" si="30"/>
        <v>no empleneu</v>
      </c>
      <c r="K428" s="290" t="str">
        <f t="shared" si="27"/>
        <v>no empleneu</v>
      </c>
      <c r="L428" s="290" t="str">
        <f t="shared" si="28"/>
        <v>no empleneu</v>
      </c>
      <c r="M428" s="290" t="str">
        <f t="shared" si="29"/>
        <v>no empleneu</v>
      </c>
      <c r="N428" s="682"/>
      <c r="O428" s="291"/>
      <c r="P428" s="287"/>
      <c r="Q428" s="121" t="str">
        <f t="shared" si="24"/>
        <v>0,00000</v>
      </c>
      <c r="R428" s="292"/>
      <c r="S428" s="278"/>
      <c r="T428" s="123"/>
      <c r="U428" s="27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row>
    <row r="429" spans="1:110" ht="35.1" customHeight="1" x14ac:dyDescent="0.25">
      <c r="A429" s="107"/>
      <c r="B429" s="285"/>
      <c r="C429" s="286" t="s">
        <v>458</v>
      </c>
      <c r="D429" s="287"/>
      <c r="E429" s="288"/>
      <c r="F429" s="289"/>
      <c r="G429" s="598"/>
      <c r="H429" s="674"/>
      <c r="I429" s="674"/>
      <c r="J429" s="290" t="str">
        <f t="shared" si="30"/>
        <v>no empleneu</v>
      </c>
      <c r="K429" s="290" t="str">
        <f t="shared" si="27"/>
        <v>no empleneu</v>
      </c>
      <c r="L429" s="290" t="str">
        <f t="shared" si="28"/>
        <v>no empleneu</v>
      </c>
      <c r="M429" s="290" t="str">
        <f t="shared" si="29"/>
        <v>no empleneu</v>
      </c>
      <c r="N429" s="682"/>
      <c r="O429" s="291"/>
      <c r="P429" s="287"/>
      <c r="Q429" s="121" t="str">
        <f t="shared" si="24"/>
        <v>0,00000</v>
      </c>
      <c r="R429" s="292"/>
      <c r="S429" s="278"/>
      <c r="T429" s="123"/>
      <c r="U429" s="27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row>
    <row r="430" spans="1:110" ht="35.1" customHeight="1" x14ac:dyDescent="0.25">
      <c r="A430" s="107"/>
      <c r="B430" s="285"/>
      <c r="C430" s="286" t="s">
        <v>459</v>
      </c>
      <c r="D430" s="287"/>
      <c r="E430" s="288"/>
      <c r="F430" s="289"/>
      <c r="G430" s="598"/>
      <c r="H430" s="674"/>
      <c r="I430" s="674"/>
      <c r="J430" s="290" t="str">
        <f t="shared" si="30"/>
        <v>no empleneu</v>
      </c>
      <c r="K430" s="290" t="str">
        <f t="shared" si="27"/>
        <v>no empleneu</v>
      </c>
      <c r="L430" s="290" t="str">
        <f t="shared" si="28"/>
        <v>no empleneu</v>
      </c>
      <c r="M430" s="290" t="str">
        <f t="shared" si="29"/>
        <v>no empleneu</v>
      </c>
      <c r="N430" s="682"/>
      <c r="O430" s="291"/>
      <c r="P430" s="287"/>
      <c r="Q430" s="121" t="str">
        <f t="shared" si="24"/>
        <v>0,00000</v>
      </c>
      <c r="R430" s="292"/>
      <c r="S430" s="278"/>
      <c r="T430" s="123"/>
      <c r="U430" s="27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row>
    <row r="431" spans="1:110" ht="35.1" customHeight="1" x14ac:dyDescent="0.25">
      <c r="A431" s="107"/>
      <c r="B431" s="285"/>
      <c r="C431" s="286" t="s">
        <v>460</v>
      </c>
      <c r="D431" s="287"/>
      <c r="E431" s="288"/>
      <c r="F431" s="289"/>
      <c r="G431" s="598"/>
      <c r="H431" s="674"/>
      <c r="I431" s="674"/>
      <c r="J431" s="290" t="str">
        <f t="shared" si="30"/>
        <v>no empleneu</v>
      </c>
      <c r="K431" s="290" t="str">
        <f t="shared" si="27"/>
        <v>no empleneu</v>
      </c>
      <c r="L431" s="290" t="str">
        <f t="shared" si="28"/>
        <v>no empleneu</v>
      </c>
      <c r="M431" s="290" t="str">
        <f t="shared" si="29"/>
        <v>no empleneu</v>
      </c>
      <c r="N431" s="682"/>
      <c r="O431" s="291"/>
      <c r="P431" s="287"/>
      <c r="Q431" s="121" t="str">
        <f t="shared" si="24"/>
        <v>0,00000</v>
      </c>
      <c r="R431" s="292"/>
      <c r="S431" s="278"/>
      <c r="T431" s="123"/>
      <c r="U431" s="27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row>
    <row r="432" spans="1:110" ht="35.1" customHeight="1" x14ac:dyDescent="0.25">
      <c r="A432" s="107"/>
      <c r="B432" s="285"/>
      <c r="C432" s="286" t="s">
        <v>461</v>
      </c>
      <c r="D432" s="287"/>
      <c r="E432" s="288"/>
      <c r="F432" s="289"/>
      <c r="G432" s="598"/>
      <c r="H432" s="674"/>
      <c r="I432" s="674"/>
      <c r="J432" s="290" t="str">
        <f t="shared" si="30"/>
        <v>no empleneu</v>
      </c>
      <c r="K432" s="290" t="str">
        <f t="shared" si="27"/>
        <v>no empleneu</v>
      </c>
      <c r="L432" s="290" t="str">
        <f t="shared" si="28"/>
        <v>no empleneu</v>
      </c>
      <c r="M432" s="290" t="str">
        <f t="shared" si="29"/>
        <v>no empleneu</v>
      </c>
      <c r="N432" s="682"/>
      <c r="O432" s="291"/>
      <c r="P432" s="287"/>
      <c r="Q432" s="121" t="str">
        <f t="shared" si="24"/>
        <v>0,00000</v>
      </c>
      <c r="R432" s="292"/>
      <c r="S432" s="278"/>
      <c r="T432" s="123"/>
      <c r="U432" s="27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row>
    <row r="433" spans="1:57" ht="35.1" customHeight="1" x14ac:dyDescent="0.25">
      <c r="A433" s="107"/>
      <c r="B433" s="285"/>
      <c r="C433" s="286" t="s">
        <v>462</v>
      </c>
      <c r="D433" s="287"/>
      <c r="E433" s="288"/>
      <c r="F433" s="289"/>
      <c r="G433" s="598"/>
      <c r="H433" s="674"/>
      <c r="I433" s="674"/>
      <c r="J433" s="290" t="str">
        <f t="shared" si="30"/>
        <v>no empleneu</v>
      </c>
      <c r="K433" s="290" t="str">
        <f t="shared" si="27"/>
        <v>no empleneu</v>
      </c>
      <c r="L433" s="290" t="str">
        <f t="shared" si="28"/>
        <v>no empleneu</v>
      </c>
      <c r="M433" s="290" t="str">
        <f t="shared" si="29"/>
        <v>no empleneu</v>
      </c>
      <c r="N433" s="682"/>
      <c r="O433" s="291"/>
      <c r="P433" s="287"/>
      <c r="Q433" s="121" t="str">
        <f t="shared" si="24"/>
        <v>0,00000</v>
      </c>
      <c r="R433" s="292"/>
      <c r="S433" s="278"/>
      <c r="T433" s="123"/>
      <c r="U433" s="27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row>
    <row r="434" spans="1:57" ht="35.1" customHeight="1" x14ac:dyDescent="0.25">
      <c r="A434" s="107"/>
      <c r="B434" s="285"/>
      <c r="C434" s="286" t="s">
        <v>463</v>
      </c>
      <c r="D434" s="287"/>
      <c r="E434" s="288"/>
      <c r="F434" s="289"/>
      <c r="G434" s="598"/>
      <c r="H434" s="674"/>
      <c r="I434" s="674"/>
      <c r="J434" s="290" t="str">
        <f t="shared" si="30"/>
        <v>no empleneu</v>
      </c>
      <c r="K434" s="290" t="str">
        <f t="shared" si="27"/>
        <v>no empleneu</v>
      </c>
      <c r="L434" s="290" t="str">
        <f t="shared" si="28"/>
        <v>no empleneu</v>
      </c>
      <c r="M434" s="290" t="str">
        <f t="shared" si="29"/>
        <v>no empleneu</v>
      </c>
      <c r="N434" s="682"/>
      <c r="O434" s="291"/>
      <c r="P434" s="287"/>
      <c r="Q434" s="121" t="str">
        <f t="shared" si="24"/>
        <v>0,00000</v>
      </c>
      <c r="R434" s="292"/>
      <c r="S434" s="278"/>
      <c r="T434" s="123"/>
      <c r="U434" s="27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row>
    <row r="435" spans="1:57" ht="35.1" customHeight="1" x14ac:dyDescent="0.25">
      <c r="A435" s="107"/>
      <c r="B435" s="285"/>
      <c r="C435" s="286" t="s">
        <v>464</v>
      </c>
      <c r="D435" s="287"/>
      <c r="E435" s="288"/>
      <c r="F435" s="289"/>
      <c r="G435" s="598"/>
      <c r="H435" s="674"/>
      <c r="I435" s="674"/>
      <c r="J435" s="290" t="str">
        <f t="shared" si="30"/>
        <v>no empleneu</v>
      </c>
      <c r="K435" s="290" t="str">
        <f t="shared" si="27"/>
        <v>no empleneu</v>
      </c>
      <c r="L435" s="290" t="str">
        <f t="shared" si="28"/>
        <v>no empleneu</v>
      </c>
      <c r="M435" s="290" t="str">
        <f t="shared" si="29"/>
        <v>no empleneu</v>
      </c>
      <c r="N435" s="682"/>
      <c r="O435" s="291"/>
      <c r="P435" s="287"/>
      <c r="Q435" s="121" t="str">
        <f t="shared" si="24"/>
        <v>0,00000</v>
      </c>
      <c r="R435" s="292"/>
      <c r="S435" s="278"/>
      <c r="T435" s="123"/>
      <c r="U435" s="27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row>
    <row r="436" spans="1:57" ht="35.1" customHeight="1" x14ac:dyDescent="0.25">
      <c r="A436" s="107"/>
      <c r="B436" s="285"/>
      <c r="C436" s="286" t="s">
        <v>465</v>
      </c>
      <c r="D436" s="287"/>
      <c r="E436" s="288"/>
      <c r="F436" s="289"/>
      <c r="G436" s="598"/>
      <c r="H436" s="674"/>
      <c r="I436" s="674"/>
      <c r="J436" s="290" t="str">
        <f t="shared" si="30"/>
        <v>no empleneu</v>
      </c>
      <c r="K436" s="290" t="str">
        <f t="shared" si="27"/>
        <v>no empleneu</v>
      </c>
      <c r="L436" s="290" t="str">
        <f t="shared" si="28"/>
        <v>no empleneu</v>
      </c>
      <c r="M436" s="290" t="str">
        <f t="shared" si="29"/>
        <v>no empleneu</v>
      </c>
      <c r="N436" s="682"/>
      <c r="O436" s="291"/>
      <c r="P436" s="287"/>
      <c r="Q436" s="121" t="str">
        <f t="shared" si="24"/>
        <v>0,00000</v>
      </c>
      <c r="R436" s="292"/>
      <c r="S436" s="278"/>
      <c r="T436" s="123"/>
      <c r="U436" s="27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row>
    <row r="437" spans="1:57" ht="35.1" customHeight="1" x14ac:dyDescent="0.25">
      <c r="A437" s="107"/>
      <c r="B437" s="285"/>
      <c r="C437" s="286" t="s">
        <v>466</v>
      </c>
      <c r="D437" s="287"/>
      <c r="E437" s="288"/>
      <c r="F437" s="289"/>
      <c r="G437" s="598"/>
      <c r="H437" s="674"/>
      <c r="I437" s="674"/>
      <c r="J437" s="290" t="str">
        <f t="shared" si="30"/>
        <v>no empleneu</v>
      </c>
      <c r="K437" s="290" t="str">
        <f t="shared" si="27"/>
        <v>no empleneu</v>
      </c>
      <c r="L437" s="290" t="str">
        <f t="shared" si="28"/>
        <v>no empleneu</v>
      </c>
      <c r="M437" s="290" t="str">
        <f t="shared" si="29"/>
        <v>no empleneu</v>
      </c>
      <c r="N437" s="682"/>
      <c r="O437" s="291"/>
      <c r="P437" s="287"/>
      <c r="Q437" s="121" t="str">
        <f t="shared" si="24"/>
        <v>0,00000</v>
      </c>
      <c r="R437" s="292"/>
      <c r="S437" s="278"/>
      <c r="T437" s="123"/>
      <c r="U437" s="27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row>
    <row r="438" spans="1:57" ht="35.1" customHeight="1" x14ac:dyDescent="0.25">
      <c r="A438" s="107"/>
      <c r="B438" s="285"/>
      <c r="C438" s="286" t="s">
        <v>467</v>
      </c>
      <c r="D438" s="287"/>
      <c r="E438" s="288"/>
      <c r="F438" s="289"/>
      <c r="G438" s="598"/>
      <c r="H438" s="674"/>
      <c r="I438" s="674"/>
      <c r="J438" s="290" t="str">
        <f t="shared" si="30"/>
        <v>no empleneu</v>
      </c>
      <c r="K438" s="290" t="str">
        <f t="shared" si="27"/>
        <v>no empleneu</v>
      </c>
      <c r="L438" s="290" t="str">
        <f t="shared" si="28"/>
        <v>no empleneu</v>
      </c>
      <c r="M438" s="290" t="str">
        <f t="shared" si="29"/>
        <v>no empleneu</v>
      </c>
      <c r="N438" s="682"/>
      <c r="O438" s="291"/>
      <c r="P438" s="287"/>
      <c r="Q438" s="121" t="str">
        <f t="shared" si="24"/>
        <v>0,00000</v>
      </c>
      <c r="R438" s="292"/>
      <c r="S438" s="278"/>
      <c r="T438" s="123"/>
      <c r="U438" s="27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row>
    <row r="439" spans="1:57" ht="35.1" customHeight="1" x14ac:dyDescent="0.25">
      <c r="A439" s="107"/>
      <c r="B439" s="285"/>
      <c r="C439" s="286" t="s">
        <v>468</v>
      </c>
      <c r="D439" s="287"/>
      <c r="E439" s="288"/>
      <c r="F439" s="289"/>
      <c r="G439" s="598"/>
      <c r="H439" s="674"/>
      <c r="I439" s="674"/>
      <c r="J439" s="290" t="str">
        <f t="shared" si="30"/>
        <v>no empleneu</v>
      </c>
      <c r="K439" s="290" t="str">
        <f t="shared" si="27"/>
        <v>no empleneu</v>
      </c>
      <c r="L439" s="290" t="str">
        <f t="shared" si="28"/>
        <v>no empleneu</v>
      </c>
      <c r="M439" s="290" t="str">
        <f t="shared" si="29"/>
        <v>no empleneu</v>
      </c>
      <c r="N439" s="682"/>
      <c r="O439" s="291"/>
      <c r="P439" s="287"/>
      <c r="Q439" s="121" t="str">
        <f t="shared" si="24"/>
        <v>0,00000</v>
      </c>
      <c r="R439" s="292"/>
      <c r="S439" s="278"/>
      <c r="T439" s="123"/>
      <c r="U439" s="27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row>
    <row r="440" spans="1:57" ht="35.1" customHeight="1" x14ac:dyDescent="0.25">
      <c r="A440" s="107"/>
      <c r="B440" s="285"/>
      <c r="C440" s="286" t="s">
        <v>469</v>
      </c>
      <c r="D440" s="287"/>
      <c r="E440" s="288"/>
      <c r="F440" s="289"/>
      <c r="G440" s="598"/>
      <c r="H440" s="674"/>
      <c r="I440" s="674"/>
      <c r="J440" s="290" t="str">
        <f t="shared" si="30"/>
        <v>no empleneu</v>
      </c>
      <c r="K440" s="290" t="str">
        <f t="shared" si="27"/>
        <v>no empleneu</v>
      </c>
      <c r="L440" s="290" t="str">
        <f t="shared" si="28"/>
        <v>no empleneu</v>
      </c>
      <c r="M440" s="290" t="str">
        <f t="shared" si="29"/>
        <v>no empleneu</v>
      </c>
      <c r="N440" s="682"/>
      <c r="O440" s="291"/>
      <c r="P440" s="287"/>
      <c r="Q440" s="121" t="str">
        <f t="shared" si="24"/>
        <v>0,00000</v>
      </c>
      <c r="R440" s="292"/>
      <c r="S440" s="278"/>
      <c r="T440" s="123"/>
      <c r="U440" s="27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row>
    <row r="441" spans="1:57" ht="35.1" customHeight="1" x14ac:dyDescent="0.25">
      <c r="A441" s="107"/>
      <c r="B441" s="285"/>
      <c r="C441" s="286" t="s">
        <v>470</v>
      </c>
      <c r="D441" s="287"/>
      <c r="E441" s="288"/>
      <c r="F441" s="289"/>
      <c r="G441" s="598"/>
      <c r="H441" s="674"/>
      <c r="I441" s="674"/>
      <c r="J441" s="290" t="str">
        <f t="shared" si="30"/>
        <v>no empleneu</v>
      </c>
      <c r="K441" s="290" t="str">
        <f t="shared" si="27"/>
        <v>no empleneu</v>
      </c>
      <c r="L441" s="290" t="str">
        <f t="shared" si="28"/>
        <v>no empleneu</v>
      </c>
      <c r="M441" s="290" t="str">
        <f t="shared" si="29"/>
        <v>no empleneu</v>
      </c>
      <c r="N441" s="682"/>
      <c r="O441" s="291"/>
      <c r="P441" s="287"/>
      <c r="Q441" s="121" t="str">
        <f t="shared" si="24"/>
        <v>0,00000</v>
      </c>
      <c r="R441" s="292"/>
      <c r="S441" s="278"/>
      <c r="T441" s="123"/>
      <c r="U441" s="27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row>
    <row r="442" spans="1:57" ht="35.1" customHeight="1" x14ac:dyDescent="0.25">
      <c r="A442" s="107"/>
      <c r="B442" s="285"/>
      <c r="C442" s="286" t="s">
        <v>471</v>
      </c>
      <c r="D442" s="287"/>
      <c r="E442" s="288"/>
      <c r="F442" s="289"/>
      <c r="G442" s="598"/>
      <c r="H442" s="674"/>
      <c r="I442" s="674"/>
      <c r="J442" s="290" t="str">
        <f t="shared" si="30"/>
        <v>no empleneu</v>
      </c>
      <c r="K442" s="290" t="str">
        <f t="shared" si="27"/>
        <v>no empleneu</v>
      </c>
      <c r="L442" s="290" t="str">
        <f t="shared" si="28"/>
        <v>no empleneu</v>
      </c>
      <c r="M442" s="290" t="str">
        <f t="shared" si="29"/>
        <v>no empleneu</v>
      </c>
      <c r="N442" s="682"/>
      <c r="O442" s="291"/>
      <c r="P442" s="287"/>
      <c r="Q442" s="121" t="str">
        <f t="shared" si="24"/>
        <v>0,00000</v>
      </c>
      <c r="R442" s="292"/>
      <c r="S442" s="278"/>
      <c r="T442" s="123"/>
      <c r="U442" s="27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row>
    <row r="443" spans="1:57" ht="35.1" customHeight="1" x14ac:dyDescent="0.25">
      <c r="A443" s="107"/>
      <c r="B443" s="285"/>
      <c r="C443" s="286" t="s">
        <v>472</v>
      </c>
      <c r="D443" s="287"/>
      <c r="E443" s="288"/>
      <c r="F443" s="289"/>
      <c r="G443" s="598"/>
      <c r="H443" s="674"/>
      <c r="I443" s="674"/>
      <c r="J443" s="290" t="str">
        <f t="shared" si="30"/>
        <v>no empleneu</v>
      </c>
      <c r="K443" s="290" t="str">
        <f t="shared" si="27"/>
        <v>no empleneu</v>
      </c>
      <c r="L443" s="290" t="str">
        <f t="shared" si="28"/>
        <v>no empleneu</v>
      </c>
      <c r="M443" s="290" t="str">
        <f t="shared" si="29"/>
        <v>no empleneu</v>
      </c>
      <c r="N443" s="682"/>
      <c r="O443" s="291"/>
      <c r="P443" s="287"/>
      <c r="Q443" s="121" t="str">
        <f t="shared" si="24"/>
        <v>0,00000</v>
      </c>
      <c r="R443" s="292"/>
      <c r="S443" s="278"/>
      <c r="T443" s="123"/>
      <c r="U443" s="27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row>
    <row r="444" spans="1:57" ht="35.1" customHeight="1" x14ac:dyDescent="0.25">
      <c r="A444" s="107"/>
      <c r="B444" s="285"/>
      <c r="C444" s="286" t="s">
        <v>473</v>
      </c>
      <c r="D444" s="287"/>
      <c r="E444" s="288"/>
      <c r="F444" s="289"/>
      <c r="G444" s="598"/>
      <c r="H444" s="674"/>
      <c r="I444" s="674"/>
      <c r="J444" s="290" t="str">
        <f t="shared" si="30"/>
        <v>no empleneu</v>
      </c>
      <c r="K444" s="290" t="str">
        <f t="shared" si="27"/>
        <v>no empleneu</v>
      </c>
      <c r="L444" s="290" t="str">
        <f t="shared" si="28"/>
        <v>no empleneu</v>
      </c>
      <c r="M444" s="290" t="str">
        <f t="shared" si="29"/>
        <v>no empleneu</v>
      </c>
      <c r="N444" s="682"/>
      <c r="O444" s="291"/>
      <c r="P444" s="287"/>
      <c r="Q444" s="121" t="str">
        <f t="shared" si="24"/>
        <v>0,00000</v>
      </c>
      <c r="R444" s="292"/>
      <c r="S444" s="278"/>
      <c r="T444" s="123"/>
      <c r="U444" s="27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row>
    <row r="445" spans="1:57" ht="35.1" customHeight="1" x14ac:dyDescent="0.25">
      <c r="A445" s="107"/>
      <c r="B445" s="285"/>
      <c r="C445" s="286" t="s">
        <v>474</v>
      </c>
      <c r="D445" s="287"/>
      <c r="E445" s="288"/>
      <c r="F445" s="289"/>
      <c r="G445" s="598"/>
      <c r="H445" s="674"/>
      <c r="I445" s="674"/>
      <c r="J445" s="290" t="str">
        <f t="shared" si="30"/>
        <v>no empleneu</v>
      </c>
      <c r="K445" s="290" t="str">
        <f t="shared" si="27"/>
        <v>no empleneu</v>
      </c>
      <c r="L445" s="290" t="str">
        <f t="shared" si="28"/>
        <v>no empleneu</v>
      </c>
      <c r="M445" s="290" t="str">
        <f t="shared" si="29"/>
        <v>no empleneu</v>
      </c>
      <c r="N445" s="682"/>
      <c r="O445" s="291"/>
      <c r="P445" s="287"/>
      <c r="Q445" s="121" t="str">
        <f t="shared" si="24"/>
        <v>0,00000</v>
      </c>
      <c r="R445" s="292"/>
      <c r="S445" s="278"/>
      <c r="T445" s="123"/>
      <c r="U445" s="27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row>
    <row r="446" spans="1:57" ht="35.1" customHeight="1" x14ac:dyDescent="0.25">
      <c r="A446" s="107"/>
      <c r="B446" s="285"/>
      <c r="C446" s="286" t="s">
        <v>475</v>
      </c>
      <c r="D446" s="287"/>
      <c r="E446" s="288"/>
      <c r="F446" s="289"/>
      <c r="G446" s="598"/>
      <c r="H446" s="674"/>
      <c r="I446" s="674"/>
      <c r="J446" s="290" t="str">
        <f t="shared" si="30"/>
        <v>no empleneu</v>
      </c>
      <c r="K446" s="290" t="str">
        <f t="shared" si="27"/>
        <v>no empleneu</v>
      </c>
      <c r="L446" s="290" t="str">
        <f t="shared" si="28"/>
        <v>no empleneu</v>
      </c>
      <c r="M446" s="290" t="str">
        <f t="shared" si="29"/>
        <v>no empleneu</v>
      </c>
      <c r="N446" s="682"/>
      <c r="O446" s="291"/>
      <c r="P446" s="287"/>
      <c r="Q446" s="121" t="str">
        <f t="shared" si="24"/>
        <v>0,00000</v>
      </c>
      <c r="R446" s="292"/>
      <c r="S446" s="278"/>
      <c r="T446" s="123"/>
      <c r="U446" s="27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row>
    <row r="447" spans="1:57" ht="35.1" customHeight="1" x14ac:dyDescent="0.25">
      <c r="A447" s="107"/>
      <c r="B447" s="285"/>
      <c r="C447" s="286" t="s">
        <v>476</v>
      </c>
      <c r="D447" s="287"/>
      <c r="E447" s="288"/>
      <c r="F447" s="289"/>
      <c r="G447" s="598"/>
      <c r="H447" s="674"/>
      <c r="I447" s="674"/>
      <c r="J447" s="290" t="str">
        <f t="shared" si="30"/>
        <v>no empleneu</v>
      </c>
      <c r="K447" s="290" t="str">
        <f t="shared" si="27"/>
        <v>no empleneu</v>
      </c>
      <c r="L447" s="290" t="str">
        <f t="shared" si="28"/>
        <v>no empleneu</v>
      </c>
      <c r="M447" s="290" t="str">
        <f t="shared" si="29"/>
        <v>no empleneu</v>
      </c>
      <c r="N447" s="682"/>
      <c r="O447" s="291"/>
      <c r="P447" s="287"/>
      <c r="Q447" s="121" t="str">
        <f t="shared" si="24"/>
        <v>0,00000</v>
      </c>
      <c r="R447" s="292"/>
      <c r="S447" s="278"/>
      <c r="T447" s="123"/>
      <c r="U447" s="27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row>
    <row r="448" spans="1:57" ht="35.1" customHeight="1" x14ac:dyDescent="0.25">
      <c r="A448" s="107"/>
      <c r="B448" s="285"/>
      <c r="C448" s="286" t="s">
        <v>477</v>
      </c>
      <c r="D448" s="287"/>
      <c r="E448" s="288"/>
      <c r="F448" s="289"/>
      <c r="G448" s="598"/>
      <c r="H448" s="674"/>
      <c r="I448" s="674"/>
      <c r="J448" s="290" t="str">
        <f t="shared" si="30"/>
        <v>no empleneu</v>
      </c>
      <c r="K448" s="290" t="str">
        <f t="shared" si="27"/>
        <v>no empleneu</v>
      </c>
      <c r="L448" s="290" t="str">
        <f t="shared" si="28"/>
        <v>no empleneu</v>
      </c>
      <c r="M448" s="290" t="str">
        <f t="shared" si="29"/>
        <v>no empleneu</v>
      </c>
      <c r="N448" s="682"/>
      <c r="O448" s="291"/>
      <c r="P448" s="287"/>
      <c r="Q448" s="121" t="str">
        <f t="shared" si="24"/>
        <v>0,00000</v>
      </c>
      <c r="R448" s="292"/>
      <c r="S448" s="278"/>
      <c r="T448" s="123"/>
      <c r="U448" s="27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row>
    <row r="449" spans="1:57" ht="35.1" customHeight="1" x14ac:dyDescent="0.25">
      <c r="A449" s="107"/>
      <c r="B449" s="285"/>
      <c r="C449" s="286" t="s">
        <v>478</v>
      </c>
      <c r="D449" s="287"/>
      <c r="E449" s="288"/>
      <c r="F449" s="289"/>
      <c r="G449" s="598"/>
      <c r="H449" s="674"/>
      <c r="I449" s="674"/>
      <c r="J449" s="290" t="str">
        <f t="shared" si="30"/>
        <v>no empleneu</v>
      </c>
      <c r="K449" s="290" t="str">
        <f t="shared" si="27"/>
        <v>no empleneu</v>
      </c>
      <c r="L449" s="290" t="str">
        <f t="shared" si="28"/>
        <v>no empleneu</v>
      </c>
      <c r="M449" s="290" t="str">
        <f t="shared" si="29"/>
        <v>no empleneu</v>
      </c>
      <c r="N449" s="682"/>
      <c r="O449" s="291"/>
      <c r="P449" s="287"/>
      <c r="Q449" s="121" t="str">
        <f t="shared" si="24"/>
        <v>0,00000</v>
      </c>
      <c r="R449" s="292"/>
      <c r="S449" s="278"/>
      <c r="T449" s="123"/>
      <c r="U449" s="27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row>
    <row r="450" spans="1:57" ht="35.1" customHeight="1" x14ac:dyDescent="0.25">
      <c r="A450" s="107"/>
      <c r="B450" s="285"/>
      <c r="C450" s="286" t="s">
        <v>479</v>
      </c>
      <c r="D450" s="287"/>
      <c r="E450" s="288"/>
      <c r="F450" s="289"/>
      <c r="G450" s="598"/>
      <c r="H450" s="674"/>
      <c r="I450" s="674"/>
      <c r="J450" s="290" t="str">
        <f t="shared" si="30"/>
        <v>no empleneu</v>
      </c>
      <c r="K450" s="290" t="str">
        <f t="shared" si="27"/>
        <v>no empleneu</v>
      </c>
      <c r="L450" s="290" t="str">
        <f t="shared" si="28"/>
        <v>no empleneu</v>
      </c>
      <c r="M450" s="290" t="str">
        <f t="shared" si="29"/>
        <v>no empleneu</v>
      </c>
      <c r="N450" s="682"/>
      <c r="O450" s="291"/>
      <c r="P450" s="287"/>
      <c r="Q450" s="121" t="str">
        <f t="shared" si="24"/>
        <v>0,00000</v>
      </c>
      <c r="R450" s="292"/>
      <c r="S450" s="278"/>
      <c r="T450" s="123"/>
      <c r="U450" s="27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row>
    <row r="451" spans="1:57" ht="35.1" customHeight="1" x14ac:dyDescent="0.25">
      <c r="A451" s="107"/>
      <c r="B451" s="285"/>
      <c r="C451" s="286" t="s">
        <v>480</v>
      </c>
      <c r="D451" s="287"/>
      <c r="E451" s="288"/>
      <c r="F451" s="289"/>
      <c r="G451" s="598"/>
      <c r="H451" s="674"/>
      <c r="I451" s="674"/>
      <c r="J451" s="290" t="str">
        <f t="shared" si="30"/>
        <v>no empleneu</v>
      </c>
      <c r="K451" s="290" t="str">
        <f t="shared" si="27"/>
        <v>no empleneu</v>
      </c>
      <c r="L451" s="290" t="str">
        <f t="shared" si="28"/>
        <v>no empleneu</v>
      </c>
      <c r="M451" s="290" t="str">
        <f t="shared" si="29"/>
        <v>no empleneu</v>
      </c>
      <c r="N451" s="682"/>
      <c r="O451" s="291"/>
      <c r="P451" s="287"/>
      <c r="Q451" s="121" t="str">
        <f t="shared" si="24"/>
        <v>0,00000</v>
      </c>
      <c r="R451" s="292"/>
      <c r="S451" s="278"/>
      <c r="T451" s="123"/>
      <c r="U451" s="27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row>
    <row r="452" spans="1:57" ht="35.1" customHeight="1" x14ac:dyDescent="0.25">
      <c r="A452" s="107"/>
      <c r="B452" s="285"/>
      <c r="C452" s="286" t="s">
        <v>481</v>
      </c>
      <c r="D452" s="287"/>
      <c r="E452" s="288"/>
      <c r="F452" s="289"/>
      <c r="G452" s="598"/>
      <c r="H452" s="674"/>
      <c r="I452" s="674"/>
      <c r="J452" s="290" t="str">
        <f t="shared" si="30"/>
        <v>no empleneu</v>
      </c>
      <c r="K452" s="290" t="str">
        <f t="shared" si="27"/>
        <v>no empleneu</v>
      </c>
      <c r="L452" s="290" t="str">
        <f t="shared" si="28"/>
        <v>no empleneu</v>
      </c>
      <c r="M452" s="290" t="str">
        <f t="shared" si="29"/>
        <v>no empleneu</v>
      </c>
      <c r="N452" s="682"/>
      <c r="O452" s="291"/>
      <c r="P452" s="287"/>
      <c r="Q452" s="121" t="str">
        <f t="shared" si="24"/>
        <v>0,00000</v>
      </c>
      <c r="R452" s="292"/>
      <c r="S452" s="278"/>
      <c r="T452" s="147"/>
      <c r="U452" s="27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row>
    <row r="453" spans="1:57" ht="35.1" customHeight="1" x14ac:dyDescent="0.25">
      <c r="A453" s="107"/>
      <c r="B453" s="285"/>
      <c r="C453" s="286" t="s">
        <v>482</v>
      </c>
      <c r="D453" s="287"/>
      <c r="E453" s="288"/>
      <c r="F453" s="289"/>
      <c r="G453" s="598"/>
      <c r="H453" s="674"/>
      <c r="I453" s="674"/>
      <c r="J453" s="290" t="str">
        <f t="shared" si="30"/>
        <v>no empleneu</v>
      </c>
      <c r="K453" s="290" t="str">
        <f t="shared" si="27"/>
        <v>no empleneu</v>
      </c>
      <c r="L453" s="290" t="str">
        <f t="shared" si="28"/>
        <v>no empleneu</v>
      </c>
      <c r="M453" s="290" t="str">
        <f t="shared" si="29"/>
        <v>no empleneu</v>
      </c>
      <c r="N453" s="682"/>
      <c r="O453" s="291"/>
      <c r="P453" s="287"/>
      <c r="Q453" s="121" t="str">
        <f t="shared" si="24"/>
        <v>0,00000</v>
      </c>
      <c r="R453" s="292"/>
      <c r="S453" s="278"/>
      <c r="T453" s="147"/>
      <c r="U453" s="27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row>
    <row r="454" spans="1:57" ht="35.1" customHeight="1" x14ac:dyDescent="0.25">
      <c r="A454" s="107"/>
      <c r="B454" s="285"/>
      <c r="C454" s="286" t="s">
        <v>483</v>
      </c>
      <c r="D454" s="287"/>
      <c r="E454" s="288"/>
      <c r="F454" s="289"/>
      <c r="G454" s="598"/>
      <c r="H454" s="674"/>
      <c r="I454" s="674"/>
      <c r="J454" s="290" t="str">
        <f t="shared" si="30"/>
        <v>no empleneu</v>
      </c>
      <c r="K454" s="290" t="str">
        <f t="shared" si="27"/>
        <v>no empleneu</v>
      </c>
      <c r="L454" s="290" t="str">
        <f t="shared" si="28"/>
        <v>no empleneu</v>
      </c>
      <c r="M454" s="290" t="str">
        <f t="shared" si="29"/>
        <v>no empleneu</v>
      </c>
      <c r="N454" s="682"/>
      <c r="O454" s="291"/>
      <c r="P454" s="287"/>
      <c r="Q454" s="121" t="str">
        <f t="shared" si="24"/>
        <v>0,00000</v>
      </c>
      <c r="R454" s="292"/>
      <c r="S454" s="278"/>
      <c r="T454" s="147"/>
      <c r="U454" s="27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row>
    <row r="455" spans="1:57" ht="35.1" customHeight="1" x14ac:dyDescent="0.25">
      <c r="A455" s="107"/>
      <c r="B455" s="285"/>
      <c r="C455" s="286" t="s">
        <v>484</v>
      </c>
      <c r="D455" s="287"/>
      <c r="E455" s="288"/>
      <c r="F455" s="289"/>
      <c r="G455" s="598"/>
      <c r="H455" s="674"/>
      <c r="I455" s="674"/>
      <c r="J455" s="290" t="str">
        <f t="shared" si="30"/>
        <v>no empleneu</v>
      </c>
      <c r="K455" s="290" t="str">
        <f t="shared" si="27"/>
        <v>no empleneu</v>
      </c>
      <c r="L455" s="290" t="str">
        <f t="shared" si="28"/>
        <v>no empleneu</v>
      </c>
      <c r="M455" s="290" t="str">
        <f t="shared" si="29"/>
        <v>no empleneu</v>
      </c>
      <c r="N455" s="682"/>
      <c r="O455" s="291"/>
      <c r="P455" s="287"/>
      <c r="Q455" s="121" t="str">
        <f t="shared" si="24"/>
        <v>0,00000</v>
      </c>
      <c r="R455" s="292"/>
      <c r="S455" s="278"/>
      <c r="T455" s="147"/>
      <c r="U455" s="27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row>
    <row r="456" spans="1:57" ht="35.1" customHeight="1" x14ac:dyDescent="0.25">
      <c r="A456" s="107"/>
      <c r="B456" s="285"/>
      <c r="C456" s="286" t="s">
        <v>485</v>
      </c>
      <c r="D456" s="287"/>
      <c r="E456" s="288"/>
      <c r="F456" s="289"/>
      <c r="G456" s="598"/>
      <c r="H456" s="674"/>
      <c r="I456" s="674"/>
      <c r="J456" s="290" t="str">
        <f t="shared" si="30"/>
        <v>no empleneu</v>
      </c>
      <c r="K456" s="290" t="str">
        <f t="shared" si="27"/>
        <v>no empleneu</v>
      </c>
      <c r="L456" s="290" t="str">
        <f t="shared" si="28"/>
        <v>no empleneu</v>
      </c>
      <c r="M456" s="290" t="str">
        <f t="shared" si="29"/>
        <v>no empleneu</v>
      </c>
      <c r="N456" s="682"/>
      <c r="O456" s="291"/>
      <c r="P456" s="287"/>
      <c r="Q456" s="121" t="str">
        <f t="shared" si="24"/>
        <v>0,00000</v>
      </c>
      <c r="R456" s="292"/>
      <c r="S456" s="278"/>
      <c r="T456" s="147"/>
      <c r="U456" s="27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row>
    <row r="457" spans="1:57" ht="35.1" customHeight="1" x14ac:dyDescent="0.25">
      <c r="A457" s="107"/>
      <c r="B457" s="285"/>
      <c r="C457" s="286" t="s">
        <v>486</v>
      </c>
      <c r="D457" s="287"/>
      <c r="E457" s="288"/>
      <c r="F457" s="289"/>
      <c r="G457" s="598"/>
      <c r="H457" s="674"/>
      <c r="I457" s="674"/>
      <c r="J457" s="290" t="str">
        <f t="shared" si="30"/>
        <v>no empleneu</v>
      </c>
      <c r="K457" s="290" t="str">
        <f t="shared" si="27"/>
        <v>no empleneu</v>
      </c>
      <c r="L457" s="290" t="str">
        <f t="shared" si="28"/>
        <v>no empleneu</v>
      </c>
      <c r="M457" s="290" t="str">
        <f t="shared" si="29"/>
        <v>no empleneu</v>
      </c>
      <c r="N457" s="682"/>
      <c r="O457" s="291"/>
      <c r="P457" s="287"/>
      <c r="Q457" s="121" t="str">
        <f t="shared" si="24"/>
        <v>0,00000</v>
      </c>
      <c r="R457" s="292"/>
      <c r="S457" s="278"/>
      <c r="T457" s="147"/>
      <c r="U457" s="27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row>
    <row r="458" spans="1:57" ht="35.1" customHeight="1" x14ac:dyDescent="0.25">
      <c r="A458" s="107"/>
      <c r="B458" s="285"/>
      <c r="C458" s="286" t="s">
        <v>487</v>
      </c>
      <c r="D458" s="287"/>
      <c r="E458" s="288"/>
      <c r="F458" s="289"/>
      <c r="G458" s="598"/>
      <c r="H458" s="674"/>
      <c r="I458" s="674"/>
      <c r="J458" s="290" t="str">
        <f t="shared" si="30"/>
        <v>no empleneu</v>
      </c>
      <c r="K458" s="290" t="str">
        <f t="shared" si="27"/>
        <v>no empleneu</v>
      </c>
      <c r="L458" s="290" t="str">
        <f t="shared" si="28"/>
        <v>no empleneu</v>
      </c>
      <c r="M458" s="290" t="str">
        <f t="shared" si="29"/>
        <v>no empleneu</v>
      </c>
      <c r="N458" s="682"/>
      <c r="O458" s="291"/>
      <c r="P458" s="287"/>
      <c r="Q458" s="121" t="str">
        <f t="shared" si="24"/>
        <v>0,00000</v>
      </c>
      <c r="R458" s="292"/>
      <c r="S458" s="278"/>
      <c r="T458" s="147"/>
      <c r="U458" s="27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row>
    <row r="459" spans="1:57" ht="35.1" customHeight="1" x14ac:dyDescent="0.25">
      <c r="A459" s="107"/>
      <c r="B459" s="285"/>
      <c r="C459" s="286" t="s">
        <v>488</v>
      </c>
      <c r="D459" s="287"/>
      <c r="E459" s="288"/>
      <c r="F459" s="289"/>
      <c r="G459" s="598"/>
      <c r="H459" s="674"/>
      <c r="I459" s="674"/>
      <c r="J459" s="290" t="str">
        <f t="shared" si="30"/>
        <v>no empleneu</v>
      </c>
      <c r="K459" s="290" t="str">
        <f t="shared" si="27"/>
        <v>no empleneu</v>
      </c>
      <c r="L459" s="290" t="str">
        <f t="shared" si="28"/>
        <v>no empleneu</v>
      </c>
      <c r="M459" s="290" t="str">
        <f t="shared" si="29"/>
        <v>no empleneu</v>
      </c>
      <c r="N459" s="682"/>
      <c r="O459" s="291"/>
      <c r="P459" s="287"/>
      <c r="Q459" s="121" t="str">
        <f t="shared" si="24"/>
        <v>0,00000</v>
      </c>
      <c r="R459" s="292"/>
      <c r="S459" s="278"/>
      <c r="T459" s="147"/>
      <c r="U459" s="27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row>
    <row r="460" spans="1:57" ht="35.1" customHeight="1" x14ac:dyDescent="0.25">
      <c r="A460" s="107"/>
      <c r="B460" s="285"/>
      <c r="C460" s="286" t="s">
        <v>489</v>
      </c>
      <c r="D460" s="287"/>
      <c r="E460" s="288"/>
      <c r="F460" s="289"/>
      <c r="G460" s="598"/>
      <c r="H460" s="674"/>
      <c r="I460" s="674"/>
      <c r="J460" s="290" t="str">
        <f t="shared" si="30"/>
        <v>no empleneu</v>
      </c>
      <c r="K460" s="290" t="str">
        <f t="shared" si="27"/>
        <v>no empleneu</v>
      </c>
      <c r="L460" s="290" t="str">
        <f t="shared" si="28"/>
        <v>no empleneu</v>
      </c>
      <c r="M460" s="290" t="str">
        <f t="shared" si="29"/>
        <v>no empleneu</v>
      </c>
      <c r="N460" s="682"/>
      <c r="O460" s="291"/>
      <c r="P460" s="287"/>
      <c r="Q460" s="121" t="str">
        <f t="shared" si="24"/>
        <v>0,00000</v>
      </c>
      <c r="R460" s="292"/>
      <c r="S460" s="278"/>
      <c r="T460" s="147"/>
      <c r="U460" s="27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row>
    <row r="461" spans="1:57" ht="35.1" customHeight="1" x14ac:dyDescent="0.25">
      <c r="A461" s="107"/>
      <c r="B461" s="285"/>
      <c r="C461" s="286" t="s">
        <v>490</v>
      </c>
      <c r="D461" s="287"/>
      <c r="E461" s="288"/>
      <c r="F461" s="289"/>
      <c r="G461" s="598"/>
      <c r="H461" s="674"/>
      <c r="I461" s="674"/>
      <c r="J461" s="290" t="str">
        <f t="shared" si="30"/>
        <v>no empleneu</v>
      </c>
      <c r="K461" s="290" t="str">
        <f t="shared" ref="K461:K524" si="31">IF(G461=0,"no empleneu","indiqueu la dada")</f>
        <v>no empleneu</v>
      </c>
      <c r="L461" s="290" t="str">
        <f t="shared" ref="L461:L524" si="32">IF(G461=0,"no empleneu",IF(G461=1,"no empleneu",IF(G461=2,"indiqueu la dada")))</f>
        <v>no empleneu</v>
      </c>
      <c r="M461" s="290" t="str">
        <f t="shared" si="29"/>
        <v>no empleneu</v>
      </c>
      <c r="N461" s="682"/>
      <c r="O461" s="291"/>
      <c r="P461" s="287"/>
      <c r="Q461" s="121" t="str">
        <f t="shared" si="24"/>
        <v>0,00000</v>
      </c>
      <c r="R461" s="292"/>
      <c r="S461" s="278"/>
      <c r="T461" s="147"/>
      <c r="U461" s="27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row>
    <row r="462" spans="1:57" ht="35.1" customHeight="1" x14ac:dyDescent="0.25">
      <c r="A462" s="107"/>
      <c r="B462" s="285"/>
      <c r="C462" s="286" t="s">
        <v>491</v>
      </c>
      <c r="D462" s="287"/>
      <c r="E462" s="288"/>
      <c r="F462" s="289"/>
      <c r="G462" s="598"/>
      <c r="H462" s="674"/>
      <c r="I462" s="674"/>
      <c r="J462" s="290" t="str">
        <f t="shared" si="30"/>
        <v>no empleneu</v>
      </c>
      <c r="K462" s="290" t="str">
        <f t="shared" si="31"/>
        <v>no empleneu</v>
      </c>
      <c r="L462" s="290" t="str">
        <f t="shared" si="32"/>
        <v>no empleneu</v>
      </c>
      <c r="M462" s="290" t="str">
        <f t="shared" ref="M462:M525" si="33">IF(G462=0,"no empleneu",IF(G462=1,"no empleneu",IF(G462=2,"indiqueu la dada")))</f>
        <v>no empleneu</v>
      </c>
      <c r="N462" s="682"/>
      <c r="O462" s="291"/>
      <c r="P462" s="287"/>
      <c r="Q462" s="121" t="str">
        <f t="shared" si="24"/>
        <v>0,00000</v>
      </c>
      <c r="R462" s="292"/>
      <c r="S462" s="278"/>
      <c r="T462" s="147"/>
      <c r="U462" s="27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row>
    <row r="463" spans="1:57" ht="35.1" customHeight="1" x14ac:dyDescent="0.25">
      <c r="A463" s="107"/>
      <c r="B463" s="285"/>
      <c r="C463" s="286" t="s">
        <v>492</v>
      </c>
      <c r="D463" s="287"/>
      <c r="E463" s="288"/>
      <c r="F463" s="289"/>
      <c r="G463" s="598"/>
      <c r="H463" s="674"/>
      <c r="I463" s="674"/>
      <c r="J463" s="290" t="str">
        <f t="shared" si="30"/>
        <v>no empleneu</v>
      </c>
      <c r="K463" s="290" t="str">
        <f t="shared" si="31"/>
        <v>no empleneu</v>
      </c>
      <c r="L463" s="290" t="str">
        <f t="shared" si="32"/>
        <v>no empleneu</v>
      </c>
      <c r="M463" s="290" t="str">
        <f t="shared" si="33"/>
        <v>no empleneu</v>
      </c>
      <c r="N463" s="682"/>
      <c r="O463" s="291"/>
      <c r="P463" s="287"/>
      <c r="Q463" s="121" t="str">
        <f t="shared" si="24"/>
        <v>0,00000</v>
      </c>
      <c r="R463" s="292"/>
      <c r="S463" s="278"/>
      <c r="T463" s="147"/>
      <c r="U463" s="27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row>
    <row r="464" spans="1:57" ht="35.1" customHeight="1" x14ac:dyDescent="0.25">
      <c r="A464" s="107"/>
      <c r="B464" s="285"/>
      <c r="C464" s="286" t="s">
        <v>493</v>
      </c>
      <c r="D464" s="287"/>
      <c r="E464" s="288"/>
      <c r="F464" s="289"/>
      <c r="G464" s="598"/>
      <c r="H464" s="674"/>
      <c r="I464" s="674"/>
      <c r="J464" s="290" t="str">
        <f t="shared" si="30"/>
        <v>no empleneu</v>
      </c>
      <c r="K464" s="290" t="str">
        <f t="shared" si="31"/>
        <v>no empleneu</v>
      </c>
      <c r="L464" s="290" t="str">
        <f t="shared" si="32"/>
        <v>no empleneu</v>
      </c>
      <c r="M464" s="290" t="str">
        <f t="shared" si="33"/>
        <v>no empleneu</v>
      </c>
      <c r="N464" s="682"/>
      <c r="O464" s="291"/>
      <c r="P464" s="287"/>
      <c r="Q464" s="121" t="str">
        <f t="shared" si="24"/>
        <v>0,00000</v>
      </c>
      <c r="R464" s="292"/>
      <c r="S464" s="278"/>
      <c r="T464" s="147"/>
      <c r="U464" s="27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row>
    <row r="465" spans="1:57" ht="35.1" customHeight="1" x14ac:dyDescent="0.25">
      <c r="A465" s="107"/>
      <c r="B465" s="285"/>
      <c r="C465" s="286" t="s">
        <v>494</v>
      </c>
      <c r="D465" s="287"/>
      <c r="E465" s="288"/>
      <c r="F465" s="289"/>
      <c r="G465" s="598"/>
      <c r="H465" s="674"/>
      <c r="I465" s="674"/>
      <c r="J465" s="290" t="str">
        <f t="shared" ref="J465:J528" si="34">IF(G465=0,"no empleneu","indiqueu la dada")</f>
        <v>no empleneu</v>
      </c>
      <c r="K465" s="290" t="str">
        <f t="shared" si="31"/>
        <v>no empleneu</v>
      </c>
      <c r="L465" s="290" t="str">
        <f t="shared" si="32"/>
        <v>no empleneu</v>
      </c>
      <c r="M465" s="290" t="str">
        <f t="shared" si="33"/>
        <v>no empleneu</v>
      </c>
      <c r="N465" s="682"/>
      <c r="O465" s="291"/>
      <c r="P465" s="287"/>
      <c r="Q465" s="121" t="str">
        <f t="shared" si="24"/>
        <v>0,00000</v>
      </c>
      <c r="R465" s="292"/>
      <c r="S465" s="278"/>
      <c r="T465" s="1445"/>
      <c r="U465" s="27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row>
    <row r="466" spans="1:57" ht="35.1" customHeight="1" x14ac:dyDescent="0.25">
      <c r="A466" s="107"/>
      <c r="B466" s="285"/>
      <c r="C466" s="286" t="s">
        <v>495</v>
      </c>
      <c r="D466" s="287"/>
      <c r="E466" s="288"/>
      <c r="F466" s="289"/>
      <c r="G466" s="598"/>
      <c r="H466" s="674"/>
      <c r="I466" s="674"/>
      <c r="J466" s="290" t="str">
        <f t="shared" si="34"/>
        <v>no empleneu</v>
      </c>
      <c r="K466" s="290" t="str">
        <f t="shared" si="31"/>
        <v>no empleneu</v>
      </c>
      <c r="L466" s="290" t="str">
        <f t="shared" si="32"/>
        <v>no empleneu</v>
      </c>
      <c r="M466" s="290" t="str">
        <f t="shared" si="33"/>
        <v>no empleneu</v>
      </c>
      <c r="N466" s="682"/>
      <c r="O466" s="291"/>
      <c r="P466" s="287"/>
      <c r="Q466" s="121" t="str">
        <f t="shared" si="24"/>
        <v>0,00000</v>
      </c>
      <c r="R466" s="292"/>
      <c r="S466" s="278"/>
      <c r="T466" s="1445"/>
      <c r="U466" s="27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row>
    <row r="467" spans="1:57" ht="35.1" customHeight="1" x14ac:dyDescent="0.25">
      <c r="A467" s="107"/>
      <c r="B467" s="285"/>
      <c r="C467" s="286" t="s">
        <v>496</v>
      </c>
      <c r="D467" s="287"/>
      <c r="E467" s="288"/>
      <c r="F467" s="289"/>
      <c r="G467" s="598"/>
      <c r="H467" s="674"/>
      <c r="I467" s="674"/>
      <c r="J467" s="290" t="str">
        <f t="shared" si="34"/>
        <v>no empleneu</v>
      </c>
      <c r="K467" s="290" t="str">
        <f t="shared" si="31"/>
        <v>no empleneu</v>
      </c>
      <c r="L467" s="290" t="str">
        <f t="shared" si="32"/>
        <v>no empleneu</v>
      </c>
      <c r="M467" s="290" t="str">
        <f t="shared" si="33"/>
        <v>no empleneu</v>
      </c>
      <c r="N467" s="682"/>
      <c r="O467" s="291"/>
      <c r="P467" s="287"/>
      <c r="Q467" s="121" t="str">
        <f t="shared" si="24"/>
        <v>0,00000</v>
      </c>
      <c r="R467" s="292"/>
      <c r="S467" s="278"/>
      <c r="T467" s="1445"/>
      <c r="U467" s="27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row>
    <row r="468" spans="1:57" ht="35.1" customHeight="1" x14ac:dyDescent="0.25">
      <c r="A468" s="107"/>
      <c r="B468" s="285"/>
      <c r="C468" s="286" t="s">
        <v>497</v>
      </c>
      <c r="D468" s="287"/>
      <c r="E468" s="288"/>
      <c r="F468" s="289"/>
      <c r="G468" s="598"/>
      <c r="H468" s="674"/>
      <c r="I468" s="674"/>
      <c r="J468" s="290" t="str">
        <f t="shared" si="34"/>
        <v>no empleneu</v>
      </c>
      <c r="K468" s="290" t="str">
        <f t="shared" si="31"/>
        <v>no empleneu</v>
      </c>
      <c r="L468" s="290" t="str">
        <f t="shared" si="32"/>
        <v>no empleneu</v>
      </c>
      <c r="M468" s="290" t="str">
        <f t="shared" si="33"/>
        <v>no empleneu</v>
      </c>
      <c r="N468" s="682"/>
      <c r="O468" s="291"/>
      <c r="P468" s="287"/>
      <c r="Q468" s="121" t="str">
        <f t="shared" si="24"/>
        <v>0,00000</v>
      </c>
      <c r="R468" s="292"/>
      <c r="S468" s="278"/>
      <c r="T468" s="1445"/>
      <c r="U468" s="27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row>
    <row r="469" spans="1:57" ht="35.1" customHeight="1" x14ac:dyDescent="0.25">
      <c r="A469" s="107"/>
      <c r="B469" s="285"/>
      <c r="C469" s="286" t="s">
        <v>498</v>
      </c>
      <c r="D469" s="287"/>
      <c r="E469" s="288"/>
      <c r="F469" s="289"/>
      <c r="G469" s="598"/>
      <c r="H469" s="674"/>
      <c r="I469" s="674"/>
      <c r="J469" s="290" t="str">
        <f t="shared" si="34"/>
        <v>no empleneu</v>
      </c>
      <c r="K469" s="290" t="str">
        <f t="shared" si="31"/>
        <v>no empleneu</v>
      </c>
      <c r="L469" s="290" t="str">
        <f t="shared" si="32"/>
        <v>no empleneu</v>
      </c>
      <c r="M469" s="290" t="str">
        <f t="shared" si="33"/>
        <v>no empleneu</v>
      </c>
      <c r="N469" s="682"/>
      <c r="O469" s="291"/>
      <c r="P469" s="287"/>
      <c r="Q469" s="121" t="str">
        <f t="shared" si="24"/>
        <v>0,00000</v>
      </c>
      <c r="R469" s="292"/>
      <c r="S469" s="278"/>
      <c r="T469" s="1445"/>
      <c r="U469" s="27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row>
    <row r="470" spans="1:57" ht="35.1" customHeight="1" x14ac:dyDescent="0.25">
      <c r="A470" s="107"/>
      <c r="B470" s="285"/>
      <c r="C470" s="286" t="s">
        <v>499</v>
      </c>
      <c r="D470" s="287"/>
      <c r="E470" s="288"/>
      <c r="F470" s="289"/>
      <c r="G470" s="598"/>
      <c r="H470" s="674"/>
      <c r="I470" s="674"/>
      <c r="J470" s="290" t="str">
        <f t="shared" si="34"/>
        <v>no empleneu</v>
      </c>
      <c r="K470" s="290" t="str">
        <f t="shared" si="31"/>
        <v>no empleneu</v>
      </c>
      <c r="L470" s="290" t="str">
        <f t="shared" si="32"/>
        <v>no empleneu</v>
      </c>
      <c r="M470" s="290" t="str">
        <f t="shared" si="33"/>
        <v>no empleneu</v>
      </c>
      <c r="N470" s="682"/>
      <c r="O470" s="291"/>
      <c r="P470" s="287"/>
      <c r="Q470" s="121" t="str">
        <f t="shared" si="24"/>
        <v>0,00000</v>
      </c>
      <c r="R470" s="292"/>
      <c r="S470" s="278"/>
      <c r="T470" s="1445"/>
      <c r="U470" s="27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row>
    <row r="471" spans="1:57" ht="35.1" customHeight="1" thickBot="1" x14ac:dyDescent="0.3">
      <c r="A471" s="107"/>
      <c r="B471" s="285"/>
      <c r="C471" s="286" t="s">
        <v>500</v>
      </c>
      <c r="D471" s="287"/>
      <c r="E471" s="288"/>
      <c r="F471" s="289"/>
      <c r="G471" s="598"/>
      <c r="H471" s="674"/>
      <c r="I471" s="674"/>
      <c r="J471" s="290" t="str">
        <f t="shared" si="34"/>
        <v>no empleneu</v>
      </c>
      <c r="K471" s="290" t="str">
        <f t="shared" si="31"/>
        <v>no empleneu</v>
      </c>
      <c r="L471" s="290" t="str">
        <f t="shared" si="32"/>
        <v>no empleneu</v>
      </c>
      <c r="M471" s="290" t="str">
        <f t="shared" si="33"/>
        <v>no empleneu</v>
      </c>
      <c r="N471" s="682"/>
      <c r="O471" s="291"/>
      <c r="P471" s="287"/>
      <c r="Q471" s="121" t="str">
        <f t="shared" si="24"/>
        <v>0,00000</v>
      </c>
      <c r="R471" s="292"/>
      <c r="S471" s="278"/>
      <c r="T471" s="147"/>
      <c r="U471" s="27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row>
    <row r="472" spans="1:57" ht="35.1" hidden="1" customHeight="1" outlineLevel="1" x14ac:dyDescent="0.25">
      <c r="A472" s="107"/>
      <c r="B472" s="285"/>
      <c r="C472" s="286" t="s">
        <v>501</v>
      </c>
      <c r="D472" s="287"/>
      <c r="E472" s="288"/>
      <c r="F472" s="289"/>
      <c r="G472" s="598"/>
      <c r="H472" s="674"/>
      <c r="I472" s="674"/>
      <c r="J472" s="290" t="str">
        <f t="shared" si="34"/>
        <v>no empleneu</v>
      </c>
      <c r="K472" s="290" t="str">
        <f t="shared" si="31"/>
        <v>no empleneu</v>
      </c>
      <c r="L472" s="290" t="str">
        <f t="shared" si="32"/>
        <v>no empleneu</v>
      </c>
      <c r="M472" s="290" t="str">
        <f t="shared" si="33"/>
        <v>no empleneu</v>
      </c>
      <c r="N472" s="682"/>
      <c r="O472" s="291"/>
      <c r="P472" s="287"/>
      <c r="Q472" s="121" t="str">
        <f t="shared" si="24"/>
        <v>0,00000</v>
      </c>
      <c r="R472" s="292"/>
      <c r="S472" s="278"/>
      <c r="T472" s="1641"/>
      <c r="U472" s="27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row>
    <row r="473" spans="1:57" ht="35.1" hidden="1" customHeight="1" outlineLevel="1" x14ac:dyDescent="0.25">
      <c r="A473" s="107"/>
      <c r="B473" s="285"/>
      <c r="C473" s="286" t="s">
        <v>502</v>
      </c>
      <c r="D473" s="287"/>
      <c r="E473" s="288"/>
      <c r="F473" s="289"/>
      <c r="G473" s="598"/>
      <c r="H473" s="674"/>
      <c r="I473" s="674"/>
      <c r="J473" s="290" t="str">
        <f t="shared" si="34"/>
        <v>no empleneu</v>
      </c>
      <c r="K473" s="290" t="str">
        <f t="shared" si="31"/>
        <v>no empleneu</v>
      </c>
      <c r="L473" s="290" t="str">
        <f t="shared" si="32"/>
        <v>no empleneu</v>
      </c>
      <c r="M473" s="290" t="str">
        <f t="shared" si="33"/>
        <v>no empleneu</v>
      </c>
      <c r="N473" s="682"/>
      <c r="O473" s="291"/>
      <c r="P473" s="287"/>
      <c r="Q473" s="121" t="str">
        <f t="shared" si="24"/>
        <v>0,00000</v>
      </c>
      <c r="R473" s="292"/>
      <c r="S473" s="278"/>
      <c r="T473" s="1641"/>
      <c r="U473" s="27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row>
    <row r="474" spans="1:57" ht="35.1" hidden="1" customHeight="1" outlineLevel="1" x14ac:dyDescent="0.25">
      <c r="A474" s="107"/>
      <c r="B474" s="285"/>
      <c r="C474" s="286" t="s">
        <v>503</v>
      </c>
      <c r="D474" s="287"/>
      <c r="E474" s="288"/>
      <c r="F474" s="289"/>
      <c r="G474" s="598"/>
      <c r="H474" s="674"/>
      <c r="I474" s="674"/>
      <c r="J474" s="290" t="str">
        <f t="shared" si="34"/>
        <v>no empleneu</v>
      </c>
      <c r="K474" s="290" t="str">
        <f t="shared" si="31"/>
        <v>no empleneu</v>
      </c>
      <c r="L474" s="290" t="str">
        <f t="shared" si="32"/>
        <v>no empleneu</v>
      </c>
      <c r="M474" s="290" t="str">
        <f t="shared" si="33"/>
        <v>no empleneu</v>
      </c>
      <c r="N474" s="682"/>
      <c r="O474" s="291"/>
      <c r="P474" s="287"/>
      <c r="Q474" s="121" t="str">
        <f t="shared" si="24"/>
        <v>0,00000</v>
      </c>
      <c r="R474" s="292"/>
      <c r="S474" s="278"/>
      <c r="T474" s="1641"/>
      <c r="U474" s="27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row>
    <row r="475" spans="1:57" ht="35.1" hidden="1" customHeight="1" outlineLevel="1" x14ac:dyDescent="0.25">
      <c r="A475" s="107"/>
      <c r="B475" s="285"/>
      <c r="C475" s="286" t="s">
        <v>504</v>
      </c>
      <c r="D475" s="287"/>
      <c r="E475" s="288"/>
      <c r="F475" s="289"/>
      <c r="G475" s="598"/>
      <c r="H475" s="674"/>
      <c r="I475" s="674"/>
      <c r="J475" s="290" t="str">
        <f t="shared" si="34"/>
        <v>no empleneu</v>
      </c>
      <c r="K475" s="290" t="str">
        <f t="shared" si="31"/>
        <v>no empleneu</v>
      </c>
      <c r="L475" s="290" t="str">
        <f t="shared" si="32"/>
        <v>no empleneu</v>
      </c>
      <c r="M475" s="290" t="str">
        <f t="shared" si="33"/>
        <v>no empleneu</v>
      </c>
      <c r="N475" s="682"/>
      <c r="O475" s="291"/>
      <c r="P475" s="287"/>
      <c r="Q475" s="121" t="str">
        <f t="shared" si="24"/>
        <v>0,00000</v>
      </c>
      <c r="R475" s="292"/>
      <c r="S475" s="278"/>
      <c r="T475" s="1641"/>
      <c r="U475" s="27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row>
    <row r="476" spans="1:57" ht="35.1" hidden="1" customHeight="1" outlineLevel="1" x14ac:dyDescent="0.25">
      <c r="A476" s="107"/>
      <c r="B476" s="285"/>
      <c r="C476" s="286" t="s">
        <v>505</v>
      </c>
      <c r="D476" s="287"/>
      <c r="E476" s="288"/>
      <c r="F476" s="289"/>
      <c r="G476" s="598"/>
      <c r="H476" s="674"/>
      <c r="I476" s="674"/>
      <c r="J476" s="290" t="str">
        <f t="shared" si="34"/>
        <v>no empleneu</v>
      </c>
      <c r="K476" s="290" t="str">
        <f t="shared" si="31"/>
        <v>no empleneu</v>
      </c>
      <c r="L476" s="290" t="str">
        <f t="shared" si="32"/>
        <v>no empleneu</v>
      </c>
      <c r="M476" s="290" t="str">
        <f t="shared" si="33"/>
        <v>no empleneu</v>
      </c>
      <c r="N476" s="682"/>
      <c r="O476" s="291"/>
      <c r="P476" s="287"/>
      <c r="Q476" s="121" t="str">
        <f t="shared" si="24"/>
        <v>0,00000</v>
      </c>
      <c r="R476" s="292"/>
      <c r="S476" s="278"/>
      <c r="T476" s="1641"/>
      <c r="U476" s="27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row>
    <row r="477" spans="1:57" ht="35.1" hidden="1" customHeight="1" outlineLevel="1" x14ac:dyDescent="0.25">
      <c r="A477" s="107"/>
      <c r="B477" s="285"/>
      <c r="C477" s="286" t="s">
        <v>506</v>
      </c>
      <c r="D477" s="287"/>
      <c r="E477" s="288"/>
      <c r="F477" s="289"/>
      <c r="G477" s="598"/>
      <c r="H477" s="674"/>
      <c r="I477" s="674"/>
      <c r="J477" s="290" t="str">
        <f t="shared" si="34"/>
        <v>no empleneu</v>
      </c>
      <c r="K477" s="290" t="str">
        <f t="shared" si="31"/>
        <v>no empleneu</v>
      </c>
      <c r="L477" s="290" t="str">
        <f t="shared" si="32"/>
        <v>no empleneu</v>
      </c>
      <c r="M477" s="290" t="str">
        <f t="shared" si="33"/>
        <v>no empleneu</v>
      </c>
      <c r="N477" s="682"/>
      <c r="O477" s="291"/>
      <c r="P477" s="287"/>
      <c r="Q477" s="121" t="str">
        <f t="shared" si="24"/>
        <v>0,00000</v>
      </c>
      <c r="R477" s="292"/>
      <c r="S477" s="278"/>
      <c r="T477" s="1746"/>
      <c r="U477" s="27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row>
    <row r="478" spans="1:57" ht="35.1" hidden="1" customHeight="1" outlineLevel="1" x14ac:dyDescent="0.25">
      <c r="A478" s="107"/>
      <c r="B478" s="285"/>
      <c r="C478" s="286" t="s">
        <v>507</v>
      </c>
      <c r="D478" s="287"/>
      <c r="E478" s="288"/>
      <c r="F478" s="289"/>
      <c r="G478" s="598"/>
      <c r="H478" s="674"/>
      <c r="I478" s="674"/>
      <c r="J478" s="290" t="str">
        <f t="shared" si="34"/>
        <v>no empleneu</v>
      </c>
      <c r="K478" s="290" t="str">
        <f t="shared" si="31"/>
        <v>no empleneu</v>
      </c>
      <c r="L478" s="290" t="str">
        <f t="shared" si="32"/>
        <v>no empleneu</v>
      </c>
      <c r="M478" s="290" t="str">
        <f t="shared" si="33"/>
        <v>no empleneu</v>
      </c>
      <c r="N478" s="682"/>
      <c r="O478" s="291"/>
      <c r="P478" s="287"/>
      <c r="Q478" s="121" t="str">
        <f t="shared" si="24"/>
        <v>0,00000</v>
      </c>
      <c r="R478" s="292"/>
      <c r="S478" s="278"/>
      <c r="T478" s="1746"/>
      <c r="U478" s="27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row>
    <row r="479" spans="1:57" ht="35.1" hidden="1" customHeight="1" outlineLevel="1" x14ac:dyDescent="0.25">
      <c r="A479" s="107"/>
      <c r="B479" s="285"/>
      <c r="C479" s="286" t="s">
        <v>508</v>
      </c>
      <c r="D479" s="287"/>
      <c r="E479" s="288"/>
      <c r="F479" s="289"/>
      <c r="G479" s="598"/>
      <c r="H479" s="674"/>
      <c r="I479" s="674"/>
      <c r="J479" s="290" t="str">
        <f t="shared" si="34"/>
        <v>no empleneu</v>
      </c>
      <c r="K479" s="290" t="str">
        <f t="shared" si="31"/>
        <v>no empleneu</v>
      </c>
      <c r="L479" s="290" t="str">
        <f t="shared" si="32"/>
        <v>no empleneu</v>
      </c>
      <c r="M479" s="290" t="str">
        <f t="shared" si="33"/>
        <v>no empleneu</v>
      </c>
      <c r="N479" s="682"/>
      <c r="O479" s="291"/>
      <c r="P479" s="287"/>
      <c r="Q479" s="121" t="str">
        <f t="shared" si="24"/>
        <v>0,00000</v>
      </c>
      <c r="R479" s="292"/>
      <c r="S479" s="278"/>
      <c r="T479" s="1746"/>
      <c r="U479" s="27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row>
    <row r="480" spans="1:57" ht="35.1" hidden="1" customHeight="1" outlineLevel="1" x14ac:dyDescent="0.25">
      <c r="A480" s="107"/>
      <c r="B480" s="285"/>
      <c r="C480" s="286" t="s">
        <v>509</v>
      </c>
      <c r="D480" s="287"/>
      <c r="E480" s="288"/>
      <c r="F480" s="289"/>
      <c r="G480" s="598"/>
      <c r="H480" s="674"/>
      <c r="I480" s="674"/>
      <c r="J480" s="290" t="str">
        <f t="shared" si="34"/>
        <v>no empleneu</v>
      </c>
      <c r="K480" s="290" t="str">
        <f t="shared" si="31"/>
        <v>no empleneu</v>
      </c>
      <c r="L480" s="290" t="str">
        <f t="shared" si="32"/>
        <v>no empleneu</v>
      </c>
      <c r="M480" s="290" t="str">
        <f t="shared" si="33"/>
        <v>no empleneu</v>
      </c>
      <c r="N480" s="682"/>
      <c r="O480" s="291"/>
      <c r="P480" s="287"/>
      <c r="Q480" s="121" t="str">
        <f t="shared" si="24"/>
        <v>0,00000</v>
      </c>
      <c r="R480" s="292"/>
      <c r="S480" s="278"/>
      <c r="T480" s="1746"/>
      <c r="U480" s="27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row>
    <row r="481" spans="1:57" ht="35.1" hidden="1" customHeight="1" outlineLevel="1" x14ac:dyDescent="0.25">
      <c r="A481" s="107"/>
      <c r="B481" s="285"/>
      <c r="C481" s="286" t="s">
        <v>510</v>
      </c>
      <c r="D481" s="287"/>
      <c r="E481" s="288"/>
      <c r="F481" s="289"/>
      <c r="G481" s="598"/>
      <c r="H481" s="674"/>
      <c r="I481" s="674"/>
      <c r="J481" s="290" t="str">
        <f t="shared" si="34"/>
        <v>no empleneu</v>
      </c>
      <c r="K481" s="290" t="str">
        <f t="shared" si="31"/>
        <v>no empleneu</v>
      </c>
      <c r="L481" s="290" t="str">
        <f t="shared" si="32"/>
        <v>no empleneu</v>
      </c>
      <c r="M481" s="290" t="str">
        <f t="shared" si="33"/>
        <v>no empleneu</v>
      </c>
      <c r="N481" s="682"/>
      <c r="O481" s="291"/>
      <c r="P481" s="287"/>
      <c r="Q481" s="121" t="str">
        <f t="shared" si="24"/>
        <v>0,00000</v>
      </c>
      <c r="R481" s="292"/>
      <c r="S481" s="278"/>
      <c r="T481" s="1746"/>
      <c r="U481" s="27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row>
    <row r="482" spans="1:57" ht="35.1" hidden="1" customHeight="1" outlineLevel="1" x14ac:dyDescent="0.25">
      <c r="A482" s="107"/>
      <c r="B482" s="285"/>
      <c r="C482" s="286" t="s">
        <v>511</v>
      </c>
      <c r="D482" s="287"/>
      <c r="E482" s="288"/>
      <c r="F482" s="289"/>
      <c r="G482" s="598"/>
      <c r="H482" s="674"/>
      <c r="I482" s="674"/>
      <c r="J482" s="290" t="str">
        <f t="shared" si="34"/>
        <v>no empleneu</v>
      </c>
      <c r="K482" s="290" t="str">
        <f t="shared" si="31"/>
        <v>no empleneu</v>
      </c>
      <c r="L482" s="290" t="str">
        <f t="shared" si="32"/>
        <v>no empleneu</v>
      </c>
      <c r="M482" s="290" t="str">
        <f t="shared" si="33"/>
        <v>no empleneu</v>
      </c>
      <c r="N482" s="682"/>
      <c r="O482" s="291"/>
      <c r="P482" s="287"/>
      <c r="Q482" s="121" t="str">
        <f t="shared" si="24"/>
        <v>0,00000</v>
      </c>
      <c r="R482" s="292"/>
      <c r="S482" s="278"/>
      <c r="T482" s="1746"/>
      <c r="U482" s="27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row>
    <row r="483" spans="1:57" ht="35.1" hidden="1" customHeight="1" outlineLevel="1" x14ac:dyDescent="0.25">
      <c r="A483" s="107"/>
      <c r="B483" s="285"/>
      <c r="C483" s="286" t="s">
        <v>512</v>
      </c>
      <c r="D483" s="287"/>
      <c r="E483" s="288"/>
      <c r="F483" s="289"/>
      <c r="G483" s="598"/>
      <c r="H483" s="674"/>
      <c r="I483" s="674"/>
      <c r="J483" s="290" t="str">
        <f t="shared" si="34"/>
        <v>no empleneu</v>
      </c>
      <c r="K483" s="290" t="str">
        <f t="shared" si="31"/>
        <v>no empleneu</v>
      </c>
      <c r="L483" s="290" t="str">
        <f t="shared" si="32"/>
        <v>no empleneu</v>
      </c>
      <c r="M483" s="290" t="str">
        <f t="shared" si="33"/>
        <v>no empleneu</v>
      </c>
      <c r="N483" s="682"/>
      <c r="O483" s="291"/>
      <c r="P483" s="287"/>
      <c r="Q483" s="121" t="str">
        <f t="shared" si="24"/>
        <v>0,00000</v>
      </c>
      <c r="R483" s="292"/>
      <c r="S483" s="278"/>
      <c r="T483" s="1746"/>
      <c r="U483" s="27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row>
    <row r="484" spans="1:57" ht="35.1" hidden="1" customHeight="1" outlineLevel="1" x14ac:dyDescent="0.25">
      <c r="A484" s="107"/>
      <c r="B484" s="285"/>
      <c r="C484" s="286" t="s">
        <v>513</v>
      </c>
      <c r="D484" s="287"/>
      <c r="E484" s="288"/>
      <c r="F484" s="289"/>
      <c r="G484" s="598"/>
      <c r="H484" s="674"/>
      <c r="I484" s="674"/>
      <c r="J484" s="290" t="str">
        <f t="shared" si="34"/>
        <v>no empleneu</v>
      </c>
      <c r="K484" s="290" t="str">
        <f t="shared" si="31"/>
        <v>no empleneu</v>
      </c>
      <c r="L484" s="290" t="str">
        <f t="shared" si="32"/>
        <v>no empleneu</v>
      </c>
      <c r="M484" s="290" t="str">
        <f t="shared" si="33"/>
        <v>no empleneu</v>
      </c>
      <c r="N484" s="682"/>
      <c r="O484" s="291"/>
      <c r="P484" s="287"/>
      <c r="Q484" s="121" t="str">
        <f t="shared" si="24"/>
        <v>0,00000</v>
      </c>
      <c r="R484" s="292"/>
      <c r="S484" s="278"/>
      <c r="T484" s="1746"/>
      <c r="U484" s="27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row>
    <row r="485" spans="1:57" ht="35.1" hidden="1" customHeight="1" outlineLevel="1" x14ac:dyDescent="0.25">
      <c r="A485" s="107"/>
      <c r="B485" s="285"/>
      <c r="C485" s="286" t="s">
        <v>514</v>
      </c>
      <c r="D485" s="287"/>
      <c r="E485" s="288"/>
      <c r="F485" s="289"/>
      <c r="G485" s="598"/>
      <c r="H485" s="674"/>
      <c r="I485" s="674"/>
      <c r="J485" s="290" t="str">
        <f t="shared" si="34"/>
        <v>no empleneu</v>
      </c>
      <c r="K485" s="290" t="str">
        <f t="shared" si="31"/>
        <v>no empleneu</v>
      </c>
      <c r="L485" s="290" t="str">
        <f t="shared" si="32"/>
        <v>no empleneu</v>
      </c>
      <c r="M485" s="290" t="str">
        <f t="shared" si="33"/>
        <v>no empleneu</v>
      </c>
      <c r="N485" s="682"/>
      <c r="O485" s="291"/>
      <c r="P485" s="287"/>
      <c r="Q485" s="121" t="str">
        <f t="shared" si="24"/>
        <v>0,00000</v>
      </c>
      <c r="R485" s="292"/>
      <c r="S485" s="278"/>
      <c r="T485" s="1746"/>
      <c r="U485" s="27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row>
    <row r="486" spans="1:57" ht="35.1" hidden="1" customHeight="1" outlineLevel="1" x14ac:dyDescent="0.25">
      <c r="A486" s="107"/>
      <c r="B486" s="285"/>
      <c r="C486" s="286" t="s">
        <v>515</v>
      </c>
      <c r="D486" s="287"/>
      <c r="E486" s="288"/>
      <c r="F486" s="289"/>
      <c r="G486" s="598"/>
      <c r="H486" s="674"/>
      <c r="I486" s="674"/>
      <c r="J486" s="290" t="str">
        <f t="shared" si="34"/>
        <v>no empleneu</v>
      </c>
      <c r="K486" s="290" t="str">
        <f t="shared" si="31"/>
        <v>no empleneu</v>
      </c>
      <c r="L486" s="290" t="str">
        <f t="shared" si="32"/>
        <v>no empleneu</v>
      </c>
      <c r="M486" s="290" t="str">
        <f t="shared" si="33"/>
        <v>no empleneu</v>
      </c>
      <c r="N486" s="682"/>
      <c r="O486" s="291"/>
      <c r="P486" s="287"/>
      <c r="Q486" s="121" t="str">
        <f t="shared" si="24"/>
        <v>0,00000</v>
      </c>
      <c r="R486" s="292"/>
      <c r="S486" s="278"/>
      <c r="T486" s="1746"/>
      <c r="U486" s="27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row>
    <row r="487" spans="1:57" ht="35.1" hidden="1" customHeight="1" outlineLevel="1" x14ac:dyDescent="0.25">
      <c r="A487" s="107"/>
      <c r="B487" s="285"/>
      <c r="C487" s="286" t="s">
        <v>516</v>
      </c>
      <c r="D487" s="287"/>
      <c r="E487" s="288"/>
      <c r="F487" s="289"/>
      <c r="G487" s="598"/>
      <c r="H487" s="674"/>
      <c r="I487" s="674"/>
      <c r="J487" s="290" t="str">
        <f t="shared" si="34"/>
        <v>no empleneu</v>
      </c>
      <c r="K487" s="290" t="str">
        <f t="shared" si="31"/>
        <v>no empleneu</v>
      </c>
      <c r="L487" s="290" t="str">
        <f t="shared" si="32"/>
        <v>no empleneu</v>
      </c>
      <c r="M487" s="290" t="str">
        <f t="shared" si="33"/>
        <v>no empleneu</v>
      </c>
      <c r="N487" s="682"/>
      <c r="O487" s="291"/>
      <c r="P487" s="287"/>
      <c r="Q487" s="121" t="str">
        <f t="shared" si="24"/>
        <v>0,00000</v>
      </c>
      <c r="R487" s="292"/>
      <c r="S487" s="278"/>
      <c r="T487" s="1746"/>
      <c r="U487" s="27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row>
    <row r="488" spans="1:57" ht="35.1" hidden="1" customHeight="1" outlineLevel="1" x14ac:dyDescent="0.25">
      <c r="A488" s="107"/>
      <c r="B488" s="285"/>
      <c r="C488" s="286" t="s">
        <v>517</v>
      </c>
      <c r="D488" s="287"/>
      <c r="E488" s="288"/>
      <c r="F488" s="289"/>
      <c r="G488" s="598"/>
      <c r="H488" s="674"/>
      <c r="I488" s="674"/>
      <c r="J488" s="290" t="str">
        <f t="shared" si="34"/>
        <v>no empleneu</v>
      </c>
      <c r="K488" s="290" t="str">
        <f t="shared" si="31"/>
        <v>no empleneu</v>
      </c>
      <c r="L488" s="290" t="str">
        <f t="shared" si="32"/>
        <v>no empleneu</v>
      </c>
      <c r="M488" s="290" t="str">
        <f t="shared" si="33"/>
        <v>no empleneu</v>
      </c>
      <c r="N488" s="682"/>
      <c r="O488" s="291"/>
      <c r="P488" s="287"/>
      <c r="Q488" s="121" t="str">
        <f t="shared" si="24"/>
        <v>0,00000</v>
      </c>
      <c r="R488" s="292"/>
      <c r="S488" s="278"/>
      <c r="T488" s="1746"/>
      <c r="U488" s="27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row>
    <row r="489" spans="1:57" ht="35.1" hidden="1" customHeight="1" outlineLevel="1" x14ac:dyDescent="0.25">
      <c r="A489" s="107"/>
      <c r="B489" s="285"/>
      <c r="C489" s="286" t="s">
        <v>518</v>
      </c>
      <c r="D489" s="287"/>
      <c r="E489" s="288"/>
      <c r="F489" s="289"/>
      <c r="G489" s="598"/>
      <c r="H489" s="674"/>
      <c r="I489" s="674"/>
      <c r="J489" s="290" t="str">
        <f t="shared" si="34"/>
        <v>no empleneu</v>
      </c>
      <c r="K489" s="290" t="str">
        <f t="shared" si="31"/>
        <v>no empleneu</v>
      </c>
      <c r="L489" s="290" t="str">
        <f t="shared" si="32"/>
        <v>no empleneu</v>
      </c>
      <c r="M489" s="290" t="str">
        <f t="shared" si="33"/>
        <v>no empleneu</v>
      </c>
      <c r="N489" s="682"/>
      <c r="O489" s="291"/>
      <c r="P489" s="287"/>
      <c r="Q489" s="121" t="str">
        <f t="shared" si="24"/>
        <v>0,00000</v>
      </c>
      <c r="R489" s="292"/>
      <c r="S489" s="278"/>
      <c r="T489" s="1746"/>
      <c r="U489" s="27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row>
    <row r="490" spans="1:57" ht="35.1" hidden="1" customHeight="1" outlineLevel="1" x14ac:dyDescent="0.25">
      <c r="A490" s="107"/>
      <c r="B490" s="285"/>
      <c r="C490" s="286" t="s">
        <v>519</v>
      </c>
      <c r="D490" s="287"/>
      <c r="E490" s="288"/>
      <c r="F490" s="289"/>
      <c r="G490" s="598"/>
      <c r="H490" s="674"/>
      <c r="I490" s="674"/>
      <c r="J490" s="290" t="str">
        <f t="shared" si="34"/>
        <v>no empleneu</v>
      </c>
      <c r="K490" s="290" t="str">
        <f t="shared" si="31"/>
        <v>no empleneu</v>
      </c>
      <c r="L490" s="290" t="str">
        <f t="shared" si="32"/>
        <v>no empleneu</v>
      </c>
      <c r="M490" s="290" t="str">
        <f t="shared" si="33"/>
        <v>no empleneu</v>
      </c>
      <c r="N490" s="682"/>
      <c r="O490" s="291"/>
      <c r="P490" s="287"/>
      <c r="Q490" s="121" t="str">
        <f t="shared" si="24"/>
        <v>0,00000</v>
      </c>
      <c r="R490" s="292"/>
      <c r="S490" s="278"/>
      <c r="T490" s="1746"/>
      <c r="U490" s="27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row>
    <row r="491" spans="1:57" ht="35.1" hidden="1" customHeight="1" outlineLevel="1" x14ac:dyDescent="0.25">
      <c r="A491" s="107"/>
      <c r="B491" s="285"/>
      <c r="C491" s="286" t="s">
        <v>520</v>
      </c>
      <c r="D491" s="287"/>
      <c r="E491" s="288"/>
      <c r="F491" s="289"/>
      <c r="G491" s="598"/>
      <c r="H491" s="674"/>
      <c r="I491" s="674"/>
      <c r="J491" s="290" t="str">
        <f t="shared" si="34"/>
        <v>no empleneu</v>
      </c>
      <c r="K491" s="290" t="str">
        <f t="shared" si="31"/>
        <v>no empleneu</v>
      </c>
      <c r="L491" s="290" t="str">
        <f t="shared" si="32"/>
        <v>no empleneu</v>
      </c>
      <c r="M491" s="290" t="str">
        <f t="shared" si="33"/>
        <v>no empleneu</v>
      </c>
      <c r="N491" s="682"/>
      <c r="O491" s="291"/>
      <c r="P491" s="287"/>
      <c r="Q491" s="121" t="str">
        <f t="shared" si="24"/>
        <v>0,00000</v>
      </c>
      <c r="R491" s="292"/>
      <c r="S491" s="278"/>
      <c r="T491" s="1746"/>
      <c r="U491" s="27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row>
    <row r="492" spans="1:57" ht="35.1" hidden="1" customHeight="1" outlineLevel="1" x14ac:dyDescent="0.25">
      <c r="A492" s="107"/>
      <c r="B492" s="285"/>
      <c r="C492" s="286" t="s">
        <v>521</v>
      </c>
      <c r="D492" s="287"/>
      <c r="E492" s="288"/>
      <c r="F492" s="289"/>
      <c r="G492" s="598"/>
      <c r="H492" s="674"/>
      <c r="I492" s="674"/>
      <c r="J492" s="290" t="str">
        <f t="shared" si="34"/>
        <v>no empleneu</v>
      </c>
      <c r="K492" s="290" t="str">
        <f t="shared" si="31"/>
        <v>no empleneu</v>
      </c>
      <c r="L492" s="290" t="str">
        <f t="shared" si="32"/>
        <v>no empleneu</v>
      </c>
      <c r="M492" s="290" t="str">
        <f t="shared" si="33"/>
        <v>no empleneu</v>
      </c>
      <c r="N492" s="682"/>
      <c r="O492" s="291"/>
      <c r="P492" s="287"/>
      <c r="Q492" s="121" t="str">
        <f t="shared" si="24"/>
        <v>0,00000</v>
      </c>
      <c r="R492" s="292"/>
      <c r="S492" s="278"/>
      <c r="T492" s="1746"/>
      <c r="U492" s="27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row>
    <row r="493" spans="1:57" ht="35.1" hidden="1" customHeight="1" outlineLevel="1" x14ac:dyDescent="0.25">
      <c r="A493" s="107"/>
      <c r="B493" s="285"/>
      <c r="C493" s="286" t="s">
        <v>522</v>
      </c>
      <c r="D493" s="287"/>
      <c r="E493" s="288"/>
      <c r="F493" s="289"/>
      <c r="G493" s="598"/>
      <c r="H493" s="674"/>
      <c r="I493" s="674"/>
      <c r="J493" s="290" t="str">
        <f t="shared" si="34"/>
        <v>no empleneu</v>
      </c>
      <c r="K493" s="290" t="str">
        <f t="shared" si="31"/>
        <v>no empleneu</v>
      </c>
      <c r="L493" s="290" t="str">
        <f t="shared" si="32"/>
        <v>no empleneu</v>
      </c>
      <c r="M493" s="290" t="str">
        <f t="shared" si="33"/>
        <v>no empleneu</v>
      </c>
      <c r="N493" s="682"/>
      <c r="O493" s="291"/>
      <c r="P493" s="287"/>
      <c r="Q493" s="121" t="str">
        <f t="shared" si="24"/>
        <v>0,00000</v>
      </c>
      <c r="R493" s="292"/>
      <c r="S493" s="278"/>
      <c r="T493" s="1746"/>
      <c r="U493" s="27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row>
    <row r="494" spans="1:57" ht="35.1" hidden="1" customHeight="1" outlineLevel="1" x14ac:dyDescent="0.25">
      <c r="A494" s="107"/>
      <c r="B494" s="285"/>
      <c r="C494" s="286" t="s">
        <v>523</v>
      </c>
      <c r="D494" s="287"/>
      <c r="E494" s="288"/>
      <c r="F494" s="289"/>
      <c r="G494" s="598"/>
      <c r="H494" s="674"/>
      <c r="I494" s="674"/>
      <c r="J494" s="290" t="str">
        <f t="shared" si="34"/>
        <v>no empleneu</v>
      </c>
      <c r="K494" s="290" t="str">
        <f t="shared" si="31"/>
        <v>no empleneu</v>
      </c>
      <c r="L494" s="290" t="str">
        <f t="shared" si="32"/>
        <v>no empleneu</v>
      </c>
      <c r="M494" s="290" t="str">
        <f t="shared" si="33"/>
        <v>no empleneu</v>
      </c>
      <c r="N494" s="682"/>
      <c r="O494" s="291"/>
      <c r="P494" s="287"/>
      <c r="Q494" s="121" t="str">
        <f t="shared" si="24"/>
        <v>0,00000</v>
      </c>
      <c r="R494" s="292"/>
      <c r="S494" s="278"/>
      <c r="T494" s="1746"/>
      <c r="U494" s="27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row>
    <row r="495" spans="1:57" ht="35.1" hidden="1" customHeight="1" outlineLevel="1" x14ac:dyDescent="0.25">
      <c r="A495" s="107"/>
      <c r="B495" s="285"/>
      <c r="C495" s="286" t="s">
        <v>524</v>
      </c>
      <c r="D495" s="287"/>
      <c r="E495" s="288"/>
      <c r="F495" s="289"/>
      <c r="G495" s="598"/>
      <c r="H495" s="674"/>
      <c r="I495" s="674"/>
      <c r="J495" s="290" t="str">
        <f t="shared" si="34"/>
        <v>no empleneu</v>
      </c>
      <c r="K495" s="290" t="str">
        <f t="shared" si="31"/>
        <v>no empleneu</v>
      </c>
      <c r="L495" s="290" t="str">
        <f t="shared" si="32"/>
        <v>no empleneu</v>
      </c>
      <c r="M495" s="290" t="str">
        <f t="shared" si="33"/>
        <v>no empleneu</v>
      </c>
      <c r="N495" s="682"/>
      <c r="O495" s="291"/>
      <c r="P495" s="287"/>
      <c r="Q495" s="121" t="str">
        <f t="shared" si="24"/>
        <v>0,00000</v>
      </c>
      <c r="R495" s="292"/>
      <c r="S495" s="278"/>
      <c r="T495" s="1746"/>
      <c r="U495" s="27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row>
    <row r="496" spans="1:57" ht="35.1" hidden="1" customHeight="1" outlineLevel="1" x14ac:dyDescent="0.25">
      <c r="A496" s="107"/>
      <c r="B496" s="285"/>
      <c r="C496" s="286" t="s">
        <v>525</v>
      </c>
      <c r="D496" s="287"/>
      <c r="E496" s="288"/>
      <c r="F496" s="289"/>
      <c r="G496" s="598"/>
      <c r="H496" s="674"/>
      <c r="I496" s="674"/>
      <c r="J496" s="290" t="str">
        <f t="shared" si="34"/>
        <v>no empleneu</v>
      </c>
      <c r="K496" s="290" t="str">
        <f t="shared" si="31"/>
        <v>no empleneu</v>
      </c>
      <c r="L496" s="290" t="str">
        <f t="shared" si="32"/>
        <v>no empleneu</v>
      </c>
      <c r="M496" s="290" t="str">
        <f t="shared" si="33"/>
        <v>no empleneu</v>
      </c>
      <c r="N496" s="682"/>
      <c r="O496" s="291"/>
      <c r="P496" s="287"/>
      <c r="Q496" s="121" t="str">
        <f t="shared" si="24"/>
        <v>0,00000</v>
      </c>
      <c r="R496" s="292"/>
      <c r="S496" s="278"/>
      <c r="T496" s="1746"/>
      <c r="U496" s="27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row>
    <row r="497" spans="1:57" ht="35.1" hidden="1" customHeight="1" outlineLevel="1" x14ac:dyDescent="0.25">
      <c r="A497" s="107"/>
      <c r="B497" s="285"/>
      <c r="C497" s="286" t="s">
        <v>526</v>
      </c>
      <c r="D497" s="287"/>
      <c r="E497" s="288"/>
      <c r="F497" s="289"/>
      <c r="G497" s="598"/>
      <c r="H497" s="674"/>
      <c r="I497" s="674"/>
      <c r="J497" s="290" t="str">
        <f t="shared" si="34"/>
        <v>no empleneu</v>
      </c>
      <c r="K497" s="290" t="str">
        <f t="shared" si="31"/>
        <v>no empleneu</v>
      </c>
      <c r="L497" s="290" t="str">
        <f t="shared" si="32"/>
        <v>no empleneu</v>
      </c>
      <c r="M497" s="290" t="str">
        <f t="shared" si="33"/>
        <v>no empleneu</v>
      </c>
      <c r="N497" s="682"/>
      <c r="O497" s="291"/>
      <c r="P497" s="287"/>
      <c r="Q497" s="121" t="str">
        <f t="shared" si="24"/>
        <v>0,00000</v>
      </c>
      <c r="R497" s="292"/>
      <c r="S497" s="278"/>
      <c r="T497" s="1746"/>
      <c r="U497" s="27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row>
    <row r="498" spans="1:57" ht="35.1" hidden="1" customHeight="1" outlineLevel="1" x14ac:dyDescent="0.25">
      <c r="A498" s="107"/>
      <c r="B498" s="285"/>
      <c r="C498" s="286" t="s">
        <v>527</v>
      </c>
      <c r="D498" s="287"/>
      <c r="E498" s="288"/>
      <c r="F498" s="289"/>
      <c r="G498" s="598"/>
      <c r="H498" s="674"/>
      <c r="I498" s="674"/>
      <c r="J498" s="290" t="str">
        <f t="shared" si="34"/>
        <v>no empleneu</v>
      </c>
      <c r="K498" s="290" t="str">
        <f t="shared" si="31"/>
        <v>no empleneu</v>
      </c>
      <c r="L498" s="290" t="str">
        <f t="shared" si="32"/>
        <v>no empleneu</v>
      </c>
      <c r="M498" s="290" t="str">
        <f t="shared" si="33"/>
        <v>no empleneu</v>
      </c>
      <c r="N498" s="682"/>
      <c r="O498" s="291"/>
      <c r="P498" s="287"/>
      <c r="Q498" s="121" t="str">
        <f t="shared" si="24"/>
        <v>0,00000</v>
      </c>
      <c r="R498" s="292"/>
      <c r="S498" s="278"/>
      <c r="T498" s="1746"/>
      <c r="U498" s="27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row>
    <row r="499" spans="1:57" ht="35.1" hidden="1" customHeight="1" outlineLevel="1" x14ac:dyDescent="0.25">
      <c r="A499" s="107"/>
      <c r="B499" s="285"/>
      <c r="C499" s="286" t="s">
        <v>528</v>
      </c>
      <c r="D499" s="287"/>
      <c r="E499" s="288"/>
      <c r="F499" s="289"/>
      <c r="G499" s="598"/>
      <c r="H499" s="674"/>
      <c r="I499" s="674"/>
      <c r="J499" s="290" t="str">
        <f t="shared" si="34"/>
        <v>no empleneu</v>
      </c>
      <c r="K499" s="290" t="str">
        <f t="shared" si="31"/>
        <v>no empleneu</v>
      </c>
      <c r="L499" s="290" t="str">
        <f t="shared" si="32"/>
        <v>no empleneu</v>
      </c>
      <c r="M499" s="290" t="str">
        <f t="shared" si="33"/>
        <v>no empleneu</v>
      </c>
      <c r="N499" s="682"/>
      <c r="O499" s="291"/>
      <c r="P499" s="287"/>
      <c r="Q499" s="121" t="str">
        <f t="shared" si="24"/>
        <v>0,00000</v>
      </c>
      <c r="R499" s="292"/>
      <c r="S499" s="278"/>
      <c r="T499" s="1746"/>
      <c r="U499" s="27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row>
    <row r="500" spans="1:57" ht="35.1" hidden="1" customHeight="1" outlineLevel="1" x14ac:dyDescent="0.25">
      <c r="A500" s="107"/>
      <c r="B500" s="285"/>
      <c r="C500" s="286" t="s">
        <v>529</v>
      </c>
      <c r="D500" s="287"/>
      <c r="E500" s="288"/>
      <c r="F500" s="289"/>
      <c r="G500" s="598"/>
      <c r="H500" s="674"/>
      <c r="I500" s="674"/>
      <c r="J500" s="290" t="str">
        <f t="shared" si="34"/>
        <v>no empleneu</v>
      </c>
      <c r="K500" s="290" t="str">
        <f t="shared" si="31"/>
        <v>no empleneu</v>
      </c>
      <c r="L500" s="290" t="str">
        <f t="shared" si="32"/>
        <v>no empleneu</v>
      </c>
      <c r="M500" s="290" t="str">
        <f t="shared" si="33"/>
        <v>no empleneu</v>
      </c>
      <c r="N500" s="682"/>
      <c r="O500" s="291"/>
      <c r="P500" s="287"/>
      <c r="Q500" s="121" t="str">
        <f t="shared" si="24"/>
        <v>0,00000</v>
      </c>
      <c r="R500" s="292"/>
      <c r="S500" s="278"/>
      <c r="T500" s="1746"/>
      <c r="U500" s="27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row>
    <row r="501" spans="1:57" ht="35.1" hidden="1" customHeight="1" outlineLevel="1" x14ac:dyDescent="0.25">
      <c r="A501" s="107"/>
      <c r="B501" s="285"/>
      <c r="C501" s="286" t="s">
        <v>530</v>
      </c>
      <c r="D501" s="287"/>
      <c r="E501" s="288"/>
      <c r="F501" s="289"/>
      <c r="G501" s="598"/>
      <c r="H501" s="674"/>
      <c r="I501" s="674"/>
      <c r="J501" s="290" t="str">
        <f t="shared" si="34"/>
        <v>no empleneu</v>
      </c>
      <c r="K501" s="290" t="str">
        <f t="shared" si="31"/>
        <v>no empleneu</v>
      </c>
      <c r="L501" s="290" t="str">
        <f t="shared" si="32"/>
        <v>no empleneu</v>
      </c>
      <c r="M501" s="290" t="str">
        <f t="shared" si="33"/>
        <v>no empleneu</v>
      </c>
      <c r="N501" s="682"/>
      <c r="O501" s="291"/>
      <c r="P501" s="287"/>
      <c r="Q501" s="121" t="str">
        <f t="shared" si="24"/>
        <v>0,00000</v>
      </c>
      <c r="R501" s="292"/>
      <c r="S501" s="278"/>
      <c r="T501" s="1746"/>
      <c r="U501" s="27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row>
    <row r="502" spans="1:57" ht="35.1" hidden="1" customHeight="1" outlineLevel="1" x14ac:dyDescent="0.25">
      <c r="A502" s="107"/>
      <c r="B502" s="285"/>
      <c r="C502" s="286" t="s">
        <v>531</v>
      </c>
      <c r="D502" s="287"/>
      <c r="E502" s="288"/>
      <c r="F502" s="289"/>
      <c r="G502" s="598"/>
      <c r="H502" s="674"/>
      <c r="I502" s="674"/>
      <c r="J502" s="290" t="str">
        <f t="shared" si="34"/>
        <v>no empleneu</v>
      </c>
      <c r="K502" s="290" t="str">
        <f t="shared" si="31"/>
        <v>no empleneu</v>
      </c>
      <c r="L502" s="290" t="str">
        <f t="shared" si="32"/>
        <v>no empleneu</v>
      </c>
      <c r="M502" s="290" t="str">
        <f t="shared" si="33"/>
        <v>no empleneu</v>
      </c>
      <c r="N502" s="682"/>
      <c r="O502" s="291"/>
      <c r="P502" s="287"/>
      <c r="Q502" s="121" t="str">
        <f t="shared" si="24"/>
        <v>0,00000</v>
      </c>
      <c r="R502" s="292"/>
      <c r="S502" s="278"/>
      <c r="T502" s="1746"/>
      <c r="U502" s="27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row>
    <row r="503" spans="1:57" ht="35.1" hidden="1" customHeight="1" outlineLevel="1" x14ac:dyDescent="0.25">
      <c r="A503" s="107"/>
      <c r="B503" s="285"/>
      <c r="C503" s="286" t="s">
        <v>532</v>
      </c>
      <c r="D503" s="287"/>
      <c r="E503" s="288"/>
      <c r="F503" s="289"/>
      <c r="G503" s="598"/>
      <c r="H503" s="674"/>
      <c r="I503" s="674"/>
      <c r="J503" s="290" t="str">
        <f t="shared" si="34"/>
        <v>no empleneu</v>
      </c>
      <c r="K503" s="290" t="str">
        <f t="shared" si="31"/>
        <v>no empleneu</v>
      </c>
      <c r="L503" s="290" t="str">
        <f t="shared" si="32"/>
        <v>no empleneu</v>
      </c>
      <c r="M503" s="290" t="str">
        <f t="shared" si="33"/>
        <v>no empleneu</v>
      </c>
      <c r="N503" s="682"/>
      <c r="O503" s="291"/>
      <c r="P503" s="287"/>
      <c r="Q503" s="121" t="str">
        <f t="shared" si="24"/>
        <v>0,00000</v>
      </c>
      <c r="R503" s="292"/>
      <c r="S503" s="278"/>
      <c r="T503" s="1746"/>
      <c r="U503" s="27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row>
    <row r="504" spans="1:57" ht="35.1" hidden="1" customHeight="1" outlineLevel="1" x14ac:dyDescent="0.25">
      <c r="A504" s="107"/>
      <c r="B504" s="285"/>
      <c r="C504" s="286" t="s">
        <v>533</v>
      </c>
      <c r="D504" s="287"/>
      <c r="E504" s="288"/>
      <c r="F504" s="289"/>
      <c r="G504" s="598"/>
      <c r="H504" s="674"/>
      <c r="I504" s="674"/>
      <c r="J504" s="290" t="str">
        <f t="shared" si="34"/>
        <v>no empleneu</v>
      </c>
      <c r="K504" s="290" t="str">
        <f t="shared" si="31"/>
        <v>no empleneu</v>
      </c>
      <c r="L504" s="290" t="str">
        <f t="shared" si="32"/>
        <v>no empleneu</v>
      </c>
      <c r="M504" s="290" t="str">
        <f t="shared" si="33"/>
        <v>no empleneu</v>
      </c>
      <c r="N504" s="682"/>
      <c r="O504" s="291"/>
      <c r="P504" s="287"/>
      <c r="Q504" s="121" t="str">
        <f t="shared" si="24"/>
        <v>0,00000</v>
      </c>
      <c r="R504" s="292"/>
      <c r="S504" s="278"/>
      <c r="T504" s="1746"/>
      <c r="U504" s="27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row>
    <row r="505" spans="1:57" ht="35.1" hidden="1" customHeight="1" outlineLevel="1" x14ac:dyDescent="0.25">
      <c r="A505" s="107"/>
      <c r="B505" s="285"/>
      <c r="C505" s="286" t="s">
        <v>534</v>
      </c>
      <c r="D505" s="287"/>
      <c r="E505" s="288"/>
      <c r="F505" s="289"/>
      <c r="G505" s="598"/>
      <c r="H505" s="674"/>
      <c r="I505" s="674"/>
      <c r="J505" s="290" t="str">
        <f t="shared" si="34"/>
        <v>no empleneu</v>
      </c>
      <c r="K505" s="290" t="str">
        <f t="shared" si="31"/>
        <v>no empleneu</v>
      </c>
      <c r="L505" s="290" t="str">
        <f t="shared" si="32"/>
        <v>no empleneu</v>
      </c>
      <c r="M505" s="290" t="str">
        <f t="shared" si="33"/>
        <v>no empleneu</v>
      </c>
      <c r="N505" s="682"/>
      <c r="O505" s="291"/>
      <c r="P505" s="287"/>
      <c r="Q505" s="121" t="str">
        <f t="shared" si="24"/>
        <v>0,00000</v>
      </c>
      <c r="R505" s="292"/>
      <c r="S505" s="278"/>
      <c r="T505" s="1746"/>
      <c r="U505" s="27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row>
    <row r="506" spans="1:57" ht="35.1" hidden="1" customHeight="1" outlineLevel="1" x14ac:dyDescent="0.25">
      <c r="A506" s="107"/>
      <c r="B506" s="285"/>
      <c r="C506" s="286" t="s">
        <v>535</v>
      </c>
      <c r="D506" s="287"/>
      <c r="E506" s="288"/>
      <c r="F506" s="289"/>
      <c r="G506" s="598"/>
      <c r="H506" s="674"/>
      <c r="I506" s="674"/>
      <c r="J506" s="290" t="str">
        <f t="shared" si="34"/>
        <v>no empleneu</v>
      </c>
      <c r="K506" s="290" t="str">
        <f t="shared" si="31"/>
        <v>no empleneu</v>
      </c>
      <c r="L506" s="290" t="str">
        <f t="shared" si="32"/>
        <v>no empleneu</v>
      </c>
      <c r="M506" s="290" t="str">
        <f t="shared" si="33"/>
        <v>no empleneu</v>
      </c>
      <c r="N506" s="682"/>
      <c r="O506" s="291"/>
      <c r="P506" s="287"/>
      <c r="Q506" s="121" t="str">
        <f t="shared" si="24"/>
        <v>0,00000</v>
      </c>
      <c r="R506" s="292"/>
      <c r="S506" s="278"/>
      <c r="T506" s="1746"/>
      <c r="U506" s="27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row>
    <row r="507" spans="1:57" ht="35.1" hidden="1" customHeight="1" outlineLevel="1" x14ac:dyDescent="0.25">
      <c r="A507" s="107"/>
      <c r="B507" s="285"/>
      <c r="C507" s="286" t="s">
        <v>536</v>
      </c>
      <c r="D507" s="287"/>
      <c r="E507" s="288"/>
      <c r="F507" s="289"/>
      <c r="G507" s="598"/>
      <c r="H507" s="674"/>
      <c r="I507" s="674"/>
      <c r="J507" s="290" t="str">
        <f t="shared" si="34"/>
        <v>no empleneu</v>
      </c>
      <c r="K507" s="290" t="str">
        <f t="shared" si="31"/>
        <v>no empleneu</v>
      </c>
      <c r="L507" s="290" t="str">
        <f t="shared" si="32"/>
        <v>no empleneu</v>
      </c>
      <c r="M507" s="290" t="str">
        <f t="shared" si="33"/>
        <v>no empleneu</v>
      </c>
      <c r="N507" s="682"/>
      <c r="O507" s="291"/>
      <c r="P507" s="287"/>
      <c r="Q507" s="121" t="str">
        <f t="shared" si="24"/>
        <v>0,00000</v>
      </c>
      <c r="R507" s="292"/>
      <c r="S507" s="278"/>
      <c r="T507" s="1746"/>
      <c r="U507" s="27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row>
    <row r="508" spans="1:57" ht="35.1" hidden="1" customHeight="1" outlineLevel="1" x14ac:dyDescent="0.25">
      <c r="A508" s="107"/>
      <c r="B508" s="285"/>
      <c r="C508" s="286" t="s">
        <v>537</v>
      </c>
      <c r="D508" s="287"/>
      <c r="E508" s="288"/>
      <c r="F508" s="289"/>
      <c r="G508" s="598"/>
      <c r="H508" s="674"/>
      <c r="I508" s="674"/>
      <c r="J508" s="290" t="str">
        <f t="shared" si="34"/>
        <v>no empleneu</v>
      </c>
      <c r="K508" s="290" t="str">
        <f t="shared" si="31"/>
        <v>no empleneu</v>
      </c>
      <c r="L508" s="290" t="str">
        <f t="shared" si="32"/>
        <v>no empleneu</v>
      </c>
      <c r="M508" s="290" t="str">
        <f t="shared" si="33"/>
        <v>no empleneu</v>
      </c>
      <c r="N508" s="682"/>
      <c r="O508" s="291"/>
      <c r="P508" s="287"/>
      <c r="Q508" s="121" t="str">
        <f t="shared" si="24"/>
        <v>0,00000</v>
      </c>
      <c r="R508" s="292"/>
      <c r="S508" s="278"/>
      <c r="T508" s="1746"/>
      <c r="U508" s="27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row>
    <row r="509" spans="1:57" ht="35.1" hidden="1" customHeight="1" outlineLevel="1" x14ac:dyDescent="0.25">
      <c r="A509" s="107"/>
      <c r="B509" s="285"/>
      <c r="C509" s="286" t="s">
        <v>538</v>
      </c>
      <c r="D509" s="287"/>
      <c r="E509" s="288"/>
      <c r="F509" s="289"/>
      <c r="G509" s="598"/>
      <c r="H509" s="674"/>
      <c r="I509" s="674"/>
      <c r="J509" s="290" t="str">
        <f t="shared" si="34"/>
        <v>no empleneu</v>
      </c>
      <c r="K509" s="290" t="str">
        <f t="shared" si="31"/>
        <v>no empleneu</v>
      </c>
      <c r="L509" s="290" t="str">
        <f t="shared" si="32"/>
        <v>no empleneu</v>
      </c>
      <c r="M509" s="290" t="str">
        <f t="shared" si="33"/>
        <v>no empleneu</v>
      </c>
      <c r="N509" s="682"/>
      <c r="O509" s="291"/>
      <c r="P509" s="287"/>
      <c r="Q509" s="121" t="str">
        <f t="shared" si="24"/>
        <v>0,00000</v>
      </c>
      <c r="R509" s="292"/>
      <c r="S509" s="278"/>
      <c r="T509" s="1746"/>
      <c r="U509" s="27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row>
    <row r="510" spans="1:57" ht="35.1" hidden="1" customHeight="1" outlineLevel="1" x14ac:dyDescent="0.25">
      <c r="A510" s="107"/>
      <c r="B510" s="285"/>
      <c r="C510" s="286" t="s">
        <v>539</v>
      </c>
      <c r="D510" s="287"/>
      <c r="E510" s="288"/>
      <c r="F510" s="289"/>
      <c r="G510" s="598"/>
      <c r="H510" s="674"/>
      <c r="I510" s="674"/>
      <c r="J510" s="290" t="str">
        <f t="shared" si="34"/>
        <v>no empleneu</v>
      </c>
      <c r="K510" s="290" t="str">
        <f t="shared" si="31"/>
        <v>no empleneu</v>
      </c>
      <c r="L510" s="290" t="str">
        <f t="shared" si="32"/>
        <v>no empleneu</v>
      </c>
      <c r="M510" s="290" t="str">
        <f t="shared" si="33"/>
        <v>no empleneu</v>
      </c>
      <c r="N510" s="682"/>
      <c r="O510" s="291"/>
      <c r="P510" s="287"/>
      <c r="Q510" s="121" t="str">
        <f t="shared" si="24"/>
        <v>0,00000</v>
      </c>
      <c r="R510" s="292"/>
      <c r="S510" s="278"/>
      <c r="T510" s="1746"/>
      <c r="U510" s="27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row>
    <row r="511" spans="1:57" ht="35.1" hidden="1" customHeight="1" outlineLevel="1" x14ac:dyDescent="0.25">
      <c r="A511" s="107"/>
      <c r="B511" s="285"/>
      <c r="C511" s="286" t="s">
        <v>540</v>
      </c>
      <c r="D511" s="287"/>
      <c r="E511" s="288"/>
      <c r="F511" s="289"/>
      <c r="G511" s="598"/>
      <c r="H511" s="674"/>
      <c r="I511" s="674"/>
      <c r="J511" s="290" t="str">
        <f t="shared" si="34"/>
        <v>no empleneu</v>
      </c>
      <c r="K511" s="290" t="str">
        <f t="shared" si="31"/>
        <v>no empleneu</v>
      </c>
      <c r="L511" s="290" t="str">
        <f t="shared" si="32"/>
        <v>no empleneu</v>
      </c>
      <c r="M511" s="290" t="str">
        <f t="shared" si="33"/>
        <v>no empleneu</v>
      </c>
      <c r="N511" s="682"/>
      <c r="O511" s="291"/>
      <c r="P511" s="287"/>
      <c r="Q511" s="121" t="str">
        <f t="shared" si="24"/>
        <v>0,00000</v>
      </c>
      <c r="R511" s="292"/>
      <c r="S511" s="278"/>
      <c r="T511" s="1746"/>
      <c r="U511" s="27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row>
    <row r="512" spans="1:57" ht="35.1" hidden="1" customHeight="1" outlineLevel="1" x14ac:dyDescent="0.25">
      <c r="A512" s="107"/>
      <c r="B512" s="285"/>
      <c r="C512" s="286" t="s">
        <v>541</v>
      </c>
      <c r="D512" s="287"/>
      <c r="E512" s="288"/>
      <c r="F512" s="289"/>
      <c r="G512" s="598"/>
      <c r="H512" s="674"/>
      <c r="I512" s="674"/>
      <c r="J512" s="290" t="str">
        <f t="shared" si="34"/>
        <v>no empleneu</v>
      </c>
      <c r="K512" s="290" t="str">
        <f t="shared" si="31"/>
        <v>no empleneu</v>
      </c>
      <c r="L512" s="290" t="str">
        <f t="shared" si="32"/>
        <v>no empleneu</v>
      </c>
      <c r="M512" s="290" t="str">
        <f t="shared" si="33"/>
        <v>no empleneu</v>
      </c>
      <c r="N512" s="682"/>
      <c r="O512" s="291"/>
      <c r="P512" s="287"/>
      <c r="Q512" s="121" t="str">
        <f t="shared" si="24"/>
        <v>0,00000</v>
      </c>
      <c r="R512" s="292"/>
      <c r="S512" s="278"/>
      <c r="T512" s="1746"/>
      <c r="U512" s="27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row>
    <row r="513" spans="1:57" ht="35.1" hidden="1" customHeight="1" outlineLevel="1" x14ac:dyDescent="0.25">
      <c r="A513" s="107"/>
      <c r="B513" s="285"/>
      <c r="C513" s="286" t="s">
        <v>542</v>
      </c>
      <c r="D513" s="287"/>
      <c r="E513" s="288"/>
      <c r="F513" s="289"/>
      <c r="G513" s="598"/>
      <c r="H513" s="674"/>
      <c r="I513" s="674"/>
      <c r="J513" s="290" t="str">
        <f t="shared" si="34"/>
        <v>no empleneu</v>
      </c>
      <c r="K513" s="290" t="str">
        <f t="shared" si="31"/>
        <v>no empleneu</v>
      </c>
      <c r="L513" s="290" t="str">
        <f t="shared" si="32"/>
        <v>no empleneu</v>
      </c>
      <c r="M513" s="290" t="str">
        <f t="shared" si="33"/>
        <v>no empleneu</v>
      </c>
      <c r="N513" s="682"/>
      <c r="O513" s="291"/>
      <c r="P513" s="287"/>
      <c r="Q513" s="121" t="str">
        <f t="shared" si="24"/>
        <v>0,00000</v>
      </c>
      <c r="R513" s="292"/>
      <c r="S513" s="278"/>
      <c r="T513" s="1746"/>
      <c r="U513" s="27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row>
    <row r="514" spans="1:57" ht="35.1" hidden="1" customHeight="1" outlineLevel="1" x14ac:dyDescent="0.25">
      <c r="A514" s="107"/>
      <c r="B514" s="285"/>
      <c r="C514" s="286" t="s">
        <v>543</v>
      </c>
      <c r="D514" s="287"/>
      <c r="E514" s="288"/>
      <c r="F514" s="289"/>
      <c r="G514" s="598"/>
      <c r="H514" s="674"/>
      <c r="I514" s="674"/>
      <c r="J514" s="290" t="str">
        <f t="shared" si="34"/>
        <v>no empleneu</v>
      </c>
      <c r="K514" s="290" t="str">
        <f t="shared" si="31"/>
        <v>no empleneu</v>
      </c>
      <c r="L514" s="290" t="str">
        <f t="shared" si="32"/>
        <v>no empleneu</v>
      </c>
      <c r="M514" s="290" t="str">
        <f t="shared" si="33"/>
        <v>no empleneu</v>
      </c>
      <c r="N514" s="682"/>
      <c r="O514" s="291"/>
      <c r="P514" s="287"/>
      <c r="Q514" s="121" t="str">
        <f t="shared" si="24"/>
        <v>0,00000</v>
      </c>
      <c r="R514" s="292"/>
      <c r="S514" s="278"/>
      <c r="T514" s="1746"/>
      <c r="U514" s="27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row>
    <row r="515" spans="1:57" ht="35.1" hidden="1" customHeight="1" outlineLevel="1" x14ac:dyDescent="0.25">
      <c r="A515" s="107"/>
      <c r="B515" s="285"/>
      <c r="C515" s="286" t="s">
        <v>544</v>
      </c>
      <c r="D515" s="287"/>
      <c r="E515" s="288"/>
      <c r="F515" s="289"/>
      <c r="G515" s="598"/>
      <c r="H515" s="674"/>
      <c r="I515" s="674"/>
      <c r="J515" s="290" t="str">
        <f t="shared" si="34"/>
        <v>no empleneu</v>
      </c>
      <c r="K515" s="290" t="str">
        <f t="shared" si="31"/>
        <v>no empleneu</v>
      </c>
      <c r="L515" s="290" t="str">
        <f t="shared" si="32"/>
        <v>no empleneu</v>
      </c>
      <c r="M515" s="290" t="str">
        <f t="shared" si="33"/>
        <v>no empleneu</v>
      </c>
      <c r="N515" s="682"/>
      <c r="O515" s="291"/>
      <c r="P515" s="287"/>
      <c r="Q515" s="121" t="str">
        <f t="shared" si="24"/>
        <v>0,00000</v>
      </c>
      <c r="R515" s="292"/>
      <c r="S515" s="278"/>
      <c r="T515" s="1746"/>
      <c r="U515" s="27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row>
    <row r="516" spans="1:57" ht="35.1" hidden="1" customHeight="1" outlineLevel="1" x14ac:dyDescent="0.25">
      <c r="A516" s="107"/>
      <c r="B516" s="285"/>
      <c r="C516" s="286" t="s">
        <v>545</v>
      </c>
      <c r="D516" s="287"/>
      <c r="E516" s="288"/>
      <c r="F516" s="289"/>
      <c r="G516" s="598"/>
      <c r="H516" s="674"/>
      <c r="I516" s="674"/>
      <c r="J516" s="290" t="str">
        <f t="shared" si="34"/>
        <v>no empleneu</v>
      </c>
      <c r="K516" s="290" t="str">
        <f t="shared" si="31"/>
        <v>no empleneu</v>
      </c>
      <c r="L516" s="290" t="str">
        <f t="shared" si="32"/>
        <v>no empleneu</v>
      </c>
      <c r="M516" s="290" t="str">
        <f t="shared" si="33"/>
        <v>no empleneu</v>
      </c>
      <c r="N516" s="682"/>
      <c r="O516" s="291"/>
      <c r="P516" s="287"/>
      <c r="Q516" s="121" t="str">
        <f t="shared" si="24"/>
        <v>0,00000</v>
      </c>
      <c r="R516" s="292"/>
      <c r="S516" s="278"/>
      <c r="T516" s="1746"/>
      <c r="U516" s="27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row>
    <row r="517" spans="1:57" ht="35.1" hidden="1" customHeight="1" outlineLevel="1" x14ac:dyDescent="0.25">
      <c r="A517" s="107"/>
      <c r="B517" s="285"/>
      <c r="C517" s="286" t="s">
        <v>546</v>
      </c>
      <c r="D517" s="287"/>
      <c r="E517" s="288"/>
      <c r="F517" s="289"/>
      <c r="G517" s="598"/>
      <c r="H517" s="674"/>
      <c r="I517" s="674"/>
      <c r="J517" s="290" t="str">
        <f t="shared" si="34"/>
        <v>no empleneu</v>
      </c>
      <c r="K517" s="290" t="str">
        <f t="shared" si="31"/>
        <v>no empleneu</v>
      </c>
      <c r="L517" s="290" t="str">
        <f t="shared" si="32"/>
        <v>no empleneu</v>
      </c>
      <c r="M517" s="290" t="str">
        <f t="shared" si="33"/>
        <v>no empleneu</v>
      </c>
      <c r="N517" s="682"/>
      <c r="O517" s="291"/>
      <c r="P517" s="287"/>
      <c r="Q517" s="121" t="str">
        <f t="shared" si="24"/>
        <v>0,00000</v>
      </c>
      <c r="R517" s="292"/>
      <c r="S517" s="278"/>
      <c r="T517" s="1746"/>
      <c r="U517" s="27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row>
    <row r="518" spans="1:57" ht="35.1" hidden="1" customHeight="1" outlineLevel="1" x14ac:dyDescent="0.25">
      <c r="A518" s="107"/>
      <c r="B518" s="285"/>
      <c r="C518" s="286" t="s">
        <v>547</v>
      </c>
      <c r="D518" s="287"/>
      <c r="E518" s="288"/>
      <c r="F518" s="289"/>
      <c r="G518" s="598"/>
      <c r="H518" s="674"/>
      <c r="I518" s="674"/>
      <c r="J518" s="290" t="str">
        <f t="shared" si="34"/>
        <v>no empleneu</v>
      </c>
      <c r="K518" s="290" t="str">
        <f t="shared" si="31"/>
        <v>no empleneu</v>
      </c>
      <c r="L518" s="290" t="str">
        <f t="shared" si="32"/>
        <v>no empleneu</v>
      </c>
      <c r="M518" s="290" t="str">
        <f t="shared" si="33"/>
        <v>no empleneu</v>
      </c>
      <c r="N518" s="682"/>
      <c r="O518" s="291"/>
      <c r="P518" s="287"/>
      <c r="Q518" s="121" t="str">
        <f t="shared" si="24"/>
        <v>0,00000</v>
      </c>
      <c r="R518" s="292"/>
      <c r="S518" s="278"/>
      <c r="T518" s="1746"/>
      <c r="U518" s="27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row>
    <row r="519" spans="1:57" ht="35.1" hidden="1" customHeight="1" outlineLevel="1" x14ac:dyDescent="0.25">
      <c r="A519" s="107"/>
      <c r="B519" s="285"/>
      <c r="C519" s="286" t="s">
        <v>548</v>
      </c>
      <c r="D519" s="287"/>
      <c r="E519" s="288"/>
      <c r="F519" s="289"/>
      <c r="G519" s="598"/>
      <c r="H519" s="674"/>
      <c r="I519" s="674"/>
      <c r="J519" s="290" t="str">
        <f t="shared" si="34"/>
        <v>no empleneu</v>
      </c>
      <c r="K519" s="290" t="str">
        <f t="shared" si="31"/>
        <v>no empleneu</v>
      </c>
      <c r="L519" s="290" t="str">
        <f t="shared" si="32"/>
        <v>no empleneu</v>
      </c>
      <c r="M519" s="290" t="str">
        <f t="shared" si="33"/>
        <v>no empleneu</v>
      </c>
      <c r="N519" s="682"/>
      <c r="O519" s="291"/>
      <c r="P519" s="287"/>
      <c r="Q519" s="121" t="str">
        <f t="shared" si="24"/>
        <v>0,00000</v>
      </c>
      <c r="R519" s="292"/>
      <c r="S519" s="278"/>
      <c r="T519" s="1746"/>
      <c r="U519" s="27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row>
    <row r="520" spans="1:57" ht="35.1" hidden="1" customHeight="1" outlineLevel="1" x14ac:dyDescent="0.25">
      <c r="A520" s="107"/>
      <c r="B520" s="285"/>
      <c r="C520" s="286" t="s">
        <v>549</v>
      </c>
      <c r="D520" s="287"/>
      <c r="E520" s="288"/>
      <c r="F520" s="289"/>
      <c r="G520" s="598"/>
      <c r="H520" s="674"/>
      <c r="I520" s="674"/>
      <c r="J520" s="290" t="str">
        <f t="shared" si="34"/>
        <v>no empleneu</v>
      </c>
      <c r="K520" s="290" t="str">
        <f t="shared" si="31"/>
        <v>no empleneu</v>
      </c>
      <c r="L520" s="290" t="str">
        <f t="shared" si="32"/>
        <v>no empleneu</v>
      </c>
      <c r="M520" s="290" t="str">
        <f t="shared" si="33"/>
        <v>no empleneu</v>
      </c>
      <c r="N520" s="682"/>
      <c r="O520" s="291"/>
      <c r="P520" s="287"/>
      <c r="Q520" s="121" t="str">
        <f t="shared" si="24"/>
        <v>0,00000</v>
      </c>
      <c r="R520" s="292"/>
      <c r="S520" s="278"/>
      <c r="T520" s="1746"/>
      <c r="U520" s="27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row>
    <row r="521" spans="1:57" ht="35.1" hidden="1" customHeight="1" outlineLevel="1" x14ac:dyDescent="0.25">
      <c r="A521" s="107"/>
      <c r="B521" s="285"/>
      <c r="C521" s="286" t="s">
        <v>550</v>
      </c>
      <c r="D521" s="287"/>
      <c r="E521" s="288"/>
      <c r="F521" s="289"/>
      <c r="G521" s="598"/>
      <c r="H521" s="674"/>
      <c r="I521" s="674"/>
      <c r="J521" s="290" t="str">
        <f t="shared" si="34"/>
        <v>no empleneu</v>
      </c>
      <c r="K521" s="290" t="str">
        <f t="shared" si="31"/>
        <v>no empleneu</v>
      </c>
      <c r="L521" s="290" t="str">
        <f t="shared" si="32"/>
        <v>no empleneu</v>
      </c>
      <c r="M521" s="290" t="str">
        <f t="shared" si="33"/>
        <v>no empleneu</v>
      </c>
      <c r="N521" s="682"/>
      <c r="O521" s="291"/>
      <c r="P521" s="287"/>
      <c r="Q521" s="121" t="str">
        <f t="shared" si="24"/>
        <v>0,00000</v>
      </c>
      <c r="R521" s="292"/>
      <c r="S521" s="278"/>
      <c r="T521" s="1746"/>
      <c r="U521" s="27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row>
    <row r="522" spans="1:57" ht="35.1" hidden="1" customHeight="1" outlineLevel="1" x14ac:dyDescent="0.25">
      <c r="A522" s="107"/>
      <c r="B522" s="285"/>
      <c r="C522" s="286" t="s">
        <v>551</v>
      </c>
      <c r="D522" s="287"/>
      <c r="E522" s="288"/>
      <c r="F522" s="289"/>
      <c r="G522" s="598"/>
      <c r="H522" s="674"/>
      <c r="I522" s="674"/>
      <c r="J522" s="290" t="str">
        <f t="shared" si="34"/>
        <v>no empleneu</v>
      </c>
      <c r="K522" s="290" t="str">
        <f t="shared" si="31"/>
        <v>no empleneu</v>
      </c>
      <c r="L522" s="290" t="str">
        <f t="shared" si="32"/>
        <v>no empleneu</v>
      </c>
      <c r="M522" s="290" t="str">
        <f t="shared" si="33"/>
        <v>no empleneu</v>
      </c>
      <c r="N522" s="682"/>
      <c r="O522" s="291"/>
      <c r="P522" s="287"/>
      <c r="Q522" s="121" t="str">
        <f t="shared" si="24"/>
        <v>0,00000</v>
      </c>
      <c r="R522" s="292"/>
      <c r="S522" s="278"/>
      <c r="T522" s="1746"/>
      <c r="U522" s="27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row>
    <row r="523" spans="1:57" ht="35.1" hidden="1" customHeight="1" outlineLevel="1" x14ac:dyDescent="0.25">
      <c r="A523" s="107"/>
      <c r="B523" s="285"/>
      <c r="C523" s="286" t="s">
        <v>552</v>
      </c>
      <c r="D523" s="287"/>
      <c r="E523" s="288"/>
      <c r="F523" s="289"/>
      <c r="G523" s="598"/>
      <c r="H523" s="674"/>
      <c r="I523" s="674"/>
      <c r="J523" s="290" t="str">
        <f t="shared" si="34"/>
        <v>no empleneu</v>
      </c>
      <c r="K523" s="290" t="str">
        <f t="shared" si="31"/>
        <v>no empleneu</v>
      </c>
      <c r="L523" s="290" t="str">
        <f t="shared" si="32"/>
        <v>no empleneu</v>
      </c>
      <c r="M523" s="290" t="str">
        <f t="shared" si="33"/>
        <v>no empleneu</v>
      </c>
      <c r="N523" s="682"/>
      <c r="O523" s="291"/>
      <c r="P523" s="287"/>
      <c r="Q523" s="121" t="str">
        <f t="shared" si="24"/>
        <v>0,00000</v>
      </c>
      <c r="R523" s="292"/>
      <c r="S523" s="278"/>
      <c r="T523" s="1746"/>
      <c r="U523" s="27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row>
    <row r="524" spans="1:57" ht="35.1" hidden="1" customHeight="1" outlineLevel="1" x14ac:dyDescent="0.25">
      <c r="A524" s="107"/>
      <c r="B524" s="285"/>
      <c r="C524" s="286" t="s">
        <v>553</v>
      </c>
      <c r="D524" s="287"/>
      <c r="E524" s="288"/>
      <c r="F524" s="289"/>
      <c r="G524" s="598"/>
      <c r="H524" s="674"/>
      <c r="I524" s="674"/>
      <c r="J524" s="290" t="str">
        <f t="shared" si="34"/>
        <v>no empleneu</v>
      </c>
      <c r="K524" s="290" t="str">
        <f t="shared" si="31"/>
        <v>no empleneu</v>
      </c>
      <c r="L524" s="290" t="str">
        <f t="shared" si="32"/>
        <v>no empleneu</v>
      </c>
      <c r="M524" s="290" t="str">
        <f t="shared" si="33"/>
        <v>no empleneu</v>
      </c>
      <c r="N524" s="682"/>
      <c r="O524" s="291"/>
      <c r="P524" s="287"/>
      <c r="Q524" s="121" t="str">
        <f t="shared" si="24"/>
        <v>0,00000</v>
      </c>
      <c r="R524" s="292"/>
      <c r="S524" s="278"/>
      <c r="T524" s="1746"/>
      <c r="U524" s="27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row>
    <row r="525" spans="1:57" ht="35.1" hidden="1" customHeight="1" outlineLevel="1" x14ac:dyDescent="0.25">
      <c r="A525" s="107"/>
      <c r="B525" s="285"/>
      <c r="C525" s="286" t="s">
        <v>554</v>
      </c>
      <c r="D525" s="287"/>
      <c r="E525" s="288"/>
      <c r="F525" s="289"/>
      <c r="G525" s="598"/>
      <c r="H525" s="674"/>
      <c r="I525" s="674"/>
      <c r="J525" s="290" t="str">
        <f t="shared" si="34"/>
        <v>no empleneu</v>
      </c>
      <c r="K525" s="290" t="str">
        <f t="shared" ref="K525:K588" si="35">IF(G525=0,"no empleneu","indiqueu la dada")</f>
        <v>no empleneu</v>
      </c>
      <c r="L525" s="290" t="str">
        <f t="shared" ref="L525:L588" si="36">IF(G525=0,"no empleneu",IF(G525=1,"no empleneu",IF(G525=2,"indiqueu la dada")))</f>
        <v>no empleneu</v>
      </c>
      <c r="M525" s="290" t="str">
        <f t="shared" si="33"/>
        <v>no empleneu</v>
      </c>
      <c r="N525" s="682"/>
      <c r="O525" s="291"/>
      <c r="P525" s="287"/>
      <c r="Q525" s="121" t="str">
        <f t="shared" si="24"/>
        <v>0,00000</v>
      </c>
      <c r="R525" s="292"/>
      <c r="S525" s="278"/>
      <c r="T525" s="1746"/>
      <c r="U525" s="27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row>
    <row r="526" spans="1:57" ht="35.1" hidden="1" customHeight="1" outlineLevel="1" x14ac:dyDescent="0.25">
      <c r="A526" s="107"/>
      <c r="B526" s="285"/>
      <c r="C526" s="286" t="s">
        <v>555</v>
      </c>
      <c r="D526" s="287"/>
      <c r="E526" s="288"/>
      <c r="F526" s="289"/>
      <c r="G526" s="598"/>
      <c r="H526" s="674"/>
      <c r="I526" s="674"/>
      <c r="J526" s="290" t="str">
        <f t="shared" si="34"/>
        <v>no empleneu</v>
      </c>
      <c r="K526" s="290" t="str">
        <f t="shared" si="35"/>
        <v>no empleneu</v>
      </c>
      <c r="L526" s="290" t="str">
        <f t="shared" si="36"/>
        <v>no empleneu</v>
      </c>
      <c r="M526" s="290" t="str">
        <f t="shared" ref="M526:M589" si="37">IF(G526=0,"no empleneu",IF(G526=1,"no empleneu",IF(G526=2,"indiqueu la dada")))</f>
        <v>no empleneu</v>
      </c>
      <c r="N526" s="682"/>
      <c r="O526" s="291"/>
      <c r="P526" s="287"/>
      <c r="Q526" s="121" t="str">
        <f t="shared" si="24"/>
        <v>0,00000</v>
      </c>
      <c r="R526" s="292"/>
      <c r="S526" s="278"/>
      <c r="T526" s="1746"/>
      <c r="U526" s="27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row>
    <row r="527" spans="1:57" ht="35.1" hidden="1" customHeight="1" outlineLevel="1" x14ac:dyDescent="0.25">
      <c r="A527" s="107"/>
      <c r="B527" s="285"/>
      <c r="C527" s="286" t="s">
        <v>556</v>
      </c>
      <c r="D527" s="287"/>
      <c r="E527" s="288"/>
      <c r="F527" s="289"/>
      <c r="G527" s="598"/>
      <c r="H527" s="674"/>
      <c r="I527" s="674"/>
      <c r="J527" s="290" t="str">
        <f t="shared" si="34"/>
        <v>no empleneu</v>
      </c>
      <c r="K527" s="290" t="str">
        <f t="shared" si="35"/>
        <v>no empleneu</v>
      </c>
      <c r="L527" s="290" t="str">
        <f t="shared" si="36"/>
        <v>no empleneu</v>
      </c>
      <c r="M527" s="290" t="str">
        <f t="shared" si="37"/>
        <v>no empleneu</v>
      </c>
      <c r="N527" s="682"/>
      <c r="O527" s="291"/>
      <c r="P527" s="287"/>
      <c r="Q527" s="121" t="str">
        <f t="shared" si="24"/>
        <v>0,00000</v>
      </c>
      <c r="R527" s="292"/>
      <c r="S527" s="278"/>
      <c r="T527" s="1746"/>
      <c r="U527" s="27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row>
    <row r="528" spans="1:57" ht="35.1" hidden="1" customHeight="1" outlineLevel="1" x14ac:dyDescent="0.25">
      <c r="A528" s="107"/>
      <c r="B528" s="285"/>
      <c r="C528" s="286" t="s">
        <v>557</v>
      </c>
      <c r="D528" s="287"/>
      <c r="E528" s="288"/>
      <c r="F528" s="289"/>
      <c r="G528" s="598"/>
      <c r="H528" s="674"/>
      <c r="I528" s="674"/>
      <c r="J528" s="290" t="str">
        <f t="shared" si="34"/>
        <v>no empleneu</v>
      </c>
      <c r="K528" s="290" t="str">
        <f t="shared" si="35"/>
        <v>no empleneu</v>
      </c>
      <c r="L528" s="290" t="str">
        <f t="shared" si="36"/>
        <v>no empleneu</v>
      </c>
      <c r="M528" s="290" t="str">
        <f t="shared" si="37"/>
        <v>no empleneu</v>
      </c>
      <c r="N528" s="682"/>
      <c r="O528" s="291"/>
      <c r="P528" s="287"/>
      <c r="Q528" s="121" t="str">
        <f t="shared" si="24"/>
        <v>0,00000</v>
      </c>
      <c r="R528" s="292"/>
      <c r="S528" s="278"/>
      <c r="T528" s="1746"/>
      <c r="U528" s="27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row>
    <row r="529" spans="1:57" ht="35.1" hidden="1" customHeight="1" outlineLevel="1" x14ac:dyDescent="0.25">
      <c r="A529" s="107"/>
      <c r="B529" s="285"/>
      <c r="C529" s="286" t="s">
        <v>558</v>
      </c>
      <c r="D529" s="287"/>
      <c r="E529" s="288"/>
      <c r="F529" s="289"/>
      <c r="G529" s="598"/>
      <c r="H529" s="674"/>
      <c r="I529" s="674"/>
      <c r="J529" s="290" t="str">
        <f t="shared" ref="J529:J592" si="38">IF(G529=0,"no empleneu","indiqueu la dada")</f>
        <v>no empleneu</v>
      </c>
      <c r="K529" s="290" t="str">
        <f t="shared" si="35"/>
        <v>no empleneu</v>
      </c>
      <c r="L529" s="290" t="str">
        <f t="shared" si="36"/>
        <v>no empleneu</v>
      </c>
      <c r="M529" s="290" t="str">
        <f t="shared" si="37"/>
        <v>no empleneu</v>
      </c>
      <c r="N529" s="682"/>
      <c r="O529" s="291"/>
      <c r="P529" s="287"/>
      <c r="Q529" s="121" t="str">
        <f t="shared" si="24"/>
        <v>0,00000</v>
      </c>
      <c r="R529" s="292"/>
      <c r="S529" s="278"/>
      <c r="T529" s="1746"/>
      <c r="U529" s="27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row>
    <row r="530" spans="1:57" ht="35.1" hidden="1" customHeight="1" outlineLevel="1" x14ac:dyDescent="0.25">
      <c r="A530" s="107"/>
      <c r="B530" s="285"/>
      <c r="C530" s="286" t="s">
        <v>559</v>
      </c>
      <c r="D530" s="287"/>
      <c r="E530" s="288"/>
      <c r="F530" s="289"/>
      <c r="G530" s="598"/>
      <c r="H530" s="674"/>
      <c r="I530" s="674"/>
      <c r="J530" s="290" t="str">
        <f t="shared" si="38"/>
        <v>no empleneu</v>
      </c>
      <c r="K530" s="290" t="str">
        <f t="shared" si="35"/>
        <v>no empleneu</v>
      </c>
      <c r="L530" s="290" t="str">
        <f t="shared" si="36"/>
        <v>no empleneu</v>
      </c>
      <c r="M530" s="290" t="str">
        <f t="shared" si="37"/>
        <v>no empleneu</v>
      </c>
      <c r="N530" s="682"/>
      <c r="O530" s="291"/>
      <c r="P530" s="287"/>
      <c r="Q530" s="121" t="str">
        <f t="shared" si="24"/>
        <v>0,00000</v>
      </c>
      <c r="R530" s="292"/>
      <c r="S530" s="278"/>
      <c r="T530" s="1746"/>
      <c r="U530" s="27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row>
    <row r="531" spans="1:57" ht="35.1" hidden="1" customHeight="1" outlineLevel="1" x14ac:dyDescent="0.25">
      <c r="A531" s="107"/>
      <c r="B531" s="285"/>
      <c r="C531" s="286" t="s">
        <v>560</v>
      </c>
      <c r="D531" s="287"/>
      <c r="E531" s="288"/>
      <c r="F531" s="289"/>
      <c r="G531" s="598"/>
      <c r="H531" s="674"/>
      <c r="I531" s="674"/>
      <c r="J531" s="290" t="str">
        <f t="shared" si="38"/>
        <v>no empleneu</v>
      </c>
      <c r="K531" s="290" t="str">
        <f t="shared" si="35"/>
        <v>no empleneu</v>
      </c>
      <c r="L531" s="290" t="str">
        <f t="shared" si="36"/>
        <v>no empleneu</v>
      </c>
      <c r="M531" s="290" t="str">
        <f t="shared" si="37"/>
        <v>no empleneu</v>
      </c>
      <c r="N531" s="682"/>
      <c r="O531" s="291"/>
      <c r="P531" s="287"/>
      <c r="Q531" s="121" t="str">
        <f t="shared" si="24"/>
        <v>0,00000</v>
      </c>
      <c r="R531" s="292"/>
      <c r="S531" s="278"/>
      <c r="T531" s="1746"/>
      <c r="U531" s="27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row>
    <row r="532" spans="1:57" ht="35.1" hidden="1" customHeight="1" outlineLevel="1" x14ac:dyDescent="0.25">
      <c r="A532" s="107"/>
      <c r="B532" s="285"/>
      <c r="C532" s="286" t="s">
        <v>561</v>
      </c>
      <c r="D532" s="287"/>
      <c r="E532" s="288"/>
      <c r="F532" s="289"/>
      <c r="G532" s="598"/>
      <c r="H532" s="674"/>
      <c r="I532" s="674"/>
      <c r="J532" s="290" t="str">
        <f t="shared" si="38"/>
        <v>no empleneu</v>
      </c>
      <c r="K532" s="290" t="str">
        <f t="shared" si="35"/>
        <v>no empleneu</v>
      </c>
      <c r="L532" s="290" t="str">
        <f t="shared" si="36"/>
        <v>no empleneu</v>
      </c>
      <c r="M532" s="290" t="str">
        <f t="shared" si="37"/>
        <v>no empleneu</v>
      </c>
      <c r="N532" s="682"/>
      <c r="O532" s="291"/>
      <c r="P532" s="287"/>
      <c r="Q532" s="121" t="str">
        <f t="shared" si="24"/>
        <v>0,00000</v>
      </c>
      <c r="R532" s="292"/>
      <c r="S532" s="278"/>
      <c r="T532" s="1746"/>
      <c r="U532" s="27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row>
    <row r="533" spans="1:57" ht="35.1" hidden="1" customHeight="1" outlineLevel="1" x14ac:dyDescent="0.25">
      <c r="A533" s="107"/>
      <c r="B533" s="285"/>
      <c r="C533" s="286" t="s">
        <v>562</v>
      </c>
      <c r="D533" s="287"/>
      <c r="E533" s="288"/>
      <c r="F533" s="289"/>
      <c r="G533" s="598"/>
      <c r="H533" s="674"/>
      <c r="I533" s="674"/>
      <c r="J533" s="290" t="str">
        <f t="shared" si="38"/>
        <v>no empleneu</v>
      </c>
      <c r="K533" s="290" t="str">
        <f t="shared" si="35"/>
        <v>no empleneu</v>
      </c>
      <c r="L533" s="290" t="str">
        <f t="shared" si="36"/>
        <v>no empleneu</v>
      </c>
      <c r="M533" s="290" t="str">
        <f t="shared" si="37"/>
        <v>no empleneu</v>
      </c>
      <c r="N533" s="682"/>
      <c r="O533" s="291"/>
      <c r="P533" s="287"/>
      <c r="Q533" s="121" t="str">
        <f t="shared" si="24"/>
        <v>0,00000</v>
      </c>
      <c r="R533" s="292"/>
      <c r="S533" s="278"/>
      <c r="T533" s="1746"/>
      <c r="U533" s="27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row>
    <row r="534" spans="1:57" ht="35.1" hidden="1" customHeight="1" outlineLevel="1" x14ac:dyDescent="0.25">
      <c r="A534" s="107"/>
      <c r="B534" s="285"/>
      <c r="C534" s="286" t="s">
        <v>563</v>
      </c>
      <c r="D534" s="287"/>
      <c r="E534" s="288"/>
      <c r="F534" s="289"/>
      <c r="G534" s="598"/>
      <c r="H534" s="674"/>
      <c r="I534" s="674"/>
      <c r="J534" s="290" t="str">
        <f t="shared" si="38"/>
        <v>no empleneu</v>
      </c>
      <c r="K534" s="290" t="str">
        <f t="shared" si="35"/>
        <v>no empleneu</v>
      </c>
      <c r="L534" s="290" t="str">
        <f t="shared" si="36"/>
        <v>no empleneu</v>
      </c>
      <c r="M534" s="290" t="str">
        <f t="shared" si="37"/>
        <v>no empleneu</v>
      </c>
      <c r="N534" s="682"/>
      <c r="O534" s="291"/>
      <c r="P534" s="287"/>
      <c r="Q534" s="121" t="str">
        <f t="shared" si="24"/>
        <v>0,00000</v>
      </c>
      <c r="R534" s="292"/>
      <c r="S534" s="278"/>
      <c r="T534" s="1746"/>
      <c r="U534" s="27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row>
    <row r="535" spans="1:57" ht="35.1" hidden="1" customHeight="1" outlineLevel="1" x14ac:dyDescent="0.25">
      <c r="A535" s="107"/>
      <c r="B535" s="285"/>
      <c r="C535" s="286" t="s">
        <v>564</v>
      </c>
      <c r="D535" s="287"/>
      <c r="E535" s="288"/>
      <c r="F535" s="289"/>
      <c r="G535" s="598"/>
      <c r="H535" s="674"/>
      <c r="I535" s="674"/>
      <c r="J535" s="290" t="str">
        <f t="shared" si="38"/>
        <v>no empleneu</v>
      </c>
      <c r="K535" s="290" t="str">
        <f t="shared" si="35"/>
        <v>no empleneu</v>
      </c>
      <c r="L535" s="290" t="str">
        <f t="shared" si="36"/>
        <v>no empleneu</v>
      </c>
      <c r="M535" s="290" t="str">
        <f t="shared" si="37"/>
        <v>no empleneu</v>
      </c>
      <c r="N535" s="682"/>
      <c r="O535" s="291"/>
      <c r="P535" s="287"/>
      <c r="Q535" s="121" t="str">
        <f t="shared" si="24"/>
        <v>0,00000</v>
      </c>
      <c r="R535" s="292"/>
      <c r="S535" s="278"/>
      <c r="T535" s="1746"/>
      <c r="U535" s="27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row>
    <row r="536" spans="1:57" ht="35.1" hidden="1" customHeight="1" outlineLevel="1" x14ac:dyDescent="0.25">
      <c r="A536" s="107"/>
      <c r="B536" s="285"/>
      <c r="C536" s="286" t="s">
        <v>565</v>
      </c>
      <c r="D536" s="287"/>
      <c r="E536" s="288"/>
      <c r="F536" s="289"/>
      <c r="G536" s="598"/>
      <c r="H536" s="674"/>
      <c r="I536" s="674"/>
      <c r="J536" s="290" t="str">
        <f t="shared" si="38"/>
        <v>no empleneu</v>
      </c>
      <c r="K536" s="290" t="str">
        <f t="shared" si="35"/>
        <v>no empleneu</v>
      </c>
      <c r="L536" s="290" t="str">
        <f t="shared" si="36"/>
        <v>no empleneu</v>
      </c>
      <c r="M536" s="290" t="str">
        <f t="shared" si="37"/>
        <v>no empleneu</v>
      </c>
      <c r="N536" s="682"/>
      <c r="O536" s="291"/>
      <c r="P536" s="287"/>
      <c r="Q536" s="121" t="str">
        <f t="shared" si="24"/>
        <v>0,00000</v>
      </c>
      <c r="R536" s="292"/>
      <c r="S536" s="278"/>
      <c r="T536" s="1746"/>
      <c r="U536" s="27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row>
    <row r="537" spans="1:57" ht="35.1" hidden="1" customHeight="1" outlineLevel="1" x14ac:dyDescent="0.25">
      <c r="A537" s="107"/>
      <c r="B537" s="285"/>
      <c r="C537" s="286" t="s">
        <v>566</v>
      </c>
      <c r="D537" s="287"/>
      <c r="E537" s="288"/>
      <c r="F537" s="289"/>
      <c r="G537" s="598"/>
      <c r="H537" s="674"/>
      <c r="I537" s="674"/>
      <c r="J537" s="290" t="str">
        <f t="shared" si="38"/>
        <v>no empleneu</v>
      </c>
      <c r="K537" s="290" t="str">
        <f t="shared" si="35"/>
        <v>no empleneu</v>
      </c>
      <c r="L537" s="290" t="str">
        <f t="shared" si="36"/>
        <v>no empleneu</v>
      </c>
      <c r="M537" s="290" t="str">
        <f t="shared" si="37"/>
        <v>no empleneu</v>
      </c>
      <c r="N537" s="682"/>
      <c r="O537" s="291"/>
      <c r="P537" s="287"/>
      <c r="Q537" s="121" t="str">
        <f t="shared" si="24"/>
        <v>0,00000</v>
      </c>
      <c r="R537" s="292"/>
      <c r="S537" s="278"/>
      <c r="T537" s="1746"/>
      <c r="U537" s="27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row>
    <row r="538" spans="1:57" ht="35.1" hidden="1" customHeight="1" outlineLevel="1" x14ac:dyDescent="0.25">
      <c r="A538" s="107"/>
      <c r="B538" s="285"/>
      <c r="C538" s="286" t="s">
        <v>567</v>
      </c>
      <c r="D538" s="287"/>
      <c r="E538" s="288"/>
      <c r="F538" s="289"/>
      <c r="G538" s="598"/>
      <c r="H538" s="674"/>
      <c r="I538" s="674"/>
      <c r="J538" s="290" t="str">
        <f t="shared" si="38"/>
        <v>no empleneu</v>
      </c>
      <c r="K538" s="290" t="str">
        <f t="shared" si="35"/>
        <v>no empleneu</v>
      </c>
      <c r="L538" s="290" t="str">
        <f t="shared" si="36"/>
        <v>no empleneu</v>
      </c>
      <c r="M538" s="290" t="str">
        <f t="shared" si="37"/>
        <v>no empleneu</v>
      </c>
      <c r="N538" s="682"/>
      <c r="O538" s="291"/>
      <c r="P538" s="287"/>
      <c r="Q538" s="121" t="str">
        <f t="shared" si="24"/>
        <v>0,00000</v>
      </c>
      <c r="R538" s="292"/>
      <c r="S538" s="278"/>
      <c r="T538" s="1746"/>
      <c r="U538" s="27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row>
    <row r="539" spans="1:57" ht="35.1" hidden="1" customHeight="1" outlineLevel="1" x14ac:dyDescent="0.25">
      <c r="A539" s="107"/>
      <c r="B539" s="285"/>
      <c r="C539" s="286" t="s">
        <v>568</v>
      </c>
      <c r="D539" s="287"/>
      <c r="E539" s="288"/>
      <c r="F539" s="289"/>
      <c r="G539" s="598"/>
      <c r="H539" s="674"/>
      <c r="I539" s="674"/>
      <c r="J539" s="290" t="str">
        <f t="shared" si="38"/>
        <v>no empleneu</v>
      </c>
      <c r="K539" s="290" t="str">
        <f t="shared" si="35"/>
        <v>no empleneu</v>
      </c>
      <c r="L539" s="290" t="str">
        <f t="shared" si="36"/>
        <v>no empleneu</v>
      </c>
      <c r="M539" s="290" t="str">
        <f t="shared" si="37"/>
        <v>no empleneu</v>
      </c>
      <c r="N539" s="682"/>
      <c r="O539" s="291"/>
      <c r="P539" s="287"/>
      <c r="Q539" s="121" t="str">
        <f t="shared" si="24"/>
        <v>0,00000</v>
      </c>
      <c r="R539" s="292"/>
      <c r="S539" s="278"/>
      <c r="T539" s="1746"/>
      <c r="U539" s="27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row>
    <row r="540" spans="1:57" ht="35.1" hidden="1" customHeight="1" outlineLevel="1" x14ac:dyDescent="0.25">
      <c r="A540" s="107"/>
      <c r="B540" s="285"/>
      <c r="C540" s="286" t="s">
        <v>569</v>
      </c>
      <c r="D540" s="287"/>
      <c r="E540" s="288"/>
      <c r="F540" s="289"/>
      <c r="G540" s="598"/>
      <c r="H540" s="674"/>
      <c r="I540" s="674"/>
      <c r="J540" s="290" t="str">
        <f t="shared" si="38"/>
        <v>no empleneu</v>
      </c>
      <c r="K540" s="290" t="str">
        <f t="shared" si="35"/>
        <v>no empleneu</v>
      </c>
      <c r="L540" s="290" t="str">
        <f t="shared" si="36"/>
        <v>no empleneu</v>
      </c>
      <c r="M540" s="290" t="str">
        <f t="shared" si="37"/>
        <v>no empleneu</v>
      </c>
      <c r="N540" s="682"/>
      <c r="O540" s="291"/>
      <c r="P540" s="287"/>
      <c r="Q540" s="121" t="str">
        <f t="shared" si="24"/>
        <v>0,00000</v>
      </c>
      <c r="R540" s="292"/>
      <c r="S540" s="278"/>
      <c r="T540" s="1746"/>
      <c r="U540" s="27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row>
    <row r="541" spans="1:57" ht="35.1" hidden="1" customHeight="1" outlineLevel="1" x14ac:dyDescent="0.25">
      <c r="A541" s="107"/>
      <c r="B541" s="285"/>
      <c r="C541" s="286" t="s">
        <v>570</v>
      </c>
      <c r="D541" s="287"/>
      <c r="E541" s="288"/>
      <c r="F541" s="289"/>
      <c r="G541" s="598"/>
      <c r="H541" s="674"/>
      <c r="I541" s="674"/>
      <c r="J541" s="290" t="str">
        <f t="shared" si="38"/>
        <v>no empleneu</v>
      </c>
      <c r="K541" s="290" t="str">
        <f t="shared" si="35"/>
        <v>no empleneu</v>
      </c>
      <c r="L541" s="290" t="str">
        <f t="shared" si="36"/>
        <v>no empleneu</v>
      </c>
      <c r="M541" s="290" t="str">
        <f t="shared" si="37"/>
        <v>no empleneu</v>
      </c>
      <c r="N541" s="682"/>
      <c r="O541" s="291"/>
      <c r="P541" s="287"/>
      <c r="Q541" s="121" t="str">
        <f t="shared" si="24"/>
        <v>0,00000</v>
      </c>
      <c r="R541" s="292"/>
      <c r="S541" s="278"/>
      <c r="T541" s="1746"/>
      <c r="U541" s="27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row>
    <row r="542" spans="1:57" ht="35.1" hidden="1" customHeight="1" outlineLevel="1" x14ac:dyDescent="0.25">
      <c r="A542" s="107"/>
      <c r="B542" s="285"/>
      <c r="C542" s="286" t="s">
        <v>571</v>
      </c>
      <c r="D542" s="287"/>
      <c r="E542" s="288"/>
      <c r="F542" s="289"/>
      <c r="G542" s="598"/>
      <c r="H542" s="674"/>
      <c r="I542" s="674"/>
      <c r="J542" s="290" t="str">
        <f t="shared" si="38"/>
        <v>no empleneu</v>
      </c>
      <c r="K542" s="290" t="str">
        <f t="shared" si="35"/>
        <v>no empleneu</v>
      </c>
      <c r="L542" s="290" t="str">
        <f t="shared" si="36"/>
        <v>no empleneu</v>
      </c>
      <c r="M542" s="290" t="str">
        <f t="shared" si="37"/>
        <v>no empleneu</v>
      </c>
      <c r="N542" s="682"/>
      <c r="O542" s="291"/>
      <c r="P542" s="287"/>
      <c r="Q542" s="121" t="str">
        <f t="shared" si="24"/>
        <v>0,00000</v>
      </c>
      <c r="R542" s="292"/>
      <c r="S542" s="278"/>
      <c r="T542" s="1746"/>
      <c r="U542" s="27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row>
    <row r="543" spans="1:57" ht="35.1" hidden="1" customHeight="1" outlineLevel="1" x14ac:dyDescent="0.25">
      <c r="A543" s="107"/>
      <c r="B543" s="285"/>
      <c r="C543" s="286" t="s">
        <v>572</v>
      </c>
      <c r="D543" s="287"/>
      <c r="E543" s="288"/>
      <c r="F543" s="289"/>
      <c r="G543" s="598"/>
      <c r="H543" s="674"/>
      <c r="I543" s="674"/>
      <c r="J543" s="290" t="str">
        <f t="shared" si="38"/>
        <v>no empleneu</v>
      </c>
      <c r="K543" s="290" t="str">
        <f t="shared" si="35"/>
        <v>no empleneu</v>
      </c>
      <c r="L543" s="290" t="str">
        <f t="shared" si="36"/>
        <v>no empleneu</v>
      </c>
      <c r="M543" s="290" t="str">
        <f t="shared" si="37"/>
        <v>no empleneu</v>
      </c>
      <c r="N543" s="682"/>
      <c r="O543" s="291"/>
      <c r="P543" s="287"/>
      <c r="Q543" s="121" t="str">
        <f t="shared" si="24"/>
        <v>0,00000</v>
      </c>
      <c r="R543" s="292"/>
      <c r="S543" s="278"/>
      <c r="T543" s="1746"/>
      <c r="U543" s="27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row>
    <row r="544" spans="1:57" ht="35.1" hidden="1" customHeight="1" outlineLevel="1" x14ac:dyDescent="0.25">
      <c r="A544" s="107"/>
      <c r="B544" s="285"/>
      <c r="C544" s="286" t="s">
        <v>573</v>
      </c>
      <c r="D544" s="287"/>
      <c r="E544" s="288"/>
      <c r="F544" s="289"/>
      <c r="G544" s="598"/>
      <c r="H544" s="674"/>
      <c r="I544" s="674"/>
      <c r="J544" s="290" t="str">
        <f t="shared" si="38"/>
        <v>no empleneu</v>
      </c>
      <c r="K544" s="290" t="str">
        <f t="shared" si="35"/>
        <v>no empleneu</v>
      </c>
      <c r="L544" s="290" t="str">
        <f t="shared" si="36"/>
        <v>no empleneu</v>
      </c>
      <c r="M544" s="290" t="str">
        <f t="shared" si="37"/>
        <v>no empleneu</v>
      </c>
      <c r="N544" s="682"/>
      <c r="O544" s="291"/>
      <c r="P544" s="287"/>
      <c r="Q544" s="121" t="str">
        <f t="shared" si="24"/>
        <v>0,00000</v>
      </c>
      <c r="R544" s="292"/>
      <c r="S544" s="278"/>
      <c r="T544" s="1746"/>
      <c r="U544" s="27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row>
    <row r="545" spans="1:57" ht="35.1" hidden="1" customHeight="1" outlineLevel="1" x14ac:dyDescent="0.25">
      <c r="A545" s="107"/>
      <c r="B545" s="285"/>
      <c r="C545" s="286" t="s">
        <v>574</v>
      </c>
      <c r="D545" s="287"/>
      <c r="E545" s="288"/>
      <c r="F545" s="289"/>
      <c r="G545" s="598"/>
      <c r="H545" s="674"/>
      <c r="I545" s="674"/>
      <c r="J545" s="290" t="str">
        <f t="shared" si="38"/>
        <v>no empleneu</v>
      </c>
      <c r="K545" s="290" t="str">
        <f t="shared" si="35"/>
        <v>no empleneu</v>
      </c>
      <c r="L545" s="290" t="str">
        <f t="shared" si="36"/>
        <v>no empleneu</v>
      </c>
      <c r="M545" s="290" t="str">
        <f t="shared" si="37"/>
        <v>no empleneu</v>
      </c>
      <c r="N545" s="682"/>
      <c r="O545" s="291"/>
      <c r="P545" s="287"/>
      <c r="Q545" s="121" t="str">
        <f t="shared" si="24"/>
        <v>0,00000</v>
      </c>
      <c r="R545" s="292"/>
      <c r="S545" s="278"/>
      <c r="T545" s="1746"/>
      <c r="U545" s="27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row>
    <row r="546" spans="1:57" ht="35.1" hidden="1" customHeight="1" outlineLevel="1" x14ac:dyDescent="0.25">
      <c r="A546" s="107"/>
      <c r="B546" s="285"/>
      <c r="C546" s="286" t="s">
        <v>575</v>
      </c>
      <c r="D546" s="287"/>
      <c r="E546" s="288"/>
      <c r="F546" s="289"/>
      <c r="G546" s="598"/>
      <c r="H546" s="674"/>
      <c r="I546" s="674"/>
      <c r="J546" s="290" t="str">
        <f t="shared" si="38"/>
        <v>no empleneu</v>
      </c>
      <c r="K546" s="290" t="str">
        <f t="shared" si="35"/>
        <v>no empleneu</v>
      </c>
      <c r="L546" s="290" t="str">
        <f t="shared" si="36"/>
        <v>no empleneu</v>
      </c>
      <c r="M546" s="290" t="str">
        <f t="shared" si="37"/>
        <v>no empleneu</v>
      </c>
      <c r="N546" s="682"/>
      <c r="O546" s="291"/>
      <c r="P546" s="287"/>
      <c r="Q546" s="121" t="str">
        <f t="shared" si="24"/>
        <v>0,00000</v>
      </c>
      <c r="R546" s="292"/>
      <c r="S546" s="278"/>
      <c r="T546" s="1746"/>
      <c r="U546" s="27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row>
    <row r="547" spans="1:57" ht="35.1" hidden="1" customHeight="1" outlineLevel="1" x14ac:dyDescent="0.25">
      <c r="A547" s="107"/>
      <c r="B547" s="285"/>
      <c r="C547" s="286" t="s">
        <v>576</v>
      </c>
      <c r="D547" s="287"/>
      <c r="E547" s="288"/>
      <c r="F547" s="289"/>
      <c r="G547" s="598"/>
      <c r="H547" s="674"/>
      <c r="I547" s="674"/>
      <c r="J547" s="290" t="str">
        <f t="shared" si="38"/>
        <v>no empleneu</v>
      </c>
      <c r="K547" s="290" t="str">
        <f t="shared" si="35"/>
        <v>no empleneu</v>
      </c>
      <c r="L547" s="290" t="str">
        <f t="shared" si="36"/>
        <v>no empleneu</v>
      </c>
      <c r="M547" s="290" t="str">
        <f t="shared" si="37"/>
        <v>no empleneu</v>
      </c>
      <c r="N547" s="682"/>
      <c r="O547" s="291"/>
      <c r="P547" s="287"/>
      <c r="Q547" s="121" t="str">
        <f t="shared" si="24"/>
        <v>0,00000</v>
      </c>
      <c r="R547" s="292"/>
      <c r="S547" s="278"/>
      <c r="T547" s="1746"/>
      <c r="U547" s="27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row>
    <row r="548" spans="1:57" ht="35.1" hidden="1" customHeight="1" outlineLevel="1" x14ac:dyDescent="0.25">
      <c r="A548" s="107"/>
      <c r="B548" s="285"/>
      <c r="C548" s="286" t="s">
        <v>577</v>
      </c>
      <c r="D548" s="287"/>
      <c r="E548" s="288"/>
      <c r="F548" s="289"/>
      <c r="G548" s="598"/>
      <c r="H548" s="674"/>
      <c r="I548" s="674"/>
      <c r="J548" s="290" t="str">
        <f t="shared" si="38"/>
        <v>no empleneu</v>
      </c>
      <c r="K548" s="290" t="str">
        <f t="shared" si="35"/>
        <v>no empleneu</v>
      </c>
      <c r="L548" s="290" t="str">
        <f t="shared" si="36"/>
        <v>no empleneu</v>
      </c>
      <c r="M548" s="290" t="str">
        <f t="shared" si="37"/>
        <v>no empleneu</v>
      </c>
      <c r="N548" s="682"/>
      <c r="O548" s="291"/>
      <c r="P548" s="287"/>
      <c r="Q548" s="121" t="str">
        <f t="shared" si="24"/>
        <v>0,00000</v>
      </c>
      <c r="R548" s="292"/>
      <c r="S548" s="278"/>
      <c r="T548" s="1746"/>
      <c r="U548" s="27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row>
    <row r="549" spans="1:57" ht="35.1" hidden="1" customHeight="1" outlineLevel="1" x14ac:dyDescent="0.25">
      <c r="A549" s="107"/>
      <c r="B549" s="285"/>
      <c r="C549" s="286" t="s">
        <v>578</v>
      </c>
      <c r="D549" s="287"/>
      <c r="E549" s="288"/>
      <c r="F549" s="289"/>
      <c r="G549" s="598"/>
      <c r="H549" s="674"/>
      <c r="I549" s="674"/>
      <c r="J549" s="290" t="str">
        <f t="shared" si="38"/>
        <v>no empleneu</v>
      </c>
      <c r="K549" s="290" t="str">
        <f t="shared" si="35"/>
        <v>no empleneu</v>
      </c>
      <c r="L549" s="290" t="str">
        <f t="shared" si="36"/>
        <v>no empleneu</v>
      </c>
      <c r="M549" s="290" t="str">
        <f t="shared" si="37"/>
        <v>no empleneu</v>
      </c>
      <c r="N549" s="682"/>
      <c r="O549" s="291"/>
      <c r="P549" s="287"/>
      <c r="Q549" s="121" t="str">
        <f t="shared" si="24"/>
        <v>0,00000</v>
      </c>
      <c r="R549" s="292"/>
      <c r="S549" s="278"/>
      <c r="T549" s="1746"/>
      <c r="U549" s="27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row>
    <row r="550" spans="1:57" ht="35.1" hidden="1" customHeight="1" outlineLevel="1" x14ac:dyDescent="0.25">
      <c r="A550" s="107"/>
      <c r="B550" s="285"/>
      <c r="C550" s="286" t="s">
        <v>579</v>
      </c>
      <c r="D550" s="287"/>
      <c r="E550" s="288"/>
      <c r="F550" s="289"/>
      <c r="G550" s="598"/>
      <c r="H550" s="674"/>
      <c r="I550" s="674"/>
      <c r="J550" s="290" t="str">
        <f t="shared" si="38"/>
        <v>no empleneu</v>
      </c>
      <c r="K550" s="290" t="str">
        <f t="shared" si="35"/>
        <v>no empleneu</v>
      </c>
      <c r="L550" s="290" t="str">
        <f t="shared" si="36"/>
        <v>no empleneu</v>
      </c>
      <c r="M550" s="290" t="str">
        <f t="shared" si="37"/>
        <v>no empleneu</v>
      </c>
      <c r="N550" s="682"/>
      <c r="O550" s="291"/>
      <c r="P550" s="287"/>
      <c r="Q550" s="121" t="str">
        <f t="shared" si="24"/>
        <v>0,00000</v>
      </c>
      <c r="R550" s="292"/>
      <c r="S550" s="278"/>
      <c r="T550" s="1746"/>
      <c r="U550" s="27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row>
    <row r="551" spans="1:57" ht="35.1" hidden="1" customHeight="1" outlineLevel="1" x14ac:dyDescent="0.25">
      <c r="A551" s="107"/>
      <c r="B551" s="285"/>
      <c r="C551" s="286" t="s">
        <v>580</v>
      </c>
      <c r="D551" s="287"/>
      <c r="E551" s="288"/>
      <c r="F551" s="289"/>
      <c r="G551" s="598"/>
      <c r="H551" s="674"/>
      <c r="I551" s="674"/>
      <c r="J551" s="290" t="str">
        <f t="shared" si="38"/>
        <v>no empleneu</v>
      </c>
      <c r="K551" s="290" t="str">
        <f t="shared" si="35"/>
        <v>no empleneu</v>
      </c>
      <c r="L551" s="290" t="str">
        <f t="shared" si="36"/>
        <v>no empleneu</v>
      </c>
      <c r="M551" s="290" t="str">
        <f t="shared" si="37"/>
        <v>no empleneu</v>
      </c>
      <c r="N551" s="682"/>
      <c r="O551" s="291"/>
      <c r="P551" s="287"/>
      <c r="Q551" s="121" t="str">
        <f t="shared" si="24"/>
        <v>0,00000</v>
      </c>
      <c r="R551" s="292"/>
      <c r="S551" s="278"/>
      <c r="T551" s="1746"/>
      <c r="U551" s="27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row>
    <row r="552" spans="1:57" ht="35.1" hidden="1" customHeight="1" outlineLevel="1" x14ac:dyDescent="0.25">
      <c r="A552" s="107"/>
      <c r="B552" s="285"/>
      <c r="C552" s="286" t="s">
        <v>581</v>
      </c>
      <c r="D552" s="287"/>
      <c r="E552" s="288"/>
      <c r="F552" s="289"/>
      <c r="G552" s="598"/>
      <c r="H552" s="674"/>
      <c r="I552" s="674"/>
      <c r="J552" s="290" t="str">
        <f t="shared" si="38"/>
        <v>no empleneu</v>
      </c>
      <c r="K552" s="290" t="str">
        <f t="shared" si="35"/>
        <v>no empleneu</v>
      </c>
      <c r="L552" s="290" t="str">
        <f t="shared" si="36"/>
        <v>no empleneu</v>
      </c>
      <c r="M552" s="290" t="str">
        <f t="shared" si="37"/>
        <v>no empleneu</v>
      </c>
      <c r="N552" s="682"/>
      <c r="O552" s="291"/>
      <c r="P552" s="287"/>
      <c r="Q552" s="121" t="str">
        <f t="shared" si="24"/>
        <v>0,00000</v>
      </c>
      <c r="R552" s="292"/>
      <c r="S552" s="278"/>
      <c r="T552" s="1746"/>
      <c r="U552" s="27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row>
    <row r="553" spans="1:57" ht="35.1" hidden="1" customHeight="1" outlineLevel="1" x14ac:dyDescent="0.25">
      <c r="A553" s="107"/>
      <c r="B553" s="285"/>
      <c r="C553" s="286" t="s">
        <v>582</v>
      </c>
      <c r="D553" s="287"/>
      <c r="E553" s="288"/>
      <c r="F553" s="289"/>
      <c r="G553" s="598"/>
      <c r="H553" s="674"/>
      <c r="I553" s="674"/>
      <c r="J553" s="290" t="str">
        <f t="shared" si="38"/>
        <v>no empleneu</v>
      </c>
      <c r="K553" s="290" t="str">
        <f t="shared" si="35"/>
        <v>no empleneu</v>
      </c>
      <c r="L553" s="290" t="str">
        <f t="shared" si="36"/>
        <v>no empleneu</v>
      </c>
      <c r="M553" s="290" t="str">
        <f t="shared" si="37"/>
        <v>no empleneu</v>
      </c>
      <c r="N553" s="682"/>
      <c r="O553" s="291"/>
      <c r="P553" s="287"/>
      <c r="Q553" s="121" t="str">
        <f t="shared" si="24"/>
        <v>0,00000</v>
      </c>
      <c r="R553" s="292"/>
      <c r="S553" s="278"/>
      <c r="T553" s="1746"/>
      <c r="U553" s="27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row>
    <row r="554" spans="1:57" ht="35.1" hidden="1" customHeight="1" outlineLevel="1" x14ac:dyDescent="0.25">
      <c r="A554" s="107"/>
      <c r="B554" s="285"/>
      <c r="C554" s="286" t="s">
        <v>583</v>
      </c>
      <c r="D554" s="287"/>
      <c r="E554" s="288"/>
      <c r="F554" s="289"/>
      <c r="G554" s="598"/>
      <c r="H554" s="674"/>
      <c r="I554" s="674"/>
      <c r="J554" s="290" t="str">
        <f t="shared" si="38"/>
        <v>no empleneu</v>
      </c>
      <c r="K554" s="290" t="str">
        <f t="shared" si="35"/>
        <v>no empleneu</v>
      </c>
      <c r="L554" s="290" t="str">
        <f t="shared" si="36"/>
        <v>no empleneu</v>
      </c>
      <c r="M554" s="290" t="str">
        <f t="shared" si="37"/>
        <v>no empleneu</v>
      </c>
      <c r="N554" s="682"/>
      <c r="O554" s="291"/>
      <c r="P554" s="287"/>
      <c r="Q554" s="121" t="str">
        <f t="shared" si="24"/>
        <v>0,00000</v>
      </c>
      <c r="R554" s="292"/>
      <c r="S554" s="278"/>
      <c r="T554" s="1746"/>
      <c r="U554" s="27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row>
    <row r="555" spans="1:57" ht="35.1" hidden="1" customHeight="1" outlineLevel="1" x14ac:dyDescent="0.25">
      <c r="A555" s="107"/>
      <c r="B555" s="285"/>
      <c r="C555" s="286" t="s">
        <v>584</v>
      </c>
      <c r="D555" s="287"/>
      <c r="E555" s="288"/>
      <c r="F555" s="289"/>
      <c r="G555" s="598"/>
      <c r="H555" s="674"/>
      <c r="I555" s="674"/>
      <c r="J555" s="290" t="str">
        <f t="shared" si="38"/>
        <v>no empleneu</v>
      </c>
      <c r="K555" s="290" t="str">
        <f t="shared" si="35"/>
        <v>no empleneu</v>
      </c>
      <c r="L555" s="290" t="str">
        <f t="shared" si="36"/>
        <v>no empleneu</v>
      </c>
      <c r="M555" s="290" t="str">
        <f t="shared" si="37"/>
        <v>no empleneu</v>
      </c>
      <c r="N555" s="682"/>
      <c r="O555" s="291"/>
      <c r="P555" s="287"/>
      <c r="Q555" s="121" t="str">
        <f t="shared" si="24"/>
        <v>0,00000</v>
      </c>
      <c r="R555" s="292"/>
      <c r="S555" s="278"/>
      <c r="T555" s="1746"/>
      <c r="U555" s="27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row>
    <row r="556" spans="1:57" ht="35.1" hidden="1" customHeight="1" outlineLevel="1" x14ac:dyDescent="0.25">
      <c r="A556" s="107"/>
      <c r="B556" s="285"/>
      <c r="C556" s="286" t="s">
        <v>585</v>
      </c>
      <c r="D556" s="287"/>
      <c r="E556" s="288"/>
      <c r="F556" s="289"/>
      <c r="G556" s="598"/>
      <c r="H556" s="674"/>
      <c r="I556" s="674"/>
      <c r="J556" s="290" t="str">
        <f t="shared" si="38"/>
        <v>no empleneu</v>
      </c>
      <c r="K556" s="290" t="str">
        <f t="shared" si="35"/>
        <v>no empleneu</v>
      </c>
      <c r="L556" s="290" t="str">
        <f t="shared" si="36"/>
        <v>no empleneu</v>
      </c>
      <c r="M556" s="290" t="str">
        <f t="shared" si="37"/>
        <v>no empleneu</v>
      </c>
      <c r="N556" s="682"/>
      <c r="O556" s="291"/>
      <c r="P556" s="287"/>
      <c r="Q556" s="121" t="str">
        <f t="shared" si="24"/>
        <v>0,00000</v>
      </c>
      <c r="R556" s="292"/>
      <c r="S556" s="278"/>
      <c r="T556" s="1746"/>
      <c r="U556" s="27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row>
    <row r="557" spans="1:57" ht="35.1" hidden="1" customHeight="1" outlineLevel="1" x14ac:dyDescent="0.25">
      <c r="A557" s="107"/>
      <c r="B557" s="285"/>
      <c r="C557" s="286" t="s">
        <v>586</v>
      </c>
      <c r="D557" s="287"/>
      <c r="E557" s="288"/>
      <c r="F557" s="289"/>
      <c r="G557" s="598"/>
      <c r="H557" s="674"/>
      <c r="I557" s="674"/>
      <c r="J557" s="290" t="str">
        <f t="shared" si="38"/>
        <v>no empleneu</v>
      </c>
      <c r="K557" s="290" t="str">
        <f t="shared" si="35"/>
        <v>no empleneu</v>
      </c>
      <c r="L557" s="290" t="str">
        <f t="shared" si="36"/>
        <v>no empleneu</v>
      </c>
      <c r="M557" s="290" t="str">
        <f t="shared" si="37"/>
        <v>no empleneu</v>
      </c>
      <c r="N557" s="682"/>
      <c r="O557" s="291"/>
      <c r="P557" s="287"/>
      <c r="Q557" s="121" t="str">
        <f t="shared" si="24"/>
        <v>0,00000</v>
      </c>
      <c r="R557" s="292"/>
      <c r="S557" s="278"/>
      <c r="T557" s="1746"/>
      <c r="U557" s="27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row>
    <row r="558" spans="1:57" ht="35.1" hidden="1" customHeight="1" outlineLevel="1" x14ac:dyDescent="0.25">
      <c r="A558" s="107"/>
      <c r="B558" s="285"/>
      <c r="C558" s="286" t="s">
        <v>587</v>
      </c>
      <c r="D558" s="287"/>
      <c r="E558" s="288"/>
      <c r="F558" s="289"/>
      <c r="G558" s="598"/>
      <c r="H558" s="674"/>
      <c r="I558" s="674"/>
      <c r="J558" s="290" t="str">
        <f t="shared" si="38"/>
        <v>no empleneu</v>
      </c>
      <c r="K558" s="290" t="str">
        <f t="shared" si="35"/>
        <v>no empleneu</v>
      </c>
      <c r="L558" s="290" t="str">
        <f t="shared" si="36"/>
        <v>no empleneu</v>
      </c>
      <c r="M558" s="290" t="str">
        <f t="shared" si="37"/>
        <v>no empleneu</v>
      </c>
      <c r="N558" s="682"/>
      <c r="O558" s="291"/>
      <c r="P558" s="287"/>
      <c r="Q558" s="121" t="str">
        <f t="shared" si="24"/>
        <v>0,00000</v>
      </c>
      <c r="R558" s="292"/>
      <c r="S558" s="278"/>
      <c r="T558" s="1746"/>
      <c r="U558" s="27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row>
    <row r="559" spans="1:57" ht="35.1" hidden="1" customHeight="1" outlineLevel="1" x14ac:dyDescent="0.25">
      <c r="A559" s="107"/>
      <c r="B559" s="285"/>
      <c r="C559" s="286" t="s">
        <v>588</v>
      </c>
      <c r="D559" s="287"/>
      <c r="E559" s="288"/>
      <c r="F559" s="289"/>
      <c r="G559" s="598"/>
      <c r="H559" s="674"/>
      <c r="I559" s="674"/>
      <c r="J559" s="290" t="str">
        <f t="shared" si="38"/>
        <v>no empleneu</v>
      </c>
      <c r="K559" s="290" t="str">
        <f t="shared" si="35"/>
        <v>no empleneu</v>
      </c>
      <c r="L559" s="290" t="str">
        <f t="shared" si="36"/>
        <v>no empleneu</v>
      </c>
      <c r="M559" s="290" t="str">
        <f t="shared" si="37"/>
        <v>no empleneu</v>
      </c>
      <c r="N559" s="682"/>
      <c r="O559" s="291"/>
      <c r="P559" s="287"/>
      <c r="Q559" s="121" t="str">
        <f t="shared" si="24"/>
        <v>0,00000</v>
      </c>
      <c r="R559" s="292"/>
      <c r="S559" s="278"/>
      <c r="T559" s="1746"/>
      <c r="U559" s="27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row>
    <row r="560" spans="1:57" ht="35.1" hidden="1" customHeight="1" outlineLevel="1" x14ac:dyDescent="0.25">
      <c r="A560" s="107"/>
      <c r="B560" s="285"/>
      <c r="C560" s="286" t="s">
        <v>589</v>
      </c>
      <c r="D560" s="287"/>
      <c r="E560" s="288"/>
      <c r="F560" s="289"/>
      <c r="G560" s="598"/>
      <c r="H560" s="674"/>
      <c r="I560" s="674"/>
      <c r="J560" s="290" t="str">
        <f t="shared" si="38"/>
        <v>no empleneu</v>
      </c>
      <c r="K560" s="290" t="str">
        <f t="shared" si="35"/>
        <v>no empleneu</v>
      </c>
      <c r="L560" s="290" t="str">
        <f t="shared" si="36"/>
        <v>no empleneu</v>
      </c>
      <c r="M560" s="290" t="str">
        <f t="shared" si="37"/>
        <v>no empleneu</v>
      </c>
      <c r="N560" s="682"/>
      <c r="O560" s="291"/>
      <c r="P560" s="287"/>
      <c r="Q560" s="121" t="str">
        <f t="shared" si="24"/>
        <v>0,00000</v>
      </c>
      <c r="R560" s="292"/>
      <c r="S560" s="278"/>
      <c r="T560" s="1746"/>
      <c r="U560" s="27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row>
    <row r="561" spans="1:57" ht="35.1" hidden="1" customHeight="1" outlineLevel="1" x14ac:dyDescent="0.25">
      <c r="A561" s="107"/>
      <c r="B561" s="285"/>
      <c r="C561" s="286" t="s">
        <v>590</v>
      </c>
      <c r="D561" s="287"/>
      <c r="E561" s="288"/>
      <c r="F561" s="289"/>
      <c r="G561" s="598"/>
      <c r="H561" s="674"/>
      <c r="I561" s="674"/>
      <c r="J561" s="290" t="str">
        <f t="shared" si="38"/>
        <v>no empleneu</v>
      </c>
      <c r="K561" s="290" t="str">
        <f t="shared" si="35"/>
        <v>no empleneu</v>
      </c>
      <c r="L561" s="290" t="str">
        <f t="shared" si="36"/>
        <v>no empleneu</v>
      </c>
      <c r="M561" s="290" t="str">
        <f t="shared" si="37"/>
        <v>no empleneu</v>
      </c>
      <c r="N561" s="682"/>
      <c r="O561" s="291"/>
      <c r="P561" s="287"/>
      <c r="Q561" s="121" t="str">
        <f t="shared" si="24"/>
        <v>0,00000</v>
      </c>
      <c r="R561" s="292"/>
      <c r="S561" s="278"/>
      <c r="T561" s="1746"/>
      <c r="U561" s="27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row>
    <row r="562" spans="1:57" ht="35.1" hidden="1" customHeight="1" outlineLevel="1" x14ac:dyDescent="0.25">
      <c r="A562" s="107"/>
      <c r="B562" s="285"/>
      <c r="C562" s="286" t="s">
        <v>591</v>
      </c>
      <c r="D562" s="287"/>
      <c r="E562" s="288"/>
      <c r="F562" s="289"/>
      <c r="G562" s="598"/>
      <c r="H562" s="674"/>
      <c r="I562" s="674"/>
      <c r="J562" s="290" t="str">
        <f t="shared" si="38"/>
        <v>no empleneu</v>
      </c>
      <c r="K562" s="290" t="str">
        <f t="shared" si="35"/>
        <v>no empleneu</v>
      </c>
      <c r="L562" s="290" t="str">
        <f t="shared" si="36"/>
        <v>no empleneu</v>
      </c>
      <c r="M562" s="290" t="str">
        <f t="shared" si="37"/>
        <v>no empleneu</v>
      </c>
      <c r="N562" s="682"/>
      <c r="O562" s="291"/>
      <c r="P562" s="287"/>
      <c r="Q562" s="121" t="str">
        <f t="shared" si="24"/>
        <v>0,00000</v>
      </c>
      <c r="R562" s="292"/>
      <c r="S562" s="278"/>
      <c r="T562" s="1746"/>
      <c r="U562" s="27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row>
    <row r="563" spans="1:57" ht="35.1" hidden="1" customHeight="1" outlineLevel="1" x14ac:dyDescent="0.25">
      <c r="A563" s="107"/>
      <c r="B563" s="285"/>
      <c r="C563" s="286" t="s">
        <v>592</v>
      </c>
      <c r="D563" s="287"/>
      <c r="E563" s="288"/>
      <c r="F563" s="289"/>
      <c r="G563" s="598"/>
      <c r="H563" s="674"/>
      <c r="I563" s="674"/>
      <c r="J563" s="290" t="str">
        <f t="shared" si="38"/>
        <v>no empleneu</v>
      </c>
      <c r="K563" s="290" t="str">
        <f t="shared" si="35"/>
        <v>no empleneu</v>
      </c>
      <c r="L563" s="290" t="str">
        <f t="shared" si="36"/>
        <v>no empleneu</v>
      </c>
      <c r="M563" s="290" t="str">
        <f t="shared" si="37"/>
        <v>no empleneu</v>
      </c>
      <c r="N563" s="682"/>
      <c r="O563" s="291"/>
      <c r="P563" s="287"/>
      <c r="Q563" s="121" t="str">
        <f t="shared" si="24"/>
        <v>0,00000</v>
      </c>
      <c r="R563" s="292"/>
      <c r="S563" s="278"/>
      <c r="T563" s="1746"/>
      <c r="U563" s="27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row>
    <row r="564" spans="1:57" ht="35.1" hidden="1" customHeight="1" outlineLevel="1" x14ac:dyDescent="0.25">
      <c r="A564" s="107"/>
      <c r="B564" s="285"/>
      <c r="C564" s="286" t="s">
        <v>593</v>
      </c>
      <c r="D564" s="287"/>
      <c r="E564" s="288"/>
      <c r="F564" s="289"/>
      <c r="G564" s="598"/>
      <c r="H564" s="674"/>
      <c r="I564" s="674"/>
      <c r="J564" s="290" t="str">
        <f t="shared" si="38"/>
        <v>no empleneu</v>
      </c>
      <c r="K564" s="290" t="str">
        <f t="shared" si="35"/>
        <v>no empleneu</v>
      </c>
      <c r="L564" s="290" t="str">
        <f t="shared" si="36"/>
        <v>no empleneu</v>
      </c>
      <c r="M564" s="290" t="str">
        <f t="shared" si="37"/>
        <v>no empleneu</v>
      </c>
      <c r="N564" s="682"/>
      <c r="O564" s="291"/>
      <c r="P564" s="287"/>
      <c r="Q564" s="121" t="str">
        <f t="shared" si="24"/>
        <v>0,00000</v>
      </c>
      <c r="R564" s="292"/>
      <c r="S564" s="278"/>
      <c r="T564" s="1746"/>
      <c r="U564" s="27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row>
    <row r="565" spans="1:57" ht="35.1" hidden="1" customHeight="1" outlineLevel="1" x14ac:dyDescent="0.25">
      <c r="A565" s="107"/>
      <c r="B565" s="285"/>
      <c r="C565" s="286" t="s">
        <v>594</v>
      </c>
      <c r="D565" s="287"/>
      <c r="E565" s="288"/>
      <c r="F565" s="289"/>
      <c r="G565" s="598"/>
      <c r="H565" s="674"/>
      <c r="I565" s="674"/>
      <c r="J565" s="290" t="str">
        <f t="shared" si="38"/>
        <v>no empleneu</v>
      </c>
      <c r="K565" s="290" t="str">
        <f t="shared" si="35"/>
        <v>no empleneu</v>
      </c>
      <c r="L565" s="290" t="str">
        <f t="shared" si="36"/>
        <v>no empleneu</v>
      </c>
      <c r="M565" s="290" t="str">
        <f t="shared" si="37"/>
        <v>no empleneu</v>
      </c>
      <c r="N565" s="682"/>
      <c r="O565" s="291"/>
      <c r="P565" s="287"/>
      <c r="Q565" s="121" t="str">
        <f t="shared" si="24"/>
        <v>0,00000</v>
      </c>
      <c r="R565" s="292"/>
      <c r="S565" s="278"/>
      <c r="T565" s="1746"/>
      <c r="U565" s="27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row>
    <row r="566" spans="1:57" ht="35.1" hidden="1" customHeight="1" outlineLevel="1" x14ac:dyDescent="0.25">
      <c r="A566" s="107"/>
      <c r="B566" s="285"/>
      <c r="C566" s="286" t="s">
        <v>595</v>
      </c>
      <c r="D566" s="287"/>
      <c r="E566" s="288"/>
      <c r="F566" s="289"/>
      <c r="G566" s="598"/>
      <c r="H566" s="674"/>
      <c r="I566" s="674"/>
      <c r="J566" s="290" t="str">
        <f t="shared" si="38"/>
        <v>no empleneu</v>
      </c>
      <c r="K566" s="290" t="str">
        <f t="shared" si="35"/>
        <v>no empleneu</v>
      </c>
      <c r="L566" s="290" t="str">
        <f t="shared" si="36"/>
        <v>no empleneu</v>
      </c>
      <c r="M566" s="290" t="str">
        <f t="shared" si="37"/>
        <v>no empleneu</v>
      </c>
      <c r="N566" s="682"/>
      <c r="O566" s="291"/>
      <c r="P566" s="287"/>
      <c r="Q566" s="121" t="str">
        <f t="shared" si="24"/>
        <v>0,00000</v>
      </c>
      <c r="R566" s="292"/>
      <c r="S566" s="278"/>
      <c r="T566" s="1746"/>
      <c r="U566" s="27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row>
    <row r="567" spans="1:57" ht="35.1" hidden="1" customHeight="1" outlineLevel="1" x14ac:dyDescent="0.25">
      <c r="A567" s="107"/>
      <c r="B567" s="285"/>
      <c r="C567" s="286" t="s">
        <v>596</v>
      </c>
      <c r="D567" s="287"/>
      <c r="E567" s="288"/>
      <c r="F567" s="289"/>
      <c r="G567" s="598"/>
      <c r="H567" s="674"/>
      <c r="I567" s="674"/>
      <c r="J567" s="290" t="str">
        <f t="shared" si="38"/>
        <v>no empleneu</v>
      </c>
      <c r="K567" s="290" t="str">
        <f t="shared" si="35"/>
        <v>no empleneu</v>
      </c>
      <c r="L567" s="290" t="str">
        <f t="shared" si="36"/>
        <v>no empleneu</v>
      </c>
      <c r="M567" s="290" t="str">
        <f t="shared" si="37"/>
        <v>no empleneu</v>
      </c>
      <c r="N567" s="682"/>
      <c r="O567" s="291"/>
      <c r="P567" s="287"/>
      <c r="Q567" s="121" t="str">
        <f t="shared" si="24"/>
        <v>0,00000</v>
      </c>
      <c r="R567" s="292"/>
      <c r="S567" s="278"/>
      <c r="T567" s="1746"/>
      <c r="U567" s="27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row>
    <row r="568" spans="1:57" ht="35.1" hidden="1" customHeight="1" outlineLevel="1" x14ac:dyDescent="0.25">
      <c r="A568" s="107"/>
      <c r="B568" s="285"/>
      <c r="C568" s="286" t="s">
        <v>597</v>
      </c>
      <c r="D568" s="287"/>
      <c r="E568" s="288"/>
      <c r="F568" s="289"/>
      <c r="G568" s="598"/>
      <c r="H568" s="674"/>
      <c r="I568" s="674"/>
      <c r="J568" s="290" t="str">
        <f t="shared" si="38"/>
        <v>no empleneu</v>
      </c>
      <c r="K568" s="290" t="str">
        <f t="shared" si="35"/>
        <v>no empleneu</v>
      </c>
      <c r="L568" s="290" t="str">
        <f t="shared" si="36"/>
        <v>no empleneu</v>
      </c>
      <c r="M568" s="290" t="str">
        <f t="shared" si="37"/>
        <v>no empleneu</v>
      </c>
      <c r="N568" s="682"/>
      <c r="O568" s="291"/>
      <c r="P568" s="287"/>
      <c r="Q568" s="121" t="str">
        <f t="shared" si="24"/>
        <v>0,00000</v>
      </c>
      <c r="R568" s="292"/>
      <c r="S568" s="278"/>
      <c r="T568" s="1746"/>
      <c r="U568" s="27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row>
    <row r="569" spans="1:57" ht="35.1" hidden="1" customHeight="1" outlineLevel="1" x14ac:dyDescent="0.25">
      <c r="A569" s="107"/>
      <c r="B569" s="285"/>
      <c r="C569" s="286" t="s">
        <v>598</v>
      </c>
      <c r="D569" s="287"/>
      <c r="E569" s="288"/>
      <c r="F569" s="289"/>
      <c r="G569" s="598"/>
      <c r="H569" s="674"/>
      <c r="I569" s="674"/>
      <c r="J569" s="290" t="str">
        <f t="shared" si="38"/>
        <v>no empleneu</v>
      </c>
      <c r="K569" s="290" t="str">
        <f t="shared" si="35"/>
        <v>no empleneu</v>
      </c>
      <c r="L569" s="290" t="str">
        <f t="shared" si="36"/>
        <v>no empleneu</v>
      </c>
      <c r="M569" s="290" t="str">
        <f t="shared" si="37"/>
        <v>no empleneu</v>
      </c>
      <c r="N569" s="682"/>
      <c r="O569" s="291"/>
      <c r="P569" s="287"/>
      <c r="Q569" s="121" t="str">
        <f t="shared" si="24"/>
        <v>0,00000</v>
      </c>
      <c r="R569" s="292"/>
      <c r="S569" s="278"/>
      <c r="T569" s="1746"/>
      <c r="U569" s="27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row>
    <row r="570" spans="1:57" ht="35.1" hidden="1" customHeight="1" outlineLevel="1" x14ac:dyDescent="0.25">
      <c r="A570" s="107"/>
      <c r="B570" s="285"/>
      <c r="C570" s="286" t="s">
        <v>599</v>
      </c>
      <c r="D570" s="287"/>
      <c r="E570" s="288"/>
      <c r="F570" s="289"/>
      <c r="G570" s="598"/>
      <c r="H570" s="674"/>
      <c r="I570" s="674"/>
      <c r="J570" s="290" t="str">
        <f t="shared" si="38"/>
        <v>no empleneu</v>
      </c>
      <c r="K570" s="290" t="str">
        <f t="shared" si="35"/>
        <v>no empleneu</v>
      </c>
      <c r="L570" s="290" t="str">
        <f t="shared" si="36"/>
        <v>no empleneu</v>
      </c>
      <c r="M570" s="290" t="str">
        <f t="shared" si="37"/>
        <v>no empleneu</v>
      </c>
      <c r="N570" s="682"/>
      <c r="O570" s="291"/>
      <c r="P570" s="287"/>
      <c r="Q570" s="121" t="str">
        <f t="shared" si="24"/>
        <v>0,00000</v>
      </c>
      <c r="R570" s="292"/>
      <c r="S570" s="278"/>
      <c r="T570" s="1746"/>
      <c r="U570" s="27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row>
    <row r="571" spans="1:57" ht="35.1" hidden="1" customHeight="1" outlineLevel="1" x14ac:dyDescent="0.25">
      <c r="A571" s="107"/>
      <c r="B571" s="285"/>
      <c r="C571" s="286" t="s">
        <v>600</v>
      </c>
      <c r="D571" s="287"/>
      <c r="E571" s="288"/>
      <c r="F571" s="289"/>
      <c r="G571" s="598"/>
      <c r="H571" s="674"/>
      <c r="I571" s="674"/>
      <c r="J571" s="290" t="str">
        <f t="shared" si="38"/>
        <v>no empleneu</v>
      </c>
      <c r="K571" s="290" t="str">
        <f t="shared" si="35"/>
        <v>no empleneu</v>
      </c>
      <c r="L571" s="290" t="str">
        <f t="shared" si="36"/>
        <v>no empleneu</v>
      </c>
      <c r="M571" s="290" t="str">
        <f t="shared" si="37"/>
        <v>no empleneu</v>
      </c>
      <c r="N571" s="682"/>
      <c r="O571" s="291"/>
      <c r="P571" s="287"/>
      <c r="Q571" s="121" t="str">
        <f t="shared" si="24"/>
        <v>0,00000</v>
      </c>
      <c r="R571" s="292"/>
      <c r="S571" s="278"/>
      <c r="T571" s="1746"/>
      <c r="U571" s="27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row>
    <row r="572" spans="1:57" ht="35.1" hidden="1" customHeight="1" outlineLevel="1" x14ac:dyDescent="0.25">
      <c r="A572" s="107"/>
      <c r="B572" s="285"/>
      <c r="C572" s="286" t="s">
        <v>601</v>
      </c>
      <c r="D572" s="287"/>
      <c r="E572" s="288"/>
      <c r="F572" s="289"/>
      <c r="G572" s="598"/>
      <c r="H572" s="674"/>
      <c r="I572" s="674"/>
      <c r="J572" s="290" t="str">
        <f t="shared" si="38"/>
        <v>no empleneu</v>
      </c>
      <c r="K572" s="290" t="str">
        <f t="shared" si="35"/>
        <v>no empleneu</v>
      </c>
      <c r="L572" s="290" t="str">
        <f t="shared" si="36"/>
        <v>no empleneu</v>
      </c>
      <c r="M572" s="290" t="str">
        <f t="shared" si="37"/>
        <v>no empleneu</v>
      </c>
      <c r="N572" s="682"/>
      <c r="O572" s="291"/>
      <c r="P572" s="287"/>
      <c r="Q572" s="121" t="str">
        <f t="shared" si="24"/>
        <v>0,00000</v>
      </c>
      <c r="R572" s="292"/>
      <c r="S572" s="278"/>
      <c r="T572" s="1746"/>
      <c r="U572" s="27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row>
    <row r="573" spans="1:57" ht="35.1" hidden="1" customHeight="1" outlineLevel="1" x14ac:dyDescent="0.25">
      <c r="A573" s="107"/>
      <c r="B573" s="285"/>
      <c r="C573" s="286" t="s">
        <v>602</v>
      </c>
      <c r="D573" s="287"/>
      <c r="E573" s="288"/>
      <c r="F573" s="289"/>
      <c r="G573" s="598"/>
      <c r="H573" s="674"/>
      <c r="I573" s="674"/>
      <c r="J573" s="290" t="str">
        <f t="shared" si="38"/>
        <v>no empleneu</v>
      </c>
      <c r="K573" s="290" t="str">
        <f t="shared" si="35"/>
        <v>no empleneu</v>
      </c>
      <c r="L573" s="290" t="str">
        <f t="shared" si="36"/>
        <v>no empleneu</v>
      </c>
      <c r="M573" s="290" t="str">
        <f t="shared" si="37"/>
        <v>no empleneu</v>
      </c>
      <c r="N573" s="682"/>
      <c r="O573" s="291"/>
      <c r="P573" s="287"/>
      <c r="Q573" s="121" t="str">
        <f t="shared" si="24"/>
        <v>0,00000</v>
      </c>
      <c r="R573" s="292"/>
      <c r="S573" s="278"/>
      <c r="T573" s="1746"/>
      <c r="U573" s="27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row>
    <row r="574" spans="1:57" ht="35.1" hidden="1" customHeight="1" outlineLevel="1" x14ac:dyDescent="0.25">
      <c r="A574" s="107"/>
      <c r="B574" s="285"/>
      <c r="C574" s="286" t="s">
        <v>603</v>
      </c>
      <c r="D574" s="287"/>
      <c r="E574" s="288"/>
      <c r="F574" s="289"/>
      <c r="G574" s="598"/>
      <c r="H574" s="674"/>
      <c r="I574" s="674"/>
      <c r="J574" s="290" t="str">
        <f t="shared" si="38"/>
        <v>no empleneu</v>
      </c>
      <c r="K574" s="290" t="str">
        <f t="shared" si="35"/>
        <v>no empleneu</v>
      </c>
      <c r="L574" s="290" t="str">
        <f t="shared" si="36"/>
        <v>no empleneu</v>
      </c>
      <c r="M574" s="290" t="str">
        <f t="shared" si="37"/>
        <v>no empleneu</v>
      </c>
      <c r="N574" s="682"/>
      <c r="O574" s="291"/>
      <c r="P574" s="287"/>
      <c r="Q574" s="121" t="str">
        <f t="shared" si="24"/>
        <v>0,00000</v>
      </c>
      <c r="R574" s="292"/>
      <c r="S574" s="278"/>
      <c r="T574" s="1746"/>
      <c r="U574" s="27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row>
    <row r="575" spans="1:57" ht="35.1" hidden="1" customHeight="1" outlineLevel="1" x14ac:dyDescent="0.25">
      <c r="A575" s="107"/>
      <c r="B575" s="285"/>
      <c r="C575" s="286" t="s">
        <v>604</v>
      </c>
      <c r="D575" s="287"/>
      <c r="E575" s="288"/>
      <c r="F575" s="289"/>
      <c r="G575" s="598"/>
      <c r="H575" s="674"/>
      <c r="I575" s="674"/>
      <c r="J575" s="290" t="str">
        <f t="shared" si="38"/>
        <v>no empleneu</v>
      </c>
      <c r="K575" s="290" t="str">
        <f t="shared" si="35"/>
        <v>no empleneu</v>
      </c>
      <c r="L575" s="290" t="str">
        <f t="shared" si="36"/>
        <v>no empleneu</v>
      </c>
      <c r="M575" s="290" t="str">
        <f t="shared" si="37"/>
        <v>no empleneu</v>
      </c>
      <c r="N575" s="682"/>
      <c r="O575" s="291"/>
      <c r="P575" s="287"/>
      <c r="Q575" s="121" t="str">
        <f t="shared" si="24"/>
        <v>0,00000</v>
      </c>
      <c r="R575" s="292"/>
      <c r="S575" s="278"/>
      <c r="T575" s="1746"/>
      <c r="U575" s="27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row>
    <row r="576" spans="1:57" ht="35.1" hidden="1" customHeight="1" outlineLevel="1" x14ac:dyDescent="0.25">
      <c r="A576" s="107"/>
      <c r="B576" s="285"/>
      <c r="C576" s="286" t="s">
        <v>605</v>
      </c>
      <c r="D576" s="287"/>
      <c r="E576" s="288"/>
      <c r="F576" s="289"/>
      <c r="G576" s="598"/>
      <c r="H576" s="674"/>
      <c r="I576" s="674"/>
      <c r="J576" s="290" t="str">
        <f t="shared" si="38"/>
        <v>no empleneu</v>
      </c>
      <c r="K576" s="290" t="str">
        <f t="shared" si="35"/>
        <v>no empleneu</v>
      </c>
      <c r="L576" s="290" t="str">
        <f t="shared" si="36"/>
        <v>no empleneu</v>
      </c>
      <c r="M576" s="290" t="str">
        <f t="shared" si="37"/>
        <v>no empleneu</v>
      </c>
      <c r="N576" s="682"/>
      <c r="O576" s="291"/>
      <c r="P576" s="287"/>
      <c r="Q576" s="121" t="str">
        <f t="shared" si="24"/>
        <v>0,00000</v>
      </c>
      <c r="R576" s="292"/>
      <c r="S576" s="278"/>
      <c r="T576" s="1746"/>
      <c r="U576" s="27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row>
    <row r="577" spans="1:57" ht="35.1" hidden="1" customHeight="1" outlineLevel="1" x14ac:dyDescent="0.25">
      <c r="A577" s="107"/>
      <c r="B577" s="285"/>
      <c r="C577" s="286" t="s">
        <v>606</v>
      </c>
      <c r="D577" s="287"/>
      <c r="E577" s="288"/>
      <c r="F577" s="289"/>
      <c r="G577" s="598"/>
      <c r="H577" s="674"/>
      <c r="I577" s="674"/>
      <c r="J577" s="290" t="str">
        <f t="shared" si="38"/>
        <v>no empleneu</v>
      </c>
      <c r="K577" s="290" t="str">
        <f t="shared" si="35"/>
        <v>no empleneu</v>
      </c>
      <c r="L577" s="290" t="str">
        <f t="shared" si="36"/>
        <v>no empleneu</v>
      </c>
      <c r="M577" s="290" t="str">
        <f t="shared" si="37"/>
        <v>no empleneu</v>
      </c>
      <c r="N577" s="682"/>
      <c r="O577" s="291"/>
      <c r="P577" s="287"/>
      <c r="Q577" s="121" t="str">
        <f t="shared" si="24"/>
        <v>0,00000</v>
      </c>
      <c r="R577" s="292"/>
      <c r="S577" s="278"/>
      <c r="T577" s="1746"/>
      <c r="U577" s="27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row>
    <row r="578" spans="1:57" ht="35.1" hidden="1" customHeight="1" outlineLevel="1" x14ac:dyDescent="0.25">
      <c r="A578" s="107"/>
      <c r="B578" s="285"/>
      <c r="C578" s="286" t="s">
        <v>607</v>
      </c>
      <c r="D578" s="287"/>
      <c r="E578" s="288"/>
      <c r="F578" s="289"/>
      <c r="G578" s="598"/>
      <c r="H578" s="674"/>
      <c r="I578" s="674"/>
      <c r="J578" s="290" t="str">
        <f t="shared" si="38"/>
        <v>no empleneu</v>
      </c>
      <c r="K578" s="290" t="str">
        <f t="shared" si="35"/>
        <v>no empleneu</v>
      </c>
      <c r="L578" s="290" t="str">
        <f t="shared" si="36"/>
        <v>no empleneu</v>
      </c>
      <c r="M578" s="290" t="str">
        <f t="shared" si="37"/>
        <v>no empleneu</v>
      </c>
      <c r="N578" s="682"/>
      <c r="O578" s="291"/>
      <c r="P578" s="287"/>
      <c r="Q578" s="121" t="str">
        <f t="shared" si="24"/>
        <v>0,00000</v>
      </c>
      <c r="R578" s="292"/>
      <c r="S578" s="278"/>
      <c r="T578" s="1746"/>
      <c r="U578" s="27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row>
    <row r="579" spans="1:57" ht="35.1" hidden="1" customHeight="1" outlineLevel="1" x14ac:dyDescent="0.25">
      <c r="A579" s="107"/>
      <c r="B579" s="285"/>
      <c r="C579" s="286" t="s">
        <v>608</v>
      </c>
      <c r="D579" s="287"/>
      <c r="E579" s="288"/>
      <c r="F579" s="289"/>
      <c r="G579" s="598"/>
      <c r="H579" s="674"/>
      <c r="I579" s="674"/>
      <c r="J579" s="290" t="str">
        <f t="shared" si="38"/>
        <v>no empleneu</v>
      </c>
      <c r="K579" s="290" t="str">
        <f t="shared" si="35"/>
        <v>no empleneu</v>
      </c>
      <c r="L579" s="290" t="str">
        <f t="shared" si="36"/>
        <v>no empleneu</v>
      </c>
      <c r="M579" s="290" t="str">
        <f t="shared" si="37"/>
        <v>no empleneu</v>
      </c>
      <c r="N579" s="682"/>
      <c r="O579" s="291"/>
      <c r="P579" s="287"/>
      <c r="Q579" s="121" t="str">
        <f t="shared" si="24"/>
        <v>0,00000</v>
      </c>
      <c r="R579" s="292"/>
      <c r="S579" s="278"/>
      <c r="T579" s="1746"/>
      <c r="U579" s="27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row>
    <row r="580" spans="1:57" ht="35.1" hidden="1" customHeight="1" outlineLevel="1" x14ac:dyDescent="0.25">
      <c r="A580" s="107"/>
      <c r="B580" s="285"/>
      <c r="C580" s="286" t="s">
        <v>609</v>
      </c>
      <c r="D580" s="287"/>
      <c r="E580" s="288"/>
      <c r="F580" s="289"/>
      <c r="G580" s="598"/>
      <c r="H580" s="674"/>
      <c r="I580" s="674"/>
      <c r="J580" s="290" t="str">
        <f t="shared" si="38"/>
        <v>no empleneu</v>
      </c>
      <c r="K580" s="290" t="str">
        <f t="shared" si="35"/>
        <v>no empleneu</v>
      </c>
      <c r="L580" s="290" t="str">
        <f t="shared" si="36"/>
        <v>no empleneu</v>
      </c>
      <c r="M580" s="290" t="str">
        <f t="shared" si="37"/>
        <v>no empleneu</v>
      </c>
      <c r="N580" s="682"/>
      <c r="O580" s="291"/>
      <c r="P580" s="287"/>
      <c r="Q580" s="121" t="str">
        <f t="shared" si="24"/>
        <v>0,00000</v>
      </c>
      <c r="R580" s="292"/>
      <c r="S580" s="278"/>
      <c r="T580" s="1746"/>
      <c r="U580" s="27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row>
    <row r="581" spans="1:57" ht="35.1" hidden="1" customHeight="1" outlineLevel="1" x14ac:dyDescent="0.25">
      <c r="A581" s="107"/>
      <c r="B581" s="285"/>
      <c r="C581" s="286" t="s">
        <v>610</v>
      </c>
      <c r="D581" s="287"/>
      <c r="E581" s="288"/>
      <c r="F581" s="289"/>
      <c r="G581" s="598"/>
      <c r="H581" s="674"/>
      <c r="I581" s="674"/>
      <c r="J581" s="290" t="str">
        <f t="shared" si="38"/>
        <v>no empleneu</v>
      </c>
      <c r="K581" s="290" t="str">
        <f t="shared" si="35"/>
        <v>no empleneu</v>
      </c>
      <c r="L581" s="290" t="str">
        <f t="shared" si="36"/>
        <v>no empleneu</v>
      </c>
      <c r="M581" s="290" t="str">
        <f t="shared" si="37"/>
        <v>no empleneu</v>
      </c>
      <c r="N581" s="682"/>
      <c r="O581" s="291"/>
      <c r="P581" s="287"/>
      <c r="Q581" s="121" t="str">
        <f t="shared" si="24"/>
        <v>0,00000</v>
      </c>
      <c r="R581" s="292"/>
      <c r="S581" s="278"/>
      <c r="T581" s="1746"/>
      <c r="U581" s="27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row>
    <row r="582" spans="1:57" ht="35.1" hidden="1" customHeight="1" outlineLevel="1" x14ac:dyDescent="0.25">
      <c r="A582" s="107"/>
      <c r="B582" s="285"/>
      <c r="C582" s="286" t="s">
        <v>611</v>
      </c>
      <c r="D582" s="287"/>
      <c r="E582" s="288"/>
      <c r="F582" s="289"/>
      <c r="G582" s="598"/>
      <c r="H582" s="674"/>
      <c r="I582" s="674"/>
      <c r="J582" s="290" t="str">
        <f t="shared" si="38"/>
        <v>no empleneu</v>
      </c>
      <c r="K582" s="290" t="str">
        <f t="shared" si="35"/>
        <v>no empleneu</v>
      </c>
      <c r="L582" s="290" t="str">
        <f t="shared" si="36"/>
        <v>no empleneu</v>
      </c>
      <c r="M582" s="290" t="str">
        <f t="shared" si="37"/>
        <v>no empleneu</v>
      </c>
      <c r="N582" s="682"/>
      <c r="O582" s="291"/>
      <c r="P582" s="287"/>
      <c r="Q582" s="121" t="str">
        <f t="shared" si="24"/>
        <v>0,00000</v>
      </c>
      <c r="R582" s="292"/>
      <c r="S582" s="278"/>
      <c r="T582" s="1746"/>
      <c r="U582" s="27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row>
    <row r="583" spans="1:57" ht="35.1" hidden="1" customHeight="1" outlineLevel="1" x14ac:dyDescent="0.25">
      <c r="A583" s="107"/>
      <c r="B583" s="285"/>
      <c r="C583" s="286" t="s">
        <v>612</v>
      </c>
      <c r="D583" s="287"/>
      <c r="E583" s="288"/>
      <c r="F583" s="289"/>
      <c r="G583" s="598"/>
      <c r="H583" s="674"/>
      <c r="I583" s="674"/>
      <c r="J583" s="290" t="str">
        <f t="shared" si="38"/>
        <v>no empleneu</v>
      </c>
      <c r="K583" s="290" t="str">
        <f t="shared" si="35"/>
        <v>no empleneu</v>
      </c>
      <c r="L583" s="290" t="str">
        <f t="shared" si="36"/>
        <v>no empleneu</v>
      </c>
      <c r="M583" s="290" t="str">
        <f t="shared" si="37"/>
        <v>no empleneu</v>
      </c>
      <c r="N583" s="682"/>
      <c r="O583" s="291"/>
      <c r="P583" s="287"/>
      <c r="Q583" s="121" t="str">
        <f t="shared" si="24"/>
        <v>0,00000</v>
      </c>
      <c r="R583" s="292"/>
      <c r="S583" s="278"/>
      <c r="T583" s="298"/>
      <c r="U583" s="27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row>
    <row r="584" spans="1:57" ht="35.1" hidden="1" customHeight="1" outlineLevel="1" x14ac:dyDescent="0.25">
      <c r="A584" s="107"/>
      <c r="B584" s="285"/>
      <c r="C584" s="286" t="s">
        <v>613</v>
      </c>
      <c r="D584" s="287"/>
      <c r="E584" s="288"/>
      <c r="F584" s="289"/>
      <c r="G584" s="598"/>
      <c r="H584" s="674"/>
      <c r="I584" s="674"/>
      <c r="J584" s="290" t="str">
        <f t="shared" si="38"/>
        <v>no empleneu</v>
      </c>
      <c r="K584" s="290" t="str">
        <f t="shared" si="35"/>
        <v>no empleneu</v>
      </c>
      <c r="L584" s="290" t="str">
        <f t="shared" si="36"/>
        <v>no empleneu</v>
      </c>
      <c r="M584" s="290" t="str">
        <f t="shared" si="37"/>
        <v>no empleneu</v>
      </c>
      <c r="N584" s="682"/>
      <c r="O584" s="291"/>
      <c r="P584" s="287"/>
      <c r="Q584" s="121" t="str">
        <f t="shared" si="24"/>
        <v>0,00000</v>
      </c>
      <c r="R584" s="292"/>
      <c r="S584" s="278"/>
      <c r="T584" s="298"/>
      <c r="U584" s="27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row>
    <row r="585" spans="1:57" ht="35.1" hidden="1" customHeight="1" outlineLevel="1" x14ac:dyDescent="0.25">
      <c r="A585" s="107"/>
      <c r="B585" s="285"/>
      <c r="C585" s="286" t="s">
        <v>614</v>
      </c>
      <c r="D585" s="287"/>
      <c r="E585" s="288"/>
      <c r="F585" s="289"/>
      <c r="G585" s="598"/>
      <c r="H585" s="674"/>
      <c r="I585" s="674"/>
      <c r="J585" s="290" t="str">
        <f t="shared" si="38"/>
        <v>no empleneu</v>
      </c>
      <c r="K585" s="290" t="str">
        <f t="shared" si="35"/>
        <v>no empleneu</v>
      </c>
      <c r="L585" s="290" t="str">
        <f t="shared" si="36"/>
        <v>no empleneu</v>
      </c>
      <c r="M585" s="290" t="str">
        <f t="shared" si="37"/>
        <v>no empleneu</v>
      </c>
      <c r="N585" s="682"/>
      <c r="O585" s="291"/>
      <c r="P585" s="287"/>
      <c r="Q585" s="121" t="str">
        <f t="shared" si="24"/>
        <v>0,00000</v>
      </c>
      <c r="R585" s="292"/>
      <c r="S585" s="278"/>
      <c r="T585" s="298"/>
      <c r="U585" s="27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row>
    <row r="586" spans="1:57" ht="35.1" hidden="1" customHeight="1" outlineLevel="1" x14ac:dyDescent="0.25">
      <c r="A586" s="107"/>
      <c r="B586" s="285"/>
      <c r="C586" s="286" t="s">
        <v>615</v>
      </c>
      <c r="D586" s="287"/>
      <c r="E586" s="288"/>
      <c r="F586" s="289"/>
      <c r="G586" s="598"/>
      <c r="H586" s="674"/>
      <c r="I586" s="674"/>
      <c r="J586" s="290" t="str">
        <f t="shared" si="38"/>
        <v>no empleneu</v>
      </c>
      <c r="K586" s="290" t="str">
        <f t="shared" si="35"/>
        <v>no empleneu</v>
      </c>
      <c r="L586" s="290" t="str">
        <f t="shared" si="36"/>
        <v>no empleneu</v>
      </c>
      <c r="M586" s="290" t="str">
        <f t="shared" si="37"/>
        <v>no empleneu</v>
      </c>
      <c r="N586" s="682"/>
      <c r="O586" s="291"/>
      <c r="P586" s="287"/>
      <c r="Q586" s="121" t="str">
        <f t="shared" si="24"/>
        <v>0,00000</v>
      </c>
      <c r="R586" s="292"/>
      <c r="S586" s="278"/>
      <c r="T586" s="298"/>
      <c r="U586" s="27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row>
    <row r="587" spans="1:57" ht="35.1" hidden="1" customHeight="1" outlineLevel="1" x14ac:dyDescent="0.25">
      <c r="A587" s="107"/>
      <c r="B587" s="285"/>
      <c r="C587" s="286" t="s">
        <v>616</v>
      </c>
      <c r="D587" s="287"/>
      <c r="E587" s="288"/>
      <c r="F587" s="289"/>
      <c r="G587" s="598"/>
      <c r="H587" s="674"/>
      <c r="I587" s="674"/>
      <c r="J587" s="290" t="str">
        <f t="shared" si="38"/>
        <v>no empleneu</v>
      </c>
      <c r="K587" s="290" t="str">
        <f t="shared" si="35"/>
        <v>no empleneu</v>
      </c>
      <c r="L587" s="290" t="str">
        <f t="shared" si="36"/>
        <v>no empleneu</v>
      </c>
      <c r="M587" s="290" t="str">
        <f t="shared" si="37"/>
        <v>no empleneu</v>
      </c>
      <c r="N587" s="682"/>
      <c r="O587" s="291"/>
      <c r="P587" s="287"/>
      <c r="Q587" s="121" t="str">
        <f t="shared" si="24"/>
        <v>0,00000</v>
      </c>
      <c r="R587" s="292"/>
      <c r="S587" s="278"/>
      <c r="T587" s="298"/>
      <c r="U587" s="27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row>
    <row r="588" spans="1:57" ht="35.1" hidden="1" customHeight="1" outlineLevel="1" x14ac:dyDescent="0.25">
      <c r="A588" s="107"/>
      <c r="B588" s="285"/>
      <c r="C588" s="286" t="s">
        <v>617</v>
      </c>
      <c r="D588" s="287"/>
      <c r="E588" s="288"/>
      <c r="F588" s="289"/>
      <c r="G588" s="598"/>
      <c r="H588" s="674"/>
      <c r="I588" s="674"/>
      <c r="J588" s="290" t="str">
        <f t="shared" si="38"/>
        <v>no empleneu</v>
      </c>
      <c r="K588" s="290" t="str">
        <f t="shared" si="35"/>
        <v>no empleneu</v>
      </c>
      <c r="L588" s="290" t="str">
        <f t="shared" si="36"/>
        <v>no empleneu</v>
      </c>
      <c r="M588" s="290" t="str">
        <f t="shared" si="37"/>
        <v>no empleneu</v>
      </c>
      <c r="N588" s="682"/>
      <c r="O588" s="291"/>
      <c r="P588" s="287"/>
      <c r="Q588" s="121" t="str">
        <f t="shared" ref="Q588:Q627" si="39">IF(N588=0,"0,00000",N588/1000)</f>
        <v>0,00000</v>
      </c>
      <c r="R588" s="292"/>
      <c r="S588" s="278"/>
      <c r="T588" s="147"/>
      <c r="U588" s="27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row>
    <row r="589" spans="1:57" ht="35.1" hidden="1" customHeight="1" outlineLevel="1" x14ac:dyDescent="0.25">
      <c r="A589" s="107"/>
      <c r="B589" s="285"/>
      <c r="C589" s="286" t="s">
        <v>618</v>
      </c>
      <c r="D589" s="287"/>
      <c r="E589" s="288"/>
      <c r="F589" s="289"/>
      <c r="G589" s="598"/>
      <c r="H589" s="674"/>
      <c r="I589" s="674"/>
      <c r="J589" s="290" t="str">
        <f t="shared" si="38"/>
        <v>no empleneu</v>
      </c>
      <c r="K589" s="290" t="str">
        <f t="shared" ref="K589:K631" si="40">IF(G589=0,"no empleneu","indiqueu la dada")</f>
        <v>no empleneu</v>
      </c>
      <c r="L589" s="290" t="str">
        <f t="shared" ref="L589:L631" si="41">IF(G589=0,"no empleneu",IF(G589=1,"no empleneu",IF(G589=2,"indiqueu la dada")))</f>
        <v>no empleneu</v>
      </c>
      <c r="M589" s="290" t="str">
        <f t="shared" si="37"/>
        <v>no empleneu</v>
      </c>
      <c r="N589" s="682"/>
      <c r="O589" s="291"/>
      <c r="P589" s="287"/>
      <c r="Q589" s="121" t="str">
        <f t="shared" si="39"/>
        <v>0,00000</v>
      </c>
      <c r="R589" s="292"/>
      <c r="S589" s="278"/>
      <c r="T589" s="147"/>
      <c r="U589" s="27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row>
    <row r="590" spans="1:57" ht="35.1" hidden="1" customHeight="1" outlineLevel="1" x14ac:dyDescent="0.25">
      <c r="A590" s="107"/>
      <c r="B590" s="285"/>
      <c r="C590" s="286" t="s">
        <v>619</v>
      </c>
      <c r="D590" s="287"/>
      <c r="E590" s="288"/>
      <c r="F590" s="289"/>
      <c r="G590" s="598"/>
      <c r="H590" s="674"/>
      <c r="I590" s="674"/>
      <c r="J590" s="290" t="str">
        <f t="shared" si="38"/>
        <v>no empleneu</v>
      </c>
      <c r="K590" s="290" t="str">
        <f t="shared" si="40"/>
        <v>no empleneu</v>
      </c>
      <c r="L590" s="290" t="str">
        <f t="shared" si="41"/>
        <v>no empleneu</v>
      </c>
      <c r="M590" s="290" t="str">
        <f t="shared" ref="M590:M631" si="42">IF(G590=0,"no empleneu",IF(G590=1,"no empleneu",IF(G590=2,"indiqueu la dada")))</f>
        <v>no empleneu</v>
      </c>
      <c r="N590" s="682"/>
      <c r="O590" s="291"/>
      <c r="P590" s="287"/>
      <c r="Q590" s="121" t="str">
        <f t="shared" si="39"/>
        <v>0,00000</v>
      </c>
      <c r="R590" s="292"/>
      <c r="S590" s="278"/>
      <c r="T590" s="752"/>
      <c r="U590" s="27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row>
    <row r="591" spans="1:57" ht="35.1" hidden="1" customHeight="1" outlineLevel="1" x14ac:dyDescent="0.25">
      <c r="A591" s="107"/>
      <c r="B591" s="285"/>
      <c r="C591" s="286" t="s">
        <v>620</v>
      </c>
      <c r="D591" s="287"/>
      <c r="E591" s="288"/>
      <c r="F591" s="289"/>
      <c r="G591" s="598"/>
      <c r="H591" s="674"/>
      <c r="I591" s="674"/>
      <c r="J591" s="290" t="str">
        <f t="shared" si="38"/>
        <v>no empleneu</v>
      </c>
      <c r="K591" s="290" t="str">
        <f t="shared" si="40"/>
        <v>no empleneu</v>
      </c>
      <c r="L591" s="290" t="str">
        <f t="shared" si="41"/>
        <v>no empleneu</v>
      </c>
      <c r="M591" s="290" t="str">
        <f t="shared" si="42"/>
        <v>no empleneu</v>
      </c>
      <c r="N591" s="682"/>
      <c r="O591" s="291"/>
      <c r="P591" s="287"/>
      <c r="Q591" s="121" t="str">
        <f t="shared" si="39"/>
        <v>0,00000</v>
      </c>
      <c r="R591" s="292"/>
      <c r="S591" s="278"/>
      <c r="T591" s="752"/>
      <c r="U591" s="27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row>
    <row r="592" spans="1:57" ht="35.1" hidden="1" customHeight="1" outlineLevel="1" x14ac:dyDescent="0.25">
      <c r="A592" s="107"/>
      <c r="B592" s="285"/>
      <c r="C592" s="286" t="s">
        <v>621</v>
      </c>
      <c r="D592" s="287"/>
      <c r="E592" s="288"/>
      <c r="F592" s="289"/>
      <c r="G592" s="598"/>
      <c r="H592" s="674"/>
      <c r="I592" s="674"/>
      <c r="J592" s="290" t="str">
        <f t="shared" si="38"/>
        <v>no empleneu</v>
      </c>
      <c r="K592" s="290" t="str">
        <f t="shared" si="40"/>
        <v>no empleneu</v>
      </c>
      <c r="L592" s="290" t="str">
        <f t="shared" si="41"/>
        <v>no empleneu</v>
      </c>
      <c r="M592" s="290" t="str">
        <f t="shared" si="42"/>
        <v>no empleneu</v>
      </c>
      <c r="N592" s="682"/>
      <c r="O592" s="291"/>
      <c r="P592" s="287"/>
      <c r="Q592" s="121" t="str">
        <f t="shared" si="39"/>
        <v>0,00000</v>
      </c>
      <c r="R592" s="292"/>
      <c r="S592" s="278"/>
      <c r="T592" s="298"/>
      <c r="U592" s="27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row>
    <row r="593" spans="1:57" ht="35.1" hidden="1" customHeight="1" outlineLevel="1" x14ac:dyDescent="0.25">
      <c r="A593" s="107"/>
      <c r="B593" s="285"/>
      <c r="C593" s="286" t="s">
        <v>622</v>
      </c>
      <c r="D593" s="287"/>
      <c r="E593" s="288"/>
      <c r="F593" s="289"/>
      <c r="G593" s="598"/>
      <c r="H593" s="674"/>
      <c r="I593" s="674"/>
      <c r="J593" s="290" t="str">
        <f t="shared" ref="J593:J622" si="43">IF(G593=0,"no empleneu","indiqueu la dada")</f>
        <v>no empleneu</v>
      </c>
      <c r="K593" s="290" t="str">
        <f t="shared" si="40"/>
        <v>no empleneu</v>
      </c>
      <c r="L593" s="290" t="str">
        <f t="shared" si="41"/>
        <v>no empleneu</v>
      </c>
      <c r="M593" s="290" t="str">
        <f t="shared" si="42"/>
        <v>no empleneu</v>
      </c>
      <c r="N593" s="682"/>
      <c r="O593" s="291"/>
      <c r="P593" s="287"/>
      <c r="Q593" s="121" t="str">
        <f t="shared" si="39"/>
        <v>0,00000</v>
      </c>
      <c r="R593" s="292"/>
      <c r="S593" s="278"/>
      <c r="T593" s="298"/>
      <c r="U593" s="27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row>
    <row r="594" spans="1:57" ht="35.1" hidden="1" customHeight="1" outlineLevel="1" x14ac:dyDescent="0.25">
      <c r="A594" s="107"/>
      <c r="B594" s="285"/>
      <c r="C594" s="286" t="s">
        <v>623</v>
      </c>
      <c r="D594" s="287"/>
      <c r="E594" s="288"/>
      <c r="F594" s="289"/>
      <c r="G594" s="598"/>
      <c r="H594" s="674"/>
      <c r="I594" s="674"/>
      <c r="J594" s="290" t="str">
        <f t="shared" si="43"/>
        <v>no empleneu</v>
      </c>
      <c r="K594" s="290" t="str">
        <f t="shared" si="40"/>
        <v>no empleneu</v>
      </c>
      <c r="L594" s="290" t="str">
        <f t="shared" si="41"/>
        <v>no empleneu</v>
      </c>
      <c r="M594" s="290" t="str">
        <f t="shared" si="42"/>
        <v>no empleneu</v>
      </c>
      <c r="N594" s="682"/>
      <c r="O594" s="291"/>
      <c r="P594" s="287"/>
      <c r="Q594" s="121" t="str">
        <f t="shared" si="39"/>
        <v>0,00000</v>
      </c>
      <c r="R594" s="292"/>
      <c r="S594" s="278"/>
      <c r="T594" s="298"/>
      <c r="U594" s="27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row>
    <row r="595" spans="1:57" ht="35.1" hidden="1" customHeight="1" outlineLevel="1" x14ac:dyDescent="0.25">
      <c r="A595" s="107"/>
      <c r="B595" s="285"/>
      <c r="C595" s="286" t="s">
        <v>624</v>
      </c>
      <c r="D595" s="287"/>
      <c r="E595" s="288"/>
      <c r="F595" s="289"/>
      <c r="G595" s="598"/>
      <c r="H595" s="674"/>
      <c r="I595" s="674"/>
      <c r="J595" s="290" t="str">
        <f t="shared" si="43"/>
        <v>no empleneu</v>
      </c>
      <c r="K595" s="290" t="str">
        <f t="shared" si="40"/>
        <v>no empleneu</v>
      </c>
      <c r="L595" s="290" t="str">
        <f t="shared" si="41"/>
        <v>no empleneu</v>
      </c>
      <c r="M595" s="290" t="str">
        <f t="shared" si="42"/>
        <v>no empleneu</v>
      </c>
      <c r="N595" s="682"/>
      <c r="O595" s="291"/>
      <c r="P595" s="287"/>
      <c r="Q595" s="121" t="str">
        <f t="shared" si="39"/>
        <v>0,00000</v>
      </c>
      <c r="R595" s="292"/>
      <c r="S595" s="278"/>
      <c r="T595" s="298"/>
      <c r="U595" s="27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row>
    <row r="596" spans="1:57" ht="35.1" hidden="1" customHeight="1" outlineLevel="1" x14ac:dyDescent="0.25">
      <c r="A596" s="107"/>
      <c r="B596" s="285"/>
      <c r="C596" s="286" t="s">
        <v>625</v>
      </c>
      <c r="D596" s="287"/>
      <c r="E596" s="288"/>
      <c r="F596" s="289"/>
      <c r="G596" s="598"/>
      <c r="H596" s="674"/>
      <c r="I596" s="674"/>
      <c r="J596" s="290" t="str">
        <f t="shared" si="43"/>
        <v>no empleneu</v>
      </c>
      <c r="K596" s="290" t="str">
        <f t="shared" si="40"/>
        <v>no empleneu</v>
      </c>
      <c r="L596" s="290" t="str">
        <f t="shared" si="41"/>
        <v>no empleneu</v>
      </c>
      <c r="M596" s="290" t="str">
        <f t="shared" si="42"/>
        <v>no empleneu</v>
      </c>
      <c r="N596" s="682"/>
      <c r="O596" s="291"/>
      <c r="P596" s="287"/>
      <c r="Q596" s="121" t="str">
        <f t="shared" si="39"/>
        <v>0,00000</v>
      </c>
      <c r="R596" s="292"/>
      <c r="S596" s="278"/>
      <c r="T596" s="298"/>
      <c r="U596" s="27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row>
    <row r="597" spans="1:57" ht="35.1" hidden="1" customHeight="1" outlineLevel="1" x14ac:dyDescent="0.25">
      <c r="A597" s="107"/>
      <c r="B597" s="285"/>
      <c r="C597" s="286" t="s">
        <v>626</v>
      </c>
      <c r="D597" s="287"/>
      <c r="E597" s="288"/>
      <c r="F597" s="289"/>
      <c r="G597" s="598"/>
      <c r="H597" s="674"/>
      <c r="I597" s="674"/>
      <c r="J597" s="290" t="str">
        <f t="shared" si="43"/>
        <v>no empleneu</v>
      </c>
      <c r="K597" s="290" t="str">
        <f t="shared" si="40"/>
        <v>no empleneu</v>
      </c>
      <c r="L597" s="290" t="str">
        <f t="shared" si="41"/>
        <v>no empleneu</v>
      </c>
      <c r="M597" s="290" t="str">
        <f t="shared" si="42"/>
        <v>no empleneu</v>
      </c>
      <c r="N597" s="682"/>
      <c r="O597" s="291"/>
      <c r="P597" s="287"/>
      <c r="Q597" s="121" t="str">
        <f t="shared" si="39"/>
        <v>0,00000</v>
      </c>
      <c r="R597" s="292"/>
      <c r="S597" s="278"/>
      <c r="T597" s="298"/>
      <c r="U597" s="27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row>
    <row r="598" spans="1:57" ht="35.1" hidden="1" customHeight="1" outlineLevel="1" x14ac:dyDescent="0.25">
      <c r="A598" s="107"/>
      <c r="B598" s="285"/>
      <c r="C598" s="286" t="s">
        <v>627</v>
      </c>
      <c r="D598" s="287"/>
      <c r="E598" s="288"/>
      <c r="F598" s="289"/>
      <c r="G598" s="598"/>
      <c r="H598" s="674"/>
      <c r="I598" s="674"/>
      <c r="J598" s="290" t="str">
        <f t="shared" si="43"/>
        <v>no empleneu</v>
      </c>
      <c r="K598" s="290" t="str">
        <f t="shared" si="40"/>
        <v>no empleneu</v>
      </c>
      <c r="L598" s="290" t="str">
        <f t="shared" si="41"/>
        <v>no empleneu</v>
      </c>
      <c r="M598" s="290" t="str">
        <f t="shared" si="42"/>
        <v>no empleneu</v>
      </c>
      <c r="N598" s="682"/>
      <c r="O598" s="291"/>
      <c r="P598" s="287"/>
      <c r="Q598" s="121" t="str">
        <f t="shared" si="39"/>
        <v>0,00000</v>
      </c>
      <c r="R598" s="292"/>
      <c r="S598" s="278"/>
      <c r="T598" s="298"/>
      <c r="U598" s="27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row>
    <row r="599" spans="1:57" ht="35.1" hidden="1" customHeight="1" outlineLevel="1" x14ac:dyDescent="0.25">
      <c r="A599" s="107"/>
      <c r="B599" s="285"/>
      <c r="C599" s="286" t="s">
        <v>628</v>
      </c>
      <c r="D599" s="287"/>
      <c r="E599" s="288"/>
      <c r="F599" s="289"/>
      <c r="G599" s="598"/>
      <c r="H599" s="674"/>
      <c r="I599" s="674"/>
      <c r="J599" s="290" t="str">
        <f t="shared" si="43"/>
        <v>no empleneu</v>
      </c>
      <c r="K599" s="290" t="str">
        <f t="shared" si="40"/>
        <v>no empleneu</v>
      </c>
      <c r="L599" s="290" t="str">
        <f t="shared" si="41"/>
        <v>no empleneu</v>
      </c>
      <c r="M599" s="290" t="str">
        <f t="shared" si="42"/>
        <v>no empleneu</v>
      </c>
      <c r="N599" s="682"/>
      <c r="O599" s="291"/>
      <c r="P599" s="287"/>
      <c r="Q599" s="121" t="str">
        <f t="shared" si="39"/>
        <v>0,00000</v>
      </c>
      <c r="R599" s="292"/>
      <c r="S599" s="278"/>
      <c r="T599" s="298"/>
      <c r="U599" s="27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row>
    <row r="600" spans="1:57" ht="35.1" hidden="1" customHeight="1" outlineLevel="1" x14ac:dyDescent="0.25">
      <c r="A600" s="107"/>
      <c r="B600" s="285"/>
      <c r="C600" s="286" t="s">
        <v>629</v>
      </c>
      <c r="D600" s="287"/>
      <c r="E600" s="288"/>
      <c r="F600" s="289"/>
      <c r="G600" s="598"/>
      <c r="H600" s="674"/>
      <c r="I600" s="674"/>
      <c r="J600" s="290" t="str">
        <f t="shared" si="43"/>
        <v>no empleneu</v>
      </c>
      <c r="K600" s="290" t="str">
        <f t="shared" si="40"/>
        <v>no empleneu</v>
      </c>
      <c r="L600" s="290" t="str">
        <f t="shared" si="41"/>
        <v>no empleneu</v>
      </c>
      <c r="M600" s="290" t="str">
        <f t="shared" si="42"/>
        <v>no empleneu</v>
      </c>
      <c r="N600" s="682"/>
      <c r="O600" s="291"/>
      <c r="P600" s="287"/>
      <c r="Q600" s="121" t="str">
        <f t="shared" si="39"/>
        <v>0,00000</v>
      </c>
      <c r="R600" s="292"/>
      <c r="S600" s="278"/>
      <c r="T600" s="752"/>
      <c r="U600" s="27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row>
    <row r="601" spans="1:57" ht="35.1" hidden="1" customHeight="1" outlineLevel="1" x14ac:dyDescent="0.25">
      <c r="A601" s="107"/>
      <c r="B601" s="285"/>
      <c r="C601" s="286" t="s">
        <v>630</v>
      </c>
      <c r="D601" s="287"/>
      <c r="E601" s="288"/>
      <c r="F601" s="289"/>
      <c r="G601" s="598"/>
      <c r="H601" s="674"/>
      <c r="I601" s="674"/>
      <c r="J601" s="290" t="str">
        <f t="shared" si="43"/>
        <v>no empleneu</v>
      </c>
      <c r="K601" s="290" t="str">
        <f t="shared" si="40"/>
        <v>no empleneu</v>
      </c>
      <c r="L601" s="290" t="str">
        <f t="shared" si="41"/>
        <v>no empleneu</v>
      </c>
      <c r="M601" s="290" t="str">
        <f t="shared" si="42"/>
        <v>no empleneu</v>
      </c>
      <c r="N601" s="682"/>
      <c r="O601" s="291"/>
      <c r="P601" s="287"/>
      <c r="Q601" s="121" t="str">
        <f t="shared" si="39"/>
        <v>0,00000</v>
      </c>
      <c r="R601" s="292"/>
      <c r="S601" s="278"/>
      <c r="T601" s="752"/>
      <c r="U601" s="27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row>
    <row r="602" spans="1:57" ht="35.1" hidden="1" customHeight="1" outlineLevel="1" x14ac:dyDescent="0.25">
      <c r="A602" s="107"/>
      <c r="B602" s="285"/>
      <c r="C602" s="286" t="s">
        <v>631</v>
      </c>
      <c r="D602" s="287"/>
      <c r="E602" s="288"/>
      <c r="F602" s="289"/>
      <c r="G602" s="598"/>
      <c r="H602" s="674"/>
      <c r="I602" s="674"/>
      <c r="J602" s="290" t="str">
        <f t="shared" si="43"/>
        <v>no empleneu</v>
      </c>
      <c r="K602" s="290" t="str">
        <f t="shared" si="40"/>
        <v>no empleneu</v>
      </c>
      <c r="L602" s="290" t="str">
        <f t="shared" si="41"/>
        <v>no empleneu</v>
      </c>
      <c r="M602" s="290" t="str">
        <f t="shared" si="42"/>
        <v>no empleneu</v>
      </c>
      <c r="N602" s="682"/>
      <c r="O602" s="291"/>
      <c r="P602" s="287"/>
      <c r="Q602" s="121" t="str">
        <f t="shared" si="39"/>
        <v>0,00000</v>
      </c>
      <c r="R602" s="292"/>
      <c r="S602" s="278"/>
      <c r="T602" s="752"/>
      <c r="U602" s="27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row>
    <row r="603" spans="1:57" ht="35.1" hidden="1" customHeight="1" outlineLevel="1" x14ac:dyDescent="0.25">
      <c r="A603" s="107"/>
      <c r="B603" s="285"/>
      <c r="C603" s="286" t="s">
        <v>632</v>
      </c>
      <c r="D603" s="287"/>
      <c r="E603" s="288"/>
      <c r="F603" s="289"/>
      <c r="G603" s="598"/>
      <c r="H603" s="674"/>
      <c r="I603" s="674"/>
      <c r="J603" s="290" t="str">
        <f t="shared" si="43"/>
        <v>no empleneu</v>
      </c>
      <c r="K603" s="290" t="str">
        <f t="shared" si="40"/>
        <v>no empleneu</v>
      </c>
      <c r="L603" s="290" t="str">
        <f t="shared" si="41"/>
        <v>no empleneu</v>
      </c>
      <c r="M603" s="290" t="str">
        <f t="shared" si="42"/>
        <v>no empleneu</v>
      </c>
      <c r="N603" s="682"/>
      <c r="O603" s="291"/>
      <c r="P603" s="287"/>
      <c r="Q603" s="121" t="str">
        <f t="shared" si="39"/>
        <v>0,00000</v>
      </c>
      <c r="R603" s="292"/>
      <c r="S603" s="278"/>
      <c r="T603" s="752"/>
      <c r="U603" s="27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row>
    <row r="604" spans="1:57" ht="35.1" hidden="1" customHeight="1" outlineLevel="1" x14ac:dyDescent="0.25">
      <c r="A604" s="107"/>
      <c r="B604" s="285"/>
      <c r="C604" s="286" t="s">
        <v>633</v>
      </c>
      <c r="D604" s="287"/>
      <c r="E604" s="288"/>
      <c r="F604" s="289"/>
      <c r="G604" s="598"/>
      <c r="H604" s="674"/>
      <c r="I604" s="674"/>
      <c r="J604" s="290" t="str">
        <f t="shared" si="43"/>
        <v>no empleneu</v>
      </c>
      <c r="K604" s="290" t="str">
        <f t="shared" si="40"/>
        <v>no empleneu</v>
      </c>
      <c r="L604" s="290" t="str">
        <f t="shared" si="41"/>
        <v>no empleneu</v>
      </c>
      <c r="M604" s="290" t="str">
        <f t="shared" si="42"/>
        <v>no empleneu</v>
      </c>
      <c r="N604" s="682"/>
      <c r="O604" s="291"/>
      <c r="P604" s="287"/>
      <c r="Q604" s="121" t="str">
        <f t="shared" si="39"/>
        <v>0,00000</v>
      </c>
      <c r="R604" s="292"/>
      <c r="S604" s="278"/>
      <c r="T604" s="752"/>
      <c r="U604" s="27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row>
    <row r="605" spans="1:57" ht="35.1" hidden="1" customHeight="1" outlineLevel="1" x14ac:dyDescent="0.25">
      <c r="A605" s="107"/>
      <c r="B605" s="285"/>
      <c r="C605" s="286" t="s">
        <v>634</v>
      </c>
      <c r="D605" s="287"/>
      <c r="E605" s="288"/>
      <c r="F605" s="289"/>
      <c r="G605" s="598"/>
      <c r="H605" s="674"/>
      <c r="I605" s="674"/>
      <c r="J605" s="290" t="str">
        <f t="shared" si="43"/>
        <v>no empleneu</v>
      </c>
      <c r="K605" s="290" t="str">
        <f t="shared" si="40"/>
        <v>no empleneu</v>
      </c>
      <c r="L605" s="290" t="str">
        <f t="shared" si="41"/>
        <v>no empleneu</v>
      </c>
      <c r="M605" s="290" t="str">
        <f t="shared" si="42"/>
        <v>no empleneu</v>
      </c>
      <c r="N605" s="682"/>
      <c r="O605" s="291"/>
      <c r="P605" s="287"/>
      <c r="Q605" s="121" t="str">
        <f t="shared" si="39"/>
        <v>0,00000</v>
      </c>
      <c r="R605" s="292"/>
      <c r="S605" s="278"/>
      <c r="T605" s="298"/>
      <c r="U605" s="27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row>
    <row r="606" spans="1:57" ht="35.1" hidden="1" customHeight="1" outlineLevel="1" x14ac:dyDescent="0.25">
      <c r="A606" s="107"/>
      <c r="B606" s="285"/>
      <c r="C606" s="286" t="s">
        <v>635</v>
      </c>
      <c r="D606" s="287"/>
      <c r="E606" s="288"/>
      <c r="F606" s="289"/>
      <c r="G606" s="598"/>
      <c r="H606" s="674"/>
      <c r="I606" s="674"/>
      <c r="J606" s="290" t="str">
        <f t="shared" si="43"/>
        <v>no empleneu</v>
      </c>
      <c r="K606" s="290" t="str">
        <f t="shared" si="40"/>
        <v>no empleneu</v>
      </c>
      <c r="L606" s="290" t="str">
        <f t="shared" si="41"/>
        <v>no empleneu</v>
      </c>
      <c r="M606" s="290" t="str">
        <f t="shared" si="42"/>
        <v>no empleneu</v>
      </c>
      <c r="N606" s="682"/>
      <c r="O606" s="291"/>
      <c r="P606" s="287"/>
      <c r="Q606" s="121" t="str">
        <f t="shared" si="39"/>
        <v>0,00000</v>
      </c>
      <c r="R606" s="292"/>
      <c r="S606" s="278"/>
      <c r="T606" s="298"/>
      <c r="U606" s="27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row>
    <row r="607" spans="1:57" ht="35.1" hidden="1" customHeight="1" outlineLevel="1" x14ac:dyDescent="0.25">
      <c r="A607" s="107"/>
      <c r="B607" s="285"/>
      <c r="C607" s="286" t="s">
        <v>636</v>
      </c>
      <c r="D607" s="287"/>
      <c r="E607" s="288"/>
      <c r="F607" s="289"/>
      <c r="G607" s="598"/>
      <c r="H607" s="674"/>
      <c r="I607" s="674"/>
      <c r="J607" s="290" t="str">
        <f t="shared" si="43"/>
        <v>no empleneu</v>
      </c>
      <c r="K607" s="290" t="str">
        <f t="shared" si="40"/>
        <v>no empleneu</v>
      </c>
      <c r="L607" s="290" t="str">
        <f t="shared" si="41"/>
        <v>no empleneu</v>
      </c>
      <c r="M607" s="290" t="str">
        <f t="shared" si="42"/>
        <v>no empleneu</v>
      </c>
      <c r="N607" s="682"/>
      <c r="O607" s="291"/>
      <c r="P607" s="287"/>
      <c r="Q607" s="121" t="str">
        <f t="shared" si="39"/>
        <v>0,00000</v>
      </c>
      <c r="R607" s="292"/>
      <c r="S607" s="278"/>
      <c r="T607" s="298"/>
      <c r="U607" s="27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row>
    <row r="608" spans="1:57" ht="35.1" hidden="1" customHeight="1" outlineLevel="1" x14ac:dyDescent="0.25">
      <c r="A608" s="107"/>
      <c r="B608" s="285"/>
      <c r="C608" s="286" t="s">
        <v>637</v>
      </c>
      <c r="D608" s="287"/>
      <c r="E608" s="288"/>
      <c r="F608" s="289"/>
      <c r="G608" s="598"/>
      <c r="H608" s="674"/>
      <c r="I608" s="674"/>
      <c r="J608" s="290" t="str">
        <f t="shared" si="43"/>
        <v>no empleneu</v>
      </c>
      <c r="K608" s="290" t="str">
        <f t="shared" si="40"/>
        <v>no empleneu</v>
      </c>
      <c r="L608" s="290" t="str">
        <f t="shared" si="41"/>
        <v>no empleneu</v>
      </c>
      <c r="M608" s="290" t="str">
        <f t="shared" si="42"/>
        <v>no empleneu</v>
      </c>
      <c r="N608" s="682"/>
      <c r="O608" s="291"/>
      <c r="P608" s="287"/>
      <c r="Q608" s="121" t="str">
        <f t="shared" si="39"/>
        <v>0,00000</v>
      </c>
      <c r="R608" s="292"/>
      <c r="S608" s="278"/>
      <c r="T608" s="298"/>
      <c r="U608" s="27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row>
    <row r="609" spans="1:57" ht="35.1" hidden="1" customHeight="1" outlineLevel="1" x14ac:dyDescent="0.25">
      <c r="A609" s="107"/>
      <c r="B609" s="285"/>
      <c r="C609" s="286" t="s">
        <v>638</v>
      </c>
      <c r="D609" s="287"/>
      <c r="E609" s="288"/>
      <c r="F609" s="289"/>
      <c r="G609" s="598"/>
      <c r="H609" s="674"/>
      <c r="I609" s="674"/>
      <c r="J609" s="290" t="str">
        <f t="shared" si="43"/>
        <v>no empleneu</v>
      </c>
      <c r="K609" s="290" t="str">
        <f t="shared" si="40"/>
        <v>no empleneu</v>
      </c>
      <c r="L609" s="290" t="str">
        <f t="shared" si="41"/>
        <v>no empleneu</v>
      </c>
      <c r="M609" s="290" t="str">
        <f t="shared" si="42"/>
        <v>no empleneu</v>
      </c>
      <c r="N609" s="682"/>
      <c r="O609" s="291"/>
      <c r="P609" s="287"/>
      <c r="Q609" s="121" t="str">
        <f t="shared" si="39"/>
        <v>0,00000</v>
      </c>
      <c r="R609" s="292"/>
      <c r="S609" s="278"/>
      <c r="T609" s="298"/>
      <c r="U609" s="27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row>
    <row r="610" spans="1:57" ht="35.1" hidden="1" customHeight="1" outlineLevel="1" x14ac:dyDescent="0.25">
      <c r="A610" s="107"/>
      <c r="B610" s="285"/>
      <c r="C610" s="286" t="s">
        <v>639</v>
      </c>
      <c r="D610" s="287"/>
      <c r="E610" s="288"/>
      <c r="F610" s="289"/>
      <c r="G610" s="598"/>
      <c r="H610" s="674"/>
      <c r="I610" s="674"/>
      <c r="J610" s="290" t="str">
        <f t="shared" si="43"/>
        <v>no empleneu</v>
      </c>
      <c r="K610" s="290" t="str">
        <f t="shared" si="40"/>
        <v>no empleneu</v>
      </c>
      <c r="L610" s="290" t="str">
        <f t="shared" si="41"/>
        <v>no empleneu</v>
      </c>
      <c r="M610" s="290" t="str">
        <f t="shared" si="42"/>
        <v>no empleneu</v>
      </c>
      <c r="N610" s="682"/>
      <c r="O610" s="291"/>
      <c r="P610" s="287"/>
      <c r="Q610" s="121" t="str">
        <f t="shared" si="39"/>
        <v>0,00000</v>
      </c>
      <c r="R610" s="292"/>
      <c r="S610" s="278"/>
      <c r="T610" s="298"/>
      <c r="U610" s="27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row>
    <row r="611" spans="1:57" ht="35.1" hidden="1" customHeight="1" outlineLevel="1" x14ac:dyDescent="0.25">
      <c r="A611" s="107"/>
      <c r="B611" s="285"/>
      <c r="C611" s="286" t="s">
        <v>640</v>
      </c>
      <c r="D611" s="287"/>
      <c r="E611" s="288"/>
      <c r="F611" s="289"/>
      <c r="G611" s="598"/>
      <c r="H611" s="674"/>
      <c r="I611" s="674"/>
      <c r="J611" s="290" t="str">
        <f t="shared" si="43"/>
        <v>no empleneu</v>
      </c>
      <c r="K611" s="290" t="str">
        <f t="shared" si="40"/>
        <v>no empleneu</v>
      </c>
      <c r="L611" s="290" t="str">
        <f t="shared" si="41"/>
        <v>no empleneu</v>
      </c>
      <c r="M611" s="290" t="str">
        <f t="shared" si="42"/>
        <v>no empleneu</v>
      </c>
      <c r="N611" s="682"/>
      <c r="O611" s="291"/>
      <c r="P611" s="287"/>
      <c r="Q611" s="121" t="str">
        <f t="shared" si="39"/>
        <v>0,00000</v>
      </c>
      <c r="R611" s="292"/>
      <c r="S611" s="278"/>
      <c r="T611" s="753"/>
      <c r="U611" s="27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row>
    <row r="612" spans="1:57" ht="35.1" hidden="1" customHeight="1" outlineLevel="1" x14ac:dyDescent="0.25">
      <c r="A612" s="107"/>
      <c r="B612" s="285"/>
      <c r="C612" s="286" t="s">
        <v>641</v>
      </c>
      <c r="D612" s="287"/>
      <c r="E612" s="288"/>
      <c r="F612" s="289"/>
      <c r="G612" s="598"/>
      <c r="H612" s="674"/>
      <c r="I612" s="674"/>
      <c r="J612" s="290" t="str">
        <f t="shared" si="43"/>
        <v>no empleneu</v>
      </c>
      <c r="K612" s="290" t="str">
        <f t="shared" si="40"/>
        <v>no empleneu</v>
      </c>
      <c r="L612" s="290" t="str">
        <f t="shared" si="41"/>
        <v>no empleneu</v>
      </c>
      <c r="M612" s="290" t="str">
        <f t="shared" si="42"/>
        <v>no empleneu</v>
      </c>
      <c r="N612" s="682"/>
      <c r="O612" s="291"/>
      <c r="P612" s="287"/>
      <c r="Q612" s="121" t="str">
        <f t="shared" si="39"/>
        <v>0,00000</v>
      </c>
      <c r="R612" s="292"/>
      <c r="S612" s="278"/>
      <c r="T612" s="298"/>
      <c r="U612" s="27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row>
    <row r="613" spans="1:57" ht="35.1" hidden="1" customHeight="1" outlineLevel="1" x14ac:dyDescent="0.25">
      <c r="A613" s="107"/>
      <c r="B613" s="285"/>
      <c r="C613" s="286" t="s">
        <v>642</v>
      </c>
      <c r="D613" s="287"/>
      <c r="E613" s="288"/>
      <c r="F613" s="289"/>
      <c r="G613" s="598"/>
      <c r="H613" s="674"/>
      <c r="I613" s="674"/>
      <c r="J613" s="290" t="str">
        <f t="shared" si="43"/>
        <v>no empleneu</v>
      </c>
      <c r="K613" s="290" t="str">
        <f t="shared" si="40"/>
        <v>no empleneu</v>
      </c>
      <c r="L613" s="290" t="str">
        <f t="shared" si="41"/>
        <v>no empleneu</v>
      </c>
      <c r="M613" s="290" t="str">
        <f t="shared" si="42"/>
        <v>no empleneu</v>
      </c>
      <c r="N613" s="682"/>
      <c r="O613" s="291"/>
      <c r="P613" s="287"/>
      <c r="Q613" s="121" t="str">
        <f t="shared" si="39"/>
        <v>0,00000</v>
      </c>
      <c r="R613" s="292"/>
      <c r="S613" s="278"/>
      <c r="T613" s="298"/>
      <c r="U613" s="27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row>
    <row r="614" spans="1:57" ht="35.1" hidden="1" customHeight="1" outlineLevel="1" x14ac:dyDescent="0.25">
      <c r="A614" s="107"/>
      <c r="B614" s="285"/>
      <c r="C614" s="286" t="s">
        <v>643</v>
      </c>
      <c r="D614" s="287"/>
      <c r="E614" s="288"/>
      <c r="F614" s="289"/>
      <c r="G614" s="598"/>
      <c r="H614" s="674"/>
      <c r="I614" s="674"/>
      <c r="J614" s="290" t="str">
        <f t="shared" si="43"/>
        <v>no empleneu</v>
      </c>
      <c r="K614" s="290" t="str">
        <f t="shared" si="40"/>
        <v>no empleneu</v>
      </c>
      <c r="L614" s="290" t="str">
        <f t="shared" si="41"/>
        <v>no empleneu</v>
      </c>
      <c r="M614" s="290" t="str">
        <f t="shared" si="42"/>
        <v>no empleneu</v>
      </c>
      <c r="N614" s="682"/>
      <c r="O614" s="291"/>
      <c r="P614" s="287"/>
      <c r="Q614" s="121" t="str">
        <f t="shared" si="39"/>
        <v>0,00000</v>
      </c>
      <c r="R614" s="292"/>
      <c r="S614" s="278"/>
      <c r="T614" s="298"/>
      <c r="U614" s="27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row>
    <row r="615" spans="1:57" ht="35.1" hidden="1" customHeight="1" outlineLevel="1" x14ac:dyDescent="0.25">
      <c r="A615" s="107"/>
      <c r="B615" s="285"/>
      <c r="C615" s="286" t="s">
        <v>644</v>
      </c>
      <c r="D615" s="287"/>
      <c r="E615" s="288"/>
      <c r="F615" s="289"/>
      <c r="G615" s="598"/>
      <c r="H615" s="674"/>
      <c r="I615" s="674"/>
      <c r="J615" s="290" t="str">
        <f t="shared" si="43"/>
        <v>no empleneu</v>
      </c>
      <c r="K615" s="290" t="str">
        <f t="shared" si="40"/>
        <v>no empleneu</v>
      </c>
      <c r="L615" s="290" t="str">
        <f t="shared" si="41"/>
        <v>no empleneu</v>
      </c>
      <c r="M615" s="290" t="str">
        <f t="shared" si="42"/>
        <v>no empleneu</v>
      </c>
      <c r="N615" s="682"/>
      <c r="O615" s="291"/>
      <c r="P615" s="287"/>
      <c r="Q615" s="121" t="str">
        <f t="shared" si="39"/>
        <v>0,00000</v>
      </c>
      <c r="R615" s="292"/>
      <c r="S615" s="278"/>
      <c r="T615" s="298"/>
      <c r="U615" s="27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row>
    <row r="616" spans="1:57" ht="35.1" hidden="1" customHeight="1" outlineLevel="1" x14ac:dyDescent="0.25">
      <c r="A616" s="107"/>
      <c r="B616" s="285"/>
      <c r="C616" s="286" t="s">
        <v>645</v>
      </c>
      <c r="D616" s="287"/>
      <c r="E616" s="288"/>
      <c r="F616" s="289"/>
      <c r="G616" s="598"/>
      <c r="H616" s="674"/>
      <c r="I616" s="674"/>
      <c r="J616" s="290" t="str">
        <f t="shared" si="43"/>
        <v>no empleneu</v>
      </c>
      <c r="K616" s="290" t="str">
        <f t="shared" si="40"/>
        <v>no empleneu</v>
      </c>
      <c r="L616" s="290" t="str">
        <f t="shared" si="41"/>
        <v>no empleneu</v>
      </c>
      <c r="M616" s="290" t="str">
        <f t="shared" si="42"/>
        <v>no empleneu</v>
      </c>
      <c r="N616" s="682"/>
      <c r="O616" s="291"/>
      <c r="P616" s="287"/>
      <c r="Q616" s="121" t="str">
        <f t="shared" si="39"/>
        <v>0,00000</v>
      </c>
      <c r="R616" s="292"/>
      <c r="S616" s="278"/>
      <c r="T616" s="298"/>
      <c r="U616" s="27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row>
    <row r="617" spans="1:57" ht="35.1" hidden="1" customHeight="1" outlineLevel="1" x14ac:dyDescent="0.25">
      <c r="A617" s="107"/>
      <c r="B617" s="299"/>
      <c r="C617" s="286" t="s">
        <v>646</v>
      </c>
      <c r="D617" s="287"/>
      <c r="E617" s="288"/>
      <c r="F617" s="289"/>
      <c r="G617" s="598"/>
      <c r="H617" s="674"/>
      <c r="I617" s="674"/>
      <c r="J617" s="290" t="str">
        <f t="shared" si="43"/>
        <v>no empleneu</v>
      </c>
      <c r="K617" s="290" t="str">
        <f t="shared" si="40"/>
        <v>no empleneu</v>
      </c>
      <c r="L617" s="290" t="str">
        <f t="shared" si="41"/>
        <v>no empleneu</v>
      </c>
      <c r="M617" s="290" t="str">
        <f t="shared" si="42"/>
        <v>no empleneu</v>
      </c>
      <c r="N617" s="682"/>
      <c r="O617" s="291"/>
      <c r="P617" s="287"/>
      <c r="Q617" s="121" t="str">
        <f t="shared" si="39"/>
        <v>0,00000</v>
      </c>
      <c r="R617" s="292"/>
      <c r="S617" s="278"/>
      <c r="T617" s="298"/>
      <c r="U617" s="27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row>
    <row r="618" spans="1:57" ht="35.1" hidden="1" customHeight="1" outlineLevel="1" x14ac:dyDescent="0.25">
      <c r="A618" s="107"/>
      <c r="B618" s="299"/>
      <c r="C618" s="286" t="s">
        <v>647</v>
      </c>
      <c r="D618" s="287"/>
      <c r="E618" s="288"/>
      <c r="F618" s="289"/>
      <c r="G618" s="598"/>
      <c r="H618" s="674"/>
      <c r="I618" s="674"/>
      <c r="J618" s="290" t="str">
        <f t="shared" si="43"/>
        <v>no empleneu</v>
      </c>
      <c r="K618" s="290" t="str">
        <f t="shared" si="40"/>
        <v>no empleneu</v>
      </c>
      <c r="L618" s="290" t="str">
        <f t="shared" si="41"/>
        <v>no empleneu</v>
      </c>
      <c r="M618" s="290" t="str">
        <f t="shared" si="42"/>
        <v>no empleneu</v>
      </c>
      <c r="N618" s="682"/>
      <c r="O618" s="291"/>
      <c r="P618" s="287"/>
      <c r="Q618" s="121" t="str">
        <f t="shared" si="39"/>
        <v>0,00000</v>
      </c>
      <c r="R618" s="292"/>
      <c r="S618" s="278"/>
      <c r="T618" s="298"/>
      <c r="U618" s="27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row>
    <row r="619" spans="1:57" ht="35.1" hidden="1" customHeight="1" outlineLevel="1" x14ac:dyDescent="0.25">
      <c r="A619" s="107"/>
      <c r="B619" s="299"/>
      <c r="C619" s="286" t="s">
        <v>648</v>
      </c>
      <c r="D619" s="287"/>
      <c r="E619" s="288"/>
      <c r="F619" s="289"/>
      <c r="G619" s="598"/>
      <c r="H619" s="674"/>
      <c r="I619" s="674"/>
      <c r="J619" s="290" t="str">
        <f t="shared" si="43"/>
        <v>no empleneu</v>
      </c>
      <c r="K619" s="290" t="str">
        <f t="shared" si="40"/>
        <v>no empleneu</v>
      </c>
      <c r="L619" s="290" t="str">
        <f t="shared" si="41"/>
        <v>no empleneu</v>
      </c>
      <c r="M619" s="290" t="str">
        <f t="shared" si="42"/>
        <v>no empleneu</v>
      </c>
      <c r="N619" s="682"/>
      <c r="O619" s="291"/>
      <c r="P619" s="287"/>
      <c r="Q619" s="121" t="str">
        <f t="shared" si="39"/>
        <v>0,00000</v>
      </c>
      <c r="R619" s="292"/>
      <c r="S619" s="278"/>
      <c r="T619" s="298"/>
      <c r="U619" s="27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row>
    <row r="620" spans="1:57" ht="35.1" hidden="1" customHeight="1" outlineLevel="1" x14ac:dyDescent="0.25">
      <c r="A620" s="107"/>
      <c r="B620" s="299"/>
      <c r="C620" s="286" t="s">
        <v>649</v>
      </c>
      <c r="D620" s="287"/>
      <c r="E620" s="288"/>
      <c r="F620" s="289"/>
      <c r="G620" s="598"/>
      <c r="H620" s="674"/>
      <c r="I620" s="674"/>
      <c r="J620" s="290" t="str">
        <f t="shared" si="43"/>
        <v>no empleneu</v>
      </c>
      <c r="K620" s="290" t="str">
        <f t="shared" si="40"/>
        <v>no empleneu</v>
      </c>
      <c r="L620" s="290" t="str">
        <f t="shared" si="41"/>
        <v>no empleneu</v>
      </c>
      <c r="M620" s="290" t="str">
        <f t="shared" si="42"/>
        <v>no empleneu</v>
      </c>
      <c r="N620" s="682"/>
      <c r="O620" s="291"/>
      <c r="P620" s="287"/>
      <c r="Q620" s="121" t="str">
        <f t="shared" si="39"/>
        <v>0,00000</v>
      </c>
      <c r="R620" s="292"/>
      <c r="S620" s="278"/>
      <c r="T620" s="298"/>
      <c r="U620" s="27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row>
    <row r="621" spans="1:57" ht="35.1" hidden="1" customHeight="1" outlineLevel="1" x14ac:dyDescent="0.25">
      <c r="A621" s="107"/>
      <c r="B621" s="299"/>
      <c r="C621" s="286" t="s">
        <v>650</v>
      </c>
      <c r="D621" s="293"/>
      <c r="E621" s="294"/>
      <c r="F621" s="295"/>
      <c r="G621" s="188"/>
      <c r="H621" s="701"/>
      <c r="I621" s="701"/>
      <c r="J621" s="290" t="str">
        <f t="shared" si="43"/>
        <v>no empleneu</v>
      </c>
      <c r="K621" s="290" t="str">
        <f t="shared" si="40"/>
        <v>no empleneu</v>
      </c>
      <c r="L621" s="290" t="str">
        <f t="shared" si="41"/>
        <v>no empleneu</v>
      </c>
      <c r="M621" s="290" t="str">
        <f t="shared" si="42"/>
        <v>no empleneu</v>
      </c>
      <c r="N621" s="300"/>
      <c r="O621" s="301"/>
      <c r="P621" s="293"/>
      <c r="Q621" s="121" t="str">
        <f t="shared" si="39"/>
        <v>0,00000</v>
      </c>
      <c r="R621" s="292"/>
      <c r="S621" s="278"/>
      <c r="T621" s="298"/>
      <c r="U621" s="27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row>
    <row r="622" spans="1:57" ht="35.1" hidden="1" customHeight="1" outlineLevel="1" x14ac:dyDescent="0.25">
      <c r="A622" s="107"/>
      <c r="B622" s="299"/>
      <c r="C622" s="286" t="s">
        <v>651</v>
      </c>
      <c r="D622" s="293"/>
      <c r="E622" s="294"/>
      <c r="F622" s="295"/>
      <c r="G622" s="188"/>
      <c r="H622" s="701"/>
      <c r="I622" s="701"/>
      <c r="J622" s="290" t="str">
        <f t="shared" si="43"/>
        <v>no empleneu</v>
      </c>
      <c r="K622" s="290" t="str">
        <f t="shared" si="40"/>
        <v>no empleneu</v>
      </c>
      <c r="L622" s="290" t="str">
        <f t="shared" si="41"/>
        <v>no empleneu</v>
      </c>
      <c r="M622" s="290" t="str">
        <f t="shared" si="42"/>
        <v>no empleneu</v>
      </c>
      <c r="N622" s="300"/>
      <c r="O622" s="301"/>
      <c r="P622" s="293"/>
      <c r="Q622" s="121" t="str">
        <f t="shared" si="39"/>
        <v>0,00000</v>
      </c>
      <c r="R622" s="292"/>
      <c r="S622" s="278"/>
      <c r="T622" s="298"/>
      <c r="U622" s="27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row>
    <row r="623" spans="1:57" ht="35.1" hidden="1" customHeight="1" outlineLevel="1" x14ac:dyDescent="0.25">
      <c r="A623" s="107"/>
      <c r="B623" s="299"/>
      <c r="C623" s="286" t="s">
        <v>652</v>
      </c>
      <c r="D623" s="293"/>
      <c r="E623" s="294"/>
      <c r="F623" s="295"/>
      <c r="G623" s="188"/>
      <c r="H623" s="701"/>
      <c r="I623" s="701"/>
      <c r="J623" s="290" t="str">
        <f>IF(G623=0,"no empleneu","indiqueu la dada")</f>
        <v>no empleneu</v>
      </c>
      <c r="K623" s="290" t="str">
        <f t="shared" si="40"/>
        <v>no empleneu</v>
      </c>
      <c r="L623" s="290" t="str">
        <f t="shared" si="41"/>
        <v>no empleneu</v>
      </c>
      <c r="M623" s="290" t="str">
        <f t="shared" si="42"/>
        <v>no empleneu</v>
      </c>
      <c r="N623" s="300"/>
      <c r="O623" s="301"/>
      <c r="P623" s="293"/>
      <c r="Q623" s="121" t="str">
        <f t="shared" si="39"/>
        <v>0,00000</v>
      </c>
      <c r="R623" s="292"/>
      <c r="S623" s="278"/>
      <c r="T623" s="298"/>
      <c r="U623" s="27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row>
    <row r="624" spans="1:57" ht="35.1" hidden="1" customHeight="1" outlineLevel="1" x14ac:dyDescent="0.25">
      <c r="A624" s="107"/>
      <c r="B624" s="299"/>
      <c r="C624" s="286" t="s">
        <v>653</v>
      </c>
      <c r="D624" s="293"/>
      <c r="E624" s="294"/>
      <c r="F624" s="295"/>
      <c r="G624" s="188"/>
      <c r="H624" s="701"/>
      <c r="I624" s="701"/>
      <c r="J624" s="290" t="str">
        <f t="shared" ref="J624:J631" si="44">IF(G624=0,"no empleneu","indiqueu la dada")</f>
        <v>no empleneu</v>
      </c>
      <c r="K624" s="290" t="str">
        <f t="shared" si="40"/>
        <v>no empleneu</v>
      </c>
      <c r="L624" s="290" t="str">
        <f t="shared" si="41"/>
        <v>no empleneu</v>
      </c>
      <c r="M624" s="290" t="str">
        <f t="shared" si="42"/>
        <v>no empleneu</v>
      </c>
      <c r="N624" s="300"/>
      <c r="O624" s="301"/>
      <c r="P624" s="293"/>
      <c r="Q624" s="121" t="str">
        <f t="shared" si="39"/>
        <v>0,00000</v>
      </c>
      <c r="R624" s="292"/>
      <c r="S624" s="278"/>
      <c r="T624" s="298"/>
      <c r="U624" s="27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row>
    <row r="625" spans="1:57" ht="35.1" hidden="1" customHeight="1" outlineLevel="1" x14ac:dyDescent="0.25">
      <c r="A625" s="107"/>
      <c r="B625" s="299"/>
      <c r="C625" s="286" t="s">
        <v>654</v>
      </c>
      <c r="D625" s="293"/>
      <c r="E625" s="294"/>
      <c r="F625" s="295"/>
      <c r="G625" s="188"/>
      <c r="H625" s="701"/>
      <c r="I625" s="701"/>
      <c r="J625" s="290" t="str">
        <f t="shared" si="44"/>
        <v>no empleneu</v>
      </c>
      <c r="K625" s="290" t="str">
        <f t="shared" si="40"/>
        <v>no empleneu</v>
      </c>
      <c r="L625" s="290" t="str">
        <f t="shared" si="41"/>
        <v>no empleneu</v>
      </c>
      <c r="M625" s="290" t="str">
        <f t="shared" si="42"/>
        <v>no empleneu</v>
      </c>
      <c r="N625" s="300"/>
      <c r="O625" s="301"/>
      <c r="P625" s="293"/>
      <c r="Q625" s="121" t="str">
        <f t="shared" si="39"/>
        <v>0,00000</v>
      </c>
      <c r="R625" s="292"/>
      <c r="S625" s="278"/>
      <c r="T625" s="298"/>
      <c r="U625" s="27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row>
    <row r="626" spans="1:57" ht="35.1" hidden="1" customHeight="1" outlineLevel="1" x14ac:dyDescent="0.25">
      <c r="A626" s="107"/>
      <c r="B626" s="299"/>
      <c r="C626" s="286" t="s">
        <v>655</v>
      </c>
      <c r="D626" s="293"/>
      <c r="E626" s="294"/>
      <c r="F626" s="295"/>
      <c r="G626" s="188"/>
      <c r="H626" s="701"/>
      <c r="I626" s="701"/>
      <c r="J626" s="290" t="str">
        <f t="shared" si="44"/>
        <v>no empleneu</v>
      </c>
      <c r="K626" s="290" t="str">
        <f t="shared" si="40"/>
        <v>no empleneu</v>
      </c>
      <c r="L626" s="290" t="str">
        <f t="shared" si="41"/>
        <v>no empleneu</v>
      </c>
      <c r="M626" s="290" t="str">
        <f t="shared" si="42"/>
        <v>no empleneu</v>
      </c>
      <c r="N626" s="300"/>
      <c r="O626" s="301"/>
      <c r="P626" s="293"/>
      <c r="Q626" s="121" t="str">
        <f t="shared" si="39"/>
        <v>0,00000</v>
      </c>
      <c r="R626" s="292"/>
      <c r="S626" s="278"/>
      <c r="T626" s="298"/>
      <c r="U626" s="27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row>
    <row r="627" spans="1:57" ht="35.1" hidden="1" customHeight="1" outlineLevel="1" x14ac:dyDescent="0.25">
      <c r="A627" s="107"/>
      <c r="B627" s="299"/>
      <c r="C627" s="286" t="s">
        <v>656</v>
      </c>
      <c r="D627" s="293"/>
      <c r="E627" s="294"/>
      <c r="F627" s="295"/>
      <c r="G627" s="188"/>
      <c r="H627" s="701"/>
      <c r="I627" s="701"/>
      <c r="J627" s="290" t="str">
        <f t="shared" si="44"/>
        <v>no empleneu</v>
      </c>
      <c r="K627" s="290" t="str">
        <f t="shared" si="40"/>
        <v>no empleneu</v>
      </c>
      <c r="L627" s="290" t="str">
        <f t="shared" si="41"/>
        <v>no empleneu</v>
      </c>
      <c r="M627" s="290" t="str">
        <f t="shared" si="42"/>
        <v>no empleneu</v>
      </c>
      <c r="N627" s="300"/>
      <c r="O627" s="301"/>
      <c r="P627" s="293"/>
      <c r="Q627" s="121" t="str">
        <f t="shared" si="39"/>
        <v>0,00000</v>
      </c>
      <c r="R627" s="292"/>
      <c r="S627" s="278"/>
      <c r="T627" s="298"/>
      <c r="U627" s="27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row>
    <row r="628" spans="1:57" ht="35.1" hidden="1" customHeight="1" outlineLevel="1" x14ac:dyDescent="0.25">
      <c r="A628" s="107"/>
      <c r="B628" s="299"/>
      <c r="C628" s="286" t="s">
        <v>657</v>
      </c>
      <c r="D628" s="293"/>
      <c r="E628" s="294"/>
      <c r="F628" s="295"/>
      <c r="G628" s="188"/>
      <c r="H628" s="701"/>
      <c r="I628" s="701"/>
      <c r="J628" s="290" t="str">
        <f t="shared" si="44"/>
        <v>no empleneu</v>
      </c>
      <c r="K628" s="290" t="str">
        <f t="shared" si="40"/>
        <v>no empleneu</v>
      </c>
      <c r="L628" s="290" t="str">
        <f t="shared" si="41"/>
        <v>no empleneu</v>
      </c>
      <c r="M628" s="290" t="str">
        <f t="shared" si="42"/>
        <v>no empleneu</v>
      </c>
      <c r="N628" s="300"/>
      <c r="O628" s="301"/>
      <c r="P628" s="293"/>
      <c r="Q628" s="121" t="str">
        <f>IF(N628=0,"0,00000",N628/1000)</f>
        <v>0,00000</v>
      </c>
      <c r="R628" s="292"/>
      <c r="S628" s="278"/>
      <c r="T628" s="298"/>
      <c r="U628" s="27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row>
    <row r="629" spans="1:57" ht="35.1" hidden="1" customHeight="1" outlineLevel="1" x14ac:dyDescent="0.25">
      <c r="A629" s="107"/>
      <c r="B629" s="299"/>
      <c r="C629" s="286" t="s">
        <v>658</v>
      </c>
      <c r="D629" s="293"/>
      <c r="E629" s="294"/>
      <c r="F629" s="295"/>
      <c r="G629" s="188"/>
      <c r="H629" s="701"/>
      <c r="I629" s="701"/>
      <c r="J629" s="290" t="str">
        <f t="shared" si="44"/>
        <v>no empleneu</v>
      </c>
      <c r="K629" s="290" t="str">
        <f t="shared" si="40"/>
        <v>no empleneu</v>
      </c>
      <c r="L629" s="290" t="str">
        <f t="shared" si="41"/>
        <v>no empleneu</v>
      </c>
      <c r="M629" s="290" t="str">
        <f t="shared" si="42"/>
        <v>no empleneu</v>
      </c>
      <c r="N629" s="300"/>
      <c r="O629" s="301"/>
      <c r="P629" s="293"/>
      <c r="Q629" s="121" t="str">
        <f>IF(N629=0,"0,00000",N629/1000)</f>
        <v>0,00000</v>
      </c>
      <c r="R629" s="292"/>
      <c r="S629" s="278"/>
      <c r="T629" s="298"/>
      <c r="U629" s="27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row>
    <row r="630" spans="1:57" ht="35.1" hidden="1" customHeight="1" outlineLevel="1" x14ac:dyDescent="0.25">
      <c r="A630" s="107"/>
      <c r="B630" s="299"/>
      <c r="C630" s="286" t="s">
        <v>659</v>
      </c>
      <c r="D630" s="293"/>
      <c r="E630" s="294"/>
      <c r="F630" s="295"/>
      <c r="G630" s="188"/>
      <c r="H630" s="701"/>
      <c r="I630" s="701"/>
      <c r="J630" s="290" t="str">
        <f t="shared" si="44"/>
        <v>no empleneu</v>
      </c>
      <c r="K630" s="290" t="str">
        <f t="shared" si="40"/>
        <v>no empleneu</v>
      </c>
      <c r="L630" s="290" t="str">
        <f t="shared" si="41"/>
        <v>no empleneu</v>
      </c>
      <c r="M630" s="290" t="str">
        <f t="shared" si="42"/>
        <v>no empleneu</v>
      </c>
      <c r="N630" s="300"/>
      <c r="O630" s="301"/>
      <c r="P630" s="293"/>
      <c r="Q630" s="121" t="str">
        <f>IF(N630=0,"0,00000",N630/1000)</f>
        <v>0,00000</v>
      </c>
      <c r="R630" s="292"/>
      <c r="S630" s="278"/>
      <c r="T630" s="298"/>
      <c r="U630" s="27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row>
    <row r="631" spans="1:57" ht="35.1" hidden="1" customHeight="1" outlineLevel="1" thickBot="1" x14ac:dyDescent="0.3">
      <c r="A631" s="107"/>
      <c r="B631" s="299"/>
      <c r="C631" s="302" t="s">
        <v>660</v>
      </c>
      <c r="D631" s="303"/>
      <c r="E631" s="304"/>
      <c r="F631" s="305"/>
      <c r="G631" s="599"/>
      <c r="H631" s="675"/>
      <c r="I631" s="675"/>
      <c r="J631" s="290" t="str">
        <f t="shared" si="44"/>
        <v>no empleneu</v>
      </c>
      <c r="K631" s="306" t="str">
        <f t="shared" si="40"/>
        <v>no empleneu</v>
      </c>
      <c r="L631" s="306" t="str">
        <f t="shared" si="41"/>
        <v>no empleneu</v>
      </c>
      <c r="M631" s="306" t="str">
        <f t="shared" si="42"/>
        <v>no empleneu</v>
      </c>
      <c r="N631" s="300"/>
      <c r="O631" s="307"/>
      <c r="P631" s="303"/>
      <c r="Q631" s="149" t="str">
        <f>IF(N631=0,"0,00000",N631/1000)</f>
        <v>0,00000</v>
      </c>
      <c r="R631" s="292"/>
      <c r="S631" s="278"/>
      <c r="T631" s="298"/>
      <c r="U631" s="27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row>
    <row r="632" spans="1:57" ht="19.5" customHeight="1" collapsed="1" x14ac:dyDescent="0.25">
      <c r="A632" s="107"/>
      <c r="B632" s="308"/>
      <c r="C632" s="309"/>
      <c r="D632" s="309"/>
      <c r="E632" s="309"/>
      <c r="F632" s="309"/>
      <c r="G632" s="125"/>
      <c r="H632" s="125"/>
      <c r="I632" s="125"/>
      <c r="J632" s="310"/>
      <c r="K632" s="125"/>
      <c r="L632" s="125"/>
      <c r="M632" s="125"/>
      <c r="N632" s="310"/>
      <c r="O632" s="125"/>
      <c r="P632" s="125"/>
      <c r="Q632" s="125"/>
      <c r="R632" s="311"/>
      <c r="S632" s="278"/>
      <c r="T632" s="754"/>
      <c r="U632" s="27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row>
    <row r="633" spans="1:57" ht="15" customHeight="1" x14ac:dyDescent="0.25">
      <c r="A633" s="107"/>
      <c r="B633" s="250"/>
      <c r="C633" s="250"/>
      <c r="D633" s="250"/>
      <c r="E633" s="250"/>
      <c r="F633" s="250"/>
      <c r="G633" s="250"/>
      <c r="H633" s="250"/>
      <c r="I633" s="250"/>
      <c r="J633" s="250"/>
      <c r="K633" s="250"/>
      <c r="L633" s="250"/>
      <c r="M633" s="250"/>
      <c r="N633" s="250"/>
      <c r="O633" s="250"/>
      <c r="P633" s="250"/>
      <c r="Q633" s="250"/>
      <c r="R633" s="250"/>
      <c r="S633" s="278"/>
      <c r="T633" s="279"/>
      <c r="U633" s="27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row>
    <row r="634" spans="1:57" ht="15" customHeight="1" thickBot="1" x14ac:dyDescent="0.3">
      <c r="A634" s="107"/>
      <c r="B634" s="250"/>
      <c r="C634" s="250"/>
      <c r="D634" s="250"/>
      <c r="E634" s="250"/>
      <c r="F634" s="250"/>
      <c r="G634" s="250"/>
      <c r="H634" s="250"/>
      <c r="I634" s="250"/>
      <c r="J634" s="250"/>
      <c r="K634" s="250"/>
      <c r="L634" s="250"/>
      <c r="M634" s="250"/>
      <c r="N634" s="250"/>
      <c r="O634" s="250"/>
      <c r="P634" s="250"/>
      <c r="Q634" s="250"/>
      <c r="R634" s="250"/>
      <c r="S634" s="278"/>
      <c r="T634" s="279"/>
      <c r="U634" s="27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row>
    <row r="635" spans="1:57" ht="24.9" customHeight="1" thickBot="1" x14ac:dyDescent="0.3">
      <c r="A635" s="107"/>
      <c r="B635" s="278"/>
      <c r="C635" s="1452" t="s">
        <v>1388</v>
      </c>
      <c r="D635" s="1453"/>
      <c r="E635" s="1453"/>
      <c r="F635" s="1453"/>
      <c r="G635" s="1453"/>
      <c r="H635" s="1453"/>
      <c r="I635" s="1453"/>
      <c r="J635" s="1453"/>
      <c r="K635" s="1453"/>
      <c r="L635" s="1453"/>
      <c r="M635" s="1453"/>
      <c r="N635" s="1453"/>
      <c r="O635" s="1453"/>
      <c r="P635" s="1453"/>
      <c r="Q635" s="127">
        <f>SUM(Q332:Q631)</f>
        <v>250.84299999999999</v>
      </c>
      <c r="R635" s="107"/>
      <c r="S635" s="278"/>
      <c r="T635" s="279"/>
      <c r="U635" s="27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row>
    <row r="636" spans="1:57" ht="24.9" customHeight="1" thickBot="1" x14ac:dyDescent="0.3">
      <c r="A636" s="107"/>
      <c r="B636" s="250"/>
      <c r="C636" s="1771" t="s">
        <v>1785</v>
      </c>
      <c r="D636" s="1772"/>
      <c r="E636" s="1772"/>
      <c r="F636" s="1772"/>
      <c r="G636" s="1772"/>
      <c r="H636" s="1772"/>
      <c r="I636" s="1772"/>
      <c r="J636" s="1772"/>
      <c r="K636" s="1772"/>
      <c r="L636" s="1772"/>
      <c r="M636" s="1772"/>
      <c r="N636" s="1772"/>
      <c r="O636" s="1772"/>
      <c r="P636" s="1773"/>
      <c r="Q636" s="326"/>
      <c r="R636" s="250"/>
      <c r="S636" s="250"/>
      <c r="T636" s="279"/>
      <c r="U636" s="27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row>
    <row r="637" spans="1:57" ht="50.1" customHeight="1" x14ac:dyDescent="0.25">
      <c r="A637" s="107"/>
      <c r="B637" s="250"/>
      <c r="C637" s="250"/>
      <c r="D637" s="250"/>
      <c r="E637" s="250"/>
      <c r="F637" s="250"/>
      <c r="G637" s="250"/>
      <c r="H637" s="250"/>
      <c r="I637" s="250"/>
      <c r="J637" s="250"/>
      <c r="K637" s="250"/>
      <c r="L637" s="1774" t="s">
        <v>1783</v>
      </c>
      <c r="M637" s="1774"/>
      <c r="N637" s="1774"/>
      <c r="O637" s="1774"/>
      <c r="P637" s="1774"/>
      <c r="Q637" s="1774"/>
      <c r="R637" s="250"/>
      <c r="S637" s="250"/>
      <c r="T637" s="279"/>
      <c r="U637" s="27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row>
    <row r="638" spans="1:57" ht="24" customHeight="1" x14ac:dyDescent="0.25">
      <c r="A638" s="107"/>
      <c r="B638" s="737" t="s">
        <v>190</v>
      </c>
      <c r="C638" s="768"/>
      <c r="D638" s="768"/>
      <c r="E638" s="768"/>
      <c r="F638" s="768"/>
      <c r="G638" s="768"/>
      <c r="H638" s="768"/>
      <c r="I638" s="768"/>
      <c r="J638" s="768"/>
      <c r="K638" s="768"/>
      <c r="L638" s="768"/>
      <c r="M638" s="768"/>
      <c r="N638" s="768"/>
      <c r="O638" s="768"/>
      <c r="P638" s="768"/>
      <c r="Q638" s="250"/>
      <c r="R638" s="250"/>
      <c r="S638" s="250"/>
      <c r="T638" s="279"/>
      <c r="U638" s="27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row>
    <row r="639" spans="1:57" s="107" customFormat="1" ht="24" customHeight="1" x14ac:dyDescent="0.25">
      <c r="B639" s="870" t="s">
        <v>661</v>
      </c>
      <c r="C639" s="716"/>
      <c r="D639" s="1143"/>
      <c r="E639" s="1143"/>
      <c r="F639" s="1143"/>
      <c r="G639" s="1143"/>
      <c r="H639" s="1143"/>
      <c r="I639" s="718"/>
      <c r="J639" s="718"/>
      <c r="K639" s="718"/>
      <c r="L639" s="718"/>
      <c r="M639" s="718"/>
      <c r="N639" s="718"/>
      <c r="O639" s="718"/>
      <c r="P639" s="718"/>
      <c r="U639" s="277"/>
    </row>
    <row r="640" spans="1:57" s="107" customFormat="1" ht="24" customHeight="1" x14ac:dyDescent="0.25">
      <c r="B640" s="870" t="s">
        <v>1749</v>
      </c>
      <c r="C640" s="716"/>
      <c r="D640" s="1143"/>
      <c r="E640" s="1143"/>
      <c r="F640" s="1143"/>
      <c r="G640" s="1143"/>
      <c r="H640" s="1143"/>
      <c r="I640" s="718"/>
      <c r="J640" s="718"/>
      <c r="K640" s="718"/>
      <c r="L640" s="718"/>
      <c r="M640" s="718"/>
      <c r="N640" s="718"/>
      <c r="O640" s="718"/>
      <c r="P640" s="718"/>
      <c r="U640" s="277"/>
    </row>
    <row r="641" spans="1:57" s="107" customFormat="1" ht="17.25" customHeight="1" thickBot="1" x14ac:dyDescent="0.3">
      <c r="B641" s="115"/>
      <c r="C641" s="116"/>
      <c r="D641" s="183"/>
      <c r="E641" s="183"/>
      <c r="F641" s="183"/>
      <c r="G641" s="183"/>
      <c r="H641" s="183"/>
      <c r="I641" s="183"/>
      <c r="J641" s="183"/>
      <c r="K641" s="183"/>
      <c r="L641" s="183"/>
      <c r="M641" s="183"/>
      <c r="N641" s="755"/>
      <c r="O641" s="312"/>
      <c r="P641" s="243"/>
      <c r="Q641" s="756"/>
      <c r="U641" s="277"/>
    </row>
    <row r="642" spans="1:57" s="107" customFormat="1" ht="68.25" customHeight="1" x14ac:dyDescent="0.25">
      <c r="B642" s="120"/>
      <c r="C642" s="698" t="s">
        <v>354</v>
      </c>
      <c r="D642" s="584" t="s">
        <v>662</v>
      </c>
      <c r="E642" s="584" t="s">
        <v>663</v>
      </c>
      <c r="F642" s="584" t="s">
        <v>664</v>
      </c>
      <c r="G642" s="584" t="s">
        <v>351</v>
      </c>
      <c r="H642" s="584" t="s">
        <v>352</v>
      </c>
      <c r="I642" s="584" t="s">
        <v>122</v>
      </c>
      <c r="J642" s="584" t="s">
        <v>665</v>
      </c>
      <c r="K642" s="584" t="s">
        <v>666</v>
      </c>
      <c r="L642" s="584" t="s">
        <v>667</v>
      </c>
      <c r="M642" s="584" t="s">
        <v>668</v>
      </c>
      <c r="N642" s="584" t="s">
        <v>669</v>
      </c>
      <c r="O642" s="197" t="s">
        <v>1093</v>
      </c>
      <c r="P642" s="283"/>
      <c r="T642" s="676" t="s">
        <v>1122</v>
      </c>
      <c r="U642" s="277"/>
    </row>
    <row r="643" spans="1:57" ht="35.1" customHeight="1" x14ac:dyDescent="0.25">
      <c r="A643" s="107"/>
      <c r="B643" s="285"/>
      <c r="C643" s="286" t="s">
        <v>358</v>
      </c>
      <c r="D643" s="681"/>
      <c r="E643" s="681"/>
      <c r="F643" s="757"/>
      <c r="G643" s="681"/>
      <c r="H643" s="758"/>
      <c r="I643" s="424"/>
      <c r="J643" s="759">
        <f t="shared" ref="J643:J701" si="45">F643*I643</f>
        <v>0</v>
      </c>
      <c r="K643" s="758"/>
      <c r="L643" s="760">
        <f>+J643*K643/100</f>
        <v>0</v>
      </c>
      <c r="M643" s="144" t="str">
        <f>+IF(E643="","",IF(E643="Gasolina aviació",$F$711/1000,$F$712/1000))</f>
        <v/>
      </c>
      <c r="N643" s="144" t="str">
        <f>+IF(E643="","",IF(E643="Gasolina aviació",'Factors emissió OCCC'!$D$50,'Factors emissió OCCC'!$D$51))</f>
        <v/>
      </c>
      <c r="O643" s="761">
        <f>IFERROR(L643*M643*N643/1000, 0)</f>
        <v>0</v>
      </c>
      <c r="P643" s="292"/>
      <c r="Q643" s="107"/>
      <c r="R643" s="107"/>
      <c r="S643" s="107"/>
      <c r="T643" s="1432" t="s">
        <v>1836</v>
      </c>
      <c r="U643" s="27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row>
    <row r="644" spans="1:57" ht="35.1" customHeight="1" x14ac:dyDescent="0.25">
      <c r="A644" s="107"/>
      <c r="B644" s="285"/>
      <c r="C644" s="286" t="s">
        <v>359</v>
      </c>
      <c r="D644" s="681"/>
      <c r="E644" s="681"/>
      <c r="F644" s="757"/>
      <c r="G644" s="681"/>
      <c r="H644" s="758"/>
      <c r="I644" s="424"/>
      <c r="J644" s="759">
        <f t="shared" si="45"/>
        <v>0</v>
      </c>
      <c r="K644" s="758"/>
      <c r="L644" s="760">
        <f t="shared" ref="L644:L702" si="46">+J644*K644/100</f>
        <v>0</v>
      </c>
      <c r="M644" s="144" t="str">
        <f t="shared" ref="M644:M702" si="47">+IF(E644="","",IF(E644="Gasolina aviació",$F$711/1000,$F$712/1000))</f>
        <v/>
      </c>
      <c r="N644" s="144" t="str">
        <f>+IF(E644="","",IF(E644="Gasolina aviació",'Factors emissió OCCC'!$D$50,'Factors emissió OCCC'!$D$51))</f>
        <v/>
      </c>
      <c r="O644" s="761">
        <f t="shared" ref="O644:O702" si="48">IFERROR(L644*M644*N644/1000, 0)</f>
        <v>0</v>
      </c>
      <c r="P644" s="292"/>
      <c r="Q644" s="107"/>
      <c r="R644" s="107"/>
      <c r="S644" s="107"/>
      <c r="T644" s="1432"/>
      <c r="U644" s="27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row>
    <row r="645" spans="1:57" ht="35.1" customHeight="1" x14ac:dyDescent="0.25">
      <c r="A645" s="107"/>
      <c r="B645" s="285"/>
      <c r="C645" s="286" t="s">
        <v>361</v>
      </c>
      <c r="D645" s="681"/>
      <c r="E645" s="681"/>
      <c r="F645" s="757"/>
      <c r="G645" s="681"/>
      <c r="H645" s="758"/>
      <c r="I645" s="424"/>
      <c r="J645" s="759">
        <f t="shared" si="45"/>
        <v>0</v>
      </c>
      <c r="K645" s="758"/>
      <c r="L645" s="760">
        <f t="shared" si="46"/>
        <v>0</v>
      </c>
      <c r="M645" s="144" t="str">
        <f t="shared" si="47"/>
        <v/>
      </c>
      <c r="N645" s="144" t="str">
        <f>+IF(E645="","",IF(E645="Gasolina aviació",'Factors emissió OCCC'!$D$50,'Factors emissió OCCC'!$D$51))</f>
        <v/>
      </c>
      <c r="O645" s="761">
        <f t="shared" si="48"/>
        <v>0</v>
      </c>
      <c r="P645" s="292"/>
      <c r="Q645" s="107"/>
      <c r="R645" s="107"/>
      <c r="S645" s="278"/>
      <c r="T645" s="1445"/>
      <c r="U645" s="27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row>
    <row r="646" spans="1:57" ht="35.1" customHeight="1" x14ac:dyDescent="0.25">
      <c r="A646" s="107"/>
      <c r="B646" s="285"/>
      <c r="C646" s="286" t="s">
        <v>363</v>
      </c>
      <c r="D646" s="681"/>
      <c r="E646" s="681"/>
      <c r="F646" s="757"/>
      <c r="G646" s="681"/>
      <c r="H646" s="758"/>
      <c r="I646" s="424"/>
      <c r="J646" s="759">
        <f>F646*I646</f>
        <v>0</v>
      </c>
      <c r="K646" s="758"/>
      <c r="L646" s="760">
        <f t="shared" si="46"/>
        <v>0</v>
      </c>
      <c r="M646" s="144" t="str">
        <f t="shared" si="47"/>
        <v/>
      </c>
      <c r="N646" s="144" t="str">
        <f>+IF(E646="","",IF(E646="Gasolina aviació",'Factors emissió OCCC'!$D$50,'Factors emissió OCCC'!$D$51))</f>
        <v/>
      </c>
      <c r="O646" s="761">
        <f t="shared" si="48"/>
        <v>0</v>
      </c>
      <c r="P646" s="292"/>
      <c r="Q646" s="107"/>
      <c r="R646" s="107"/>
      <c r="S646" s="278"/>
      <c r="T646" s="1445"/>
      <c r="U646" s="27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row>
    <row r="647" spans="1:57" ht="35.1" customHeight="1" x14ac:dyDescent="0.25">
      <c r="A647" s="107"/>
      <c r="B647" s="285"/>
      <c r="C647" s="286" t="s">
        <v>364</v>
      </c>
      <c r="D647" s="681"/>
      <c r="E647" s="681"/>
      <c r="F647" s="757"/>
      <c r="G647" s="681"/>
      <c r="H647" s="758"/>
      <c r="I647" s="424"/>
      <c r="J647" s="759">
        <f t="shared" si="45"/>
        <v>0</v>
      </c>
      <c r="K647" s="758"/>
      <c r="L647" s="760">
        <f t="shared" si="46"/>
        <v>0</v>
      </c>
      <c r="M647" s="144" t="str">
        <f t="shared" si="47"/>
        <v/>
      </c>
      <c r="N647" s="144" t="str">
        <f>+IF(E647="","",IF(E647="Gasolina aviació",'Factors emissió OCCC'!$D$50,'Factors emissió OCCC'!$D$51))</f>
        <v/>
      </c>
      <c r="O647" s="761">
        <f t="shared" si="48"/>
        <v>0</v>
      </c>
      <c r="P647" s="292"/>
      <c r="Q647" s="107"/>
      <c r="R647" s="107"/>
      <c r="S647" s="107"/>
      <c r="T647" s="147"/>
      <c r="U647" s="27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row>
    <row r="648" spans="1:57" ht="35.1" customHeight="1" x14ac:dyDescent="0.25">
      <c r="A648" s="107"/>
      <c r="B648" s="285"/>
      <c r="C648" s="286" t="s">
        <v>365</v>
      </c>
      <c r="D648" s="681"/>
      <c r="E648" s="681"/>
      <c r="F648" s="757"/>
      <c r="G648" s="681"/>
      <c r="H648" s="758"/>
      <c r="I648" s="424"/>
      <c r="J648" s="759">
        <f t="shared" si="45"/>
        <v>0</v>
      </c>
      <c r="K648" s="758"/>
      <c r="L648" s="760">
        <f t="shared" si="46"/>
        <v>0</v>
      </c>
      <c r="M648" s="144" t="str">
        <f t="shared" si="47"/>
        <v/>
      </c>
      <c r="N648" s="144" t="str">
        <f>+IF(E648="","",IF(E648="Gasolina aviació",'Factors emissió OCCC'!$D$50,'Factors emissió OCCC'!$D$51))</f>
        <v/>
      </c>
      <c r="O648" s="761">
        <f t="shared" si="48"/>
        <v>0</v>
      </c>
      <c r="P648" s="292"/>
      <c r="Q648" s="107"/>
      <c r="R648" s="107"/>
      <c r="S648" s="107"/>
      <c r="T648" s="1763"/>
      <c r="U648" s="27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row>
    <row r="649" spans="1:57" ht="35.1" customHeight="1" x14ac:dyDescent="0.25">
      <c r="A649" s="107"/>
      <c r="B649" s="285"/>
      <c r="C649" s="286" t="s">
        <v>366</v>
      </c>
      <c r="D649" s="681"/>
      <c r="E649" s="681"/>
      <c r="F649" s="757"/>
      <c r="G649" s="681"/>
      <c r="H649" s="758"/>
      <c r="I649" s="424"/>
      <c r="J649" s="759">
        <f t="shared" si="45"/>
        <v>0</v>
      </c>
      <c r="K649" s="758"/>
      <c r="L649" s="760">
        <f t="shared" si="46"/>
        <v>0</v>
      </c>
      <c r="M649" s="144" t="str">
        <f t="shared" si="47"/>
        <v/>
      </c>
      <c r="N649" s="144" t="str">
        <f>+IF(E649="","",IF(E649="Gasolina aviació",'Factors emissió OCCC'!$D$50,'Factors emissió OCCC'!$D$51))</f>
        <v/>
      </c>
      <c r="O649" s="761">
        <f t="shared" si="48"/>
        <v>0</v>
      </c>
      <c r="P649" s="292"/>
      <c r="Q649" s="107"/>
      <c r="R649" s="107"/>
      <c r="S649" s="107"/>
      <c r="T649" s="1763"/>
      <c r="U649" s="27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row>
    <row r="650" spans="1:57" ht="35.1" customHeight="1" x14ac:dyDescent="0.25">
      <c r="A650" s="107"/>
      <c r="B650" s="285"/>
      <c r="C650" s="286" t="s">
        <v>367</v>
      </c>
      <c r="D650" s="681"/>
      <c r="E650" s="681"/>
      <c r="F650" s="757"/>
      <c r="G650" s="681"/>
      <c r="H650" s="758"/>
      <c r="I650" s="424"/>
      <c r="J650" s="759">
        <f t="shared" si="45"/>
        <v>0</v>
      </c>
      <c r="K650" s="758"/>
      <c r="L650" s="760">
        <f t="shared" si="46"/>
        <v>0</v>
      </c>
      <c r="M650" s="144" t="str">
        <f t="shared" si="47"/>
        <v/>
      </c>
      <c r="N650" s="144" t="str">
        <f>+IF(E650="","",IF(E650="Gasolina aviació",'Factors emissió OCCC'!$D$50,'Factors emissió OCCC'!$D$51))</f>
        <v/>
      </c>
      <c r="O650" s="761">
        <f t="shared" si="48"/>
        <v>0</v>
      </c>
      <c r="P650" s="292"/>
      <c r="Q650" s="107"/>
      <c r="R650" s="107"/>
      <c r="S650" s="107"/>
      <c r="T650" s="1763"/>
      <c r="U650" s="27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row>
    <row r="651" spans="1:57" ht="35.1" customHeight="1" x14ac:dyDescent="0.25">
      <c r="A651" s="107"/>
      <c r="B651" s="285"/>
      <c r="C651" s="286" t="s">
        <v>368</v>
      </c>
      <c r="D651" s="681"/>
      <c r="E651" s="681"/>
      <c r="F651" s="757"/>
      <c r="G651" s="681"/>
      <c r="H651" s="758"/>
      <c r="I651" s="424"/>
      <c r="J651" s="759">
        <f t="shared" si="45"/>
        <v>0</v>
      </c>
      <c r="K651" s="758"/>
      <c r="L651" s="760">
        <f t="shared" si="46"/>
        <v>0</v>
      </c>
      <c r="M651" s="144" t="str">
        <f t="shared" si="47"/>
        <v/>
      </c>
      <c r="N651" s="144" t="str">
        <f>+IF(E651="","",IF(E651="Gasolina aviació",'Factors emissió OCCC'!$D$50,'Factors emissió OCCC'!$D$51))</f>
        <v/>
      </c>
      <c r="O651" s="761">
        <f t="shared" si="48"/>
        <v>0</v>
      </c>
      <c r="P651" s="292"/>
      <c r="Q651" s="107"/>
      <c r="R651" s="107"/>
      <c r="S651" s="107"/>
      <c r="T651" s="1763"/>
      <c r="U651" s="27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row>
    <row r="652" spans="1:57" ht="35.1" customHeight="1" x14ac:dyDescent="0.25">
      <c r="A652" s="107"/>
      <c r="B652" s="285"/>
      <c r="C652" s="286" t="s">
        <v>369</v>
      </c>
      <c r="D652" s="681"/>
      <c r="E652" s="681"/>
      <c r="F652" s="757"/>
      <c r="G652" s="681"/>
      <c r="H652" s="758"/>
      <c r="I652" s="424"/>
      <c r="J652" s="759">
        <f t="shared" si="45"/>
        <v>0</v>
      </c>
      <c r="K652" s="758"/>
      <c r="L652" s="760">
        <f t="shared" si="46"/>
        <v>0</v>
      </c>
      <c r="M652" s="144" t="str">
        <f t="shared" si="47"/>
        <v/>
      </c>
      <c r="N652" s="144" t="str">
        <f>+IF(E652="","",IF(E652="Gasolina aviació",'Factors emissió OCCC'!$D$50,'Factors emissió OCCC'!$D$51))</f>
        <v/>
      </c>
      <c r="O652" s="761">
        <f t="shared" si="48"/>
        <v>0</v>
      </c>
      <c r="P652" s="292"/>
      <c r="Q652" s="107"/>
      <c r="R652" s="107"/>
      <c r="S652" s="107"/>
      <c r="T652" s="147"/>
      <c r="U652" s="27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row>
    <row r="653" spans="1:57" ht="35.1" hidden="1" customHeight="1" outlineLevel="1" x14ac:dyDescent="0.25">
      <c r="A653" s="107"/>
      <c r="B653" s="285"/>
      <c r="C653" s="286" t="s">
        <v>371</v>
      </c>
      <c r="D653" s="681"/>
      <c r="E653" s="681"/>
      <c r="F653" s="757"/>
      <c r="G653" s="681"/>
      <c r="H653" s="758"/>
      <c r="I653" s="424"/>
      <c r="J653" s="759">
        <f t="shared" si="45"/>
        <v>0</v>
      </c>
      <c r="K653" s="758"/>
      <c r="L653" s="760">
        <f t="shared" si="46"/>
        <v>0</v>
      </c>
      <c r="M653" s="144" t="str">
        <f t="shared" si="47"/>
        <v/>
      </c>
      <c r="N653" s="144" t="str">
        <f>+IF(E653="","",IF(E653="Gasolina aviació",'Factors emissió OCCC'!$D$50,'Factors emissió OCCC'!$D$51))</f>
        <v/>
      </c>
      <c r="O653" s="761">
        <f t="shared" si="48"/>
        <v>0</v>
      </c>
      <c r="P653" s="292"/>
      <c r="Q653" s="107"/>
      <c r="R653" s="107"/>
      <c r="S653" s="107"/>
      <c r="T653" s="1763" t="s">
        <v>670</v>
      </c>
      <c r="U653" s="27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row>
    <row r="654" spans="1:57" ht="35.1" hidden="1" customHeight="1" outlineLevel="1" x14ac:dyDescent="0.25">
      <c r="A654" s="107"/>
      <c r="B654" s="285"/>
      <c r="C654" s="286" t="s">
        <v>372</v>
      </c>
      <c r="D654" s="681"/>
      <c r="E654" s="681"/>
      <c r="F654" s="757"/>
      <c r="G654" s="681"/>
      <c r="H654" s="758"/>
      <c r="I654" s="424"/>
      <c r="J654" s="759">
        <f t="shared" si="45"/>
        <v>0</v>
      </c>
      <c r="K654" s="758"/>
      <c r="L654" s="760">
        <f t="shared" si="46"/>
        <v>0</v>
      </c>
      <c r="M654" s="144" t="str">
        <f t="shared" si="47"/>
        <v/>
      </c>
      <c r="N654" s="144" t="str">
        <f>+IF(E654="","",IF(E654="Gasolina aviació",'Factors emissió OCCC'!$D$50,'Factors emissió OCCC'!$D$51))</f>
        <v/>
      </c>
      <c r="O654" s="761">
        <f t="shared" si="48"/>
        <v>0</v>
      </c>
      <c r="P654" s="292"/>
      <c r="Q654" s="107"/>
      <c r="R654" s="107"/>
      <c r="S654" s="107"/>
      <c r="T654" s="1763"/>
      <c r="U654" s="27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row>
    <row r="655" spans="1:57" ht="35.1" hidden="1" customHeight="1" outlineLevel="1" x14ac:dyDescent="0.25">
      <c r="A655" s="107"/>
      <c r="B655" s="285"/>
      <c r="C655" s="286" t="s">
        <v>373</v>
      </c>
      <c r="D655" s="681"/>
      <c r="E655" s="681"/>
      <c r="F655" s="757"/>
      <c r="G655" s="681"/>
      <c r="H655" s="758"/>
      <c r="I655" s="424"/>
      <c r="J655" s="759">
        <f t="shared" si="45"/>
        <v>0</v>
      </c>
      <c r="K655" s="758"/>
      <c r="L655" s="760">
        <f t="shared" si="46"/>
        <v>0</v>
      </c>
      <c r="M655" s="144" t="str">
        <f t="shared" si="47"/>
        <v/>
      </c>
      <c r="N655" s="144" t="str">
        <f>+IF(E655="","",IF(E655="Gasolina aviació",'Factors emissió OCCC'!$D$50,'Factors emissió OCCC'!$D$51))</f>
        <v/>
      </c>
      <c r="O655" s="761">
        <f t="shared" si="48"/>
        <v>0</v>
      </c>
      <c r="P655" s="292"/>
      <c r="Q655" s="107"/>
      <c r="R655" s="107"/>
      <c r="S655" s="107"/>
      <c r="T655" s="1763"/>
      <c r="U655" s="27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row>
    <row r="656" spans="1:57" ht="35.1" hidden="1" customHeight="1" outlineLevel="1" x14ac:dyDescent="0.25">
      <c r="A656" s="107"/>
      <c r="B656" s="285"/>
      <c r="C656" s="286" t="s">
        <v>374</v>
      </c>
      <c r="D656" s="681"/>
      <c r="E656" s="681"/>
      <c r="F656" s="757"/>
      <c r="G656" s="681"/>
      <c r="H656" s="758"/>
      <c r="I656" s="424"/>
      <c r="J656" s="759">
        <f t="shared" si="45"/>
        <v>0</v>
      </c>
      <c r="K656" s="758"/>
      <c r="L656" s="760">
        <f t="shared" si="46"/>
        <v>0</v>
      </c>
      <c r="M656" s="144" t="str">
        <f t="shared" si="47"/>
        <v/>
      </c>
      <c r="N656" s="144" t="str">
        <f>+IF(E656="","",IF(E656="Gasolina aviació",'Factors emissió OCCC'!$D$50,'Factors emissió OCCC'!$D$51))</f>
        <v/>
      </c>
      <c r="O656" s="761">
        <f t="shared" si="48"/>
        <v>0</v>
      </c>
      <c r="P656" s="292"/>
      <c r="Q656" s="107"/>
      <c r="R656" s="107"/>
      <c r="S656" s="107"/>
      <c r="T656" s="1751"/>
      <c r="U656" s="27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row>
    <row r="657" spans="1:57" ht="35.1" hidden="1" customHeight="1" outlineLevel="1" x14ac:dyDescent="0.25">
      <c r="A657" s="107"/>
      <c r="B657" s="285"/>
      <c r="C657" s="286" t="s">
        <v>375</v>
      </c>
      <c r="D657" s="681"/>
      <c r="E657" s="681"/>
      <c r="F657" s="757"/>
      <c r="G657" s="681"/>
      <c r="H657" s="758"/>
      <c r="I657" s="424"/>
      <c r="J657" s="759">
        <f t="shared" si="45"/>
        <v>0</v>
      </c>
      <c r="K657" s="758"/>
      <c r="L657" s="760">
        <f t="shared" si="46"/>
        <v>0</v>
      </c>
      <c r="M657" s="144" t="str">
        <f t="shared" si="47"/>
        <v/>
      </c>
      <c r="N657" s="144" t="str">
        <f>+IF(E657="","",IF(E657="Gasolina aviació",'Factors emissió OCCC'!$D$50,'Factors emissió OCCC'!$D$51))</f>
        <v/>
      </c>
      <c r="O657" s="761">
        <f t="shared" si="48"/>
        <v>0</v>
      </c>
      <c r="P657" s="292"/>
      <c r="Q657" s="107"/>
      <c r="R657" s="107"/>
      <c r="S657" s="107"/>
      <c r="T657" s="1751"/>
      <c r="U657" s="27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row>
    <row r="658" spans="1:57" ht="35.1" hidden="1" customHeight="1" outlineLevel="1" x14ac:dyDescent="0.25">
      <c r="A658" s="107"/>
      <c r="B658" s="285"/>
      <c r="C658" s="286" t="s">
        <v>376</v>
      </c>
      <c r="D658" s="681"/>
      <c r="E658" s="681"/>
      <c r="F658" s="757"/>
      <c r="G658" s="681"/>
      <c r="H658" s="758"/>
      <c r="I658" s="424"/>
      <c r="J658" s="759">
        <f t="shared" si="45"/>
        <v>0</v>
      </c>
      <c r="K658" s="758"/>
      <c r="L658" s="760">
        <f t="shared" si="46"/>
        <v>0</v>
      </c>
      <c r="M658" s="144" t="str">
        <f t="shared" si="47"/>
        <v/>
      </c>
      <c r="N658" s="144" t="str">
        <f>+IF(E658="","",IF(E658="Gasolina aviació",'Factors emissió OCCC'!$D$50,'Factors emissió OCCC'!$D$51))</f>
        <v/>
      </c>
      <c r="O658" s="761">
        <f t="shared" si="48"/>
        <v>0</v>
      </c>
      <c r="P658" s="292"/>
      <c r="Q658" s="107"/>
      <c r="R658" s="107"/>
      <c r="S658" s="107"/>
      <c r="T658" s="1751"/>
      <c r="U658" s="27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row>
    <row r="659" spans="1:57" ht="35.1" hidden="1" customHeight="1" outlineLevel="1" x14ac:dyDescent="0.25">
      <c r="A659" s="107"/>
      <c r="B659" s="285"/>
      <c r="C659" s="286" t="s">
        <v>377</v>
      </c>
      <c r="D659" s="681"/>
      <c r="E659" s="681"/>
      <c r="F659" s="757"/>
      <c r="G659" s="681"/>
      <c r="H659" s="758"/>
      <c r="I659" s="424"/>
      <c r="J659" s="759">
        <f t="shared" si="45"/>
        <v>0</v>
      </c>
      <c r="K659" s="758"/>
      <c r="L659" s="760">
        <f t="shared" si="46"/>
        <v>0</v>
      </c>
      <c r="M659" s="144" t="str">
        <f t="shared" si="47"/>
        <v/>
      </c>
      <c r="N659" s="144" t="str">
        <f>+IF(E659="","",IF(E659="Gasolina aviació",'Factors emissió OCCC'!$D$50,'Factors emissió OCCC'!$D$51))</f>
        <v/>
      </c>
      <c r="O659" s="761">
        <f t="shared" si="48"/>
        <v>0</v>
      </c>
      <c r="P659" s="292"/>
      <c r="Q659" s="107"/>
      <c r="R659" s="107"/>
      <c r="S659" s="107"/>
      <c r="T659" s="1751"/>
      <c r="U659" s="27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row>
    <row r="660" spans="1:57" ht="35.1" hidden="1" customHeight="1" outlineLevel="1" x14ac:dyDescent="0.25">
      <c r="A660" s="107"/>
      <c r="B660" s="285"/>
      <c r="C660" s="286" t="s">
        <v>378</v>
      </c>
      <c r="D660" s="681"/>
      <c r="E660" s="681"/>
      <c r="F660" s="757"/>
      <c r="G660" s="681"/>
      <c r="H660" s="758"/>
      <c r="I660" s="424"/>
      <c r="J660" s="759">
        <f t="shared" si="45"/>
        <v>0</v>
      </c>
      <c r="K660" s="758"/>
      <c r="L660" s="760">
        <f t="shared" si="46"/>
        <v>0</v>
      </c>
      <c r="M660" s="144" t="str">
        <f t="shared" si="47"/>
        <v/>
      </c>
      <c r="N660" s="144" t="str">
        <f>+IF(E660="","",IF(E660="Gasolina aviació",'Factors emissió OCCC'!$D$50,'Factors emissió OCCC'!$D$51))</f>
        <v/>
      </c>
      <c r="O660" s="761">
        <f t="shared" si="48"/>
        <v>0</v>
      </c>
      <c r="P660" s="292"/>
      <c r="Q660" s="107"/>
      <c r="R660" s="107"/>
      <c r="S660" s="107"/>
      <c r="T660" s="1751"/>
      <c r="U660" s="27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row>
    <row r="661" spans="1:57" ht="35.1" hidden="1" customHeight="1" outlineLevel="1" x14ac:dyDescent="0.25">
      <c r="A661" s="107"/>
      <c r="B661" s="285"/>
      <c r="C661" s="286" t="s">
        <v>379</v>
      </c>
      <c r="D661" s="681"/>
      <c r="E661" s="681"/>
      <c r="F661" s="757"/>
      <c r="G661" s="681"/>
      <c r="H661" s="758"/>
      <c r="I661" s="424"/>
      <c r="J661" s="759">
        <f t="shared" si="45"/>
        <v>0</v>
      </c>
      <c r="K661" s="758"/>
      <c r="L661" s="760">
        <f t="shared" si="46"/>
        <v>0</v>
      </c>
      <c r="M661" s="144" t="str">
        <f t="shared" si="47"/>
        <v/>
      </c>
      <c r="N661" s="144" t="str">
        <f>+IF(E661="","",IF(E661="Gasolina aviació",'Factors emissió OCCC'!$D$50,'Factors emissió OCCC'!$D$51))</f>
        <v/>
      </c>
      <c r="O661" s="761">
        <f t="shared" si="48"/>
        <v>0</v>
      </c>
      <c r="P661" s="292"/>
      <c r="Q661" s="107"/>
      <c r="R661" s="107"/>
      <c r="S661" s="107"/>
      <c r="T661" s="1751"/>
      <c r="U661" s="27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row>
    <row r="662" spans="1:57" ht="35.1" hidden="1" customHeight="1" outlineLevel="1" x14ac:dyDescent="0.25">
      <c r="A662" s="107"/>
      <c r="B662" s="285"/>
      <c r="C662" s="286" t="s">
        <v>380</v>
      </c>
      <c r="D662" s="681"/>
      <c r="E662" s="681"/>
      <c r="F662" s="757"/>
      <c r="G662" s="681"/>
      <c r="H662" s="758"/>
      <c r="I662" s="424"/>
      <c r="J662" s="759">
        <f t="shared" si="45"/>
        <v>0</v>
      </c>
      <c r="K662" s="758"/>
      <c r="L662" s="760">
        <f t="shared" si="46"/>
        <v>0</v>
      </c>
      <c r="M662" s="144" t="str">
        <f t="shared" si="47"/>
        <v/>
      </c>
      <c r="N662" s="144" t="str">
        <f>+IF(E662="","",IF(E662="Gasolina aviació",'Factors emissió OCCC'!$D$50,'Factors emissió OCCC'!$D$51))</f>
        <v/>
      </c>
      <c r="O662" s="761">
        <f t="shared" si="48"/>
        <v>0</v>
      </c>
      <c r="P662" s="292"/>
      <c r="Q662" s="107"/>
      <c r="R662" s="107"/>
      <c r="S662" s="107"/>
      <c r="T662" s="1751"/>
      <c r="U662" s="27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row>
    <row r="663" spans="1:57" ht="35.1" hidden="1" customHeight="1" outlineLevel="1" x14ac:dyDescent="0.25">
      <c r="A663" s="107"/>
      <c r="B663" s="285"/>
      <c r="C663" s="286" t="s">
        <v>381</v>
      </c>
      <c r="D663" s="681"/>
      <c r="E663" s="681"/>
      <c r="F663" s="757"/>
      <c r="G663" s="681"/>
      <c r="H663" s="758"/>
      <c r="I663" s="424"/>
      <c r="J663" s="759">
        <f t="shared" si="45"/>
        <v>0</v>
      </c>
      <c r="K663" s="758"/>
      <c r="L663" s="760">
        <f t="shared" si="46"/>
        <v>0</v>
      </c>
      <c r="M663" s="144" t="str">
        <f t="shared" si="47"/>
        <v/>
      </c>
      <c r="N663" s="144" t="str">
        <f>+IF(E663="","",IF(E663="Gasolina aviació",'Factors emissió OCCC'!$D$50,'Factors emissió OCCC'!$D$51))</f>
        <v/>
      </c>
      <c r="O663" s="761">
        <f t="shared" si="48"/>
        <v>0</v>
      </c>
      <c r="P663" s="292"/>
      <c r="Q663" s="107"/>
      <c r="R663" s="107"/>
      <c r="S663" s="107"/>
      <c r="T663" s="1751"/>
      <c r="U663" s="27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row>
    <row r="664" spans="1:57" ht="35.1" hidden="1" customHeight="1" outlineLevel="1" x14ac:dyDescent="0.25">
      <c r="A664" s="107"/>
      <c r="B664" s="285"/>
      <c r="C664" s="286" t="s">
        <v>382</v>
      </c>
      <c r="D664" s="681"/>
      <c r="E664" s="681"/>
      <c r="F664" s="757"/>
      <c r="G664" s="681"/>
      <c r="H664" s="758"/>
      <c r="I664" s="424"/>
      <c r="J664" s="759">
        <f t="shared" si="45"/>
        <v>0</v>
      </c>
      <c r="K664" s="758"/>
      <c r="L664" s="760">
        <f t="shared" si="46"/>
        <v>0</v>
      </c>
      <c r="M664" s="144" t="str">
        <f t="shared" si="47"/>
        <v/>
      </c>
      <c r="N664" s="144" t="str">
        <f>+IF(E664="","",IF(E664="Gasolina aviació",'Factors emissió OCCC'!$D$50,'Factors emissió OCCC'!$D$51))</f>
        <v/>
      </c>
      <c r="O664" s="761">
        <f t="shared" si="48"/>
        <v>0</v>
      </c>
      <c r="P664" s="292"/>
      <c r="Q664" s="107"/>
      <c r="R664" s="107"/>
      <c r="S664" s="107"/>
      <c r="T664" s="1751"/>
      <c r="U664" s="27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row>
    <row r="665" spans="1:57" ht="35.1" hidden="1" customHeight="1" outlineLevel="1" x14ac:dyDescent="0.25">
      <c r="A665" s="107"/>
      <c r="B665" s="285"/>
      <c r="C665" s="286" t="s">
        <v>383</v>
      </c>
      <c r="D665" s="681"/>
      <c r="E665" s="681"/>
      <c r="F665" s="757"/>
      <c r="G665" s="681"/>
      <c r="H665" s="758"/>
      <c r="I665" s="424"/>
      <c r="J665" s="759">
        <f t="shared" si="45"/>
        <v>0</v>
      </c>
      <c r="K665" s="758"/>
      <c r="L665" s="760">
        <f t="shared" si="46"/>
        <v>0</v>
      </c>
      <c r="M665" s="144" t="str">
        <f t="shared" si="47"/>
        <v/>
      </c>
      <c r="N665" s="144" t="str">
        <f>+IF(E665="","",IF(E665="Gasolina aviació",'Factors emissió OCCC'!$D$50,'Factors emissió OCCC'!$D$51))</f>
        <v/>
      </c>
      <c r="O665" s="761">
        <f t="shared" si="48"/>
        <v>0</v>
      </c>
      <c r="P665" s="292"/>
      <c r="Q665" s="107"/>
      <c r="R665" s="107"/>
      <c r="S665" s="107"/>
      <c r="T665" s="1751"/>
      <c r="U665" s="27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row>
    <row r="666" spans="1:57" ht="35.1" hidden="1" customHeight="1" outlineLevel="1" x14ac:dyDescent="0.25">
      <c r="A666" s="107"/>
      <c r="B666" s="285"/>
      <c r="C666" s="286" t="s">
        <v>384</v>
      </c>
      <c r="D666" s="681"/>
      <c r="E666" s="681"/>
      <c r="F666" s="757"/>
      <c r="G666" s="681"/>
      <c r="H666" s="758"/>
      <c r="I666" s="424"/>
      <c r="J666" s="759">
        <f t="shared" si="45"/>
        <v>0</v>
      </c>
      <c r="K666" s="758"/>
      <c r="L666" s="760">
        <f t="shared" si="46"/>
        <v>0</v>
      </c>
      <c r="M666" s="144" t="str">
        <f t="shared" si="47"/>
        <v/>
      </c>
      <c r="N666" s="144" t="str">
        <f>+IF(E666="","",IF(E666="Gasolina aviació",'Factors emissió OCCC'!$D$50,'Factors emissió OCCC'!$D$51))</f>
        <v/>
      </c>
      <c r="O666" s="761">
        <f t="shared" si="48"/>
        <v>0</v>
      </c>
      <c r="P666" s="292"/>
      <c r="Q666" s="107"/>
      <c r="R666" s="107"/>
      <c r="S666" s="107"/>
      <c r="T666" s="1751"/>
      <c r="U666" s="27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row>
    <row r="667" spans="1:57" ht="35.1" hidden="1" customHeight="1" outlineLevel="1" x14ac:dyDescent="0.25">
      <c r="A667" s="107"/>
      <c r="B667" s="285"/>
      <c r="C667" s="286" t="s">
        <v>385</v>
      </c>
      <c r="D667" s="681"/>
      <c r="E667" s="681"/>
      <c r="F667" s="757"/>
      <c r="G667" s="681"/>
      <c r="H667" s="758"/>
      <c r="I667" s="424"/>
      <c r="J667" s="759">
        <f t="shared" si="45"/>
        <v>0</v>
      </c>
      <c r="K667" s="758"/>
      <c r="L667" s="760">
        <f t="shared" si="46"/>
        <v>0</v>
      </c>
      <c r="M667" s="144" t="str">
        <f t="shared" si="47"/>
        <v/>
      </c>
      <c r="N667" s="144" t="str">
        <f>+IF(E667="","",IF(E667="Gasolina aviació",'Factors emissió OCCC'!$D$50,'Factors emissió OCCC'!$D$51))</f>
        <v/>
      </c>
      <c r="O667" s="761">
        <f t="shared" si="48"/>
        <v>0</v>
      </c>
      <c r="P667" s="292"/>
      <c r="Q667" s="107"/>
      <c r="R667" s="107"/>
      <c r="S667" s="107"/>
      <c r="T667" s="1751"/>
      <c r="U667" s="27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row>
    <row r="668" spans="1:57" ht="35.1" hidden="1" customHeight="1" outlineLevel="1" x14ac:dyDescent="0.25">
      <c r="A668" s="107"/>
      <c r="B668" s="285"/>
      <c r="C668" s="286" t="s">
        <v>386</v>
      </c>
      <c r="D668" s="681"/>
      <c r="E668" s="681"/>
      <c r="F668" s="757"/>
      <c r="G668" s="681"/>
      <c r="H668" s="758"/>
      <c r="I668" s="424"/>
      <c r="J668" s="759">
        <f t="shared" si="45"/>
        <v>0</v>
      </c>
      <c r="K668" s="758"/>
      <c r="L668" s="760">
        <f t="shared" si="46"/>
        <v>0</v>
      </c>
      <c r="M668" s="144" t="str">
        <f t="shared" si="47"/>
        <v/>
      </c>
      <c r="N668" s="144" t="str">
        <f>+IF(E668="","",IF(E668="Gasolina aviació",'Factors emissió OCCC'!$D$50,'Factors emissió OCCC'!$D$51))</f>
        <v/>
      </c>
      <c r="O668" s="761">
        <f t="shared" si="48"/>
        <v>0</v>
      </c>
      <c r="P668" s="292"/>
      <c r="Q668" s="107"/>
      <c r="R668" s="107"/>
      <c r="S668" s="107"/>
      <c r="T668" s="1751"/>
      <c r="U668" s="27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row>
    <row r="669" spans="1:57" ht="35.1" hidden="1" customHeight="1" outlineLevel="1" x14ac:dyDescent="0.25">
      <c r="A669" s="107"/>
      <c r="B669" s="285"/>
      <c r="C669" s="286" t="s">
        <v>387</v>
      </c>
      <c r="D669" s="681"/>
      <c r="E669" s="681"/>
      <c r="F669" s="757"/>
      <c r="G669" s="681"/>
      <c r="H669" s="758"/>
      <c r="I669" s="424"/>
      <c r="J669" s="759">
        <f t="shared" si="45"/>
        <v>0</v>
      </c>
      <c r="K669" s="758"/>
      <c r="L669" s="760">
        <f t="shared" si="46"/>
        <v>0</v>
      </c>
      <c r="M669" s="144" t="str">
        <f t="shared" si="47"/>
        <v/>
      </c>
      <c r="N669" s="144" t="str">
        <f>+IF(E669="","",IF(E669="Gasolina aviació",'Factors emissió OCCC'!$D$50,'Factors emissió OCCC'!$D$51))</f>
        <v/>
      </c>
      <c r="O669" s="761">
        <f t="shared" si="48"/>
        <v>0</v>
      </c>
      <c r="P669" s="292"/>
      <c r="Q669" s="107"/>
      <c r="R669" s="107"/>
      <c r="S669" s="107"/>
      <c r="T669" s="1751"/>
      <c r="U669" s="27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row>
    <row r="670" spans="1:57" ht="35.1" hidden="1" customHeight="1" outlineLevel="1" x14ac:dyDescent="0.25">
      <c r="A670" s="107"/>
      <c r="B670" s="285"/>
      <c r="C670" s="286" t="s">
        <v>388</v>
      </c>
      <c r="D670" s="681"/>
      <c r="E670" s="681"/>
      <c r="F670" s="757"/>
      <c r="G670" s="681"/>
      <c r="H670" s="758"/>
      <c r="I670" s="424"/>
      <c r="J670" s="759">
        <f t="shared" si="45"/>
        <v>0</v>
      </c>
      <c r="K670" s="758"/>
      <c r="L670" s="760">
        <f t="shared" si="46"/>
        <v>0</v>
      </c>
      <c r="M670" s="144" t="str">
        <f t="shared" si="47"/>
        <v/>
      </c>
      <c r="N670" s="144" t="str">
        <f>+IF(E670="","",IF(E670="Gasolina aviació",'Factors emissió OCCC'!$D$50,'Factors emissió OCCC'!$D$51))</f>
        <v/>
      </c>
      <c r="O670" s="761">
        <f t="shared" si="48"/>
        <v>0</v>
      </c>
      <c r="P670" s="292"/>
      <c r="Q670" s="107"/>
      <c r="R670" s="107"/>
      <c r="S670" s="107"/>
      <c r="T670" s="1751"/>
      <c r="U670" s="27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row>
    <row r="671" spans="1:57" ht="35.1" hidden="1" customHeight="1" outlineLevel="1" x14ac:dyDescent="0.25">
      <c r="A671" s="107"/>
      <c r="B671" s="285"/>
      <c r="C671" s="286" t="s">
        <v>389</v>
      </c>
      <c r="D671" s="681"/>
      <c r="E671" s="681"/>
      <c r="F671" s="757"/>
      <c r="G671" s="681"/>
      <c r="H671" s="758"/>
      <c r="I671" s="424"/>
      <c r="J671" s="759">
        <f t="shared" si="45"/>
        <v>0</v>
      </c>
      <c r="K671" s="758"/>
      <c r="L671" s="760">
        <f t="shared" si="46"/>
        <v>0</v>
      </c>
      <c r="M671" s="144" t="str">
        <f t="shared" si="47"/>
        <v/>
      </c>
      <c r="N671" s="144" t="str">
        <f>+IF(E671="","",IF(E671="Gasolina aviació",'Factors emissió OCCC'!$D$50,'Factors emissió OCCC'!$D$51))</f>
        <v/>
      </c>
      <c r="O671" s="761">
        <f t="shared" si="48"/>
        <v>0</v>
      </c>
      <c r="P671" s="292"/>
      <c r="Q671" s="107"/>
      <c r="R671" s="107"/>
      <c r="S671" s="107"/>
      <c r="T671" s="1751"/>
      <c r="U671" s="27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row>
    <row r="672" spans="1:57" ht="35.1" hidden="1" customHeight="1" outlineLevel="1" x14ac:dyDescent="0.25">
      <c r="A672" s="107"/>
      <c r="B672" s="285"/>
      <c r="C672" s="286" t="s">
        <v>390</v>
      </c>
      <c r="D672" s="681"/>
      <c r="E672" s="681"/>
      <c r="F672" s="757"/>
      <c r="G672" s="681"/>
      <c r="H672" s="758"/>
      <c r="I672" s="424"/>
      <c r="J672" s="759">
        <f t="shared" si="45"/>
        <v>0</v>
      </c>
      <c r="K672" s="758"/>
      <c r="L672" s="760">
        <f t="shared" si="46"/>
        <v>0</v>
      </c>
      <c r="M672" s="144" t="str">
        <f t="shared" si="47"/>
        <v/>
      </c>
      <c r="N672" s="144" t="str">
        <f>+IF(E672="","",IF(E672="Gasolina aviació",'Factors emissió OCCC'!$D$50,'Factors emissió OCCC'!$D$51))</f>
        <v/>
      </c>
      <c r="O672" s="761">
        <f t="shared" si="48"/>
        <v>0</v>
      </c>
      <c r="P672" s="292"/>
      <c r="Q672" s="107"/>
      <c r="R672" s="107"/>
      <c r="S672" s="107"/>
      <c r="T672" s="1751"/>
      <c r="U672" s="27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row>
    <row r="673" spans="1:57" ht="35.1" hidden="1" customHeight="1" outlineLevel="1" x14ac:dyDescent="0.25">
      <c r="A673" s="107"/>
      <c r="B673" s="285"/>
      <c r="C673" s="286" t="s">
        <v>391</v>
      </c>
      <c r="D673" s="681"/>
      <c r="E673" s="681"/>
      <c r="F673" s="757"/>
      <c r="G673" s="681"/>
      <c r="H673" s="758"/>
      <c r="I673" s="424"/>
      <c r="J673" s="759">
        <f t="shared" si="45"/>
        <v>0</v>
      </c>
      <c r="K673" s="758"/>
      <c r="L673" s="760">
        <f t="shared" si="46"/>
        <v>0</v>
      </c>
      <c r="M673" s="144" t="str">
        <f t="shared" si="47"/>
        <v/>
      </c>
      <c r="N673" s="144" t="str">
        <f>+IF(E673="","",IF(E673="Gasolina aviació",'Factors emissió OCCC'!$D$50,'Factors emissió OCCC'!$D$51))</f>
        <v/>
      </c>
      <c r="O673" s="761">
        <f t="shared" si="48"/>
        <v>0</v>
      </c>
      <c r="P673" s="292"/>
      <c r="Q673" s="107"/>
      <c r="R673" s="107"/>
      <c r="S673" s="107"/>
      <c r="T673" s="1751"/>
      <c r="U673" s="27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row>
    <row r="674" spans="1:57" ht="35.1" hidden="1" customHeight="1" outlineLevel="1" x14ac:dyDescent="0.25">
      <c r="A674" s="107"/>
      <c r="B674" s="285"/>
      <c r="C674" s="286" t="s">
        <v>392</v>
      </c>
      <c r="D674" s="681"/>
      <c r="E674" s="681"/>
      <c r="F674" s="757"/>
      <c r="G674" s="681"/>
      <c r="H674" s="758"/>
      <c r="I674" s="424"/>
      <c r="J674" s="759">
        <f t="shared" si="45"/>
        <v>0</v>
      </c>
      <c r="K674" s="758"/>
      <c r="L674" s="760">
        <f t="shared" si="46"/>
        <v>0</v>
      </c>
      <c r="M674" s="144" t="str">
        <f t="shared" si="47"/>
        <v/>
      </c>
      <c r="N674" s="144" t="str">
        <f>+IF(E674="","",IF(E674="Gasolina aviació",'Factors emissió OCCC'!$D$50,'Factors emissió OCCC'!$D$51))</f>
        <v/>
      </c>
      <c r="O674" s="761">
        <f t="shared" si="48"/>
        <v>0</v>
      </c>
      <c r="P674" s="292"/>
      <c r="Q674" s="107"/>
      <c r="R674" s="107"/>
      <c r="S674" s="107"/>
      <c r="T674" s="1751"/>
      <c r="U674" s="27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row>
    <row r="675" spans="1:57" ht="35.1" hidden="1" customHeight="1" outlineLevel="1" x14ac:dyDescent="0.25">
      <c r="A675" s="107"/>
      <c r="B675" s="285"/>
      <c r="C675" s="286" t="s">
        <v>393</v>
      </c>
      <c r="D675" s="681"/>
      <c r="E675" s="681"/>
      <c r="F675" s="757"/>
      <c r="G675" s="681"/>
      <c r="H675" s="758"/>
      <c r="I675" s="424"/>
      <c r="J675" s="759">
        <f t="shared" si="45"/>
        <v>0</v>
      </c>
      <c r="K675" s="758"/>
      <c r="L675" s="760">
        <f t="shared" si="46"/>
        <v>0</v>
      </c>
      <c r="M675" s="144" t="str">
        <f t="shared" si="47"/>
        <v/>
      </c>
      <c r="N675" s="144" t="str">
        <f>+IF(E675="","",IF(E675="Gasolina aviació",'Factors emissió OCCC'!$D$50,'Factors emissió OCCC'!$D$51))</f>
        <v/>
      </c>
      <c r="O675" s="761">
        <f t="shared" si="48"/>
        <v>0</v>
      </c>
      <c r="P675" s="292"/>
      <c r="Q675" s="107"/>
      <c r="R675" s="107"/>
      <c r="S675" s="107"/>
      <c r="T675" s="1751"/>
      <c r="U675" s="27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row>
    <row r="676" spans="1:57" ht="35.1" hidden="1" customHeight="1" outlineLevel="1" x14ac:dyDescent="0.25">
      <c r="A676" s="107"/>
      <c r="B676" s="285"/>
      <c r="C676" s="286" t="s">
        <v>394</v>
      </c>
      <c r="D676" s="681"/>
      <c r="E676" s="681"/>
      <c r="F676" s="757"/>
      <c r="G676" s="681"/>
      <c r="H676" s="758"/>
      <c r="I676" s="424"/>
      <c r="J676" s="759">
        <f t="shared" si="45"/>
        <v>0</v>
      </c>
      <c r="K676" s="758"/>
      <c r="L676" s="760">
        <f t="shared" si="46"/>
        <v>0</v>
      </c>
      <c r="M676" s="144" t="str">
        <f t="shared" si="47"/>
        <v/>
      </c>
      <c r="N676" s="144" t="str">
        <f>+IF(E676="","",IF(E676="Gasolina aviació",'Factors emissió OCCC'!$D$50,'Factors emissió OCCC'!$D$51))</f>
        <v/>
      </c>
      <c r="O676" s="761">
        <f t="shared" si="48"/>
        <v>0</v>
      </c>
      <c r="P676" s="292"/>
      <c r="Q676" s="107"/>
      <c r="R676" s="107"/>
      <c r="S676" s="107"/>
      <c r="T676" s="1751"/>
      <c r="U676" s="27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row>
    <row r="677" spans="1:57" ht="35.1" hidden="1" customHeight="1" outlineLevel="1" x14ac:dyDescent="0.25">
      <c r="A677" s="107"/>
      <c r="B677" s="285"/>
      <c r="C677" s="286" t="s">
        <v>395</v>
      </c>
      <c r="D677" s="681"/>
      <c r="E677" s="681"/>
      <c r="F677" s="757"/>
      <c r="G677" s="681"/>
      <c r="H677" s="758"/>
      <c r="I677" s="424"/>
      <c r="J677" s="759">
        <f t="shared" si="45"/>
        <v>0</v>
      </c>
      <c r="K677" s="758"/>
      <c r="L677" s="760">
        <f t="shared" si="46"/>
        <v>0</v>
      </c>
      <c r="M677" s="144" t="str">
        <f t="shared" si="47"/>
        <v/>
      </c>
      <c r="N677" s="144" t="str">
        <f>+IF(E677="","",IF(E677="Gasolina aviació",'Factors emissió OCCC'!$D$50,'Factors emissió OCCC'!$D$51))</f>
        <v/>
      </c>
      <c r="O677" s="761">
        <f t="shared" si="48"/>
        <v>0</v>
      </c>
      <c r="P677" s="292"/>
      <c r="Q677" s="107"/>
      <c r="R677" s="107"/>
      <c r="S677" s="107"/>
      <c r="T677" s="1751"/>
      <c r="U677" s="27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row>
    <row r="678" spans="1:57" ht="35.1" hidden="1" customHeight="1" outlineLevel="1" x14ac:dyDescent="0.25">
      <c r="A678" s="107"/>
      <c r="B678" s="285"/>
      <c r="C678" s="286" t="s">
        <v>396</v>
      </c>
      <c r="D678" s="681"/>
      <c r="E678" s="681"/>
      <c r="F678" s="757"/>
      <c r="G678" s="681"/>
      <c r="H678" s="758"/>
      <c r="I678" s="424"/>
      <c r="J678" s="759">
        <f t="shared" si="45"/>
        <v>0</v>
      </c>
      <c r="K678" s="758"/>
      <c r="L678" s="760">
        <f t="shared" si="46"/>
        <v>0</v>
      </c>
      <c r="M678" s="144" t="str">
        <f t="shared" si="47"/>
        <v/>
      </c>
      <c r="N678" s="144" t="str">
        <f>+IF(E678="","",IF(E678="Gasolina aviació",'Factors emissió OCCC'!$D$50,'Factors emissió OCCC'!$D$51))</f>
        <v/>
      </c>
      <c r="O678" s="761">
        <f t="shared" si="48"/>
        <v>0</v>
      </c>
      <c r="P678" s="292"/>
      <c r="Q678" s="107"/>
      <c r="R678" s="107"/>
      <c r="S678" s="107"/>
      <c r="T678" s="1751"/>
      <c r="U678" s="27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row>
    <row r="679" spans="1:57" ht="35.1" hidden="1" customHeight="1" outlineLevel="1" x14ac:dyDescent="0.25">
      <c r="A679" s="107"/>
      <c r="B679" s="285"/>
      <c r="C679" s="286" t="s">
        <v>397</v>
      </c>
      <c r="D679" s="681"/>
      <c r="E679" s="681"/>
      <c r="F679" s="757"/>
      <c r="G679" s="681"/>
      <c r="H679" s="758"/>
      <c r="I679" s="424"/>
      <c r="J679" s="759">
        <f t="shared" si="45"/>
        <v>0</v>
      </c>
      <c r="K679" s="758"/>
      <c r="L679" s="760">
        <f t="shared" si="46"/>
        <v>0</v>
      </c>
      <c r="M679" s="144" t="str">
        <f t="shared" si="47"/>
        <v/>
      </c>
      <c r="N679" s="144" t="str">
        <f>+IF(E679="","",IF(E679="Gasolina aviació",'Factors emissió OCCC'!$D$50,'Factors emissió OCCC'!$D$51))</f>
        <v/>
      </c>
      <c r="O679" s="761">
        <f t="shared" si="48"/>
        <v>0</v>
      </c>
      <c r="P679" s="292"/>
      <c r="Q679" s="107"/>
      <c r="R679" s="107"/>
      <c r="S679" s="107"/>
      <c r="T679" s="1751"/>
      <c r="U679" s="27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row>
    <row r="680" spans="1:57" ht="35.1" hidden="1" customHeight="1" outlineLevel="1" x14ac:dyDescent="0.25">
      <c r="A680" s="107"/>
      <c r="B680" s="285"/>
      <c r="C680" s="286" t="s">
        <v>398</v>
      </c>
      <c r="D680" s="681"/>
      <c r="E680" s="681"/>
      <c r="F680" s="757"/>
      <c r="G680" s="681"/>
      <c r="H680" s="758"/>
      <c r="I680" s="424"/>
      <c r="J680" s="759">
        <f t="shared" si="45"/>
        <v>0</v>
      </c>
      <c r="K680" s="758"/>
      <c r="L680" s="760">
        <f t="shared" si="46"/>
        <v>0</v>
      </c>
      <c r="M680" s="144" t="str">
        <f t="shared" si="47"/>
        <v/>
      </c>
      <c r="N680" s="144" t="str">
        <f>+IF(E680="","",IF(E680="Gasolina aviació",'Factors emissió OCCC'!$D$50,'Factors emissió OCCC'!$D$51))</f>
        <v/>
      </c>
      <c r="O680" s="761">
        <f t="shared" si="48"/>
        <v>0</v>
      </c>
      <c r="P680" s="292"/>
      <c r="Q680" s="107"/>
      <c r="R680" s="107"/>
      <c r="S680" s="107"/>
      <c r="T680" s="1751"/>
      <c r="U680" s="27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row>
    <row r="681" spans="1:57" ht="35.1" hidden="1" customHeight="1" outlineLevel="1" x14ac:dyDescent="0.25">
      <c r="A681" s="107"/>
      <c r="B681" s="285"/>
      <c r="C681" s="286" t="s">
        <v>399</v>
      </c>
      <c r="D681" s="681"/>
      <c r="E681" s="681"/>
      <c r="F681" s="757"/>
      <c r="G681" s="681"/>
      <c r="H681" s="758"/>
      <c r="I681" s="424"/>
      <c r="J681" s="759">
        <f t="shared" si="45"/>
        <v>0</v>
      </c>
      <c r="K681" s="758"/>
      <c r="L681" s="760">
        <f t="shared" si="46"/>
        <v>0</v>
      </c>
      <c r="M681" s="144" t="str">
        <f t="shared" si="47"/>
        <v/>
      </c>
      <c r="N681" s="144" t="str">
        <f>+IF(E681="","",IF(E681="Gasolina aviació",'Factors emissió OCCC'!$D$50,'Factors emissió OCCC'!$D$51))</f>
        <v/>
      </c>
      <c r="O681" s="761">
        <f t="shared" si="48"/>
        <v>0</v>
      </c>
      <c r="P681" s="292"/>
      <c r="Q681" s="107"/>
      <c r="R681" s="107"/>
      <c r="S681" s="107"/>
      <c r="T681" s="1751"/>
      <c r="U681" s="27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row>
    <row r="682" spans="1:57" ht="35.1" hidden="1" customHeight="1" outlineLevel="1" x14ac:dyDescent="0.25">
      <c r="A682" s="107"/>
      <c r="B682" s="285"/>
      <c r="C682" s="286" t="s">
        <v>400</v>
      </c>
      <c r="D682" s="681"/>
      <c r="E682" s="681"/>
      <c r="F682" s="757"/>
      <c r="G682" s="681"/>
      <c r="H682" s="758"/>
      <c r="I682" s="424"/>
      <c r="J682" s="759">
        <f t="shared" si="45"/>
        <v>0</v>
      </c>
      <c r="K682" s="758"/>
      <c r="L682" s="760">
        <f t="shared" si="46"/>
        <v>0</v>
      </c>
      <c r="M682" s="144" t="str">
        <f t="shared" si="47"/>
        <v/>
      </c>
      <c r="N682" s="144" t="str">
        <f>+IF(E682="","",IF(E682="Gasolina aviació",'Factors emissió OCCC'!$D$50,'Factors emissió OCCC'!$D$51))</f>
        <v/>
      </c>
      <c r="O682" s="761">
        <f t="shared" si="48"/>
        <v>0</v>
      </c>
      <c r="P682" s="292"/>
      <c r="Q682" s="107"/>
      <c r="R682" s="107"/>
      <c r="S682" s="107"/>
      <c r="T682" s="1751"/>
      <c r="U682" s="27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row>
    <row r="683" spans="1:57" ht="35.1" hidden="1" customHeight="1" outlineLevel="1" x14ac:dyDescent="0.25">
      <c r="A683" s="107"/>
      <c r="B683" s="285"/>
      <c r="C683" s="286" t="s">
        <v>401</v>
      </c>
      <c r="D683" s="681"/>
      <c r="E683" s="681"/>
      <c r="F683" s="757"/>
      <c r="G683" s="681"/>
      <c r="H683" s="758"/>
      <c r="I683" s="424"/>
      <c r="J683" s="759">
        <f t="shared" si="45"/>
        <v>0</v>
      </c>
      <c r="K683" s="758"/>
      <c r="L683" s="760">
        <f t="shared" si="46"/>
        <v>0</v>
      </c>
      <c r="M683" s="144" t="str">
        <f t="shared" si="47"/>
        <v/>
      </c>
      <c r="N683" s="144" t="str">
        <f>+IF(E683="","",IF(E683="Gasolina aviació",'Factors emissió OCCC'!$D$50,'Factors emissió OCCC'!$D$51))</f>
        <v/>
      </c>
      <c r="O683" s="761">
        <f t="shared" si="48"/>
        <v>0</v>
      </c>
      <c r="P683" s="292"/>
      <c r="Q683" s="107"/>
      <c r="R683" s="107"/>
      <c r="S683" s="107"/>
      <c r="T683" s="1751"/>
      <c r="U683" s="27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row>
    <row r="684" spans="1:57" ht="35.1" hidden="1" customHeight="1" outlineLevel="1" x14ac:dyDescent="0.25">
      <c r="A684" s="107"/>
      <c r="B684" s="285"/>
      <c r="C684" s="286" t="s">
        <v>402</v>
      </c>
      <c r="D684" s="681"/>
      <c r="E684" s="681"/>
      <c r="F684" s="757"/>
      <c r="G684" s="681"/>
      <c r="H684" s="758"/>
      <c r="I684" s="424"/>
      <c r="J684" s="759">
        <f t="shared" si="45"/>
        <v>0</v>
      </c>
      <c r="K684" s="758"/>
      <c r="L684" s="760">
        <f t="shared" si="46"/>
        <v>0</v>
      </c>
      <c r="M684" s="144" t="str">
        <f t="shared" si="47"/>
        <v/>
      </c>
      <c r="N684" s="144" t="str">
        <f>+IF(E684="","",IF(E684="Gasolina aviació",'Factors emissió OCCC'!$D$50,'Factors emissió OCCC'!$D$51))</f>
        <v/>
      </c>
      <c r="O684" s="761">
        <f t="shared" si="48"/>
        <v>0</v>
      </c>
      <c r="P684" s="292"/>
      <c r="Q684" s="107"/>
      <c r="R684" s="107"/>
      <c r="S684" s="107"/>
      <c r="T684" s="1751"/>
      <c r="U684" s="27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row>
    <row r="685" spans="1:57" ht="35.1" hidden="1" customHeight="1" outlineLevel="1" x14ac:dyDescent="0.25">
      <c r="A685" s="107"/>
      <c r="B685" s="285"/>
      <c r="C685" s="286" t="s">
        <v>403</v>
      </c>
      <c r="D685" s="681"/>
      <c r="E685" s="681"/>
      <c r="F685" s="757"/>
      <c r="G685" s="681"/>
      <c r="H685" s="758"/>
      <c r="I685" s="424"/>
      <c r="J685" s="759">
        <f t="shared" si="45"/>
        <v>0</v>
      </c>
      <c r="K685" s="758"/>
      <c r="L685" s="760">
        <f t="shared" si="46"/>
        <v>0</v>
      </c>
      <c r="M685" s="144" t="str">
        <f t="shared" si="47"/>
        <v/>
      </c>
      <c r="N685" s="144" t="str">
        <f>+IF(E685="","",IF(E685="Gasolina aviació",'Factors emissió OCCC'!$D$50,'Factors emissió OCCC'!$D$51))</f>
        <v/>
      </c>
      <c r="O685" s="761">
        <f t="shared" si="48"/>
        <v>0</v>
      </c>
      <c r="P685" s="292"/>
      <c r="Q685" s="107"/>
      <c r="R685" s="107"/>
      <c r="S685" s="107"/>
      <c r="T685" s="1751"/>
      <c r="U685" s="27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row>
    <row r="686" spans="1:57" ht="35.1" hidden="1" customHeight="1" outlineLevel="1" x14ac:dyDescent="0.25">
      <c r="A686" s="107"/>
      <c r="B686" s="285"/>
      <c r="C686" s="286" t="s">
        <v>404</v>
      </c>
      <c r="D686" s="681"/>
      <c r="E686" s="681"/>
      <c r="F686" s="757"/>
      <c r="G686" s="681"/>
      <c r="H686" s="758"/>
      <c r="I686" s="424"/>
      <c r="J686" s="759">
        <f t="shared" si="45"/>
        <v>0</v>
      </c>
      <c r="K686" s="758"/>
      <c r="L686" s="760">
        <f t="shared" si="46"/>
        <v>0</v>
      </c>
      <c r="M686" s="144" t="str">
        <f t="shared" si="47"/>
        <v/>
      </c>
      <c r="N686" s="144" t="str">
        <f>+IF(E686="","",IF(E686="Gasolina aviació",'Factors emissió OCCC'!$D$50,'Factors emissió OCCC'!$D$51))</f>
        <v/>
      </c>
      <c r="O686" s="761">
        <f t="shared" si="48"/>
        <v>0</v>
      </c>
      <c r="P686" s="292"/>
      <c r="Q686" s="107"/>
      <c r="R686" s="107"/>
      <c r="S686" s="107"/>
      <c r="T686" s="1751"/>
      <c r="U686" s="27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row>
    <row r="687" spans="1:57" ht="35.1" hidden="1" customHeight="1" outlineLevel="1" x14ac:dyDescent="0.25">
      <c r="A687" s="107"/>
      <c r="B687" s="285"/>
      <c r="C687" s="286" t="s">
        <v>405</v>
      </c>
      <c r="D687" s="681"/>
      <c r="E687" s="681"/>
      <c r="F687" s="757"/>
      <c r="G687" s="681"/>
      <c r="H687" s="758"/>
      <c r="I687" s="424"/>
      <c r="J687" s="759">
        <f t="shared" si="45"/>
        <v>0</v>
      </c>
      <c r="K687" s="758"/>
      <c r="L687" s="760">
        <f t="shared" si="46"/>
        <v>0</v>
      </c>
      <c r="M687" s="144" t="str">
        <f t="shared" si="47"/>
        <v/>
      </c>
      <c r="N687" s="144" t="str">
        <f>+IF(E687="","",IF(E687="Gasolina aviació",'Factors emissió OCCC'!$D$50,'Factors emissió OCCC'!$D$51))</f>
        <v/>
      </c>
      <c r="O687" s="761">
        <f t="shared" si="48"/>
        <v>0</v>
      </c>
      <c r="P687" s="292"/>
      <c r="Q687" s="107"/>
      <c r="R687" s="107"/>
      <c r="S687" s="107"/>
      <c r="T687" s="1751"/>
      <c r="U687" s="27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row>
    <row r="688" spans="1:57" ht="35.1" hidden="1" customHeight="1" outlineLevel="1" x14ac:dyDescent="0.25">
      <c r="A688" s="107"/>
      <c r="B688" s="285"/>
      <c r="C688" s="286" t="s">
        <v>406</v>
      </c>
      <c r="D688" s="681"/>
      <c r="E688" s="681"/>
      <c r="F688" s="757"/>
      <c r="G688" s="681"/>
      <c r="H688" s="758"/>
      <c r="I688" s="424"/>
      <c r="J688" s="759">
        <f t="shared" si="45"/>
        <v>0</v>
      </c>
      <c r="K688" s="758"/>
      <c r="L688" s="760">
        <f t="shared" si="46"/>
        <v>0</v>
      </c>
      <c r="M688" s="144" t="str">
        <f t="shared" si="47"/>
        <v/>
      </c>
      <c r="N688" s="144" t="str">
        <f>+IF(E688="","",IF(E688="Gasolina aviació",'Factors emissió OCCC'!$D$50,'Factors emissió OCCC'!$D$51))</f>
        <v/>
      </c>
      <c r="O688" s="761">
        <f t="shared" si="48"/>
        <v>0</v>
      </c>
      <c r="P688" s="292"/>
      <c r="Q688" s="107"/>
      <c r="R688" s="107"/>
      <c r="S688" s="107"/>
      <c r="T688" s="1751"/>
      <c r="U688" s="27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row>
    <row r="689" spans="1:57" ht="35.1" hidden="1" customHeight="1" outlineLevel="1" x14ac:dyDescent="0.25">
      <c r="A689" s="107"/>
      <c r="B689" s="285"/>
      <c r="C689" s="286" t="s">
        <v>407</v>
      </c>
      <c r="D689" s="681"/>
      <c r="E689" s="681"/>
      <c r="F689" s="757"/>
      <c r="G689" s="681"/>
      <c r="H689" s="758"/>
      <c r="I689" s="424"/>
      <c r="J689" s="759">
        <f t="shared" si="45"/>
        <v>0</v>
      </c>
      <c r="K689" s="758"/>
      <c r="L689" s="760">
        <f t="shared" si="46"/>
        <v>0</v>
      </c>
      <c r="M689" s="144" t="str">
        <f t="shared" si="47"/>
        <v/>
      </c>
      <c r="N689" s="144" t="str">
        <f>+IF(E689="","",IF(E689="Gasolina aviació",'Factors emissió OCCC'!$D$50,'Factors emissió OCCC'!$D$51))</f>
        <v/>
      </c>
      <c r="O689" s="761">
        <f t="shared" si="48"/>
        <v>0</v>
      </c>
      <c r="P689" s="292"/>
      <c r="Q689" s="107"/>
      <c r="R689" s="107"/>
      <c r="S689" s="107"/>
      <c r="T689" s="1751"/>
      <c r="U689" s="27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row>
    <row r="690" spans="1:57" ht="35.1" hidden="1" customHeight="1" outlineLevel="1" x14ac:dyDescent="0.25">
      <c r="A690" s="107"/>
      <c r="B690" s="285"/>
      <c r="C690" s="286" t="s">
        <v>408</v>
      </c>
      <c r="D690" s="681"/>
      <c r="E690" s="681"/>
      <c r="F690" s="757"/>
      <c r="G690" s="681"/>
      <c r="H690" s="758"/>
      <c r="I690" s="424"/>
      <c r="J690" s="759">
        <f t="shared" si="45"/>
        <v>0</v>
      </c>
      <c r="K690" s="758"/>
      <c r="L690" s="760">
        <f t="shared" si="46"/>
        <v>0</v>
      </c>
      <c r="M690" s="144" t="str">
        <f t="shared" si="47"/>
        <v/>
      </c>
      <c r="N690" s="144" t="str">
        <f>+IF(E690="","",IF(E690="Gasolina aviació",'Factors emissió OCCC'!$D$50,'Factors emissió OCCC'!$D$51))</f>
        <v/>
      </c>
      <c r="O690" s="761">
        <f t="shared" si="48"/>
        <v>0</v>
      </c>
      <c r="P690" s="292"/>
      <c r="Q690" s="107"/>
      <c r="R690" s="107"/>
      <c r="S690" s="107"/>
      <c r="T690" s="1751"/>
      <c r="U690" s="27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row>
    <row r="691" spans="1:57" ht="35.1" hidden="1" customHeight="1" outlineLevel="1" x14ac:dyDescent="0.25">
      <c r="A691" s="107"/>
      <c r="B691" s="285"/>
      <c r="C691" s="286" t="s">
        <v>409</v>
      </c>
      <c r="D691" s="681"/>
      <c r="E691" s="681"/>
      <c r="F691" s="757"/>
      <c r="G691" s="681"/>
      <c r="H691" s="758"/>
      <c r="I691" s="424"/>
      <c r="J691" s="759">
        <f t="shared" si="45"/>
        <v>0</v>
      </c>
      <c r="K691" s="758"/>
      <c r="L691" s="760">
        <f t="shared" si="46"/>
        <v>0</v>
      </c>
      <c r="M691" s="144" t="str">
        <f t="shared" si="47"/>
        <v/>
      </c>
      <c r="N691" s="144" t="str">
        <f>+IF(E691="","",IF(E691="Gasolina aviació",'Factors emissió OCCC'!$D$50,'Factors emissió OCCC'!$D$51))</f>
        <v/>
      </c>
      <c r="O691" s="761">
        <f t="shared" si="48"/>
        <v>0</v>
      </c>
      <c r="P691" s="292"/>
      <c r="Q691" s="107"/>
      <c r="R691" s="107"/>
      <c r="S691" s="107"/>
      <c r="T691" s="1751"/>
      <c r="U691" s="27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row>
    <row r="692" spans="1:57" ht="35.1" hidden="1" customHeight="1" outlineLevel="1" x14ac:dyDescent="0.25">
      <c r="A692" s="107"/>
      <c r="B692" s="285"/>
      <c r="C692" s="286" t="s">
        <v>410</v>
      </c>
      <c r="D692" s="681"/>
      <c r="E692" s="681"/>
      <c r="F692" s="757"/>
      <c r="G692" s="681"/>
      <c r="H692" s="758"/>
      <c r="I692" s="424"/>
      <c r="J692" s="759">
        <f t="shared" si="45"/>
        <v>0</v>
      </c>
      <c r="K692" s="758"/>
      <c r="L692" s="760">
        <f t="shared" si="46"/>
        <v>0</v>
      </c>
      <c r="M692" s="144" t="str">
        <f t="shared" si="47"/>
        <v/>
      </c>
      <c r="N692" s="144" t="str">
        <f>+IF(E692="","",IF(E692="Gasolina aviació",'Factors emissió OCCC'!$D$50,'Factors emissió OCCC'!$D$51))</f>
        <v/>
      </c>
      <c r="O692" s="761">
        <f t="shared" si="48"/>
        <v>0</v>
      </c>
      <c r="P692" s="292"/>
      <c r="Q692" s="107"/>
      <c r="R692" s="107"/>
      <c r="S692" s="107"/>
      <c r="T692" s="1751"/>
      <c r="U692" s="27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row>
    <row r="693" spans="1:57" ht="35.1" hidden="1" customHeight="1" outlineLevel="1" x14ac:dyDescent="0.25">
      <c r="A693" s="107"/>
      <c r="B693" s="285"/>
      <c r="C693" s="286" t="s">
        <v>411</v>
      </c>
      <c r="D693" s="681"/>
      <c r="E693" s="681"/>
      <c r="F693" s="757"/>
      <c r="G693" s="681"/>
      <c r="H693" s="758"/>
      <c r="I693" s="424"/>
      <c r="J693" s="759">
        <f t="shared" si="45"/>
        <v>0</v>
      </c>
      <c r="K693" s="758"/>
      <c r="L693" s="760">
        <f t="shared" si="46"/>
        <v>0</v>
      </c>
      <c r="M693" s="144" t="str">
        <f t="shared" si="47"/>
        <v/>
      </c>
      <c r="N693" s="144" t="str">
        <f>+IF(E693="","",IF(E693="Gasolina aviació",'Factors emissió OCCC'!$D$50,'Factors emissió OCCC'!$D$51))</f>
        <v/>
      </c>
      <c r="O693" s="761">
        <f t="shared" si="48"/>
        <v>0</v>
      </c>
      <c r="P693" s="292"/>
      <c r="Q693" s="107"/>
      <c r="R693" s="107"/>
      <c r="S693" s="107"/>
      <c r="T693" s="1751"/>
      <c r="U693" s="27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row>
    <row r="694" spans="1:57" ht="35.1" hidden="1" customHeight="1" outlineLevel="1" x14ac:dyDescent="0.25">
      <c r="A694" s="107"/>
      <c r="B694" s="285"/>
      <c r="C694" s="286" t="s">
        <v>412</v>
      </c>
      <c r="D694" s="681"/>
      <c r="E694" s="681"/>
      <c r="F694" s="757"/>
      <c r="G694" s="681"/>
      <c r="H694" s="758"/>
      <c r="I694" s="424"/>
      <c r="J694" s="759">
        <f t="shared" si="45"/>
        <v>0</v>
      </c>
      <c r="K694" s="758"/>
      <c r="L694" s="760">
        <f t="shared" si="46"/>
        <v>0</v>
      </c>
      <c r="M694" s="144" t="str">
        <f t="shared" si="47"/>
        <v/>
      </c>
      <c r="N694" s="144" t="str">
        <f>+IF(E694="","",IF(E694="Gasolina aviació",'Factors emissió OCCC'!$D$50,'Factors emissió OCCC'!$D$51))</f>
        <v/>
      </c>
      <c r="O694" s="761">
        <f t="shared" si="48"/>
        <v>0</v>
      </c>
      <c r="P694" s="292"/>
      <c r="Q694" s="107"/>
      <c r="R694" s="107"/>
      <c r="S694" s="107"/>
      <c r="T694" s="1752"/>
      <c r="U694" s="27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row>
    <row r="695" spans="1:57" ht="35.1" hidden="1" customHeight="1" outlineLevel="1" x14ac:dyDescent="0.25">
      <c r="A695" s="107"/>
      <c r="B695" s="285"/>
      <c r="C695" s="286" t="s">
        <v>413</v>
      </c>
      <c r="D695" s="681"/>
      <c r="E695" s="681"/>
      <c r="F695" s="757"/>
      <c r="G695" s="681"/>
      <c r="H695" s="758"/>
      <c r="I695" s="424"/>
      <c r="J695" s="759">
        <f t="shared" si="45"/>
        <v>0</v>
      </c>
      <c r="K695" s="758"/>
      <c r="L695" s="760">
        <f t="shared" si="46"/>
        <v>0</v>
      </c>
      <c r="M695" s="144" t="str">
        <f t="shared" si="47"/>
        <v/>
      </c>
      <c r="N695" s="144" t="str">
        <f>+IF(E695="","",IF(E695="Gasolina aviació",'Factors emissió OCCC'!$D$50,'Factors emissió OCCC'!$D$51))</f>
        <v/>
      </c>
      <c r="O695" s="761">
        <f t="shared" si="48"/>
        <v>0</v>
      </c>
      <c r="P695" s="292"/>
      <c r="Q695" s="107"/>
      <c r="R695" s="107"/>
      <c r="S695" s="107"/>
      <c r="T695" s="1752"/>
      <c r="U695" s="27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row>
    <row r="696" spans="1:57" ht="35.1" hidden="1" customHeight="1" outlineLevel="1" x14ac:dyDescent="0.25">
      <c r="A696" s="107"/>
      <c r="B696" s="285"/>
      <c r="C696" s="286" t="s">
        <v>414</v>
      </c>
      <c r="D696" s="681"/>
      <c r="E696" s="681"/>
      <c r="F696" s="757"/>
      <c r="G696" s="681"/>
      <c r="H696" s="758"/>
      <c r="I696" s="424"/>
      <c r="J696" s="759">
        <f t="shared" si="45"/>
        <v>0</v>
      </c>
      <c r="K696" s="758"/>
      <c r="L696" s="760">
        <f t="shared" si="46"/>
        <v>0</v>
      </c>
      <c r="M696" s="144" t="str">
        <f t="shared" si="47"/>
        <v/>
      </c>
      <c r="N696" s="144" t="str">
        <f>+IF(E696="","",IF(E696="Gasolina aviació",'Factors emissió OCCC'!$D$50,'Factors emissió OCCC'!$D$51))</f>
        <v/>
      </c>
      <c r="O696" s="761">
        <f t="shared" si="48"/>
        <v>0</v>
      </c>
      <c r="P696" s="292"/>
      <c r="Q696" s="107"/>
      <c r="R696" s="107"/>
      <c r="S696" s="107"/>
      <c r="T696" s="1752"/>
      <c r="U696" s="27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row>
    <row r="697" spans="1:57" ht="35.1" hidden="1" customHeight="1" outlineLevel="1" x14ac:dyDescent="0.25">
      <c r="A697" s="107"/>
      <c r="B697" s="285"/>
      <c r="C697" s="286" t="s">
        <v>415</v>
      </c>
      <c r="D697" s="681"/>
      <c r="E697" s="681"/>
      <c r="F697" s="757"/>
      <c r="G697" s="681"/>
      <c r="H697" s="758"/>
      <c r="I697" s="424"/>
      <c r="J697" s="759">
        <f t="shared" si="45"/>
        <v>0</v>
      </c>
      <c r="K697" s="758"/>
      <c r="L697" s="760">
        <f t="shared" si="46"/>
        <v>0</v>
      </c>
      <c r="M697" s="144" t="str">
        <f t="shared" si="47"/>
        <v/>
      </c>
      <c r="N697" s="144" t="str">
        <f>+IF(E697="","",IF(E697="Gasolina aviació",'Factors emissió OCCC'!$D$50,'Factors emissió OCCC'!$D$51))</f>
        <v/>
      </c>
      <c r="O697" s="761">
        <f t="shared" si="48"/>
        <v>0</v>
      </c>
      <c r="P697" s="292"/>
      <c r="Q697" s="107"/>
      <c r="R697" s="107"/>
      <c r="S697" s="107"/>
      <c r="T697" s="1752"/>
      <c r="U697" s="27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row>
    <row r="698" spans="1:57" ht="35.1" hidden="1" customHeight="1" outlineLevel="1" x14ac:dyDescent="0.25">
      <c r="A698" s="107"/>
      <c r="B698" s="285"/>
      <c r="C698" s="286" t="s">
        <v>416</v>
      </c>
      <c r="D698" s="681"/>
      <c r="E698" s="681"/>
      <c r="F698" s="757"/>
      <c r="G698" s="681"/>
      <c r="H698" s="758"/>
      <c r="I698" s="424"/>
      <c r="J698" s="759">
        <f t="shared" si="45"/>
        <v>0</v>
      </c>
      <c r="K698" s="758"/>
      <c r="L698" s="760">
        <f t="shared" si="46"/>
        <v>0</v>
      </c>
      <c r="M698" s="144" t="str">
        <f t="shared" si="47"/>
        <v/>
      </c>
      <c r="N698" s="144" t="str">
        <f>+IF(E698="","",IF(E698="Gasolina aviació",'Factors emissió OCCC'!$D$50,'Factors emissió OCCC'!$D$51))</f>
        <v/>
      </c>
      <c r="O698" s="761">
        <f t="shared" si="48"/>
        <v>0</v>
      </c>
      <c r="P698" s="292"/>
      <c r="Q698" s="107"/>
      <c r="R698" s="107"/>
      <c r="S698" s="107"/>
      <c r="T698" s="1752"/>
      <c r="U698" s="27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row>
    <row r="699" spans="1:57" ht="35.1" hidden="1" customHeight="1" outlineLevel="1" x14ac:dyDescent="0.25">
      <c r="A699" s="107"/>
      <c r="B699" s="285"/>
      <c r="C699" s="286" t="s">
        <v>417</v>
      </c>
      <c r="D699" s="681"/>
      <c r="E699" s="681"/>
      <c r="F699" s="757"/>
      <c r="G699" s="681"/>
      <c r="H699" s="758"/>
      <c r="I699" s="424"/>
      <c r="J699" s="759">
        <f t="shared" si="45"/>
        <v>0</v>
      </c>
      <c r="K699" s="758"/>
      <c r="L699" s="760">
        <f t="shared" si="46"/>
        <v>0</v>
      </c>
      <c r="M699" s="144" t="str">
        <f t="shared" si="47"/>
        <v/>
      </c>
      <c r="N699" s="144" t="str">
        <f>+IF(E699="","",IF(E699="Gasolina aviació",'Factors emissió OCCC'!$D$50,'Factors emissió OCCC'!$D$51))</f>
        <v/>
      </c>
      <c r="O699" s="761">
        <f t="shared" si="48"/>
        <v>0</v>
      </c>
      <c r="P699" s="292"/>
      <c r="Q699" s="107"/>
      <c r="R699" s="107"/>
      <c r="S699" s="107"/>
      <c r="T699" s="1752"/>
      <c r="U699" s="27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row>
    <row r="700" spans="1:57" ht="35.1" hidden="1" customHeight="1" outlineLevel="1" x14ac:dyDescent="0.25">
      <c r="A700" s="107"/>
      <c r="B700" s="285"/>
      <c r="C700" s="286" t="s">
        <v>418</v>
      </c>
      <c r="D700" s="681"/>
      <c r="E700" s="681"/>
      <c r="F700" s="757"/>
      <c r="G700" s="681"/>
      <c r="H700" s="758"/>
      <c r="I700" s="424"/>
      <c r="J700" s="759">
        <f t="shared" si="45"/>
        <v>0</v>
      </c>
      <c r="K700" s="758"/>
      <c r="L700" s="760">
        <f t="shared" si="46"/>
        <v>0</v>
      </c>
      <c r="M700" s="144" t="str">
        <f t="shared" si="47"/>
        <v/>
      </c>
      <c r="N700" s="144" t="str">
        <f>+IF(E700="","",IF(E700="Gasolina aviació",'Factors emissió OCCC'!$D$50,'Factors emissió OCCC'!$D$51))</f>
        <v/>
      </c>
      <c r="O700" s="761">
        <f t="shared" si="48"/>
        <v>0</v>
      </c>
      <c r="P700" s="292"/>
      <c r="Q700" s="107"/>
      <c r="R700" s="107"/>
      <c r="S700" s="107"/>
      <c r="T700" s="1752"/>
      <c r="U700" s="27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row>
    <row r="701" spans="1:57" ht="35.1" hidden="1" customHeight="1" outlineLevel="1" x14ac:dyDescent="0.25">
      <c r="A701" s="107"/>
      <c r="B701" s="285"/>
      <c r="C701" s="286" t="s">
        <v>419</v>
      </c>
      <c r="D701" s="681"/>
      <c r="E701" s="681"/>
      <c r="F701" s="757"/>
      <c r="G701" s="681"/>
      <c r="H701" s="758"/>
      <c r="I701" s="424"/>
      <c r="J701" s="759">
        <f t="shared" si="45"/>
        <v>0</v>
      </c>
      <c r="K701" s="758"/>
      <c r="L701" s="760">
        <f t="shared" si="46"/>
        <v>0</v>
      </c>
      <c r="M701" s="144" t="str">
        <f t="shared" si="47"/>
        <v/>
      </c>
      <c r="N701" s="144" t="str">
        <f>+IF(E701="","",IF(E701="Gasolina aviació",'Factors emissió OCCC'!$D$50,'Factors emissió OCCC'!$D$51))</f>
        <v/>
      </c>
      <c r="O701" s="761">
        <f t="shared" si="48"/>
        <v>0</v>
      </c>
      <c r="P701" s="292"/>
      <c r="Q701" s="107"/>
      <c r="R701" s="107"/>
      <c r="S701" s="107"/>
      <c r="T701" s="1752"/>
      <c r="U701" s="27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row>
    <row r="702" spans="1:57" ht="35.1" hidden="1" customHeight="1" outlineLevel="1" thickBot="1" x14ac:dyDescent="0.3">
      <c r="A702" s="107"/>
      <c r="B702" s="285"/>
      <c r="C702" s="302" t="s">
        <v>420</v>
      </c>
      <c r="D702" s="679"/>
      <c r="E702" s="679"/>
      <c r="F702" s="762"/>
      <c r="G702" s="679"/>
      <c r="H702" s="763"/>
      <c r="I702" s="764"/>
      <c r="J702" s="765">
        <f>F702*I702</f>
        <v>0</v>
      </c>
      <c r="K702" s="763"/>
      <c r="L702" s="766">
        <f t="shared" si="46"/>
        <v>0</v>
      </c>
      <c r="M702" s="700" t="str">
        <f t="shared" si="47"/>
        <v/>
      </c>
      <c r="N702" s="700" t="str">
        <f>+IF(E702="","",IF(E702="Gasolina aviació",'Factors emissió OCCC'!$D$50,'Factors emissió OCCC'!$D$51))</f>
        <v/>
      </c>
      <c r="O702" s="767">
        <f t="shared" si="48"/>
        <v>0</v>
      </c>
      <c r="P702" s="292"/>
      <c r="Q702" s="107"/>
      <c r="R702" s="107"/>
      <c r="S702" s="107"/>
      <c r="T702" s="1751"/>
      <c r="U702" s="27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row>
    <row r="703" spans="1:57" ht="19.5" customHeight="1" collapsed="1" x14ac:dyDescent="0.25">
      <c r="A703" s="107"/>
      <c r="B703" s="308"/>
      <c r="C703" s="309"/>
      <c r="D703" s="309"/>
      <c r="E703" s="309"/>
      <c r="F703" s="309"/>
      <c r="G703" s="125"/>
      <c r="H703" s="125"/>
      <c r="I703" s="125"/>
      <c r="J703" s="125"/>
      <c r="K703" s="125"/>
      <c r="L703" s="125"/>
      <c r="M703" s="125"/>
      <c r="N703" s="125"/>
      <c r="O703" s="125"/>
      <c r="P703" s="311"/>
      <c r="Q703" s="107"/>
      <c r="R703" s="107"/>
      <c r="S703" s="107"/>
      <c r="T703" s="1753"/>
      <c r="U703" s="27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row>
    <row r="704" spans="1:57" s="107" customFormat="1" ht="12.75" customHeight="1" x14ac:dyDescent="0.25">
      <c r="B704" s="702"/>
      <c r="C704" s="250"/>
      <c r="O704" s="182"/>
      <c r="T704" s="134"/>
      <c r="U704" s="277"/>
    </row>
    <row r="705" spans="1:57" s="107" customFormat="1" ht="12.75" customHeight="1" thickBot="1" x14ac:dyDescent="0.3">
      <c r="B705" s="702"/>
      <c r="C705" s="250"/>
      <c r="O705" s="182"/>
      <c r="T705" s="134"/>
      <c r="U705" s="277"/>
    </row>
    <row r="706" spans="1:57" ht="24.9" customHeight="1" thickBot="1" x14ac:dyDescent="0.3">
      <c r="A706" s="107"/>
      <c r="B706" s="278"/>
      <c r="C706" s="1512" t="s">
        <v>1747</v>
      </c>
      <c r="D706" s="1513"/>
      <c r="E706" s="1513"/>
      <c r="F706" s="1513"/>
      <c r="G706" s="1513"/>
      <c r="H706" s="1513"/>
      <c r="I706" s="1513"/>
      <c r="J706" s="1513"/>
      <c r="K706" s="1513"/>
      <c r="L706" s="1513"/>
      <c r="M706" s="1513"/>
      <c r="N706" s="1564"/>
      <c r="O706" s="127">
        <f>SUM(O643:O702)</f>
        <v>0</v>
      </c>
      <c r="P706" s="107"/>
      <c r="Q706" s="107"/>
      <c r="R706" s="107"/>
      <c r="S706" s="107"/>
      <c r="T706" s="107"/>
      <c r="U706" s="27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row>
    <row r="707" spans="1:57" ht="24.9" customHeight="1" thickBot="1" x14ac:dyDescent="0.3">
      <c r="A707" s="107"/>
      <c r="B707" s="278"/>
      <c r="C707" s="1748" t="s">
        <v>1784</v>
      </c>
      <c r="D707" s="1749"/>
      <c r="E707" s="1749"/>
      <c r="F707" s="1749"/>
      <c r="G707" s="1749"/>
      <c r="H707" s="1749"/>
      <c r="I707" s="1749"/>
      <c r="J707" s="1749"/>
      <c r="K707" s="1749"/>
      <c r="L707" s="1749"/>
      <c r="M707" s="1749"/>
      <c r="N707" s="1750"/>
      <c r="O707" s="326"/>
      <c r="P707" s="278"/>
      <c r="Q707" s="278"/>
      <c r="R707" s="278"/>
      <c r="S707" s="134"/>
      <c r="T707" s="108"/>
      <c r="U707" s="27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row>
    <row r="708" spans="1:57" ht="50.1" customHeight="1" x14ac:dyDescent="0.25">
      <c r="A708" s="107"/>
      <c r="B708" s="278"/>
      <c r="C708" s="278"/>
      <c r="D708" s="278"/>
      <c r="E708" s="278"/>
      <c r="F708" s="278"/>
      <c r="G708" s="278"/>
      <c r="H708" s="278"/>
      <c r="I708" s="1774" t="s">
        <v>1783</v>
      </c>
      <c r="J708" s="1774"/>
      <c r="K708" s="1774"/>
      <c r="L708" s="1774"/>
      <c r="M708" s="1774"/>
      <c r="N708" s="1774"/>
      <c r="O708" s="1774"/>
      <c r="P708" s="278"/>
      <c r="Q708" s="278"/>
      <c r="R708" s="278"/>
      <c r="S708" s="134"/>
      <c r="T708" s="108"/>
      <c r="U708" s="27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row>
    <row r="709" spans="1:57" x14ac:dyDescent="0.25">
      <c r="A709" s="107"/>
      <c r="B709" s="278"/>
      <c r="C709" s="278"/>
      <c r="D709" s="278"/>
      <c r="E709" s="278"/>
      <c r="F709" s="278"/>
      <c r="G709" s="278"/>
      <c r="H709" s="278"/>
      <c r="I709" s="278"/>
      <c r="J709" s="278"/>
      <c r="K709" s="278"/>
      <c r="L709" s="278"/>
      <c r="M709" s="278"/>
      <c r="N709" s="278"/>
      <c r="O709" s="278"/>
      <c r="P709" s="278"/>
      <c r="Q709" s="278"/>
      <c r="R709" s="278"/>
      <c r="S709" s="134"/>
      <c r="T709" s="108"/>
      <c r="U709" s="27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row>
    <row r="710" spans="1:57" s="354" customFormat="1" hidden="1" x14ac:dyDescent="0.25">
      <c r="F710" s="354" t="s">
        <v>1150</v>
      </c>
      <c r="S710" s="355"/>
      <c r="T710" s="356"/>
      <c r="U710" s="355"/>
      <c r="V710" s="355"/>
      <c r="W710" s="355"/>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row>
    <row r="711" spans="1:57" s="354" customFormat="1" hidden="1" x14ac:dyDescent="0.25">
      <c r="E711" s="354" t="s">
        <v>671</v>
      </c>
      <c r="F711" s="354">
        <v>750</v>
      </c>
      <c r="G711" s="354" t="s">
        <v>1151</v>
      </c>
      <c r="H711" s="354" t="s">
        <v>1152</v>
      </c>
      <c r="S711" s="355"/>
      <c r="T711" s="356"/>
      <c r="U711" s="355"/>
      <c r="V711" s="355"/>
      <c r="W711" s="355"/>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row>
    <row r="712" spans="1:57" s="354" customFormat="1" hidden="1" x14ac:dyDescent="0.25">
      <c r="E712" s="354" t="s">
        <v>672</v>
      </c>
      <c r="F712" s="354">
        <v>800</v>
      </c>
      <c r="G712" s="354" t="s">
        <v>1153</v>
      </c>
      <c r="H712" s="354" t="s">
        <v>1154</v>
      </c>
      <c r="S712" s="355"/>
      <c r="T712" s="356"/>
      <c r="U712" s="355"/>
      <c r="V712" s="355"/>
      <c r="W712" s="355"/>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row>
    <row r="713" spans="1:57" s="354" customFormat="1" hidden="1" x14ac:dyDescent="0.25">
      <c r="S713" s="355"/>
      <c r="T713" s="356"/>
      <c r="U713" s="355"/>
      <c r="V713" s="355"/>
      <c r="W713" s="355"/>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row>
    <row r="714" spans="1:57" s="354" customFormat="1" hidden="1" x14ac:dyDescent="0.25">
      <c r="D714" s="357" t="s">
        <v>355</v>
      </c>
      <c r="E714" s="357" t="s">
        <v>1155</v>
      </c>
      <c r="S714" s="355"/>
      <c r="T714" s="356"/>
      <c r="U714" s="355"/>
      <c r="V714" s="355"/>
      <c r="W714" s="355"/>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row>
    <row r="715" spans="1:57" s="354" customFormat="1" hidden="1" x14ac:dyDescent="0.25">
      <c r="D715" s="357"/>
      <c r="E715" s="357" t="s">
        <v>1156</v>
      </c>
      <c r="S715" s="355"/>
      <c r="T715" s="356"/>
      <c r="U715" s="355"/>
      <c r="V715" s="355"/>
      <c r="W715" s="355"/>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row>
    <row r="716" spans="1:57" s="354" customFormat="1" hidden="1" x14ac:dyDescent="0.25">
      <c r="D716" s="357" t="s">
        <v>356</v>
      </c>
      <c r="E716" s="357" t="s">
        <v>1157</v>
      </c>
      <c r="S716" s="355"/>
      <c r="T716" s="356"/>
      <c r="U716" s="355"/>
      <c r="V716" s="355"/>
      <c r="W716" s="355"/>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row>
    <row r="717" spans="1:57" s="354" customFormat="1" hidden="1" x14ac:dyDescent="0.25">
      <c r="D717" s="357"/>
      <c r="E717" s="357" t="s">
        <v>1158</v>
      </c>
      <c r="T717" s="358"/>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row>
    <row r="718" spans="1:57" s="354" customFormat="1" hidden="1" x14ac:dyDescent="0.25">
      <c r="D718" s="357" t="s">
        <v>357</v>
      </c>
      <c r="E718" s="357">
        <v>0</v>
      </c>
      <c r="T718" s="358"/>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row>
    <row r="719" spans="1:57" s="354" customFormat="1" hidden="1" x14ac:dyDescent="0.25">
      <c r="D719" s="357"/>
      <c r="E719" s="357">
        <v>1</v>
      </c>
      <c r="T719" s="358"/>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row>
    <row r="720" spans="1:57" s="354" customFormat="1" hidden="1" x14ac:dyDescent="0.25">
      <c r="D720" s="357"/>
      <c r="E720" s="357">
        <v>2</v>
      </c>
      <c r="T720" s="358"/>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row>
    <row r="721" spans="1:57" ht="24" customHeight="1" x14ac:dyDescent="0.25">
      <c r="A721" s="107"/>
      <c r="B721" s="870" t="s">
        <v>661</v>
      </c>
      <c r="C721" s="716"/>
      <c r="D721" s="1143"/>
      <c r="E721" s="1143"/>
      <c r="F721" s="1143"/>
      <c r="G721" s="1143"/>
      <c r="H721" s="1143"/>
      <c r="I721" s="718"/>
      <c r="J721" s="718"/>
      <c r="K721" s="718"/>
      <c r="L721" s="718"/>
      <c r="M721" s="718"/>
      <c r="N721" s="718"/>
      <c r="O721" s="718"/>
      <c r="P721" s="718"/>
      <c r="Q721" s="278"/>
      <c r="R721" s="278"/>
      <c r="S721" s="134"/>
      <c r="T721" s="108"/>
      <c r="U721" s="27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row>
    <row r="722" spans="1:57" ht="24" customHeight="1" x14ac:dyDescent="0.25">
      <c r="A722" s="107"/>
      <c r="B722" s="870" t="s">
        <v>1756</v>
      </c>
      <c r="C722" s="716"/>
      <c r="D722" s="1143"/>
      <c r="E722" s="1143"/>
      <c r="F722" s="1143"/>
      <c r="G722" s="1143"/>
      <c r="H722" s="1143"/>
      <c r="I722" s="718"/>
      <c r="J722" s="718"/>
      <c r="K722" s="718"/>
      <c r="L722" s="718"/>
      <c r="M722" s="718"/>
      <c r="N722" s="718"/>
      <c r="O722" s="718"/>
      <c r="P722" s="718"/>
      <c r="Q722" s="278"/>
      <c r="R722" s="278"/>
      <c r="S722" s="134"/>
      <c r="T722" s="108"/>
      <c r="U722" s="27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row>
    <row r="723" spans="1:57" ht="13.8" thickBot="1" x14ac:dyDescent="0.3">
      <c r="A723" s="107"/>
      <c r="B723" s="115"/>
      <c r="C723" s="116"/>
      <c r="D723" s="183"/>
      <c r="E723" s="183"/>
      <c r="F723" s="183"/>
      <c r="G723" s="183"/>
      <c r="H723" s="183"/>
      <c r="I723" s="183"/>
      <c r="J723" s="183"/>
      <c r="K723" s="183"/>
      <c r="L723" s="183"/>
      <c r="M723" s="183"/>
      <c r="N723" s="184"/>
      <c r="O723" s="280"/>
      <c r="P723" s="117"/>
      <c r="Q723" s="278"/>
      <c r="R723" s="278"/>
      <c r="S723" s="107"/>
      <c r="T723" s="1480" t="s">
        <v>1122</v>
      </c>
      <c r="U723" s="27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row>
    <row r="724" spans="1:57" ht="15.75" customHeight="1" x14ac:dyDescent="0.25">
      <c r="A724" s="107"/>
      <c r="B724" s="120"/>
      <c r="C724" s="281"/>
      <c r="D724" s="282"/>
      <c r="E724" s="282"/>
      <c r="F724" s="1776" t="s">
        <v>349</v>
      </c>
      <c r="G724" s="1610"/>
      <c r="H724" s="1610"/>
      <c r="I724" s="1610"/>
      <c r="J724" s="1610"/>
      <c r="K724" s="1611"/>
      <c r="L724" s="1741" t="s">
        <v>1763</v>
      </c>
      <c r="M724" s="1741" t="s">
        <v>1090</v>
      </c>
      <c r="N724" s="1741" t="s">
        <v>1091</v>
      </c>
      <c r="O724" s="1760" t="s">
        <v>1092</v>
      </c>
      <c r="P724" s="122"/>
      <c r="Q724" s="278"/>
      <c r="R724" s="278"/>
      <c r="S724" s="277"/>
      <c r="T724" s="1481"/>
      <c r="U724" s="27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row>
    <row r="725" spans="1:57" ht="15.75" customHeight="1" x14ac:dyDescent="0.25">
      <c r="A725" s="107"/>
      <c r="B725" s="120"/>
      <c r="C725" s="281"/>
      <c r="D725" s="282"/>
      <c r="E725" s="282"/>
      <c r="F725" s="1743" t="s">
        <v>350</v>
      </c>
      <c r="G725" s="1745"/>
      <c r="H725" s="1745"/>
      <c r="I725" s="1744"/>
      <c r="J725" s="1617" t="s">
        <v>351</v>
      </c>
      <c r="K725" s="1617" t="s">
        <v>352</v>
      </c>
      <c r="L725" s="1742"/>
      <c r="M725" s="1742"/>
      <c r="N725" s="1742"/>
      <c r="O725" s="1761"/>
      <c r="P725" s="122"/>
      <c r="Q725" s="278"/>
      <c r="R725" s="278"/>
      <c r="S725" s="277"/>
      <c r="T725" s="1432" t="s">
        <v>1836</v>
      </c>
      <c r="U725" s="27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row>
    <row r="726" spans="1:57" ht="18.75" customHeight="1" thickBot="1" x14ac:dyDescent="0.3">
      <c r="A726" s="107"/>
      <c r="B726" s="120"/>
      <c r="C726" s="281"/>
      <c r="D726" s="282"/>
      <c r="E726" s="282"/>
      <c r="F726" s="1743" t="s">
        <v>353</v>
      </c>
      <c r="G726" s="1744"/>
      <c r="H726" s="1617" t="s">
        <v>351</v>
      </c>
      <c r="I726" s="1617" t="s">
        <v>352</v>
      </c>
      <c r="J726" s="1742"/>
      <c r="K726" s="1742"/>
      <c r="L726" s="1742"/>
      <c r="M726" s="1742"/>
      <c r="N726" s="1742"/>
      <c r="O726" s="1761"/>
      <c r="P726" s="122"/>
      <c r="Q726" s="278"/>
      <c r="R726" s="278"/>
      <c r="S726" s="277"/>
      <c r="T726" s="1432"/>
      <c r="U726" s="27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row>
    <row r="727" spans="1:57" ht="42.6" thickBot="1" x14ac:dyDescent="0.3">
      <c r="A727" s="107"/>
      <c r="B727" s="120"/>
      <c r="C727" s="1137" t="s">
        <v>354</v>
      </c>
      <c r="D727" s="1138" t="s">
        <v>1754</v>
      </c>
      <c r="E727" s="1138" t="s">
        <v>357</v>
      </c>
      <c r="F727" s="1139" t="s">
        <v>351</v>
      </c>
      <c r="G727" s="1139" t="s">
        <v>352</v>
      </c>
      <c r="H727" s="1742"/>
      <c r="I727" s="1742"/>
      <c r="J727" s="1742"/>
      <c r="K727" s="1742"/>
      <c r="L727" s="1742"/>
      <c r="M727" s="1742"/>
      <c r="N727" s="1742"/>
      <c r="O727" s="1762"/>
      <c r="P727" s="283"/>
      <c r="Q727" s="278"/>
      <c r="R727" s="278"/>
      <c r="S727" s="284"/>
      <c r="T727" s="141" t="s">
        <v>1753</v>
      </c>
      <c r="U727" s="27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row>
    <row r="728" spans="1:57" ht="35.1" customHeight="1" x14ac:dyDescent="0.25">
      <c r="A728" s="107"/>
      <c r="B728" s="285"/>
      <c r="C728" s="1157" t="s">
        <v>358</v>
      </c>
      <c r="D728" s="1206"/>
      <c r="E728" s="1148"/>
      <c r="F728" s="1149"/>
      <c r="G728" s="1149"/>
      <c r="H728" s="1150" t="str">
        <f>IF(E728=0,"no empleneu","indiqueu la dada")</f>
        <v>no empleneu</v>
      </c>
      <c r="I728" s="1150" t="str">
        <f>IF(E728=0,"no empleneu","indiqueu la dada")</f>
        <v>no empleneu</v>
      </c>
      <c r="J728" s="1150" t="str">
        <f>IF(E728=0,"no empleneu",IF(E728=1,"no empleneu",IF(E728=2,"indiqueu la dada")))</f>
        <v>no empleneu</v>
      </c>
      <c r="K728" s="1152" t="str">
        <f>IF(E728=0,"no empleneu",IF(E728=1,"no empleneu",IF(E728=2,"indiqueu la dada")))</f>
        <v>no empleneu</v>
      </c>
      <c r="L728" s="1147"/>
      <c r="M728" s="1205"/>
      <c r="N728" s="1146"/>
      <c r="O728" s="1151" t="str">
        <f>IF(L728=0,"0,00000",L728/1000)</f>
        <v>0,00000</v>
      </c>
      <c r="P728" s="292"/>
      <c r="Q728" s="278"/>
      <c r="R728" s="278"/>
      <c r="S728" s="278"/>
      <c r="T728" s="137" t="s">
        <v>1606</v>
      </c>
      <c r="U728" s="27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row>
    <row r="729" spans="1:57" ht="35.1" customHeight="1" x14ac:dyDescent="0.25">
      <c r="A729" s="107"/>
      <c r="B729" s="285"/>
      <c r="C729" s="1158" t="s">
        <v>359</v>
      </c>
      <c r="D729" s="1207"/>
      <c r="E729" s="598"/>
      <c r="F729" s="674"/>
      <c r="G729" s="674"/>
      <c r="H729" s="290" t="str">
        <f>IF(E729=0,"no empleneu","indiqueu la dada")</f>
        <v>no empleneu</v>
      </c>
      <c r="I729" s="290" t="str">
        <f t="shared" ref="I729:I747" si="49">IF(E729=0,"no empleneu","indiqueu la dada")</f>
        <v>no empleneu</v>
      </c>
      <c r="J729" s="290" t="str">
        <f t="shared" ref="J729:J747" si="50">IF(E729=0,"no empleneu",IF(E729=1,"no empleneu",IF(E729=2,"indiqueu la dada")))</f>
        <v>no empleneu</v>
      </c>
      <c r="K729" s="1153" t="str">
        <f>IF(E729=0,"no empleneu",IF(E729=1,"no empleneu",IF(E729=2,"indiqueu la dada")))</f>
        <v>no empleneu</v>
      </c>
      <c r="L729" s="289"/>
      <c r="M729" s="1155"/>
      <c r="N729" s="287"/>
      <c r="O729" s="121" t="str">
        <f t="shared" ref="O729:O747" si="51">IF(L729=0,"0,00000",L729/1000)</f>
        <v>0,00000</v>
      </c>
      <c r="P729" s="292"/>
      <c r="Q729" s="278"/>
      <c r="R729" s="278"/>
      <c r="S729" s="278"/>
      <c r="T729" s="147" t="s">
        <v>360</v>
      </c>
      <c r="U729" s="27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row>
    <row r="730" spans="1:57" ht="35.1" customHeight="1" x14ac:dyDescent="0.25">
      <c r="A730" s="107"/>
      <c r="B730" s="285"/>
      <c r="C730" s="1158" t="s">
        <v>361</v>
      </c>
      <c r="D730" s="1207"/>
      <c r="E730" s="598"/>
      <c r="F730" s="674"/>
      <c r="G730" s="674"/>
      <c r="H730" s="290" t="str">
        <f>IF(E730=0,"no empleneu","indiqueu la dada")</f>
        <v>no empleneu</v>
      </c>
      <c r="I730" s="290" t="str">
        <f t="shared" si="49"/>
        <v>no empleneu</v>
      </c>
      <c r="J730" s="290" t="str">
        <f t="shared" si="50"/>
        <v>no empleneu</v>
      </c>
      <c r="K730" s="1153" t="str">
        <f t="shared" ref="K730:K747" si="52">IF(E730=0,"no empleneu",IF(E730=1,"no empleneu",IF(E730=2,"indiqueu la dada")))</f>
        <v>no empleneu</v>
      </c>
      <c r="L730" s="289"/>
      <c r="M730" s="1155"/>
      <c r="N730" s="287"/>
      <c r="O730" s="121" t="str">
        <f t="shared" si="51"/>
        <v>0,00000</v>
      </c>
      <c r="P730" s="292"/>
      <c r="Q730" s="278"/>
      <c r="R730" s="278"/>
      <c r="S730" s="278"/>
      <c r="T730" s="1445" t="s">
        <v>1760</v>
      </c>
      <c r="U730" s="27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row>
    <row r="731" spans="1:57" ht="35.1" customHeight="1" x14ac:dyDescent="0.25">
      <c r="A731" s="107"/>
      <c r="B731" s="285"/>
      <c r="C731" s="1158" t="s">
        <v>363</v>
      </c>
      <c r="D731" s="1207"/>
      <c r="E731" s="598"/>
      <c r="F731" s="674"/>
      <c r="G731" s="674"/>
      <c r="H731" s="290" t="str">
        <f>IF(E731=0,"no empleneu","indiqueu la dada")</f>
        <v>no empleneu</v>
      </c>
      <c r="I731" s="290" t="str">
        <f t="shared" si="49"/>
        <v>no empleneu</v>
      </c>
      <c r="J731" s="290" t="str">
        <f t="shared" si="50"/>
        <v>no empleneu</v>
      </c>
      <c r="K731" s="1153" t="str">
        <f t="shared" si="52"/>
        <v>no empleneu</v>
      </c>
      <c r="L731" s="289"/>
      <c r="M731" s="1155"/>
      <c r="N731" s="287"/>
      <c r="O731" s="121" t="str">
        <f t="shared" si="51"/>
        <v>0,00000</v>
      </c>
      <c r="P731" s="292"/>
      <c r="Q731" s="278"/>
      <c r="R731" s="278"/>
      <c r="S731" s="278"/>
      <c r="T731" s="1445"/>
      <c r="U731" s="27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row>
    <row r="732" spans="1:57" ht="35.1" customHeight="1" x14ac:dyDescent="0.25">
      <c r="A732" s="107"/>
      <c r="B732" s="285"/>
      <c r="C732" s="1158" t="s">
        <v>364</v>
      </c>
      <c r="D732" s="1207"/>
      <c r="E732" s="598"/>
      <c r="F732" s="674"/>
      <c r="G732" s="674"/>
      <c r="H732" s="290" t="str">
        <f>IF(E732=0,"no empleneu","indiqueu la dada")</f>
        <v>no empleneu</v>
      </c>
      <c r="I732" s="290" t="str">
        <f t="shared" si="49"/>
        <v>no empleneu</v>
      </c>
      <c r="J732" s="290" t="str">
        <f t="shared" si="50"/>
        <v>no empleneu</v>
      </c>
      <c r="K732" s="1153" t="str">
        <f t="shared" si="52"/>
        <v>no empleneu</v>
      </c>
      <c r="L732" s="289"/>
      <c r="M732" s="1155"/>
      <c r="N732" s="287"/>
      <c r="O732" s="121" t="str">
        <f t="shared" si="51"/>
        <v>0,00000</v>
      </c>
      <c r="P732" s="292"/>
      <c r="Q732" s="278"/>
      <c r="R732" s="278"/>
      <c r="S732" s="278"/>
      <c r="T732" s="1445" t="s">
        <v>1607</v>
      </c>
      <c r="U732" s="27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row>
    <row r="733" spans="1:57" ht="35.1" customHeight="1" x14ac:dyDescent="0.25">
      <c r="A733" s="107"/>
      <c r="B733" s="285"/>
      <c r="C733" s="1158" t="s">
        <v>365</v>
      </c>
      <c r="D733" s="1207"/>
      <c r="E733" s="598"/>
      <c r="F733" s="674"/>
      <c r="G733" s="674"/>
      <c r="H733" s="290" t="str">
        <f t="shared" ref="H733:H747" si="53">IF(E733=0,"no empleneu","indiqueu la dada")</f>
        <v>no empleneu</v>
      </c>
      <c r="I733" s="290" t="str">
        <f t="shared" si="49"/>
        <v>no empleneu</v>
      </c>
      <c r="J733" s="290" t="str">
        <f t="shared" si="50"/>
        <v>no empleneu</v>
      </c>
      <c r="K733" s="1153" t="str">
        <f t="shared" si="52"/>
        <v>no empleneu</v>
      </c>
      <c r="L733" s="289"/>
      <c r="M733" s="1155"/>
      <c r="N733" s="287"/>
      <c r="O733" s="121" t="str">
        <f t="shared" si="51"/>
        <v>0,00000</v>
      </c>
      <c r="P733" s="292"/>
      <c r="Q733" s="278"/>
      <c r="R733" s="278"/>
      <c r="S733" s="278"/>
      <c r="T733" s="1445"/>
      <c r="U733" s="27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row>
    <row r="734" spans="1:57" ht="35.1" customHeight="1" x14ac:dyDescent="0.25">
      <c r="A734" s="107"/>
      <c r="B734" s="285"/>
      <c r="C734" s="1158" t="s">
        <v>366</v>
      </c>
      <c r="D734" s="1207"/>
      <c r="E734" s="598"/>
      <c r="F734" s="674"/>
      <c r="G734" s="674"/>
      <c r="H734" s="290" t="str">
        <f t="shared" si="53"/>
        <v>no empleneu</v>
      </c>
      <c r="I734" s="290" t="str">
        <f t="shared" si="49"/>
        <v>no empleneu</v>
      </c>
      <c r="J734" s="290" t="str">
        <f t="shared" si="50"/>
        <v>no empleneu</v>
      </c>
      <c r="K734" s="1153" t="str">
        <f t="shared" si="52"/>
        <v>no empleneu</v>
      </c>
      <c r="L734" s="289"/>
      <c r="M734" s="1155"/>
      <c r="N734" s="287"/>
      <c r="O734" s="121" t="str">
        <f t="shared" si="51"/>
        <v>0,00000</v>
      </c>
      <c r="P734" s="292"/>
      <c r="Q734" s="278"/>
      <c r="R734" s="278"/>
      <c r="S734" s="278"/>
      <c r="T734" s="1445" t="s">
        <v>1608</v>
      </c>
      <c r="U734" s="27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row>
    <row r="735" spans="1:57" ht="35.1" customHeight="1" x14ac:dyDescent="0.25">
      <c r="A735" s="107"/>
      <c r="B735" s="285"/>
      <c r="C735" s="1158" t="s">
        <v>367</v>
      </c>
      <c r="D735" s="1207"/>
      <c r="E735" s="598"/>
      <c r="F735" s="674"/>
      <c r="G735" s="674"/>
      <c r="H735" s="290" t="str">
        <f t="shared" si="53"/>
        <v>no empleneu</v>
      </c>
      <c r="I735" s="290" t="str">
        <f t="shared" si="49"/>
        <v>no empleneu</v>
      </c>
      <c r="J735" s="290" t="str">
        <f t="shared" si="50"/>
        <v>no empleneu</v>
      </c>
      <c r="K735" s="1153" t="str">
        <f t="shared" si="52"/>
        <v>no empleneu</v>
      </c>
      <c r="L735" s="289"/>
      <c r="M735" s="1155"/>
      <c r="N735" s="287"/>
      <c r="O735" s="121" t="str">
        <f t="shared" si="51"/>
        <v>0,00000</v>
      </c>
      <c r="P735" s="292"/>
      <c r="Q735" s="278"/>
      <c r="R735" s="278"/>
      <c r="S735" s="278"/>
      <c r="T735" s="1445"/>
      <c r="U735" s="27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row>
    <row r="736" spans="1:57" ht="35.1" customHeight="1" x14ac:dyDescent="0.25">
      <c r="A736" s="107"/>
      <c r="B736" s="285"/>
      <c r="C736" s="1158" t="s">
        <v>368</v>
      </c>
      <c r="D736" s="1207"/>
      <c r="E736" s="598"/>
      <c r="F736" s="674"/>
      <c r="G736" s="674"/>
      <c r="H736" s="290" t="str">
        <f t="shared" si="53"/>
        <v>no empleneu</v>
      </c>
      <c r="I736" s="290" t="str">
        <f t="shared" si="49"/>
        <v>no empleneu</v>
      </c>
      <c r="J736" s="290" t="str">
        <f t="shared" si="50"/>
        <v>no empleneu</v>
      </c>
      <c r="K736" s="1153" t="str">
        <f t="shared" si="52"/>
        <v>no empleneu</v>
      </c>
      <c r="L736" s="289"/>
      <c r="M736" s="1155"/>
      <c r="N736" s="287"/>
      <c r="O736" s="121" t="str">
        <f t="shared" si="51"/>
        <v>0,00000</v>
      </c>
      <c r="P736" s="292"/>
      <c r="Q736" s="278"/>
      <c r="R736" s="278"/>
      <c r="S736" s="278"/>
      <c r="T736" s="1445"/>
      <c r="U736" s="27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row>
    <row r="737" spans="1:57" ht="35.1" customHeight="1" x14ac:dyDescent="0.25">
      <c r="A737" s="107"/>
      <c r="B737" s="285"/>
      <c r="C737" s="1158" t="s">
        <v>369</v>
      </c>
      <c r="D737" s="1207"/>
      <c r="E737" s="598"/>
      <c r="F737" s="674"/>
      <c r="G737" s="674"/>
      <c r="H737" s="290" t="str">
        <f t="shared" si="53"/>
        <v>no empleneu</v>
      </c>
      <c r="I737" s="290" t="str">
        <f t="shared" si="49"/>
        <v>no empleneu</v>
      </c>
      <c r="J737" s="290" t="str">
        <f t="shared" si="50"/>
        <v>no empleneu</v>
      </c>
      <c r="K737" s="1153" t="str">
        <f t="shared" si="52"/>
        <v>no empleneu</v>
      </c>
      <c r="L737" s="289"/>
      <c r="M737" s="1155"/>
      <c r="N737" s="287"/>
      <c r="O737" s="121" t="str">
        <f t="shared" si="51"/>
        <v>0,00000</v>
      </c>
      <c r="P737" s="292"/>
      <c r="Q737" s="278"/>
      <c r="R737" s="278"/>
      <c r="S737" s="278"/>
      <c r="T737" s="1641" t="s">
        <v>1761</v>
      </c>
      <c r="U737" s="27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row>
    <row r="738" spans="1:57" ht="35.1" customHeight="1" x14ac:dyDescent="0.25">
      <c r="A738" s="107"/>
      <c r="B738" s="285"/>
      <c r="C738" s="1158" t="s">
        <v>371</v>
      </c>
      <c r="D738" s="1207"/>
      <c r="E738" s="598"/>
      <c r="F738" s="674"/>
      <c r="G738" s="674"/>
      <c r="H738" s="290" t="str">
        <f t="shared" si="53"/>
        <v>no empleneu</v>
      </c>
      <c r="I738" s="290" t="str">
        <f t="shared" si="49"/>
        <v>no empleneu</v>
      </c>
      <c r="J738" s="290" t="str">
        <f t="shared" si="50"/>
        <v>no empleneu</v>
      </c>
      <c r="K738" s="1153" t="str">
        <f t="shared" si="52"/>
        <v>no empleneu</v>
      </c>
      <c r="L738" s="289"/>
      <c r="M738" s="1155"/>
      <c r="N738" s="287"/>
      <c r="O738" s="121" t="str">
        <f t="shared" si="51"/>
        <v>0,00000</v>
      </c>
      <c r="P738" s="292"/>
      <c r="Q738" s="278"/>
      <c r="R738" s="278"/>
      <c r="S738" s="278"/>
      <c r="T738" s="1641"/>
      <c r="U738" s="27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row>
    <row r="739" spans="1:57" ht="35.1" customHeight="1" x14ac:dyDescent="0.25">
      <c r="A739" s="107"/>
      <c r="B739" s="285"/>
      <c r="C739" s="1158" t="s">
        <v>372</v>
      </c>
      <c r="D739" s="1207"/>
      <c r="E739" s="598"/>
      <c r="F739" s="674"/>
      <c r="G739" s="674"/>
      <c r="H739" s="290" t="str">
        <f t="shared" si="53"/>
        <v>no empleneu</v>
      </c>
      <c r="I739" s="290" t="str">
        <f t="shared" si="49"/>
        <v>no empleneu</v>
      </c>
      <c r="J739" s="290" t="str">
        <f t="shared" si="50"/>
        <v>no empleneu</v>
      </c>
      <c r="K739" s="1153" t="str">
        <f t="shared" si="52"/>
        <v>no empleneu</v>
      </c>
      <c r="L739" s="289"/>
      <c r="M739" s="1155"/>
      <c r="N739" s="287"/>
      <c r="O739" s="121" t="str">
        <f t="shared" si="51"/>
        <v>0,00000</v>
      </c>
      <c r="P739" s="292"/>
      <c r="Q739" s="278"/>
      <c r="R739" s="278"/>
      <c r="S739" s="278"/>
      <c r="T739" s="1641"/>
      <c r="U739" s="27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row>
    <row r="740" spans="1:57" ht="35.1" customHeight="1" x14ac:dyDescent="0.25">
      <c r="A740" s="107"/>
      <c r="B740" s="285"/>
      <c r="C740" s="1158" t="s">
        <v>373</v>
      </c>
      <c r="D740" s="1207"/>
      <c r="E740" s="598"/>
      <c r="F740" s="674"/>
      <c r="G740" s="674"/>
      <c r="H740" s="290" t="str">
        <f t="shared" si="53"/>
        <v>no empleneu</v>
      </c>
      <c r="I740" s="290" t="str">
        <f t="shared" si="49"/>
        <v>no empleneu</v>
      </c>
      <c r="J740" s="290" t="str">
        <f t="shared" si="50"/>
        <v>no empleneu</v>
      </c>
      <c r="K740" s="1153" t="str">
        <f t="shared" si="52"/>
        <v>no empleneu</v>
      </c>
      <c r="L740" s="289"/>
      <c r="M740" s="1155"/>
      <c r="N740" s="287"/>
      <c r="O740" s="121" t="str">
        <f t="shared" si="51"/>
        <v>0,00000</v>
      </c>
      <c r="P740" s="292"/>
      <c r="Q740" s="278"/>
      <c r="R740" s="278"/>
      <c r="S740" s="278"/>
      <c r="T740" s="1641"/>
      <c r="U740" s="27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row>
    <row r="741" spans="1:57" ht="35.1" customHeight="1" x14ac:dyDescent="0.25">
      <c r="A741" s="107"/>
      <c r="B741" s="285"/>
      <c r="C741" s="1158" t="s">
        <v>374</v>
      </c>
      <c r="D741" s="1207"/>
      <c r="E741" s="598"/>
      <c r="F741" s="674"/>
      <c r="G741" s="674"/>
      <c r="H741" s="290" t="str">
        <f t="shared" si="53"/>
        <v>no empleneu</v>
      </c>
      <c r="I741" s="290" t="str">
        <f t="shared" si="49"/>
        <v>no empleneu</v>
      </c>
      <c r="J741" s="290" t="str">
        <f t="shared" si="50"/>
        <v>no empleneu</v>
      </c>
      <c r="K741" s="1153" t="str">
        <f t="shared" si="52"/>
        <v>no empleneu</v>
      </c>
      <c r="L741" s="289"/>
      <c r="M741" s="1155"/>
      <c r="N741" s="287"/>
      <c r="O741" s="121" t="str">
        <f t="shared" si="51"/>
        <v>0,00000</v>
      </c>
      <c r="P741" s="292"/>
      <c r="Q741" s="278"/>
      <c r="R741" s="278"/>
      <c r="S741" s="278"/>
      <c r="T741" s="1641"/>
      <c r="U741" s="27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row>
    <row r="742" spans="1:57" ht="35.1" customHeight="1" x14ac:dyDescent="0.25">
      <c r="A742" s="107"/>
      <c r="B742" s="285"/>
      <c r="C742" s="1158" t="s">
        <v>375</v>
      </c>
      <c r="D742" s="1207"/>
      <c r="E742" s="598"/>
      <c r="F742" s="674"/>
      <c r="G742" s="674"/>
      <c r="H742" s="290" t="str">
        <f t="shared" si="53"/>
        <v>no empleneu</v>
      </c>
      <c r="I742" s="290" t="str">
        <f t="shared" si="49"/>
        <v>no empleneu</v>
      </c>
      <c r="J742" s="290" t="str">
        <f t="shared" si="50"/>
        <v>no empleneu</v>
      </c>
      <c r="K742" s="1153" t="str">
        <f t="shared" si="52"/>
        <v>no empleneu</v>
      </c>
      <c r="L742" s="289"/>
      <c r="M742" s="1155"/>
      <c r="N742" s="287"/>
      <c r="O742" s="121" t="str">
        <f t="shared" si="51"/>
        <v>0,00000</v>
      </c>
      <c r="P742" s="292"/>
      <c r="Q742" s="278"/>
      <c r="R742" s="278"/>
      <c r="S742" s="278"/>
      <c r="T742" s="1746" t="s">
        <v>1762</v>
      </c>
      <c r="U742" s="27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row>
    <row r="743" spans="1:57" ht="35.1" customHeight="1" x14ac:dyDescent="0.25">
      <c r="A743" s="107"/>
      <c r="B743" s="285"/>
      <c r="C743" s="1158" t="s">
        <v>376</v>
      </c>
      <c r="D743" s="1207"/>
      <c r="E743" s="598"/>
      <c r="F743" s="674"/>
      <c r="G743" s="674"/>
      <c r="H743" s="290" t="str">
        <f t="shared" si="53"/>
        <v>no empleneu</v>
      </c>
      <c r="I743" s="290" t="str">
        <f t="shared" si="49"/>
        <v>no empleneu</v>
      </c>
      <c r="J743" s="290" t="str">
        <f t="shared" si="50"/>
        <v>no empleneu</v>
      </c>
      <c r="K743" s="1153" t="str">
        <f t="shared" si="52"/>
        <v>no empleneu</v>
      </c>
      <c r="L743" s="289"/>
      <c r="M743" s="1155"/>
      <c r="N743" s="287"/>
      <c r="O743" s="121" t="str">
        <f t="shared" si="51"/>
        <v>0,00000</v>
      </c>
      <c r="P743" s="292"/>
      <c r="Q743" s="278"/>
      <c r="R743" s="278"/>
      <c r="S743" s="278"/>
      <c r="T743" s="1746"/>
      <c r="U743" s="27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row>
    <row r="744" spans="1:57" ht="35.1" customHeight="1" x14ac:dyDescent="0.25">
      <c r="A744" s="107"/>
      <c r="B744" s="285"/>
      <c r="C744" s="1158" t="s">
        <v>377</v>
      </c>
      <c r="D744" s="1207"/>
      <c r="E744" s="598"/>
      <c r="F744" s="674"/>
      <c r="G744" s="674"/>
      <c r="H744" s="290" t="str">
        <f t="shared" si="53"/>
        <v>no empleneu</v>
      </c>
      <c r="I744" s="290" t="str">
        <f t="shared" si="49"/>
        <v>no empleneu</v>
      </c>
      <c r="J744" s="290" t="str">
        <f t="shared" si="50"/>
        <v>no empleneu</v>
      </c>
      <c r="K744" s="1153" t="str">
        <f t="shared" si="52"/>
        <v>no empleneu</v>
      </c>
      <c r="L744" s="289"/>
      <c r="M744" s="1155"/>
      <c r="N744" s="287"/>
      <c r="O744" s="121" t="str">
        <f t="shared" si="51"/>
        <v>0,00000</v>
      </c>
      <c r="P744" s="292"/>
      <c r="Q744" s="278"/>
      <c r="R744" s="278"/>
      <c r="S744" s="278"/>
      <c r="T744" s="1746"/>
      <c r="U744" s="27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row>
    <row r="745" spans="1:57" ht="35.1" customHeight="1" x14ac:dyDescent="0.25">
      <c r="A745" s="107"/>
      <c r="B745" s="285"/>
      <c r="C745" s="1158" t="s">
        <v>378</v>
      </c>
      <c r="D745" s="1207"/>
      <c r="E745" s="598"/>
      <c r="F745" s="674"/>
      <c r="G745" s="674"/>
      <c r="H745" s="290" t="str">
        <f t="shared" si="53"/>
        <v>no empleneu</v>
      </c>
      <c r="I745" s="290" t="str">
        <f t="shared" si="49"/>
        <v>no empleneu</v>
      </c>
      <c r="J745" s="290" t="str">
        <f t="shared" si="50"/>
        <v>no empleneu</v>
      </c>
      <c r="K745" s="1153" t="str">
        <f t="shared" si="52"/>
        <v>no empleneu</v>
      </c>
      <c r="L745" s="289"/>
      <c r="M745" s="1155"/>
      <c r="N745" s="287"/>
      <c r="O745" s="121" t="str">
        <f t="shared" si="51"/>
        <v>0,00000</v>
      </c>
      <c r="P745" s="292"/>
      <c r="Q745" s="278"/>
      <c r="R745" s="278"/>
      <c r="S745" s="278"/>
      <c r="T745" s="1746"/>
      <c r="U745" s="27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row>
    <row r="746" spans="1:57" ht="35.1" customHeight="1" x14ac:dyDescent="0.25">
      <c r="A746" s="107"/>
      <c r="B746" s="285"/>
      <c r="C746" s="1158" t="s">
        <v>379</v>
      </c>
      <c r="D746" s="1207"/>
      <c r="E746" s="598"/>
      <c r="F746" s="674"/>
      <c r="G746" s="674"/>
      <c r="H746" s="290" t="str">
        <f t="shared" si="53"/>
        <v>no empleneu</v>
      </c>
      <c r="I746" s="290" t="str">
        <f t="shared" si="49"/>
        <v>no empleneu</v>
      </c>
      <c r="J746" s="290" t="str">
        <f t="shared" si="50"/>
        <v>no empleneu</v>
      </c>
      <c r="K746" s="1153" t="str">
        <f t="shared" si="52"/>
        <v>no empleneu</v>
      </c>
      <c r="L746" s="289"/>
      <c r="M746" s="1155"/>
      <c r="N746" s="287"/>
      <c r="O746" s="121" t="str">
        <f t="shared" si="51"/>
        <v>0,00000</v>
      </c>
      <c r="P746" s="292"/>
      <c r="Q746" s="278"/>
      <c r="R746" s="278"/>
      <c r="S746" s="278"/>
      <c r="T746" s="1746"/>
      <c r="U746" s="27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row>
    <row r="747" spans="1:57" ht="35.1" customHeight="1" thickBot="1" x14ac:dyDescent="0.3">
      <c r="A747" s="107"/>
      <c r="B747" s="285"/>
      <c r="C747" s="1159" t="s">
        <v>380</v>
      </c>
      <c r="D747" s="1208"/>
      <c r="E747" s="599"/>
      <c r="F747" s="675"/>
      <c r="G747" s="675"/>
      <c r="H747" s="306" t="str">
        <f t="shared" si="53"/>
        <v>no empleneu</v>
      </c>
      <c r="I747" s="306" t="str">
        <f t="shared" si="49"/>
        <v>no empleneu</v>
      </c>
      <c r="J747" s="306" t="str">
        <f t="shared" si="50"/>
        <v>no empleneu</v>
      </c>
      <c r="K747" s="1154" t="str">
        <f t="shared" si="52"/>
        <v>no empleneu</v>
      </c>
      <c r="L747" s="305"/>
      <c r="M747" s="1156"/>
      <c r="N747" s="303"/>
      <c r="O747" s="149" t="str">
        <f t="shared" si="51"/>
        <v>0,00000</v>
      </c>
      <c r="P747" s="292"/>
      <c r="Q747" s="278"/>
      <c r="R747" s="278"/>
      <c r="S747" s="278"/>
      <c r="T747" s="1746"/>
      <c r="U747" s="27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row>
    <row r="748" spans="1:57" ht="19.5" customHeight="1" x14ac:dyDescent="0.25">
      <c r="A748" s="107"/>
      <c r="B748" s="308"/>
      <c r="C748" s="309"/>
      <c r="D748" s="309"/>
      <c r="E748" s="309"/>
      <c r="F748" s="309"/>
      <c r="G748" s="309"/>
      <c r="H748" s="309"/>
      <c r="I748" s="309"/>
      <c r="J748" s="309"/>
      <c r="K748" s="309"/>
      <c r="L748" s="309"/>
      <c r="M748" s="309"/>
      <c r="N748" s="309"/>
      <c r="O748" s="309"/>
      <c r="P748" s="311"/>
      <c r="Q748" s="278"/>
      <c r="R748" s="278"/>
      <c r="S748" s="134"/>
      <c r="T748" s="1747"/>
      <c r="U748" s="27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row>
    <row r="749" spans="1:57" x14ac:dyDescent="0.25">
      <c r="A749" s="107"/>
      <c r="B749" s="278"/>
      <c r="C749" s="278"/>
      <c r="D749" s="278"/>
      <c r="E749" s="278"/>
      <c r="F749" s="278"/>
      <c r="G749" s="278"/>
      <c r="H749" s="278"/>
      <c r="I749" s="278"/>
      <c r="J749" s="278"/>
      <c r="K749" s="278"/>
      <c r="L749" s="278"/>
      <c r="M749" s="278"/>
      <c r="N749" s="278"/>
      <c r="O749" s="278"/>
      <c r="P749" s="278"/>
      <c r="Q749" s="278"/>
      <c r="R749" s="278"/>
      <c r="S749" s="134"/>
      <c r="T749" s="108"/>
      <c r="U749" s="27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row>
    <row r="750" spans="1:57" ht="13.8" thickBot="1" x14ac:dyDescent="0.3">
      <c r="A750" s="107"/>
      <c r="B750" s="278"/>
      <c r="C750" s="278"/>
      <c r="D750" s="278"/>
      <c r="E750" s="278"/>
      <c r="F750" s="278"/>
      <c r="G750" s="278"/>
      <c r="H750" s="278"/>
      <c r="I750" s="278"/>
      <c r="J750" s="278"/>
      <c r="K750" s="278"/>
      <c r="L750" s="278"/>
      <c r="M750" s="278"/>
      <c r="N750" s="278"/>
      <c r="O750" s="278"/>
      <c r="P750" s="278"/>
      <c r="Q750" s="278"/>
      <c r="R750" s="278"/>
      <c r="S750" s="134"/>
      <c r="T750" s="108"/>
      <c r="U750" s="27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row>
    <row r="751" spans="1:57" ht="24.9" customHeight="1" thickBot="1" x14ac:dyDescent="0.3">
      <c r="A751" s="107"/>
      <c r="B751" s="278"/>
      <c r="C751" s="1512" t="s">
        <v>1755</v>
      </c>
      <c r="D751" s="1513"/>
      <c r="E751" s="1513"/>
      <c r="F751" s="1513"/>
      <c r="G751" s="1513"/>
      <c r="H751" s="1513"/>
      <c r="I751" s="1513"/>
      <c r="J751" s="1513"/>
      <c r="K751" s="1513"/>
      <c r="L751" s="1513"/>
      <c r="M751" s="1513"/>
      <c r="N751" s="1564"/>
      <c r="O751" s="127">
        <f>SUM(O728:O747)</f>
        <v>0</v>
      </c>
      <c r="P751" s="278"/>
      <c r="Q751" s="278"/>
      <c r="R751" s="278"/>
      <c r="S751" s="134"/>
      <c r="T751" s="108"/>
      <c r="U751" s="27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row>
    <row r="752" spans="1:57" ht="24.9" customHeight="1" thickBot="1" x14ac:dyDescent="0.3">
      <c r="A752" s="107"/>
      <c r="B752" s="278"/>
      <c r="C752" s="1748" t="s">
        <v>1784</v>
      </c>
      <c r="D752" s="1749"/>
      <c r="E752" s="1749"/>
      <c r="F752" s="1749"/>
      <c r="G752" s="1749"/>
      <c r="H752" s="1749"/>
      <c r="I752" s="1749"/>
      <c r="J752" s="1749"/>
      <c r="K752" s="1749"/>
      <c r="L752" s="1749"/>
      <c r="M752" s="1749"/>
      <c r="N752" s="1750"/>
      <c r="O752" s="326"/>
      <c r="P752" s="278"/>
      <c r="Q752" s="278"/>
      <c r="R752" s="278"/>
      <c r="S752" s="134"/>
      <c r="T752" s="108"/>
      <c r="U752" s="27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row>
    <row r="753" spans="1:57" ht="12.9" customHeight="1" x14ac:dyDescent="0.25">
      <c r="A753" s="107"/>
      <c r="B753" s="278"/>
      <c r="C753" s="278"/>
      <c r="D753" s="278"/>
      <c r="E753" s="278"/>
      <c r="F753" s="278"/>
      <c r="G753" s="278"/>
      <c r="H753" s="278"/>
      <c r="I753" s="278"/>
      <c r="J753" s="1774" t="s">
        <v>1783</v>
      </c>
      <c r="K753" s="1774"/>
      <c r="L753" s="1774"/>
      <c r="M753" s="1774"/>
      <c r="N753" s="1774"/>
      <c r="O753" s="1774"/>
      <c r="P753" s="278"/>
      <c r="Q753" s="278"/>
      <c r="R753" s="278"/>
      <c r="S753" s="134"/>
      <c r="T753" s="108"/>
      <c r="U753" s="27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row>
    <row r="754" spans="1:57" x14ac:dyDescent="0.25">
      <c r="A754" s="107"/>
      <c r="B754" s="278"/>
      <c r="C754" s="278"/>
      <c r="D754" s="278"/>
      <c r="E754" s="278"/>
      <c r="F754" s="278"/>
      <c r="G754" s="278"/>
      <c r="H754" s="278"/>
      <c r="I754" s="278"/>
      <c r="J754" s="1775"/>
      <c r="K754" s="1775"/>
      <c r="L754" s="1775"/>
      <c r="M754" s="1775"/>
      <c r="N754" s="1775"/>
      <c r="O754" s="1775"/>
      <c r="P754" s="278"/>
      <c r="Q754" s="278"/>
      <c r="R754" s="278"/>
      <c r="S754" s="134"/>
      <c r="T754" s="108"/>
      <c r="U754" s="27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row>
    <row r="755" spans="1:57" x14ac:dyDescent="0.25">
      <c r="A755" s="107"/>
      <c r="B755" s="278"/>
      <c r="C755" s="278"/>
      <c r="D755" s="278"/>
      <c r="E755" s="278"/>
      <c r="F755" s="278"/>
      <c r="G755" s="278"/>
      <c r="H755" s="278"/>
      <c r="I755" s="278"/>
      <c r="J755" s="1775"/>
      <c r="K755" s="1775"/>
      <c r="L755" s="1775"/>
      <c r="M755" s="1775"/>
      <c r="N755" s="1775"/>
      <c r="O755" s="1775"/>
      <c r="P755" s="278"/>
      <c r="Q755" s="278"/>
      <c r="R755" s="278"/>
      <c r="S755" s="134"/>
      <c r="T755" s="108"/>
      <c r="U755" s="27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row>
    <row r="756" spans="1:57" x14ac:dyDescent="0.25">
      <c r="A756" s="107"/>
      <c r="B756" s="278"/>
      <c r="C756" s="278"/>
      <c r="D756" s="278"/>
      <c r="E756" s="278"/>
      <c r="F756" s="278"/>
      <c r="G756" s="278"/>
      <c r="H756" s="278"/>
      <c r="I756" s="278"/>
      <c r="J756" s="278"/>
      <c r="K756" s="278"/>
      <c r="L756" s="278"/>
      <c r="M756" s="278"/>
      <c r="N756" s="278"/>
      <c r="O756" s="278"/>
      <c r="P756" s="278"/>
      <c r="Q756" s="278"/>
      <c r="R756" s="278"/>
      <c r="S756" s="134"/>
      <c r="T756" s="108"/>
      <c r="U756" s="27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row>
    <row r="757" spans="1:57" x14ac:dyDescent="0.25">
      <c r="A757" s="107"/>
      <c r="B757" s="278"/>
      <c r="C757" s="278"/>
      <c r="D757" s="278"/>
      <c r="E757" s="278"/>
      <c r="F757" s="278"/>
      <c r="G757" s="278"/>
      <c r="H757" s="278"/>
      <c r="I757" s="278"/>
      <c r="J757" s="278"/>
      <c r="K757" s="278"/>
      <c r="L757" s="278"/>
      <c r="M757" s="278"/>
      <c r="N757" s="278"/>
      <c r="O757" s="278"/>
      <c r="P757" s="278"/>
      <c r="Q757" s="278"/>
      <c r="R757" s="278"/>
      <c r="S757" s="134"/>
      <c r="T757" s="108"/>
      <c r="U757" s="27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row>
    <row r="758" spans="1:57" x14ac:dyDescent="0.25">
      <c r="A758" s="107"/>
      <c r="B758" s="278"/>
      <c r="C758" s="278"/>
      <c r="D758" s="278"/>
      <c r="E758" s="278"/>
      <c r="F758" s="278"/>
      <c r="G758" s="278"/>
      <c r="H758" s="278"/>
      <c r="I758" s="278"/>
      <c r="J758" s="278"/>
      <c r="K758" s="278"/>
      <c r="L758" s="278"/>
      <c r="M758" s="278"/>
      <c r="N758" s="278"/>
      <c r="O758" s="278"/>
      <c r="P758" s="278"/>
      <c r="Q758" s="278"/>
      <c r="R758" s="278"/>
      <c r="S758" s="134"/>
      <c r="T758" s="108"/>
      <c r="U758" s="27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row>
    <row r="759" spans="1:57" x14ac:dyDescent="0.25">
      <c r="A759" s="107"/>
      <c r="B759" s="278"/>
      <c r="C759" s="278"/>
      <c r="D759" s="278"/>
      <c r="E759" s="278"/>
      <c r="F759" s="278"/>
      <c r="G759" s="278"/>
      <c r="H759" s="278"/>
      <c r="I759" s="278"/>
      <c r="J759" s="278"/>
      <c r="K759" s="278"/>
      <c r="L759" s="278"/>
      <c r="M759" s="278"/>
      <c r="N759" s="278"/>
      <c r="O759" s="278"/>
      <c r="P759" s="278"/>
      <c r="Q759" s="278"/>
      <c r="R759" s="278"/>
      <c r="S759" s="134"/>
      <c r="T759" s="108"/>
      <c r="U759" s="27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row>
    <row r="760" spans="1:57" x14ac:dyDescent="0.25">
      <c r="A760" s="107"/>
      <c r="B760" s="278"/>
      <c r="C760" s="278"/>
      <c r="D760" s="278"/>
      <c r="E760" s="278"/>
      <c r="F760" s="278"/>
      <c r="G760" s="278"/>
      <c r="H760" s="278"/>
      <c r="I760" s="278"/>
      <c r="J760" s="278"/>
      <c r="K760" s="278"/>
      <c r="L760" s="278"/>
      <c r="M760" s="278"/>
      <c r="N760" s="278"/>
      <c r="O760" s="278"/>
      <c r="P760" s="278"/>
      <c r="Q760" s="278"/>
      <c r="R760" s="278"/>
      <c r="S760" s="134"/>
      <c r="T760" s="108"/>
      <c r="U760" s="27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row>
    <row r="761" spans="1:57" x14ac:dyDescent="0.25">
      <c r="A761" s="107"/>
      <c r="B761" s="278"/>
      <c r="C761" s="278"/>
      <c r="D761" s="278"/>
      <c r="E761" s="278"/>
      <c r="F761" s="278"/>
      <c r="G761" s="278"/>
      <c r="H761" s="278"/>
      <c r="I761" s="278"/>
      <c r="J761" s="278"/>
      <c r="K761" s="278"/>
      <c r="L761" s="278"/>
      <c r="M761" s="278"/>
      <c r="N761" s="278"/>
      <c r="O761" s="278"/>
      <c r="P761" s="278"/>
      <c r="Q761" s="278"/>
      <c r="R761" s="278"/>
      <c r="S761" s="134"/>
      <c r="T761" s="108"/>
      <c r="U761" s="27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row>
    <row r="762" spans="1:57" x14ac:dyDescent="0.25">
      <c r="A762" s="107"/>
      <c r="B762" s="278"/>
      <c r="C762" s="278"/>
      <c r="D762" s="278"/>
      <c r="E762" s="278"/>
      <c r="F762" s="278"/>
      <c r="G762" s="278"/>
      <c r="H762" s="278"/>
      <c r="I762" s="278"/>
      <c r="J762" s="278"/>
      <c r="K762" s="278"/>
      <c r="L762" s="278"/>
      <c r="M762" s="278"/>
      <c r="N762" s="278"/>
      <c r="O762" s="278"/>
      <c r="P762" s="278"/>
      <c r="Q762" s="278"/>
      <c r="R762" s="278"/>
      <c r="S762" s="134"/>
      <c r="T762" s="108"/>
      <c r="U762" s="27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row>
    <row r="763" spans="1:57" x14ac:dyDescent="0.25">
      <c r="A763" s="107"/>
      <c r="B763" s="278"/>
      <c r="C763" s="278"/>
      <c r="D763" s="278"/>
      <c r="E763" s="278"/>
      <c r="F763" s="278"/>
      <c r="G763" s="278"/>
      <c r="H763" s="278"/>
      <c r="I763" s="278"/>
      <c r="J763" s="278"/>
      <c r="K763" s="278"/>
      <c r="L763" s="278"/>
      <c r="M763" s="278"/>
      <c r="N763" s="278"/>
      <c r="O763" s="278"/>
      <c r="P763" s="278"/>
      <c r="Q763" s="278"/>
      <c r="R763" s="278"/>
      <c r="S763" s="134"/>
      <c r="T763" s="108"/>
      <c r="U763" s="27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row>
    <row r="764" spans="1:57" x14ac:dyDescent="0.25">
      <c r="A764" s="107"/>
      <c r="B764" s="278"/>
      <c r="C764" s="278"/>
      <c r="D764" s="278"/>
      <c r="E764" s="278"/>
      <c r="F764" s="278"/>
      <c r="G764" s="278"/>
      <c r="H764" s="278"/>
      <c r="I764" s="278"/>
      <c r="J764" s="278"/>
      <c r="K764" s="278"/>
      <c r="L764" s="278"/>
      <c r="M764" s="278"/>
      <c r="N764" s="278"/>
      <c r="O764" s="278"/>
      <c r="P764" s="278"/>
      <c r="Q764" s="278"/>
      <c r="R764" s="278"/>
      <c r="S764" s="134"/>
      <c r="T764" s="108"/>
      <c r="U764" s="27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row>
    <row r="765" spans="1:57" x14ac:dyDescent="0.25">
      <c r="A765" s="107"/>
      <c r="B765" s="278"/>
      <c r="C765" s="278"/>
      <c r="D765" s="278"/>
      <c r="E765" s="278"/>
      <c r="F765" s="278"/>
      <c r="G765" s="278"/>
      <c r="H765" s="278"/>
      <c r="I765" s="278"/>
      <c r="J765" s="278"/>
      <c r="K765" s="278"/>
      <c r="L765" s="278"/>
      <c r="M765" s="278"/>
      <c r="N765" s="278"/>
      <c r="O765" s="278"/>
      <c r="P765" s="278"/>
      <c r="Q765" s="278"/>
      <c r="R765" s="278"/>
      <c r="S765" s="134"/>
      <c r="T765" s="108"/>
      <c r="U765" s="27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row>
    <row r="766" spans="1:57" x14ac:dyDescent="0.25">
      <c r="A766" s="107"/>
      <c r="B766" s="278"/>
      <c r="C766" s="278"/>
      <c r="D766" s="278"/>
      <c r="E766" s="278"/>
      <c r="F766" s="278"/>
      <c r="G766" s="278"/>
      <c r="H766" s="278"/>
      <c r="I766" s="278"/>
      <c r="J766" s="278"/>
      <c r="K766" s="278"/>
      <c r="L766" s="278"/>
      <c r="M766" s="278"/>
      <c r="N766" s="278"/>
      <c r="O766" s="278"/>
      <c r="P766" s="278"/>
      <c r="Q766" s="278"/>
      <c r="R766" s="278"/>
      <c r="S766" s="134"/>
      <c r="T766" s="108"/>
      <c r="U766" s="27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row>
    <row r="767" spans="1:57" x14ac:dyDescent="0.25">
      <c r="A767" s="107"/>
      <c r="B767" s="278"/>
      <c r="C767" s="278"/>
      <c r="D767" s="278"/>
      <c r="E767" s="278"/>
      <c r="F767" s="278"/>
      <c r="G767" s="278"/>
      <c r="H767" s="278"/>
      <c r="I767" s="278"/>
      <c r="J767" s="278"/>
      <c r="K767" s="278"/>
      <c r="L767" s="278"/>
      <c r="M767" s="278"/>
      <c r="N767" s="278"/>
      <c r="O767" s="278"/>
      <c r="P767" s="278"/>
      <c r="Q767" s="278"/>
      <c r="R767" s="278"/>
      <c r="S767" s="134"/>
      <c r="T767" s="108"/>
      <c r="U767" s="27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row>
    <row r="768" spans="1:57" x14ac:dyDescent="0.25">
      <c r="A768" s="107"/>
      <c r="B768" s="278"/>
      <c r="C768" s="278"/>
      <c r="D768" s="278"/>
      <c r="E768" s="278"/>
      <c r="F768" s="278"/>
      <c r="G768" s="278"/>
      <c r="H768" s="278"/>
      <c r="I768" s="278"/>
      <c r="J768" s="278"/>
      <c r="K768" s="278"/>
      <c r="L768" s="278"/>
      <c r="M768" s="278"/>
      <c r="N768" s="278"/>
      <c r="O768" s="278"/>
      <c r="P768" s="278"/>
      <c r="Q768" s="278"/>
      <c r="R768" s="278"/>
      <c r="S768" s="134"/>
      <c r="T768" s="108"/>
      <c r="U768" s="27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row>
    <row r="769" spans="1:57" x14ac:dyDescent="0.25">
      <c r="A769" s="107"/>
      <c r="B769" s="278"/>
      <c r="C769" s="278"/>
      <c r="D769" s="278"/>
      <c r="E769" s="278"/>
      <c r="F769" s="278"/>
      <c r="G769" s="278"/>
      <c r="H769" s="278"/>
      <c r="I769" s="278"/>
      <c r="J769" s="278"/>
      <c r="K769" s="278"/>
      <c r="L769" s="278"/>
      <c r="M769" s="278"/>
      <c r="N769" s="278"/>
      <c r="O769" s="278"/>
      <c r="P769" s="278"/>
      <c r="Q769" s="278"/>
      <c r="R769" s="278"/>
      <c r="S769" s="134"/>
      <c r="T769" s="108"/>
      <c r="U769" s="27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row>
    <row r="770" spans="1:57" x14ac:dyDescent="0.25">
      <c r="A770" s="107"/>
      <c r="B770" s="278"/>
      <c r="C770" s="278"/>
      <c r="D770" s="278"/>
      <c r="E770" s="278"/>
      <c r="F770" s="278"/>
      <c r="G770" s="278"/>
      <c r="H770" s="278"/>
      <c r="I770" s="278"/>
      <c r="J770" s="278"/>
      <c r="K770" s="278"/>
      <c r="L770" s="278"/>
      <c r="M770" s="278"/>
      <c r="N770" s="278"/>
      <c r="O770" s="278"/>
      <c r="P770" s="278"/>
      <c r="Q770" s="278"/>
      <c r="R770" s="278"/>
      <c r="S770" s="134"/>
      <c r="T770" s="108"/>
      <c r="U770" s="27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row>
    <row r="771" spans="1:57" x14ac:dyDescent="0.25">
      <c r="A771" s="107"/>
      <c r="B771" s="278"/>
      <c r="C771" s="278"/>
      <c r="D771" s="278"/>
      <c r="E771" s="278"/>
      <c r="F771" s="278"/>
      <c r="G771" s="278"/>
      <c r="H771" s="278"/>
      <c r="I771" s="278"/>
      <c r="J771" s="278"/>
      <c r="K771" s="278"/>
      <c r="L771" s="278"/>
      <c r="M771" s="278"/>
      <c r="N771" s="278"/>
      <c r="O771" s="278"/>
      <c r="P771" s="278"/>
      <c r="Q771" s="278"/>
      <c r="R771" s="278"/>
      <c r="S771" s="134"/>
      <c r="T771" s="108"/>
      <c r="U771" s="27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row>
    <row r="772" spans="1:57" x14ac:dyDescent="0.25">
      <c r="A772" s="107"/>
      <c r="B772" s="278"/>
      <c r="C772" s="278"/>
      <c r="D772" s="278"/>
      <c r="E772" s="278"/>
      <c r="F772" s="278"/>
      <c r="G772" s="278"/>
      <c r="H772" s="278"/>
      <c r="I772" s="278"/>
      <c r="J772" s="278"/>
      <c r="K772" s="278"/>
      <c r="L772" s="278"/>
      <c r="M772" s="278"/>
      <c r="N772" s="278"/>
      <c r="O772" s="278"/>
      <c r="P772" s="278"/>
      <c r="Q772" s="278"/>
      <c r="R772" s="278"/>
      <c r="S772" s="134"/>
      <c r="T772" s="108"/>
      <c r="U772" s="27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row>
    <row r="773" spans="1:57" x14ac:dyDescent="0.25">
      <c r="A773" s="107"/>
      <c r="B773" s="278"/>
      <c r="C773" s="278"/>
      <c r="D773" s="278"/>
      <c r="E773" s="278"/>
      <c r="F773" s="278"/>
      <c r="G773" s="278"/>
      <c r="H773" s="278"/>
      <c r="I773" s="278"/>
      <c r="J773" s="278"/>
      <c r="K773" s="278"/>
      <c r="L773" s="278"/>
      <c r="M773" s="278"/>
      <c r="N773" s="278"/>
      <c r="O773" s="278"/>
      <c r="P773" s="278"/>
      <c r="Q773" s="278"/>
      <c r="R773" s="278"/>
      <c r="S773" s="134"/>
      <c r="T773" s="108"/>
      <c r="U773" s="27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row>
    <row r="774" spans="1:57" x14ac:dyDescent="0.25">
      <c r="A774" s="107"/>
      <c r="B774" s="278"/>
      <c r="C774" s="278"/>
      <c r="D774" s="278"/>
      <c r="E774" s="278"/>
      <c r="F774" s="278"/>
      <c r="G774" s="278"/>
      <c r="H774" s="278"/>
      <c r="I774" s="278"/>
      <c r="J774" s="278"/>
      <c r="K774" s="278"/>
      <c r="L774" s="278"/>
      <c r="M774" s="278"/>
      <c r="N774" s="278"/>
      <c r="O774" s="278"/>
      <c r="P774" s="278"/>
      <c r="Q774" s="278"/>
      <c r="R774" s="278"/>
      <c r="S774" s="134"/>
      <c r="T774" s="108"/>
      <c r="U774" s="27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row>
    <row r="775" spans="1:57" x14ac:dyDescent="0.25">
      <c r="A775" s="107"/>
      <c r="B775" s="278"/>
      <c r="C775" s="278"/>
      <c r="D775" s="278"/>
      <c r="E775" s="278"/>
      <c r="F775" s="278"/>
      <c r="G775" s="278"/>
      <c r="H775" s="278"/>
      <c r="I775" s="278"/>
      <c r="J775" s="278"/>
      <c r="K775" s="278"/>
      <c r="L775" s="278"/>
      <c r="M775" s="278"/>
      <c r="N775" s="278"/>
      <c r="O775" s="278"/>
      <c r="P775" s="278"/>
      <c r="Q775" s="278"/>
      <c r="R775" s="278"/>
      <c r="S775" s="134"/>
      <c r="T775" s="108"/>
      <c r="U775" s="27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row>
    <row r="776" spans="1:57" x14ac:dyDescent="0.25">
      <c r="A776" s="107"/>
      <c r="B776" s="278"/>
      <c r="C776" s="278"/>
      <c r="D776" s="278"/>
      <c r="E776" s="278"/>
      <c r="F776" s="278"/>
      <c r="G776" s="278"/>
      <c r="H776" s="278"/>
      <c r="I776" s="278"/>
      <c r="J776" s="278"/>
      <c r="K776" s="278"/>
      <c r="L776" s="278"/>
      <c r="M776" s="278"/>
      <c r="N776" s="278"/>
      <c r="O776" s="278"/>
      <c r="P776" s="278"/>
      <c r="Q776" s="278"/>
      <c r="R776" s="278"/>
      <c r="S776" s="134"/>
      <c r="T776" s="108"/>
      <c r="U776" s="27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row>
    <row r="777" spans="1:57" x14ac:dyDescent="0.25">
      <c r="A777" s="107"/>
      <c r="B777" s="278"/>
      <c r="C777" s="278"/>
      <c r="D777" s="278"/>
      <c r="E777" s="278"/>
      <c r="F777" s="278"/>
      <c r="G777" s="278"/>
      <c r="H777" s="278"/>
      <c r="I777" s="278"/>
      <c r="J777" s="278"/>
      <c r="K777" s="278"/>
      <c r="L777" s="278"/>
      <c r="M777" s="278"/>
      <c r="N777" s="278"/>
      <c r="O777" s="278"/>
      <c r="P777" s="278"/>
      <c r="Q777" s="278"/>
      <c r="R777" s="278"/>
      <c r="S777" s="134"/>
      <c r="T777" s="108"/>
      <c r="U777" s="27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row>
    <row r="778" spans="1:57" x14ac:dyDescent="0.25">
      <c r="A778" s="107"/>
      <c r="B778" s="278"/>
      <c r="C778" s="278"/>
      <c r="D778" s="278"/>
      <c r="E778" s="278"/>
      <c r="F778" s="278"/>
      <c r="G778" s="278"/>
      <c r="H778" s="278"/>
      <c r="I778" s="278"/>
      <c r="J778" s="278"/>
      <c r="K778" s="278"/>
      <c r="L778" s="278"/>
      <c r="M778" s="278"/>
      <c r="N778" s="278"/>
      <c r="O778" s="278"/>
      <c r="P778" s="278"/>
      <c r="Q778" s="278"/>
      <c r="R778" s="278"/>
      <c r="S778" s="134"/>
      <c r="T778" s="108"/>
      <c r="U778" s="27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row>
    <row r="779" spans="1:57" x14ac:dyDescent="0.25">
      <c r="A779" s="107"/>
      <c r="B779" s="278"/>
      <c r="C779" s="278"/>
      <c r="D779" s="278"/>
      <c r="E779" s="278"/>
      <c r="F779" s="278"/>
      <c r="G779" s="278"/>
      <c r="H779" s="278"/>
      <c r="I779" s="278"/>
      <c r="J779" s="278"/>
      <c r="K779" s="278"/>
      <c r="L779" s="278"/>
      <c r="M779" s="278"/>
      <c r="N779" s="278"/>
      <c r="O779" s="278"/>
      <c r="P779" s="278"/>
      <c r="Q779" s="278"/>
      <c r="R779" s="278"/>
      <c r="S779" s="134"/>
      <c r="T779" s="108"/>
      <c r="U779" s="27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row>
    <row r="780" spans="1:57" x14ac:dyDescent="0.25">
      <c r="A780" s="107"/>
      <c r="B780" s="278"/>
      <c r="C780" s="278"/>
      <c r="D780" s="278"/>
      <c r="E780" s="278"/>
      <c r="F780" s="278"/>
      <c r="G780" s="278"/>
      <c r="H780" s="278"/>
      <c r="I780" s="278"/>
      <c r="J780" s="278"/>
      <c r="K780" s="278"/>
      <c r="L780" s="278"/>
      <c r="M780" s="278"/>
      <c r="N780" s="278"/>
      <c r="O780" s="278"/>
      <c r="P780" s="278"/>
      <c r="Q780" s="278"/>
      <c r="R780" s="278"/>
      <c r="S780" s="134"/>
      <c r="T780" s="108"/>
      <c r="U780" s="27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row>
    <row r="781" spans="1:57" x14ac:dyDescent="0.25">
      <c r="A781" s="107"/>
      <c r="B781" s="278"/>
      <c r="C781" s="278"/>
      <c r="D781" s="278"/>
      <c r="E781" s="278"/>
      <c r="F781" s="278"/>
      <c r="G781" s="278"/>
      <c r="H781" s="278"/>
      <c r="I781" s="278"/>
      <c r="J781" s="278"/>
      <c r="K781" s="278"/>
      <c r="L781" s="278"/>
      <c r="M781" s="278"/>
      <c r="N781" s="278"/>
      <c r="O781" s="278"/>
      <c r="P781" s="278"/>
      <c r="Q781" s="278"/>
      <c r="R781" s="278"/>
      <c r="S781" s="134"/>
      <c r="T781" s="108"/>
      <c r="U781" s="27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row>
    <row r="782" spans="1:57" x14ac:dyDescent="0.25">
      <c r="A782" s="107"/>
      <c r="B782" s="278"/>
      <c r="C782" s="278"/>
      <c r="D782" s="278"/>
      <c r="E782" s="278"/>
      <c r="F782" s="278"/>
      <c r="G782" s="278"/>
      <c r="H782" s="278"/>
      <c r="I782" s="278"/>
      <c r="J782" s="278"/>
      <c r="K782" s="278"/>
      <c r="L782" s="278"/>
      <c r="M782" s="278"/>
      <c r="N782" s="278"/>
      <c r="O782" s="278"/>
      <c r="P782" s="278"/>
      <c r="Q782" s="278"/>
      <c r="R782" s="278"/>
      <c r="S782" s="134"/>
      <c r="T782" s="108"/>
      <c r="U782" s="27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row>
    <row r="783" spans="1:57" x14ac:dyDescent="0.25">
      <c r="A783" s="107"/>
      <c r="B783" s="278"/>
      <c r="C783" s="278"/>
      <c r="D783" s="278"/>
      <c r="E783" s="278"/>
      <c r="F783" s="278"/>
      <c r="G783" s="278"/>
      <c r="H783" s="278"/>
      <c r="I783" s="278"/>
      <c r="J783" s="278"/>
      <c r="K783" s="278"/>
      <c r="L783" s="278"/>
      <c r="M783" s="278"/>
      <c r="N783" s="278"/>
      <c r="O783" s="278"/>
      <c r="P783" s="278"/>
      <c r="Q783" s="278"/>
      <c r="R783" s="278"/>
      <c r="S783" s="134"/>
      <c r="T783" s="108"/>
      <c r="U783" s="27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row>
    <row r="784" spans="1:57" x14ac:dyDescent="0.25">
      <c r="A784" s="107"/>
      <c r="B784" s="278"/>
      <c r="C784" s="278"/>
      <c r="D784" s="278"/>
      <c r="E784" s="278"/>
      <c r="F784" s="278"/>
      <c r="G784" s="278"/>
      <c r="H784" s="278"/>
      <c r="I784" s="278"/>
      <c r="J784" s="278"/>
      <c r="K784" s="278"/>
      <c r="L784" s="278"/>
      <c r="M784" s="278"/>
      <c r="N784" s="278"/>
      <c r="O784" s="278"/>
      <c r="P784" s="278"/>
      <c r="Q784" s="278"/>
      <c r="R784" s="278"/>
      <c r="S784" s="134"/>
      <c r="T784" s="108"/>
      <c r="U784" s="27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row>
    <row r="785" spans="1:57" x14ac:dyDescent="0.25">
      <c r="A785" s="107"/>
      <c r="B785" s="278"/>
      <c r="C785" s="278"/>
      <c r="D785" s="278"/>
      <c r="E785" s="278"/>
      <c r="F785" s="278"/>
      <c r="G785" s="278"/>
      <c r="H785" s="278"/>
      <c r="I785" s="278"/>
      <c r="J785" s="278"/>
      <c r="K785" s="278"/>
      <c r="L785" s="278"/>
      <c r="M785" s="278"/>
      <c r="N785" s="278"/>
      <c r="O785" s="278"/>
      <c r="P785" s="278"/>
      <c r="Q785" s="278"/>
      <c r="R785" s="278"/>
      <c r="S785" s="134"/>
      <c r="T785" s="108"/>
      <c r="U785" s="27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row>
    <row r="786" spans="1:57" x14ac:dyDescent="0.25">
      <c r="A786" s="107"/>
      <c r="B786" s="278"/>
      <c r="C786" s="278"/>
      <c r="D786" s="278"/>
      <c r="E786" s="278"/>
      <c r="F786" s="278"/>
      <c r="G786" s="278"/>
      <c r="H786" s="278"/>
      <c r="I786" s="278"/>
      <c r="J786" s="278"/>
      <c r="K786" s="278"/>
      <c r="L786" s="278"/>
      <c r="M786" s="278"/>
      <c r="N786" s="278"/>
      <c r="O786" s="278"/>
      <c r="P786" s="278"/>
      <c r="Q786" s="278"/>
      <c r="R786" s="278"/>
      <c r="S786" s="134"/>
      <c r="T786" s="108"/>
      <c r="U786" s="27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row>
    <row r="787" spans="1:57" x14ac:dyDescent="0.25">
      <c r="A787" s="107"/>
      <c r="B787" s="278"/>
      <c r="C787" s="278"/>
      <c r="D787" s="278"/>
      <c r="E787" s="278"/>
      <c r="F787" s="278"/>
      <c r="G787" s="278"/>
      <c r="H787" s="278"/>
      <c r="I787" s="278"/>
      <c r="J787" s="278"/>
      <c r="K787" s="278"/>
      <c r="L787" s="278"/>
      <c r="M787" s="278"/>
      <c r="N787" s="278"/>
      <c r="O787" s="278"/>
      <c r="P787" s="278"/>
      <c r="Q787" s="278"/>
      <c r="R787" s="278"/>
      <c r="S787" s="134"/>
      <c r="T787" s="108"/>
      <c r="U787" s="27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row>
    <row r="788" spans="1:57" x14ac:dyDescent="0.25">
      <c r="A788" s="107"/>
      <c r="B788" s="278"/>
      <c r="C788" s="278"/>
      <c r="D788" s="278"/>
      <c r="E788" s="278"/>
      <c r="F788" s="278"/>
      <c r="G788" s="278"/>
      <c r="H788" s="278"/>
      <c r="I788" s="278"/>
      <c r="J788" s="278"/>
      <c r="K788" s="278"/>
      <c r="L788" s="278"/>
      <c r="M788" s="278"/>
      <c r="N788" s="278"/>
      <c r="O788" s="278"/>
      <c r="P788" s="278"/>
      <c r="Q788" s="278"/>
      <c r="R788" s="278"/>
      <c r="S788" s="134"/>
      <c r="T788" s="108"/>
      <c r="U788" s="27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row>
    <row r="789" spans="1:57" x14ac:dyDescent="0.25">
      <c r="A789" s="107"/>
      <c r="B789" s="278"/>
      <c r="C789" s="278"/>
      <c r="D789" s="278"/>
      <c r="E789" s="278"/>
      <c r="F789" s="278"/>
      <c r="G789" s="278"/>
      <c r="H789" s="278"/>
      <c r="I789" s="278"/>
      <c r="J789" s="278"/>
      <c r="K789" s="278"/>
      <c r="L789" s="278"/>
      <c r="M789" s="278"/>
      <c r="N789" s="278"/>
      <c r="O789" s="278"/>
      <c r="P789" s="278"/>
      <c r="Q789" s="278"/>
      <c r="R789" s="278"/>
      <c r="S789" s="134"/>
      <c r="T789" s="108"/>
      <c r="U789" s="27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row>
    <row r="790" spans="1:57" x14ac:dyDescent="0.25">
      <c r="A790" s="107"/>
      <c r="B790" s="278"/>
      <c r="C790" s="278"/>
      <c r="D790" s="278"/>
      <c r="E790" s="278"/>
      <c r="F790" s="278"/>
      <c r="G790" s="278"/>
      <c r="H790" s="278"/>
      <c r="I790" s="278"/>
      <c r="J790" s="278"/>
      <c r="K790" s="278"/>
      <c r="L790" s="278"/>
      <c r="M790" s="278"/>
      <c r="N790" s="278"/>
      <c r="O790" s="278"/>
      <c r="P790" s="278"/>
      <c r="Q790" s="278"/>
      <c r="R790" s="278"/>
      <c r="S790" s="134"/>
      <c r="T790" s="108"/>
      <c r="U790" s="27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row>
    <row r="791" spans="1:57" x14ac:dyDescent="0.25">
      <c r="A791" s="107"/>
      <c r="B791" s="278"/>
      <c r="C791" s="278"/>
      <c r="D791" s="278"/>
      <c r="E791" s="278"/>
      <c r="F791" s="278"/>
      <c r="G791" s="278"/>
      <c r="H791" s="278"/>
      <c r="I791" s="278"/>
      <c r="J791" s="278"/>
      <c r="K791" s="278"/>
      <c r="L791" s="278"/>
      <c r="M791" s="278"/>
      <c r="N791" s="278"/>
      <c r="O791" s="278"/>
      <c r="P791" s="278"/>
      <c r="Q791" s="278"/>
      <c r="R791" s="278"/>
      <c r="S791" s="134"/>
      <c r="T791" s="108"/>
      <c r="U791" s="27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row>
    <row r="792" spans="1:57" x14ac:dyDescent="0.25">
      <c r="A792" s="107"/>
      <c r="B792" s="278"/>
      <c r="C792" s="278"/>
      <c r="D792" s="278"/>
      <c r="E792" s="278"/>
      <c r="F792" s="278"/>
      <c r="G792" s="278"/>
      <c r="H792" s="278"/>
      <c r="I792" s="278"/>
      <c r="J792" s="278"/>
      <c r="K792" s="278"/>
      <c r="L792" s="278"/>
      <c r="M792" s="278"/>
      <c r="N792" s="278"/>
      <c r="O792" s="278"/>
      <c r="P792" s="278"/>
      <c r="Q792" s="278"/>
      <c r="R792" s="278"/>
      <c r="S792" s="134"/>
      <c r="T792" s="108"/>
      <c r="U792" s="27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row>
    <row r="793" spans="1:57" x14ac:dyDescent="0.25">
      <c r="A793" s="107"/>
      <c r="B793" s="278"/>
      <c r="C793" s="278"/>
      <c r="D793" s="278"/>
      <c r="E793" s="278"/>
      <c r="F793" s="278"/>
      <c r="G793" s="278"/>
      <c r="H793" s="278"/>
      <c r="I793" s="278"/>
      <c r="J793" s="278"/>
      <c r="K793" s="278"/>
      <c r="L793" s="278"/>
      <c r="M793" s="278"/>
      <c r="N793" s="278"/>
      <c r="O793" s="278"/>
      <c r="P793" s="278"/>
      <c r="Q793" s="278"/>
      <c r="R793" s="278"/>
      <c r="S793" s="134"/>
      <c r="T793" s="108"/>
      <c r="U793" s="27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row>
    <row r="794" spans="1:57" x14ac:dyDescent="0.25">
      <c r="A794" s="107"/>
      <c r="B794" s="278"/>
      <c r="C794" s="278"/>
      <c r="D794" s="278"/>
      <c r="E794" s="278"/>
      <c r="F794" s="278"/>
      <c r="G794" s="278"/>
      <c r="H794" s="278"/>
      <c r="I794" s="278"/>
      <c r="J794" s="278"/>
      <c r="K794" s="278"/>
      <c r="L794" s="278"/>
      <c r="M794" s="278"/>
      <c r="N794" s="278"/>
      <c r="O794" s="278"/>
      <c r="P794" s="278"/>
      <c r="Q794" s="278"/>
      <c r="R794" s="278"/>
      <c r="S794" s="134"/>
      <c r="T794" s="108"/>
      <c r="U794" s="27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row>
    <row r="795" spans="1:57" x14ac:dyDescent="0.25">
      <c r="A795" s="107"/>
      <c r="B795" s="278"/>
      <c r="C795" s="278"/>
      <c r="D795" s="278"/>
      <c r="E795" s="278"/>
      <c r="F795" s="278"/>
      <c r="G795" s="278"/>
      <c r="H795" s="278"/>
      <c r="I795" s="278"/>
      <c r="J795" s="278"/>
      <c r="K795" s="278"/>
      <c r="L795" s="278"/>
      <c r="M795" s="278"/>
      <c r="N795" s="278"/>
      <c r="O795" s="278"/>
      <c r="P795" s="278"/>
      <c r="Q795" s="278"/>
      <c r="R795" s="278"/>
      <c r="S795" s="134"/>
      <c r="T795" s="108"/>
      <c r="U795" s="27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row>
    <row r="796" spans="1:57" x14ac:dyDescent="0.25">
      <c r="A796" s="107"/>
      <c r="B796" s="278"/>
      <c r="C796" s="278"/>
      <c r="D796" s="278"/>
      <c r="E796" s="278"/>
      <c r="F796" s="278"/>
      <c r="G796" s="278"/>
      <c r="H796" s="278"/>
      <c r="I796" s="278"/>
      <c r="J796" s="278"/>
      <c r="K796" s="278"/>
      <c r="L796" s="278"/>
      <c r="M796" s="278"/>
      <c r="N796" s="278"/>
      <c r="O796" s="278"/>
      <c r="P796" s="278"/>
      <c r="Q796" s="278"/>
      <c r="R796" s="278"/>
      <c r="S796" s="134"/>
      <c r="T796" s="108"/>
      <c r="U796" s="27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row>
    <row r="797" spans="1:57" x14ac:dyDescent="0.25">
      <c r="A797" s="107"/>
      <c r="B797" s="278"/>
      <c r="C797" s="278"/>
      <c r="D797" s="278"/>
      <c r="E797" s="278"/>
      <c r="F797" s="278"/>
      <c r="G797" s="278"/>
      <c r="H797" s="278"/>
      <c r="I797" s="278"/>
      <c r="J797" s="278"/>
      <c r="K797" s="278"/>
      <c r="L797" s="278"/>
      <c r="M797" s="278"/>
      <c r="N797" s="278"/>
      <c r="O797" s="278"/>
      <c r="P797" s="278"/>
      <c r="Q797" s="278"/>
      <c r="R797" s="278"/>
      <c r="S797" s="134"/>
      <c r="T797" s="108"/>
      <c r="U797" s="27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row>
    <row r="798" spans="1:57" x14ac:dyDescent="0.25">
      <c r="A798" s="107"/>
      <c r="B798" s="278"/>
      <c r="C798" s="278"/>
      <c r="D798" s="278"/>
      <c r="E798" s="278"/>
      <c r="F798" s="278"/>
      <c r="G798" s="278"/>
      <c r="H798" s="278"/>
      <c r="I798" s="278"/>
      <c r="J798" s="278"/>
      <c r="K798" s="278"/>
      <c r="L798" s="278"/>
      <c r="M798" s="278"/>
      <c r="N798" s="278"/>
      <c r="O798" s="278"/>
      <c r="P798" s="278"/>
      <c r="Q798" s="278"/>
      <c r="R798" s="278"/>
      <c r="S798" s="134"/>
      <c r="T798" s="108"/>
      <c r="U798" s="27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row>
    <row r="799" spans="1:57" x14ac:dyDescent="0.25">
      <c r="A799" s="107"/>
      <c r="B799" s="278"/>
      <c r="C799" s="278"/>
      <c r="D799" s="278"/>
      <c r="E799" s="278"/>
      <c r="F799" s="278"/>
      <c r="G799" s="278"/>
      <c r="H799" s="278"/>
      <c r="I799" s="278"/>
      <c r="J799" s="278"/>
      <c r="K799" s="278"/>
      <c r="L799" s="278"/>
      <c r="M799" s="278"/>
      <c r="N799" s="278"/>
      <c r="O799" s="278"/>
      <c r="P799" s="278"/>
      <c r="Q799" s="278"/>
      <c r="R799" s="278"/>
      <c r="S799" s="134"/>
      <c r="T799" s="108"/>
      <c r="U799" s="27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row>
    <row r="800" spans="1:57" x14ac:dyDescent="0.25">
      <c r="A800" s="107"/>
      <c r="B800" s="278"/>
      <c r="C800" s="278"/>
      <c r="D800" s="278"/>
      <c r="E800" s="278"/>
      <c r="F800" s="278"/>
      <c r="G800" s="278"/>
      <c r="H800" s="278"/>
      <c r="I800" s="278"/>
      <c r="J800" s="278"/>
      <c r="K800" s="278"/>
      <c r="L800" s="278"/>
      <c r="M800" s="278"/>
      <c r="N800" s="278"/>
      <c r="O800" s="278"/>
      <c r="P800" s="278"/>
      <c r="Q800" s="278"/>
      <c r="R800" s="278"/>
      <c r="S800" s="134"/>
      <c r="T800" s="108"/>
      <c r="U800" s="27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row>
    <row r="801" spans="1:57" x14ac:dyDescent="0.25">
      <c r="A801" s="107"/>
      <c r="B801" s="278"/>
      <c r="C801" s="278"/>
      <c r="D801" s="278"/>
      <c r="E801" s="278"/>
      <c r="F801" s="278"/>
      <c r="G801" s="278"/>
      <c r="H801" s="278"/>
      <c r="I801" s="278"/>
      <c r="J801" s="278"/>
      <c r="K801" s="278"/>
      <c r="L801" s="278"/>
      <c r="M801" s="278"/>
      <c r="N801" s="278"/>
      <c r="O801" s="278"/>
      <c r="P801" s="278"/>
      <c r="Q801" s="278"/>
      <c r="R801" s="278"/>
      <c r="S801" s="134"/>
      <c r="T801" s="108"/>
      <c r="U801" s="27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row>
    <row r="802" spans="1:57" x14ac:dyDescent="0.25">
      <c r="A802" s="107"/>
      <c r="B802" s="278"/>
      <c r="C802" s="278"/>
      <c r="D802" s="278"/>
      <c r="E802" s="278"/>
      <c r="F802" s="278"/>
      <c r="G802" s="278"/>
      <c r="H802" s="278"/>
      <c r="I802" s="278"/>
      <c r="J802" s="278"/>
      <c r="K802" s="278"/>
      <c r="L802" s="278"/>
      <c r="M802" s="278"/>
      <c r="N802" s="278"/>
      <c r="O802" s="278"/>
      <c r="P802" s="278"/>
      <c r="Q802" s="278"/>
      <c r="R802" s="278"/>
      <c r="S802" s="134"/>
      <c r="T802" s="108"/>
      <c r="U802" s="27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row>
    <row r="803" spans="1:57" x14ac:dyDescent="0.25">
      <c r="A803" s="107"/>
      <c r="B803" s="278"/>
      <c r="C803" s="278"/>
      <c r="D803" s="278"/>
      <c r="E803" s="278"/>
      <c r="F803" s="278"/>
      <c r="G803" s="278"/>
      <c r="H803" s="278"/>
      <c r="I803" s="278"/>
      <c r="J803" s="278"/>
      <c r="K803" s="278"/>
      <c r="L803" s="278"/>
      <c r="M803" s="278"/>
      <c r="N803" s="278"/>
      <c r="O803" s="278"/>
      <c r="P803" s="278"/>
      <c r="Q803" s="278"/>
      <c r="R803" s="278"/>
      <c r="S803" s="134"/>
      <c r="T803" s="108"/>
      <c r="U803" s="27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row>
    <row r="804" spans="1:57" x14ac:dyDescent="0.25">
      <c r="A804" s="107"/>
      <c r="B804" s="278"/>
      <c r="C804" s="278"/>
      <c r="D804" s="278"/>
      <c r="E804" s="278"/>
      <c r="F804" s="278"/>
      <c r="G804" s="278"/>
      <c r="H804" s="278"/>
      <c r="I804" s="278"/>
      <c r="J804" s="278"/>
      <c r="K804" s="278"/>
      <c r="L804" s="278"/>
      <c r="M804" s="278"/>
      <c r="N804" s="278"/>
      <c r="O804" s="278"/>
      <c r="P804" s="278"/>
      <c r="Q804" s="278"/>
      <c r="R804" s="278"/>
      <c r="S804" s="134"/>
      <c r="T804" s="108"/>
      <c r="U804" s="27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row>
    <row r="805" spans="1:57" x14ac:dyDescent="0.25">
      <c r="A805" s="107"/>
      <c r="B805" s="278"/>
      <c r="C805" s="278"/>
      <c r="D805" s="278"/>
      <c r="E805" s="278"/>
      <c r="F805" s="278"/>
      <c r="G805" s="278"/>
      <c r="H805" s="278"/>
      <c r="I805" s="278"/>
      <c r="J805" s="278"/>
      <c r="K805" s="278"/>
      <c r="L805" s="278"/>
      <c r="M805" s="278"/>
      <c r="N805" s="278"/>
      <c r="O805" s="278"/>
      <c r="P805" s="278"/>
      <c r="Q805" s="278"/>
      <c r="R805" s="278"/>
      <c r="S805" s="134"/>
      <c r="T805" s="108"/>
      <c r="U805" s="27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row>
    <row r="806" spans="1:57" x14ac:dyDescent="0.25">
      <c r="A806" s="107"/>
      <c r="B806" s="278"/>
      <c r="C806" s="278"/>
      <c r="D806" s="278"/>
      <c r="E806" s="278"/>
      <c r="F806" s="278"/>
      <c r="G806" s="278"/>
      <c r="H806" s="278"/>
      <c r="I806" s="278"/>
      <c r="J806" s="278"/>
      <c r="K806" s="278"/>
      <c r="L806" s="278"/>
      <c r="M806" s="278"/>
      <c r="N806" s="278"/>
      <c r="O806" s="278"/>
      <c r="P806" s="278"/>
      <c r="Q806" s="278"/>
      <c r="R806" s="278"/>
      <c r="S806" s="134"/>
      <c r="T806" s="108"/>
      <c r="U806" s="27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row>
    <row r="807" spans="1:57" x14ac:dyDescent="0.25">
      <c r="A807" s="107"/>
      <c r="B807" s="278"/>
      <c r="C807" s="278"/>
      <c r="D807" s="278"/>
      <c r="E807" s="278"/>
      <c r="F807" s="278"/>
      <c r="G807" s="278"/>
      <c r="H807" s="278"/>
      <c r="I807" s="278"/>
      <c r="J807" s="278"/>
      <c r="K807" s="278"/>
      <c r="L807" s="278"/>
      <c r="M807" s="278"/>
      <c r="N807" s="278"/>
      <c r="O807" s="278"/>
      <c r="P807" s="278"/>
      <c r="Q807" s="278"/>
      <c r="R807" s="278"/>
      <c r="S807" s="134"/>
      <c r="T807" s="108"/>
      <c r="U807" s="27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row>
    <row r="808" spans="1:57" x14ac:dyDescent="0.25">
      <c r="A808" s="107"/>
      <c r="B808" s="278"/>
      <c r="C808" s="278"/>
      <c r="D808" s="278"/>
      <c r="E808" s="278"/>
      <c r="F808" s="278"/>
      <c r="G808" s="278"/>
      <c r="H808" s="278"/>
      <c r="I808" s="278"/>
      <c r="J808" s="278"/>
      <c r="K808" s="278"/>
      <c r="L808" s="278"/>
      <c r="M808" s="278"/>
      <c r="N808" s="278"/>
      <c r="O808" s="278"/>
      <c r="P808" s="278"/>
      <c r="Q808" s="278"/>
      <c r="R808" s="278"/>
      <c r="S808" s="134"/>
      <c r="T808" s="108"/>
      <c r="U808" s="27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row>
    <row r="809" spans="1:57" x14ac:dyDescent="0.25">
      <c r="A809" s="107"/>
      <c r="B809" s="278"/>
      <c r="C809" s="278"/>
      <c r="D809" s="278"/>
      <c r="E809" s="278"/>
      <c r="F809" s="278"/>
      <c r="G809" s="278"/>
      <c r="H809" s="278"/>
      <c r="I809" s="278"/>
      <c r="J809" s="278"/>
      <c r="K809" s="278"/>
      <c r="L809" s="278"/>
      <c r="M809" s="278"/>
      <c r="N809" s="278"/>
      <c r="O809" s="278"/>
      <c r="P809" s="278"/>
      <c r="Q809" s="278"/>
      <c r="R809" s="278"/>
      <c r="S809" s="134"/>
      <c r="T809" s="108"/>
      <c r="U809" s="27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row>
    <row r="810" spans="1:57" x14ac:dyDescent="0.25">
      <c r="A810" s="107"/>
      <c r="B810" s="278"/>
      <c r="C810" s="278"/>
      <c r="D810" s="278"/>
      <c r="E810" s="278"/>
      <c r="F810" s="278"/>
      <c r="G810" s="278"/>
      <c r="H810" s="278"/>
      <c r="I810" s="278"/>
      <c r="J810" s="278"/>
      <c r="K810" s="278"/>
      <c r="L810" s="278"/>
      <c r="M810" s="278"/>
      <c r="N810" s="278"/>
      <c r="O810" s="278"/>
      <c r="P810" s="278"/>
      <c r="Q810" s="278"/>
      <c r="R810" s="278"/>
      <c r="S810" s="134"/>
      <c r="T810" s="108"/>
      <c r="U810" s="27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row>
    <row r="811" spans="1:57" x14ac:dyDescent="0.25">
      <c r="A811" s="107"/>
      <c r="B811" s="278"/>
      <c r="C811" s="278"/>
      <c r="D811" s="278"/>
      <c r="E811" s="278"/>
      <c r="F811" s="278"/>
      <c r="G811" s="278"/>
      <c r="H811" s="278"/>
      <c r="I811" s="278"/>
      <c r="J811" s="278"/>
      <c r="K811" s="278"/>
      <c r="L811" s="278"/>
      <c r="M811" s="278"/>
      <c r="N811" s="278"/>
      <c r="O811" s="278"/>
      <c r="P811" s="278"/>
      <c r="Q811" s="278"/>
      <c r="R811" s="278"/>
      <c r="S811" s="134"/>
      <c r="T811" s="108"/>
      <c r="U811" s="27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row>
    <row r="812" spans="1:57" x14ac:dyDescent="0.25">
      <c r="A812" s="107"/>
      <c r="B812" s="278"/>
      <c r="C812" s="278"/>
      <c r="D812" s="278"/>
      <c r="E812" s="278"/>
      <c r="F812" s="278"/>
      <c r="G812" s="278"/>
      <c r="H812" s="278"/>
      <c r="I812" s="278"/>
      <c r="J812" s="278"/>
      <c r="K812" s="278"/>
      <c r="L812" s="278"/>
      <c r="M812" s="278"/>
      <c r="N812" s="278"/>
      <c r="O812" s="278"/>
      <c r="P812" s="278"/>
      <c r="Q812" s="278"/>
      <c r="R812" s="278"/>
      <c r="S812" s="134"/>
      <c r="T812" s="108"/>
      <c r="U812" s="27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row>
    <row r="813" spans="1:57" x14ac:dyDescent="0.25">
      <c r="A813" s="107"/>
      <c r="B813" s="278"/>
      <c r="C813" s="278"/>
      <c r="D813" s="278"/>
      <c r="E813" s="278"/>
      <c r="F813" s="278"/>
      <c r="G813" s="278"/>
      <c r="H813" s="278"/>
      <c r="I813" s="278"/>
      <c r="J813" s="278"/>
      <c r="K813" s="278"/>
      <c r="L813" s="278"/>
      <c r="M813" s="278"/>
      <c r="N813" s="278"/>
      <c r="O813" s="278"/>
      <c r="P813" s="278"/>
      <c r="Q813" s="278"/>
      <c r="R813" s="278"/>
      <c r="S813" s="134"/>
      <c r="T813" s="108"/>
      <c r="U813" s="27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row>
    <row r="814" spans="1:57" x14ac:dyDescent="0.25">
      <c r="A814" s="107"/>
      <c r="B814" s="278"/>
      <c r="C814" s="278"/>
      <c r="D814" s="278"/>
      <c r="E814" s="278"/>
      <c r="F814" s="278"/>
      <c r="G814" s="278"/>
      <c r="H814" s="278"/>
      <c r="I814" s="278"/>
      <c r="J814" s="278"/>
      <c r="K814" s="278"/>
      <c r="L814" s="278"/>
      <c r="M814" s="278"/>
      <c r="N814" s="278"/>
      <c r="O814" s="278"/>
      <c r="P814" s="278"/>
      <c r="Q814" s="278"/>
      <c r="R814" s="278"/>
      <c r="S814" s="134"/>
      <c r="T814" s="108"/>
      <c r="U814" s="27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row>
    <row r="815" spans="1:57" x14ac:dyDescent="0.25">
      <c r="A815" s="107"/>
      <c r="B815" s="278"/>
      <c r="C815" s="278"/>
      <c r="D815" s="278"/>
      <c r="E815" s="278"/>
      <c r="F815" s="278"/>
      <c r="G815" s="278"/>
      <c r="H815" s="278"/>
      <c r="I815" s="278"/>
      <c r="J815" s="278"/>
      <c r="K815" s="278"/>
      <c r="L815" s="278"/>
      <c r="M815" s="278"/>
      <c r="N815" s="278"/>
      <c r="O815" s="278"/>
      <c r="P815" s="278"/>
      <c r="Q815" s="278"/>
      <c r="R815" s="278"/>
      <c r="S815" s="134"/>
      <c r="T815" s="108"/>
      <c r="U815" s="27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row>
    <row r="816" spans="1:57" x14ac:dyDescent="0.25">
      <c r="A816" s="107"/>
      <c r="B816" s="278"/>
      <c r="C816" s="278"/>
      <c r="D816" s="278"/>
      <c r="E816" s="278"/>
      <c r="F816" s="278"/>
      <c r="G816" s="278"/>
      <c r="H816" s="278"/>
      <c r="I816" s="278"/>
      <c r="J816" s="278"/>
      <c r="K816" s="278"/>
      <c r="L816" s="278"/>
      <c r="M816" s="278"/>
      <c r="N816" s="278"/>
      <c r="O816" s="278"/>
      <c r="P816" s="278"/>
      <c r="Q816" s="278"/>
      <c r="R816" s="278"/>
      <c r="S816" s="134"/>
      <c r="T816" s="108"/>
      <c r="U816" s="27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row>
    <row r="817" spans="1:57" x14ac:dyDescent="0.25">
      <c r="A817" s="107"/>
      <c r="B817" s="278"/>
      <c r="C817" s="278"/>
      <c r="D817" s="278"/>
      <c r="E817" s="278"/>
      <c r="F817" s="278"/>
      <c r="G817" s="278"/>
      <c r="H817" s="278"/>
      <c r="I817" s="278"/>
      <c r="J817" s="278"/>
      <c r="K817" s="278"/>
      <c r="L817" s="278"/>
      <c r="M817" s="278"/>
      <c r="N817" s="278"/>
      <c r="O817" s="278"/>
      <c r="P817" s="278"/>
      <c r="Q817" s="278"/>
      <c r="R817" s="278"/>
      <c r="S817" s="134"/>
      <c r="T817" s="108"/>
      <c r="U817" s="27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row>
    <row r="818" spans="1:57" x14ac:dyDescent="0.25">
      <c r="A818" s="107"/>
      <c r="B818" s="278"/>
      <c r="C818" s="278"/>
      <c r="D818" s="278"/>
      <c r="E818" s="278"/>
      <c r="F818" s="278"/>
      <c r="G818" s="278"/>
      <c r="H818" s="278"/>
      <c r="I818" s="278"/>
      <c r="J818" s="278"/>
      <c r="K818" s="278"/>
      <c r="L818" s="278"/>
      <c r="M818" s="278"/>
      <c r="N818" s="278"/>
      <c r="O818" s="278"/>
      <c r="P818" s="278"/>
      <c r="Q818" s="278"/>
      <c r="R818" s="278"/>
      <c r="S818" s="134"/>
      <c r="T818" s="108"/>
      <c r="U818" s="27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row>
    <row r="819" spans="1:57" x14ac:dyDescent="0.25">
      <c r="A819" s="107"/>
      <c r="B819" s="278"/>
      <c r="C819" s="278"/>
      <c r="D819" s="278"/>
      <c r="E819" s="278"/>
      <c r="F819" s="278"/>
      <c r="G819" s="278"/>
      <c r="H819" s="278"/>
      <c r="I819" s="278"/>
      <c r="J819" s="278"/>
      <c r="K819" s="278"/>
      <c r="L819" s="278"/>
      <c r="M819" s="278"/>
      <c r="N819" s="278"/>
      <c r="O819" s="278"/>
      <c r="P819" s="278"/>
      <c r="Q819" s="278"/>
      <c r="R819" s="278"/>
      <c r="S819" s="134"/>
      <c r="T819" s="108"/>
      <c r="U819" s="27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row>
    <row r="820" spans="1:57" x14ac:dyDescent="0.25">
      <c r="A820" s="107"/>
      <c r="B820" s="278"/>
      <c r="C820" s="278"/>
      <c r="D820" s="278"/>
      <c r="E820" s="278"/>
      <c r="F820" s="278"/>
      <c r="G820" s="278"/>
      <c r="H820" s="278"/>
      <c r="I820" s="278"/>
      <c r="J820" s="278"/>
      <c r="K820" s="278"/>
      <c r="L820" s="278"/>
      <c r="M820" s="278"/>
      <c r="N820" s="278"/>
      <c r="O820" s="278"/>
      <c r="P820" s="278"/>
      <c r="Q820" s="278"/>
      <c r="R820" s="278"/>
      <c r="S820" s="134"/>
      <c r="T820" s="108"/>
      <c r="U820" s="27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row>
    <row r="821" spans="1:57" x14ac:dyDescent="0.25">
      <c r="A821" s="107"/>
      <c r="B821" s="278"/>
      <c r="C821" s="278"/>
      <c r="D821" s="278"/>
      <c r="E821" s="278"/>
      <c r="F821" s="278"/>
      <c r="G821" s="278"/>
      <c r="H821" s="278"/>
      <c r="I821" s="278"/>
      <c r="J821" s="278"/>
      <c r="K821" s="278"/>
      <c r="L821" s="278"/>
      <c r="M821" s="278"/>
      <c r="N821" s="278"/>
      <c r="O821" s="278"/>
      <c r="P821" s="278"/>
      <c r="Q821" s="278"/>
      <c r="R821" s="278"/>
      <c r="S821" s="134"/>
      <c r="T821" s="108"/>
      <c r="U821" s="27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row>
    <row r="822" spans="1:57" x14ac:dyDescent="0.25">
      <c r="A822" s="107"/>
      <c r="B822" s="278"/>
      <c r="C822" s="278"/>
      <c r="D822" s="278"/>
      <c r="E822" s="278"/>
      <c r="F822" s="278"/>
      <c r="G822" s="278"/>
      <c r="H822" s="278"/>
      <c r="I822" s="278"/>
      <c r="J822" s="278"/>
      <c r="K822" s="278"/>
      <c r="L822" s="278"/>
      <c r="M822" s="278"/>
      <c r="N822" s="278"/>
      <c r="O822" s="278"/>
      <c r="P822" s="278"/>
      <c r="Q822" s="278"/>
      <c r="R822" s="278"/>
      <c r="S822" s="134"/>
      <c r="T822" s="108"/>
      <c r="U822" s="27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row>
    <row r="823" spans="1:57" x14ac:dyDescent="0.25">
      <c r="A823" s="107"/>
      <c r="B823" s="278"/>
      <c r="C823" s="278"/>
      <c r="D823" s="278"/>
      <c r="E823" s="278"/>
      <c r="F823" s="278"/>
      <c r="G823" s="278"/>
      <c r="H823" s="278"/>
      <c r="I823" s="278"/>
      <c r="J823" s="278"/>
      <c r="K823" s="278"/>
      <c r="L823" s="278"/>
      <c r="M823" s="278"/>
      <c r="N823" s="278"/>
      <c r="O823" s="278"/>
      <c r="P823" s="278"/>
      <c r="Q823" s="278"/>
      <c r="R823" s="278"/>
      <c r="S823" s="134"/>
      <c r="T823" s="108"/>
      <c r="U823" s="27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row>
    <row r="824" spans="1:57" x14ac:dyDescent="0.25">
      <c r="A824" s="107"/>
      <c r="B824" s="278"/>
      <c r="C824" s="278"/>
      <c r="D824" s="278"/>
      <c r="E824" s="278"/>
      <c r="F824" s="278"/>
      <c r="G824" s="278"/>
      <c r="H824" s="278"/>
      <c r="I824" s="278"/>
      <c r="J824" s="278"/>
      <c r="K824" s="278"/>
      <c r="L824" s="278"/>
      <c r="M824" s="278"/>
      <c r="N824" s="278"/>
      <c r="O824" s="278"/>
      <c r="P824" s="278"/>
      <c r="Q824" s="278"/>
      <c r="R824" s="278"/>
      <c r="S824" s="134"/>
      <c r="T824" s="108"/>
      <c r="U824" s="27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row>
    <row r="825" spans="1:57" x14ac:dyDescent="0.25">
      <c r="A825" s="107"/>
      <c r="B825" s="278"/>
      <c r="C825" s="278"/>
      <c r="D825" s="278"/>
      <c r="E825" s="278"/>
      <c r="F825" s="278"/>
      <c r="G825" s="278"/>
      <c r="H825" s="278"/>
      <c r="I825" s="278"/>
      <c r="J825" s="278"/>
      <c r="K825" s="278"/>
      <c r="L825" s="278"/>
      <c r="M825" s="278"/>
      <c r="N825" s="278"/>
      <c r="O825" s="278"/>
      <c r="P825" s="278"/>
      <c r="Q825" s="278"/>
      <c r="R825" s="278"/>
      <c r="S825" s="134"/>
      <c r="T825" s="108"/>
      <c r="U825" s="27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row>
    <row r="826" spans="1:57" x14ac:dyDescent="0.25">
      <c r="A826" s="107"/>
      <c r="B826" s="278"/>
      <c r="C826" s="278"/>
      <c r="D826" s="278"/>
      <c r="E826" s="278"/>
      <c r="F826" s="278"/>
      <c r="G826" s="278"/>
      <c r="H826" s="278"/>
      <c r="I826" s="278"/>
      <c r="J826" s="278"/>
      <c r="K826" s="278"/>
      <c r="L826" s="278"/>
      <c r="M826" s="278"/>
      <c r="N826" s="278"/>
      <c r="O826" s="278"/>
      <c r="P826" s="278"/>
      <c r="Q826" s="278"/>
      <c r="R826" s="278"/>
      <c r="S826" s="134"/>
      <c r="T826" s="108"/>
      <c r="U826" s="27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row>
    <row r="827" spans="1:57" x14ac:dyDescent="0.25">
      <c r="A827" s="107"/>
      <c r="B827" s="278"/>
      <c r="C827" s="278"/>
      <c r="D827" s="278"/>
      <c r="E827" s="278"/>
      <c r="F827" s="278"/>
      <c r="G827" s="278"/>
      <c r="H827" s="278"/>
      <c r="I827" s="278"/>
      <c r="J827" s="278"/>
      <c r="K827" s="278"/>
      <c r="L827" s="278"/>
      <c r="M827" s="278"/>
      <c r="N827" s="278"/>
      <c r="O827" s="278"/>
      <c r="P827" s="278"/>
      <c r="Q827" s="278"/>
      <c r="R827" s="278"/>
      <c r="S827" s="134"/>
      <c r="T827" s="108"/>
      <c r="U827" s="27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row>
    <row r="828" spans="1:57" x14ac:dyDescent="0.25">
      <c r="A828" s="107"/>
      <c r="B828" s="278"/>
      <c r="C828" s="278"/>
      <c r="D828" s="278"/>
      <c r="E828" s="278"/>
      <c r="F828" s="278"/>
      <c r="G828" s="278"/>
      <c r="H828" s="278"/>
      <c r="I828" s="278"/>
      <c r="J828" s="278"/>
      <c r="K828" s="278"/>
      <c r="L828" s="278"/>
      <c r="M828" s="278"/>
      <c r="N828" s="278"/>
      <c r="O828" s="278"/>
      <c r="P828" s="278"/>
      <c r="Q828" s="278"/>
      <c r="R828" s="278"/>
      <c r="S828" s="134"/>
      <c r="T828" s="108"/>
      <c r="U828" s="27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row>
    <row r="829" spans="1:57" x14ac:dyDescent="0.25">
      <c r="A829" s="107"/>
      <c r="B829" s="278"/>
      <c r="C829" s="278"/>
      <c r="D829" s="278"/>
      <c r="E829" s="278"/>
      <c r="F829" s="278"/>
      <c r="G829" s="278"/>
      <c r="H829" s="278"/>
      <c r="I829" s="278"/>
      <c r="J829" s="278"/>
      <c r="K829" s="278"/>
      <c r="L829" s="278"/>
      <c r="M829" s="278"/>
      <c r="N829" s="278"/>
      <c r="O829" s="278"/>
      <c r="P829" s="278"/>
      <c r="Q829" s="278"/>
      <c r="R829" s="278"/>
      <c r="S829" s="134"/>
      <c r="T829" s="108"/>
      <c r="U829" s="27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row>
    <row r="830" spans="1:57" x14ac:dyDescent="0.25">
      <c r="A830" s="107"/>
      <c r="B830" s="278"/>
      <c r="C830" s="278"/>
      <c r="D830" s="278"/>
      <c r="E830" s="278"/>
      <c r="F830" s="278"/>
      <c r="G830" s="278"/>
      <c r="H830" s="278"/>
      <c r="I830" s="278"/>
      <c r="J830" s="278"/>
      <c r="K830" s="278"/>
      <c r="L830" s="278"/>
      <c r="M830" s="278"/>
      <c r="N830" s="278"/>
      <c r="O830" s="278"/>
      <c r="P830" s="278"/>
      <c r="Q830" s="278"/>
      <c r="R830" s="278"/>
      <c r="S830" s="134"/>
      <c r="T830" s="108"/>
      <c r="U830" s="27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row>
    <row r="831" spans="1:57" x14ac:dyDescent="0.25">
      <c r="A831" s="107"/>
      <c r="B831" s="278"/>
      <c r="C831" s="278"/>
      <c r="D831" s="278"/>
      <c r="E831" s="278"/>
      <c r="F831" s="278"/>
      <c r="G831" s="278"/>
      <c r="H831" s="278"/>
      <c r="I831" s="278"/>
      <c r="J831" s="278"/>
      <c r="K831" s="278"/>
      <c r="L831" s="278"/>
      <c r="M831" s="278"/>
      <c r="N831" s="278"/>
      <c r="O831" s="278"/>
      <c r="P831" s="278"/>
      <c r="Q831" s="278"/>
      <c r="R831" s="278"/>
      <c r="S831" s="134"/>
      <c r="T831" s="108"/>
      <c r="U831" s="27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row>
    <row r="832" spans="1:57" x14ac:dyDescent="0.25">
      <c r="A832" s="107"/>
      <c r="B832" s="278"/>
      <c r="C832" s="278"/>
      <c r="D832" s="278"/>
      <c r="E832" s="278"/>
      <c r="F832" s="278"/>
      <c r="G832" s="278"/>
      <c r="H832" s="278"/>
      <c r="I832" s="278"/>
      <c r="J832" s="278"/>
      <c r="K832" s="278"/>
      <c r="L832" s="278"/>
      <c r="M832" s="278"/>
      <c r="N832" s="278"/>
      <c r="O832" s="278"/>
      <c r="P832" s="278"/>
      <c r="Q832" s="278"/>
      <c r="R832" s="278"/>
      <c r="S832" s="134"/>
      <c r="T832" s="108"/>
      <c r="U832" s="27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row>
    <row r="833" spans="1:57" x14ac:dyDescent="0.25">
      <c r="A833" s="107"/>
      <c r="B833" s="278"/>
      <c r="C833" s="278"/>
      <c r="D833" s="278"/>
      <c r="E833" s="278"/>
      <c r="F833" s="278"/>
      <c r="G833" s="278"/>
      <c r="H833" s="278"/>
      <c r="I833" s="278"/>
      <c r="J833" s="278"/>
      <c r="K833" s="278"/>
      <c r="L833" s="278"/>
      <c r="M833" s="278"/>
      <c r="N833" s="278"/>
      <c r="O833" s="278"/>
      <c r="P833" s="278"/>
      <c r="Q833" s="278"/>
      <c r="R833" s="278"/>
      <c r="S833" s="134"/>
      <c r="T833" s="108"/>
      <c r="U833" s="27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row>
    <row r="834" spans="1:57" x14ac:dyDescent="0.25">
      <c r="A834" s="107"/>
      <c r="B834" s="278"/>
      <c r="C834" s="278"/>
      <c r="D834" s="278"/>
      <c r="E834" s="278"/>
      <c r="F834" s="278"/>
      <c r="G834" s="278"/>
      <c r="H834" s="278"/>
      <c r="I834" s="278"/>
      <c r="J834" s="278"/>
      <c r="K834" s="278"/>
      <c r="L834" s="278"/>
      <c r="M834" s="278"/>
      <c r="N834" s="278"/>
      <c r="O834" s="278"/>
      <c r="P834" s="278"/>
      <c r="Q834" s="278"/>
      <c r="R834" s="278"/>
      <c r="S834" s="134"/>
      <c r="T834" s="108"/>
      <c r="U834" s="27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row>
    <row r="835" spans="1:57" x14ac:dyDescent="0.25">
      <c r="A835" s="107"/>
      <c r="B835" s="278"/>
      <c r="C835" s="278"/>
      <c r="D835" s="278"/>
      <c r="E835" s="278"/>
      <c r="F835" s="278"/>
      <c r="G835" s="278"/>
      <c r="H835" s="278"/>
      <c r="I835" s="278"/>
      <c r="J835" s="278"/>
      <c r="K835" s="278"/>
      <c r="L835" s="278"/>
      <c r="M835" s="278"/>
      <c r="N835" s="278"/>
      <c r="O835" s="278"/>
      <c r="P835" s="278"/>
      <c r="Q835" s="278"/>
      <c r="R835" s="278"/>
      <c r="S835" s="134"/>
      <c r="T835" s="108"/>
      <c r="U835" s="27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row>
    <row r="836" spans="1:57" x14ac:dyDescent="0.25">
      <c r="A836" s="107"/>
      <c r="B836" s="278"/>
      <c r="C836" s="278"/>
      <c r="D836" s="278"/>
      <c r="E836" s="278"/>
      <c r="F836" s="278"/>
      <c r="G836" s="278"/>
      <c r="H836" s="278"/>
      <c r="I836" s="278"/>
      <c r="J836" s="278"/>
      <c r="K836" s="278"/>
      <c r="L836" s="278"/>
      <c r="M836" s="278"/>
      <c r="N836" s="278"/>
      <c r="O836" s="278"/>
      <c r="P836" s="278"/>
      <c r="Q836" s="278"/>
      <c r="R836" s="278"/>
      <c r="S836" s="134"/>
      <c r="T836" s="108"/>
      <c r="U836" s="27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row>
    <row r="837" spans="1:57" x14ac:dyDescent="0.25">
      <c r="A837" s="107"/>
      <c r="B837" s="278"/>
      <c r="C837" s="278"/>
      <c r="D837" s="278"/>
      <c r="E837" s="278"/>
      <c r="F837" s="278"/>
      <c r="G837" s="278"/>
      <c r="H837" s="278"/>
      <c r="I837" s="278"/>
      <c r="J837" s="278"/>
      <c r="K837" s="278"/>
      <c r="L837" s="278"/>
      <c r="M837" s="278"/>
      <c r="N837" s="278"/>
      <c r="O837" s="278"/>
      <c r="P837" s="278"/>
      <c r="Q837" s="278"/>
      <c r="R837" s="278"/>
      <c r="S837" s="134"/>
      <c r="T837" s="108"/>
      <c r="U837" s="27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row>
    <row r="838" spans="1:57" x14ac:dyDescent="0.25">
      <c r="A838" s="107"/>
      <c r="B838" s="278"/>
      <c r="C838" s="278"/>
      <c r="D838" s="278"/>
      <c r="E838" s="278"/>
      <c r="F838" s="278"/>
      <c r="G838" s="278"/>
      <c r="H838" s="278"/>
      <c r="I838" s="278"/>
      <c r="J838" s="278"/>
      <c r="K838" s="278"/>
      <c r="L838" s="278"/>
      <c r="M838" s="278"/>
      <c r="N838" s="278"/>
      <c r="O838" s="278"/>
      <c r="P838" s="278"/>
      <c r="Q838" s="278"/>
      <c r="R838" s="278"/>
      <c r="S838" s="134"/>
      <c r="T838" s="108"/>
      <c r="U838" s="27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row>
    <row r="839" spans="1:57" x14ac:dyDescent="0.25">
      <c r="A839" s="107"/>
      <c r="B839" s="278"/>
      <c r="C839" s="278"/>
      <c r="D839" s="278"/>
      <c r="E839" s="278"/>
      <c r="F839" s="278"/>
      <c r="G839" s="278"/>
      <c r="H839" s="278"/>
      <c r="I839" s="278"/>
      <c r="J839" s="278"/>
      <c r="K839" s="278"/>
      <c r="L839" s="278"/>
      <c r="M839" s="278"/>
      <c r="N839" s="278"/>
      <c r="O839" s="278"/>
      <c r="P839" s="278"/>
      <c r="Q839" s="278"/>
      <c r="R839" s="278"/>
      <c r="S839" s="134"/>
      <c r="T839" s="108"/>
      <c r="U839" s="27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row>
    <row r="840" spans="1:57" x14ac:dyDescent="0.25">
      <c r="A840" s="107"/>
      <c r="B840" s="278"/>
      <c r="C840" s="278"/>
      <c r="D840" s="278"/>
      <c r="E840" s="278"/>
      <c r="F840" s="278"/>
      <c r="G840" s="278"/>
      <c r="H840" s="278"/>
      <c r="I840" s="278"/>
      <c r="J840" s="278"/>
      <c r="K840" s="278"/>
      <c r="L840" s="278"/>
      <c r="M840" s="278"/>
      <c r="N840" s="278"/>
      <c r="O840" s="278"/>
      <c r="P840" s="278"/>
      <c r="Q840" s="278"/>
      <c r="R840" s="278"/>
      <c r="S840" s="134"/>
      <c r="T840" s="108"/>
      <c r="U840" s="27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row>
    <row r="841" spans="1:57" x14ac:dyDescent="0.25">
      <c r="A841" s="107"/>
      <c r="B841" s="278"/>
      <c r="C841" s="278"/>
      <c r="D841" s="278"/>
      <c r="E841" s="278"/>
      <c r="F841" s="278"/>
      <c r="G841" s="278"/>
      <c r="H841" s="278"/>
      <c r="I841" s="278"/>
      <c r="J841" s="278"/>
      <c r="K841" s="278"/>
      <c r="L841" s="278"/>
      <c r="M841" s="278"/>
      <c r="N841" s="278"/>
      <c r="O841" s="278"/>
      <c r="P841" s="278"/>
      <c r="Q841" s="278"/>
      <c r="R841" s="278"/>
      <c r="S841" s="134"/>
      <c r="T841" s="108"/>
      <c r="U841" s="27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row>
    <row r="842" spans="1:57" x14ac:dyDescent="0.25">
      <c r="A842" s="107"/>
      <c r="B842" s="278"/>
      <c r="C842" s="278"/>
      <c r="D842" s="278"/>
      <c r="E842" s="278"/>
      <c r="F842" s="278"/>
      <c r="G842" s="278"/>
      <c r="H842" s="278"/>
      <c r="I842" s="278"/>
      <c r="J842" s="278"/>
      <c r="K842" s="278"/>
      <c r="L842" s="278"/>
      <c r="M842" s="278"/>
      <c r="N842" s="278"/>
      <c r="O842" s="278"/>
      <c r="P842" s="278"/>
      <c r="Q842" s="278"/>
      <c r="R842" s="278"/>
      <c r="S842" s="134"/>
      <c r="T842" s="108"/>
      <c r="U842" s="27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row>
    <row r="843" spans="1:57" x14ac:dyDescent="0.25">
      <c r="A843" s="107"/>
      <c r="B843" s="278"/>
      <c r="C843" s="278"/>
      <c r="D843" s="278"/>
      <c r="E843" s="278"/>
      <c r="F843" s="278"/>
      <c r="G843" s="278"/>
      <c r="H843" s="278"/>
      <c r="I843" s="278"/>
      <c r="J843" s="278"/>
      <c r="K843" s="278"/>
      <c r="L843" s="278"/>
      <c r="M843" s="278"/>
      <c r="N843" s="278"/>
      <c r="O843" s="278"/>
      <c r="P843" s="278"/>
      <c r="Q843" s="278"/>
      <c r="R843" s="278"/>
      <c r="S843" s="134"/>
      <c r="T843" s="108"/>
      <c r="U843" s="27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row>
    <row r="844" spans="1:57" x14ac:dyDescent="0.25">
      <c r="A844" s="107"/>
      <c r="B844" s="278"/>
      <c r="C844" s="278"/>
      <c r="D844" s="278"/>
      <c r="E844" s="278"/>
      <c r="F844" s="278"/>
      <c r="G844" s="278"/>
      <c r="H844" s="278"/>
      <c r="I844" s="278"/>
      <c r="J844" s="278"/>
      <c r="K844" s="278"/>
      <c r="L844" s="278"/>
      <c r="M844" s="278"/>
      <c r="N844" s="278"/>
      <c r="O844" s="278"/>
      <c r="P844" s="278"/>
      <c r="Q844" s="278"/>
      <c r="R844" s="278"/>
      <c r="S844" s="134"/>
      <c r="T844" s="108"/>
      <c r="U844" s="27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row>
    <row r="845" spans="1:57" x14ac:dyDescent="0.25">
      <c r="A845" s="107"/>
      <c r="B845" s="278"/>
      <c r="C845" s="278"/>
      <c r="D845" s="278"/>
      <c r="E845" s="278"/>
      <c r="F845" s="278"/>
      <c r="G845" s="278"/>
      <c r="H845" s="278"/>
      <c r="I845" s="278"/>
      <c r="J845" s="278"/>
      <c r="K845" s="278"/>
      <c r="L845" s="278"/>
      <c r="M845" s="278"/>
      <c r="N845" s="278"/>
      <c r="O845" s="278"/>
      <c r="P845" s="278"/>
      <c r="Q845" s="278"/>
      <c r="R845" s="278"/>
      <c r="S845" s="134"/>
      <c r="T845" s="108"/>
      <c r="U845" s="27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row>
    <row r="846" spans="1:57" x14ac:dyDescent="0.25">
      <c r="A846" s="107"/>
      <c r="B846" s="278"/>
      <c r="C846" s="278"/>
      <c r="D846" s="278"/>
      <c r="E846" s="278"/>
      <c r="F846" s="278"/>
      <c r="G846" s="278"/>
      <c r="H846" s="278"/>
      <c r="I846" s="278"/>
      <c r="J846" s="278"/>
      <c r="K846" s="278"/>
      <c r="L846" s="278"/>
      <c r="M846" s="278"/>
      <c r="N846" s="278"/>
      <c r="O846" s="278"/>
      <c r="P846" s="278"/>
      <c r="Q846" s="278"/>
      <c r="R846" s="278"/>
      <c r="S846" s="134"/>
      <c r="T846" s="108"/>
      <c r="U846" s="27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row>
    <row r="847" spans="1:57" x14ac:dyDescent="0.25">
      <c r="A847" s="107"/>
      <c r="B847" s="278"/>
      <c r="C847" s="278"/>
      <c r="D847" s="278"/>
      <c r="E847" s="278"/>
      <c r="F847" s="278"/>
      <c r="G847" s="278"/>
      <c r="H847" s="278"/>
      <c r="I847" s="278"/>
      <c r="J847" s="278"/>
      <c r="K847" s="278"/>
      <c r="L847" s="278"/>
      <c r="M847" s="278"/>
      <c r="N847" s="278"/>
      <c r="O847" s="278"/>
      <c r="P847" s="278"/>
      <c r="Q847" s="278"/>
      <c r="R847" s="278"/>
      <c r="S847" s="134"/>
      <c r="T847" s="108"/>
      <c r="U847" s="27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row>
    <row r="848" spans="1:57" x14ac:dyDescent="0.25">
      <c r="A848" s="107"/>
      <c r="B848" s="278"/>
      <c r="C848" s="278"/>
      <c r="D848" s="278"/>
      <c r="E848" s="278"/>
      <c r="F848" s="278"/>
      <c r="G848" s="278"/>
      <c r="H848" s="278"/>
      <c r="I848" s="278"/>
      <c r="J848" s="278"/>
      <c r="K848" s="278"/>
      <c r="L848" s="278"/>
      <c r="M848" s="278"/>
      <c r="N848" s="278"/>
      <c r="O848" s="278"/>
      <c r="P848" s="278"/>
      <c r="Q848" s="278"/>
      <c r="R848" s="278"/>
      <c r="S848" s="134"/>
      <c r="T848" s="108"/>
      <c r="U848" s="27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row>
    <row r="849" spans="1:57" x14ac:dyDescent="0.25">
      <c r="A849" s="107"/>
      <c r="B849" s="278"/>
      <c r="C849" s="278"/>
      <c r="D849" s="278"/>
      <c r="E849" s="278"/>
      <c r="F849" s="278"/>
      <c r="G849" s="278"/>
      <c r="H849" s="278"/>
      <c r="I849" s="278"/>
      <c r="J849" s="278"/>
      <c r="K849" s="278"/>
      <c r="L849" s="278"/>
      <c r="M849" s="278"/>
      <c r="N849" s="278"/>
      <c r="O849" s="278"/>
      <c r="P849" s="278"/>
      <c r="Q849" s="278"/>
      <c r="R849" s="278"/>
      <c r="S849" s="134"/>
      <c r="T849" s="108"/>
      <c r="U849" s="27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row>
    <row r="850" spans="1:57" x14ac:dyDescent="0.25">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row>
    <row r="851" spans="1:57" x14ac:dyDescent="0.25">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row>
    <row r="852" spans="1:57" x14ac:dyDescent="0.25">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row>
    <row r="853" spans="1:57" x14ac:dyDescent="0.25">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row>
    <row r="854" spans="1:57" x14ac:dyDescent="0.25">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row>
    <row r="855" spans="1:57" x14ac:dyDescent="0.25">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row>
    <row r="856" spans="1:57" x14ac:dyDescent="0.25">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row>
    <row r="857" spans="1:57" x14ac:dyDescent="0.25">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row>
    <row r="858" spans="1:57" x14ac:dyDescent="0.25">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row>
    <row r="859" spans="1:57" x14ac:dyDescent="0.25">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row>
    <row r="860" spans="1:57" x14ac:dyDescent="0.25">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row>
    <row r="861" spans="1:57" x14ac:dyDescent="0.25">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row>
    <row r="862" spans="1:57" x14ac:dyDescent="0.25">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row>
    <row r="863" spans="1:57" x14ac:dyDescent="0.25">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row>
    <row r="864" spans="1:57" x14ac:dyDescent="0.25">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row>
    <row r="865" spans="26:57" x14ac:dyDescent="0.25">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row>
    <row r="866" spans="26:57" x14ac:dyDescent="0.25">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row>
    <row r="867" spans="26:57" x14ac:dyDescent="0.25">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row>
    <row r="868" spans="26:57" x14ac:dyDescent="0.25">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row>
    <row r="869" spans="26:57" x14ac:dyDescent="0.25">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row>
    <row r="870" spans="26:57" x14ac:dyDescent="0.25">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row>
    <row r="871" spans="26:57" x14ac:dyDescent="0.25">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row>
    <row r="872" spans="26:57" x14ac:dyDescent="0.25">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row>
    <row r="873" spans="26:57" x14ac:dyDescent="0.25">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row>
    <row r="874" spans="26:57" x14ac:dyDescent="0.25">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row>
    <row r="875" spans="26:57" x14ac:dyDescent="0.25">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row>
    <row r="876" spans="26:57" x14ac:dyDescent="0.25">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row>
    <row r="877" spans="26:57" x14ac:dyDescent="0.25">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row>
    <row r="878" spans="26:57" x14ac:dyDescent="0.25">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row>
    <row r="879" spans="26:57" x14ac:dyDescent="0.25">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row>
    <row r="880" spans="26:57" x14ac:dyDescent="0.25">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c r="BE880" s="107"/>
    </row>
    <row r="881" spans="26:57" x14ac:dyDescent="0.25">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row>
    <row r="882" spans="26:57" x14ac:dyDescent="0.25">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c r="BE882" s="107"/>
    </row>
    <row r="883" spans="26:57" x14ac:dyDescent="0.25">
      <c r="Z883" s="107"/>
      <c r="AA883" s="107"/>
      <c r="AB883" s="107"/>
      <c r="AC883" s="107"/>
      <c r="AD883" s="107"/>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c r="BB883" s="107"/>
      <c r="BC883" s="107"/>
      <c r="BD883" s="107"/>
      <c r="BE883" s="107"/>
    </row>
    <row r="884" spans="26:57" x14ac:dyDescent="0.25">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c r="BE884" s="107"/>
    </row>
    <row r="885" spans="26:57" x14ac:dyDescent="0.25">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c r="BE885" s="107"/>
    </row>
    <row r="886" spans="26:57" x14ac:dyDescent="0.25">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c r="BE886" s="107"/>
    </row>
    <row r="887" spans="26:57" x14ac:dyDescent="0.25">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c r="BE887" s="107"/>
    </row>
    <row r="888" spans="26:57" x14ac:dyDescent="0.25">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c r="BE888" s="107"/>
    </row>
    <row r="889" spans="26:57" x14ac:dyDescent="0.25">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row>
    <row r="890" spans="26:57" x14ac:dyDescent="0.25">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c r="BE890" s="107"/>
    </row>
    <row r="891" spans="26:57" x14ac:dyDescent="0.25">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c r="BE891" s="107"/>
    </row>
    <row r="892" spans="26:57" x14ac:dyDescent="0.25">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c r="BE892" s="107"/>
    </row>
    <row r="893" spans="26:57" x14ac:dyDescent="0.25">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c r="BE893" s="107"/>
    </row>
    <row r="894" spans="26:57" x14ac:dyDescent="0.25">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c r="BE894" s="107"/>
    </row>
    <row r="895" spans="26:57" x14ac:dyDescent="0.25">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c r="BE895" s="107"/>
    </row>
    <row r="896" spans="26:57" x14ac:dyDescent="0.25">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c r="BE896" s="107"/>
    </row>
    <row r="897" spans="26:57" x14ac:dyDescent="0.25">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c r="BE897" s="107"/>
    </row>
    <row r="898" spans="26:57" x14ac:dyDescent="0.25">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c r="BE898" s="107"/>
    </row>
    <row r="899" spans="26:57" x14ac:dyDescent="0.25">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c r="BE899" s="107"/>
    </row>
    <row r="900" spans="26:57" x14ac:dyDescent="0.25">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row>
    <row r="901" spans="26:57" x14ac:dyDescent="0.25">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row>
    <row r="902" spans="26:57" x14ac:dyDescent="0.25">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c r="BE902" s="107"/>
    </row>
    <row r="903" spans="26:57" x14ac:dyDescent="0.25">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c r="BE903" s="107"/>
    </row>
    <row r="904" spans="26:57" x14ac:dyDescent="0.25">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row>
    <row r="905" spans="26:57" x14ac:dyDescent="0.25">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c r="BE905" s="107"/>
    </row>
    <row r="906" spans="26:57" x14ac:dyDescent="0.25">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c r="BE906" s="107"/>
    </row>
    <row r="907" spans="26:57" x14ac:dyDescent="0.25">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c r="BE907" s="107"/>
    </row>
    <row r="908" spans="26:57" x14ac:dyDescent="0.25">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c r="BE908" s="107"/>
    </row>
    <row r="909" spans="26:57" x14ac:dyDescent="0.25">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c r="BE909" s="107"/>
    </row>
    <row r="910" spans="26:57" x14ac:dyDescent="0.25">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c r="BE910" s="107"/>
    </row>
    <row r="911" spans="26:57" x14ac:dyDescent="0.25">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c r="BE911" s="107"/>
    </row>
    <row r="912" spans="26:57" x14ac:dyDescent="0.25">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c r="BE912" s="107"/>
    </row>
    <row r="913" spans="26:57" x14ac:dyDescent="0.25">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c r="BE913" s="107"/>
    </row>
    <row r="914" spans="26:57" x14ac:dyDescent="0.25">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c r="BE914" s="107"/>
    </row>
    <row r="915" spans="26:57" x14ac:dyDescent="0.25">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c r="BE915" s="107"/>
    </row>
    <row r="916" spans="26:57" x14ac:dyDescent="0.25">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c r="BE916" s="107"/>
    </row>
    <row r="917" spans="26:57" x14ac:dyDescent="0.25">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c r="BE917" s="107"/>
    </row>
    <row r="918" spans="26:57" x14ac:dyDescent="0.25">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c r="BE918" s="107"/>
    </row>
    <row r="919" spans="26:57" x14ac:dyDescent="0.25">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c r="BE919" s="107"/>
    </row>
    <row r="920" spans="26:57" x14ac:dyDescent="0.25">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row>
    <row r="921" spans="26:57" x14ac:dyDescent="0.25">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c r="BE921" s="107"/>
    </row>
    <row r="922" spans="26:57" x14ac:dyDescent="0.25">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c r="BE922" s="107"/>
    </row>
    <row r="923" spans="26:57" x14ac:dyDescent="0.25">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c r="BE923" s="107"/>
    </row>
    <row r="924" spans="26:57" x14ac:dyDescent="0.25">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c r="BE924" s="107"/>
    </row>
    <row r="925" spans="26:57" x14ac:dyDescent="0.25">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c r="BE925" s="107"/>
    </row>
    <row r="926" spans="26:57" x14ac:dyDescent="0.25">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c r="BE926" s="107"/>
    </row>
    <row r="927" spans="26:57" x14ac:dyDescent="0.25">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c r="BE927" s="107"/>
    </row>
    <row r="928" spans="26:57" x14ac:dyDescent="0.25">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c r="BE928" s="107"/>
    </row>
    <row r="929" spans="26:57" x14ac:dyDescent="0.25">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c r="BE929" s="107"/>
    </row>
    <row r="930" spans="26:57" x14ac:dyDescent="0.25">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c r="BE930" s="107"/>
    </row>
    <row r="931" spans="26:57" x14ac:dyDescent="0.25">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c r="BE931" s="107"/>
    </row>
    <row r="932" spans="26:57" x14ac:dyDescent="0.25">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row>
    <row r="933" spans="26:57" x14ac:dyDescent="0.25">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c r="BB933" s="107"/>
      <c r="BC933" s="107"/>
      <c r="BD933" s="107"/>
      <c r="BE933" s="107"/>
    </row>
    <row r="934" spans="26:57" x14ac:dyDescent="0.25">
      <c r="Z934" s="107"/>
      <c r="AA934" s="107"/>
      <c r="AB934" s="107"/>
      <c r="AC934" s="107"/>
      <c r="AD934" s="107"/>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c r="BB934" s="107"/>
      <c r="BC934" s="107"/>
      <c r="BD934" s="107"/>
      <c r="BE934" s="107"/>
    </row>
    <row r="935" spans="26:57" x14ac:dyDescent="0.25">
      <c r="Z935" s="107"/>
      <c r="AA935" s="107"/>
      <c r="AB935" s="107"/>
      <c r="AC935" s="107"/>
      <c r="AD935" s="107"/>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c r="BB935" s="107"/>
      <c r="BC935" s="107"/>
      <c r="BD935" s="107"/>
      <c r="BE935" s="107"/>
    </row>
    <row r="936" spans="26:57" x14ac:dyDescent="0.25">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c r="BB936" s="107"/>
      <c r="BC936" s="107"/>
      <c r="BD936" s="107"/>
      <c r="BE936" s="107"/>
    </row>
    <row r="937" spans="26:57" x14ac:dyDescent="0.25">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c r="BB937" s="107"/>
      <c r="BC937" s="107"/>
      <c r="BD937" s="107"/>
      <c r="BE937" s="107"/>
    </row>
    <row r="938" spans="26:57" x14ac:dyDescent="0.25">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c r="BB938" s="107"/>
      <c r="BC938" s="107"/>
      <c r="BD938" s="107"/>
      <c r="BE938" s="107"/>
    </row>
    <row r="939" spans="26:57" x14ac:dyDescent="0.25">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row>
    <row r="940" spans="26:57" x14ac:dyDescent="0.25">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row>
    <row r="941" spans="26:57" x14ac:dyDescent="0.25">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c r="BE941" s="107"/>
    </row>
    <row r="942" spans="26:57" x14ac:dyDescent="0.25">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c r="BE942" s="107"/>
    </row>
    <row r="943" spans="26:57" x14ac:dyDescent="0.25">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c r="BE943" s="107"/>
    </row>
    <row r="944" spans="26:57" x14ac:dyDescent="0.25">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c r="BE944" s="107"/>
    </row>
    <row r="945" spans="26:57" x14ac:dyDescent="0.25">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c r="BE945" s="107"/>
    </row>
    <row r="946" spans="26:57" x14ac:dyDescent="0.25">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c r="BB946" s="107"/>
      <c r="BC946" s="107"/>
      <c r="BD946" s="107"/>
      <c r="BE946" s="107"/>
    </row>
    <row r="947" spans="26:57" x14ac:dyDescent="0.25">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c r="BE947" s="107"/>
    </row>
    <row r="948" spans="26:57" x14ac:dyDescent="0.25">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c r="BB948" s="107"/>
      <c r="BC948" s="107"/>
      <c r="BD948" s="107"/>
      <c r="BE948" s="107"/>
    </row>
    <row r="949" spans="26:57" x14ac:dyDescent="0.25">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c r="BB949" s="107"/>
      <c r="BC949" s="107"/>
      <c r="BD949" s="107"/>
      <c r="BE949" s="107"/>
    </row>
    <row r="950" spans="26:57" x14ac:dyDescent="0.25">
      <c r="Z950" s="107"/>
      <c r="AA950" s="107"/>
      <c r="AB950" s="107"/>
      <c r="AC950" s="107"/>
      <c r="AD950" s="107"/>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c r="BB950" s="107"/>
      <c r="BC950" s="107"/>
      <c r="BD950" s="107"/>
      <c r="BE950" s="107"/>
    </row>
    <row r="951" spans="26:57" x14ac:dyDescent="0.25">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c r="BB951" s="107"/>
      <c r="BC951" s="107"/>
      <c r="BD951" s="107"/>
      <c r="BE951" s="107"/>
    </row>
    <row r="952" spans="26:57" x14ac:dyDescent="0.25">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c r="BB952" s="107"/>
      <c r="BC952" s="107"/>
      <c r="BD952" s="107"/>
      <c r="BE952" s="107"/>
    </row>
    <row r="953" spans="26:57" x14ac:dyDescent="0.25">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c r="BE953" s="107"/>
    </row>
    <row r="954" spans="26:57" x14ac:dyDescent="0.25">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c r="BE954" s="107"/>
    </row>
    <row r="955" spans="26:57" x14ac:dyDescent="0.25">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c r="BE955" s="107"/>
    </row>
    <row r="956" spans="26:57" x14ac:dyDescent="0.25">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c r="BE956" s="107"/>
    </row>
    <row r="957" spans="26:57" x14ac:dyDescent="0.25">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c r="BE957" s="107"/>
    </row>
    <row r="958" spans="26:57" x14ac:dyDescent="0.25">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c r="BE958" s="107"/>
    </row>
    <row r="959" spans="26:57" x14ac:dyDescent="0.25">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c r="BE959" s="107"/>
    </row>
    <row r="960" spans="26:57" x14ac:dyDescent="0.25">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c r="BB960" s="107"/>
      <c r="BC960" s="107"/>
      <c r="BD960" s="107"/>
      <c r="BE960" s="107"/>
    </row>
    <row r="961" spans="26:57" x14ac:dyDescent="0.25">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c r="BE961" s="107"/>
    </row>
    <row r="962" spans="26:57" x14ac:dyDescent="0.25">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c r="BB962" s="107"/>
      <c r="BC962" s="107"/>
      <c r="BD962" s="107"/>
      <c r="BE962" s="107"/>
    </row>
    <row r="963" spans="26:57" x14ac:dyDescent="0.25">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c r="AY963" s="107"/>
      <c r="AZ963" s="107"/>
      <c r="BA963" s="107"/>
      <c r="BB963" s="107"/>
      <c r="BC963" s="107"/>
      <c r="BD963" s="107"/>
      <c r="BE963" s="107"/>
    </row>
    <row r="964" spans="26:57" x14ac:dyDescent="0.25">
      <c r="Z964" s="107"/>
      <c r="AA964" s="107"/>
      <c r="AB964" s="107"/>
      <c r="AC964" s="107"/>
      <c r="AD964" s="107"/>
      <c r="AE964" s="107"/>
      <c r="AF964" s="107"/>
      <c r="AG964" s="107"/>
      <c r="AH964" s="107"/>
      <c r="AI964" s="107"/>
      <c r="AJ964" s="107"/>
      <c r="AK964" s="107"/>
      <c r="AL964" s="107"/>
      <c r="AM964" s="107"/>
      <c r="AN964" s="107"/>
      <c r="AO964" s="107"/>
      <c r="AP964" s="107"/>
      <c r="AQ964" s="107"/>
      <c r="AR964" s="107"/>
      <c r="AS964" s="107"/>
      <c r="AT964" s="107"/>
      <c r="AU964" s="107"/>
      <c r="AV964" s="107"/>
      <c r="AW964" s="107"/>
      <c r="AX964" s="107"/>
      <c r="AY964" s="107"/>
      <c r="AZ964" s="107"/>
      <c r="BA964" s="107"/>
      <c r="BB964" s="107"/>
      <c r="BC964" s="107"/>
      <c r="BD964" s="107"/>
      <c r="BE964" s="107"/>
    </row>
    <row r="965" spans="26:57" x14ac:dyDescent="0.25">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c r="AY965" s="107"/>
      <c r="AZ965" s="107"/>
      <c r="BA965" s="107"/>
      <c r="BB965" s="107"/>
      <c r="BC965" s="107"/>
      <c r="BD965" s="107"/>
      <c r="BE965" s="107"/>
    </row>
    <row r="966" spans="26:57" x14ac:dyDescent="0.25">
      <c r="Z966" s="107"/>
      <c r="AA966" s="107"/>
      <c r="AB966" s="107"/>
      <c r="AC966" s="107"/>
      <c r="AD966" s="107"/>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c r="AY966" s="107"/>
      <c r="AZ966" s="107"/>
      <c r="BA966" s="107"/>
      <c r="BB966" s="107"/>
      <c r="BC966" s="107"/>
      <c r="BD966" s="107"/>
      <c r="BE966" s="107"/>
    </row>
    <row r="967" spans="26:57" x14ac:dyDescent="0.25">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c r="BE967" s="107"/>
    </row>
    <row r="968" spans="26:57" x14ac:dyDescent="0.25">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c r="BE968" s="107"/>
    </row>
    <row r="969" spans="26:57" x14ac:dyDescent="0.25">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c r="BE969" s="107"/>
    </row>
    <row r="970" spans="26:57" x14ac:dyDescent="0.25">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c r="BE970" s="107"/>
    </row>
    <row r="971" spans="26:57" x14ac:dyDescent="0.25">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c r="BE971" s="107"/>
    </row>
    <row r="972" spans="26:57" x14ac:dyDescent="0.25">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c r="AY972" s="107"/>
      <c r="AZ972" s="107"/>
      <c r="BA972" s="107"/>
      <c r="BB972" s="107"/>
      <c r="BC972" s="107"/>
      <c r="BD972" s="107"/>
      <c r="BE972" s="107"/>
    </row>
    <row r="973" spans="26:57" x14ac:dyDescent="0.25">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row>
    <row r="974" spans="26:57" x14ac:dyDescent="0.25">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c r="AY974" s="107"/>
      <c r="AZ974" s="107"/>
      <c r="BA974" s="107"/>
      <c r="BB974" s="107"/>
      <c r="BC974" s="107"/>
      <c r="BD974" s="107"/>
      <c r="BE974" s="107"/>
    </row>
    <row r="975" spans="26:57" x14ac:dyDescent="0.25">
      <c r="Z975" s="107"/>
      <c r="AA975" s="107"/>
      <c r="AB975" s="107"/>
      <c r="AC975" s="107"/>
      <c r="AD975" s="107"/>
      <c r="AE975" s="107"/>
      <c r="AF975" s="107"/>
      <c r="AG975" s="107"/>
      <c r="AH975" s="107"/>
      <c r="AI975" s="107"/>
      <c r="AJ975" s="107"/>
      <c r="AK975" s="107"/>
      <c r="AL975" s="107"/>
      <c r="AM975" s="107"/>
      <c r="AN975" s="107"/>
      <c r="AO975" s="107"/>
      <c r="AP975" s="107"/>
      <c r="AQ975" s="107"/>
      <c r="AR975" s="107"/>
      <c r="AS975" s="107"/>
      <c r="AT975" s="107"/>
      <c r="AU975" s="107"/>
      <c r="AV975" s="107"/>
      <c r="AW975" s="107"/>
      <c r="AX975" s="107"/>
      <c r="AY975" s="107"/>
      <c r="AZ975" s="107"/>
      <c r="BA975" s="107"/>
      <c r="BB975" s="107"/>
      <c r="BC975" s="107"/>
      <c r="BD975" s="107"/>
      <c r="BE975" s="107"/>
    </row>
    <row r="976" spans="26:57" x14ac:dyDescent="0.25">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c r="AY976" s="107"/>
      <c r="AZ976" s="107"/>
      <c r="BA976" s="107"/>
      <c r="BB976" s="107"/>
      <c r="BC976" s="107"/>
      <c r="BD976" s="107"/>
      <c r="BE976" s="107"/>
    </row>
  </sheetData>
  <sheetProtection algorithmName="SHA-512" hashValue="IQcRHL8NFQmLgPOACLi8H0ZKehEXsydcCYi/egx8n0/CkSSuuD1kTDiLdu3modVIqQ/nXDUaDIyv433zdHfmGg==" saltValue="a9NSZ8OZs0Ge4mU9Cf5bLg==" spinCount="100000" sheet="1" objects="1" scenarios="1"/>
  <mergeCells count="97">
    <mergeCell ref="T643:T644"/>
    <mergeCell ref="J753:O755"/>
    <mergeCell ref="I708:O708"/>
    <mergeCell ref="L325:Q325"/>
    <mergeCell ref="L637:Q637"/>
    <mergeCell ref="K725:K727"/>
    <mergeCell ref="F724:K724"/>
    <mergeCell ref="L724:L727"/>
    <mergeCell ref="T327:T328"/>
    <mergeCell ref="T329:T330"/>
    <mergeCell ref="T334:T335"/>
    <mergeCell ref="T336:T337"/>
    <mergeCell ref="T338:T340"/>
    <mergeCell ref="T341:T345"/>
    <mergeCell ref="T465:T466"/>
    <mergeCell ref="T346:T351"/>
    <mergeCell ref="C324:P324"/>
    <mergeCell ref="C636:P636"/>
    <mergeCell ref="C707:N707"/>
    <mergeCell ref="Q328:Q331"/>
    <mergeCell ref="H329:K329"/>
    <mergeCell ref="L329:L331"/>
    <mergeCell ref="M329:M331"/>
    <mergeCell ref="C635:P635"/>
    <mergeCell ref="H330:I330"/>
    <mergeCell ref="H328:M328"/>
    <mergeCell ref="N328:N331"/>
    <mergeCell ref="O328:O331"/>
    <mergeCell ref="P328:P331"/>
    <mergeCell ref="J330:J331"/>
    <mergeCell ref="K330:K331"/>
    <mergeCell ref="Q10:R10"/>
    <mergeCell ref="G6:J6"/>
    <mergeCell ref="L8:O8"/>
    <mergeCell ref="L9:O9"/>
    <mergeCell ref="L10:O10"/>
    <mergeCell ref="G7:H7"/>
    <mergeCell ref="G9:H9"/>
    <mergeCell ref="I10:J10"/>
    <mergeCell ref="G10:H10"/>
    <mergeCell ref="I9:J9"/>
    <mergeCell ref="T15:T16"/>
    <mergeCell ref="H16:M16"/>
    <mergeCell ref="N16:N19"/>
    <mergeCell ref="O16:O19"/>
    <mergeCell ref="P16:P19"/>
    <mergeCell ref="Q16:Q19"/>
    <mergeCell ref="T153:T154"/>
    <mergeCell ref="H17:K17"/>
    <mergeCell ref="L17:L19"/>
    <mergeCell ref="M17:M19"/>
    <mergeCell ref="T17:T18"/>
    <mergeCell ref="H18:I18"/>
    <mergeCell ref="J18:J19"/>
    <mergeCell ref="K18:K19"/>
    <mergeCell ref="T22:T23"/>
    <mergeCell ref="T24:T25"/>
    <mergeCell ref="T26:T28"/>
    <mergeCell ref="T29:T33"/>
    <mergeCell ref="T34:T44"/>
    <mergeCell ref="T155:T156"/>
    <mergeCell ref="T157:T158"/>
    <mergeCell ref="T160:T164"/>
    <mergeCell ref="T165:T270"/>
    <mergeCell ref="C323:P323"/>
    <mergeCell ref="I11:J11"/>
    <mergeCell ref="B2:R2"/>
    <mergeCell ref="I7:J7"/>
    <mergeCell ref="I8:J8"/>
    <mergeCell ref="T723:T724"/>
    <mergeCell ref="N724:N727"/>
    <mergeCell ref="O724:O727"/>
    <mergeCell ref="T725:T726"/>
    <mergeCell ref="T467:T468"/>
    <mergeCell ref="T469:T470"/>
    <mergeCell ref="T472:T476"/>
    <mergeCell ref="T477:T582"/>
    <mergeCell ref="C706:N706"/>
    <mergeCell ref="T645:T646"/>
    <mergeCell ref="T648:T651"/>
    <mergeCell ref="T653:T655"/>
    <mergeCell ref="T656:T693"/>
    <mergeCell ref="T694:T701"/>
    <mergeCell ref="T702:T703"/>
    <mergeCell ref="T730:T731"/>
    <mergeCell ref="T732:T733"/>
    <mergeCell ref="T734:T736"/>
    <mergeCell ref="T737:T741"/>
    <mergeCell ref="T742:T748"/>
    <mergeCell ref="C751:N751"/>
    <mergeCell ref="C752:N752"/>
    <mergeCell ref="M724:M727"/>
    <mergeCell ref="F726:G726"/>
    <mergeCell ref="F725:I725"/>
    <mergeCell ref="H726:H727"/>
    <mergeCell ref="I726:I727"/>
    <mergeCell ref="J725:J727"/>
  </mergeCells>
  <dataValidations count="11">
    <dataValidation type="list" operator="greaterThanOrEqual" allowBlank="1" showInputMessage="1" showErrorMessage="1" sqref="E643:E702" xr:uid="{00000000-0002-0000-1200-000000000000}">
      <formula1>$E$711:$E$712</formula1>
    </dataValidation>
    <dataValidation type="decimal" operator="greaterThanOrEqual" allowBlank="1" showInputMessage="1" showErrorMessage="1" sqref="R643:R702 JN643:JN702 TJ643:TJ702 ADF643:ADF702 ANB643:ANB702 AWX643:AWX702 BGT643:BGT702 BQP643:BQP702 CAL643:CAL702 CKH643:CKH702 CUD643:CUD702 DDZ643:DDZ702 DNV643:DNV702 DXR643:DXR702 EHN643:EHN702 ERJ643:ERJ702 FBF643:FBF702 FLB643:FLB702 FUX643:FUX702 GET643:GET702 GOP643:GOP702 GYL643:GYL702 HIH643:HIH702 HSD643:HSD702 IBZ643:IBZ702 ILV643:ILV702 IVR643:IVR702 JFN643:JFN702 JPJ643:JPJ702 JZF643:JZF702 KJB643:KJB702 KSX643:KSX702 LCT643:LCT702 LMP643:LMP702 LWL643:LWL702 MGH643:MGH702 MQD643:MQD702 MZZ643:MZZ702 NJV643:NJV702 NTR643:NTR702 ODN643:ODN702 ONJ643:ONJ702 OXF643:OXF702 PHB643:PHB702 PQX643:PQX702 QAT643:QAT702 QKP643:QKP702 QUL643:QUL702 REH643:REH702 ROD643:ROD702 RXZ643:RXZ702 SHV643:SHV702 SRR643:SRR702 TBN643:TBN702 TLJ643:TLJ702 TVF643:TVF702 UFB643:UFB702 UOX643:UOX702 UYT643:UYT702 VIP643:VIP702 VSL643:VSL702 WCH643:WCH702 WMD643:WMD702 WVZ643:WVZ702 S643:S644 JO647:JP702 TK647:TL702 ADG647:ADH702 ANC647:AND702 AWY647:AWZ702 BGU647:BGV702 BQQ647:BQR702 CAM647:CAN702 CKI647:CKJ702 CUE647:CUF702 DEA647:DEB702 DNW647:DNX702 DXS647:DXT702 EHO647:EHP702 ERK647:ERL702 FBG647:FBH702 FLC647:FLD702 FUY647:FUZ702 GEU647:GEV702 GOQ647:GOR702 GYM647:GYN702 HII647:HIJ702 HSE647:HSF702 ICA647:ICB702 ILW647:ILX702 IVS647:IVT702 JFO647:JFP702 JPK647:JPL702 JZG647:JZH702 KJC647:KJD702 KSY647:KSZ702 LCU647:LCV702 LMQ647:LMR702 LWM647:LWN702 MGI647:MGJ702 MQE647:MQF702 NAA647:NAB702 NJW647:NJX702 NTS647:NTT702 ODO647:ODP702 ONK647:ONL702 OXG647:OXH702 PHC647:PHD702 PQY647:PQZ702 QAU647:QAV702 QKQ647:QKR702 QUM647:QUN702 REI647:REJ702 ROE647:ROF702 RYA647:RYB702 SHW647:SHX702 SRS647:SRT702 TBO647:TBP702 TLK647:TLL702 TVG647:TVH702 UFC647:UFD702 UOY647:UOZ702 UYU647:UYV702 VIQ647:VIR702 VSM647:VSN702 WCI647:WCJ702 WME647:WMF702 WWA647:WWB702 WWA643:WWB644 JO643:JP644 TK643:TL644 ADG643:ADH644 ANC643:AND644 AWY643:AWZ644 BGU643:BGV644 BQQ643:BQR644 CAM643:CAN644 CKI643:CKJ644 CUE643:CUF644 DEA643:DEB644 DNW643:DNX644 DXS643:DXT644 EHO643:EHP644 ERK643:ERL644 FBG643:FBH644 FLC643:FLD644 FUY643:FUZ644 GEU643:GEV644 GOQ643:GOR644 GYM643:GYN644 HII643:HIJ644 HSE643:HSF644 ICA643:ICB644 ILW643:ILX644 IVS643:IVT644 JFO643:JFP644 JPK643:JPL644 JZG643:JZH644 KJC643:KJD644 KSY643:KSZ644 LCU643:LCV644 LMQ643:LMR644 LWM643:LWN644 MGI643:MGJ644 MQE643:MQF644 NAA643:NAB644 NJW643:NJX644 NTS643:NTT644 ODO643:ODP644 ONK643:ONL644 OXG643:OXH644 PHC643:PHD644 PQY643:PQZ644 QAU643:QAV644 QKQ643:QKR644 QUM643:QUN644 REI643:REJ644 ROE643:ROF644 RYA643:RYB644 SHW643:SHX644 SRS643:SRT644 TBO643:TBP644 TLK643:TLL644 TVG643:TVH644 UFC643:UFD644 UOY643:UOZ644 UYU643:UYV644 VIQ643:VIR644 VSM643:VSN644 WCI643:WCJ644 WME643:WMF644 S647:S702" xr:uid="{00000000-0002-0000-1200-000001000000}">
      <formula1>0</formula1>
    </dataValidation>
    <dataValidation operator="greaterThanOrEqual" allowBlank="1" showInputMessage="1" showErrorMessage="1" sqref="G643:G702 JC643:JC702 SY643:SY702 ACU643:ACU702 AMQ643:AMQ702 AWM643:AWM702 BGI643:BGI702 BQE643:BQE702 CAA643:CAA702 CJW643:CJW702 CTS643:CTS702 DDO643:DDO702 DNK643:DNK702 DXG643:DXG702 EHC643:EHC702 EQY643:EQY702 FAU643:FAU702 FKQ643:FKQ702 FUM643:FUM702 GEI643:GEI702 GOE643:GOE702 GYA643:GYA702 HHW643:HHW702 HRS643:HRS702 IBO643:IBO702 ILK643:ILK702 IVG643:IVG702 JFC643:JFC702 JOY643:JOY702 JYU643:JYU702 KIQ643:KIQ702 KSM643:KSM702 LCI643:LCI702 LME643:LME702 LWA643:LWA702 MFW643:MFW702 MPS643:MPS702 MZO643:MZO702 NJK643:NJK702 NTG643:NTG702 ODC643:ODC702 OMY643:OMY702 OWU643:OWU702 PGQ643:PGQ702 PQM643:PQM702 QAI643:QAI702 QKE643:QKE702 QUA643:QUA702 RDW643:RDW702 RNS643:RNS702 RXO643:RXO702 SHK643:SHK702 SRG643:SRG702 TBC643:TBC702 TKY643:TKY702 TUU643:TUU702 UEQ643:UEQ702 UOM643:UOM702 UYI643:UYI702 VIE643:VIE702 VSA643:VSA702 WBW643:WBW702 WLS643:WLS702 WVO643:WVO702 WVW643:WVW702 IZ643:JA702 SV643:SW702 ACR643:ACS702 AMN643:AMO702 AWJ643:AWK702 BGF643:BGG702 BQB643:BQC702 BZX643:BZY702 CJT643:CJU702 CTP643:CTQ702 DDL643:DDM702 DNH643:DNI702 DXD643:DXE702 EGZ643:EHA702 EQV643:EQW702 FAR643:FAS702 FKN643:FKO702 FUJ643:FUK702 GEF643:GEG702 GOB643:GOC702 GXX643:GXY702 HHT643:HHU702 HRP643:HRQ702 IBL643:IBM702 ILH643:ILI702 IVD643:IVE702 JEZ643:JFA702 JOV643:JOW702 JYR643:JYS702 KIN643:KIO702 KSJ643:KSK702 LCF643:LCG702 LMB643:LMC702 LVX643:LVY702 MFT643:MFU702 MPP643:MPQ702 MZL643:MZM702 NJH643:NJI702 NTD643:NTE702 OCZ643:ODA702 OMV643:OMW702 OWR643:OWS702 PGN643:PGO702 PQJ643:PQK702 QAF643:QAG702 QKB643:QKC702 QTX643:QTY702 RDT643:RDU702 RNP643:RNQ702 RXL643:RXM702 SHH643:SHI702 SRD643:SRE702 TAZ643:TBA702 TKV643:TKW702 TUR643:TUS702 UEN643:UEO702 UOJ643:UOK702 UYF643:UYG702 VIB643:VIC702 VRX643:VRY702 WBT643:WBU702 WLP643:WLQ702 WVL643:WVM702 D643:D702 JK643:JK702 TG643:TG702 ADC643:ADC702 AMY643:AMY702 AWU643:AWU702 BGQ643:BGQ702 BQM643:BQM702 CAI643:CAI702 CKE643:CKE702 CUA643:CUA702 DDW643:DDW702 DNS643:DNS702 DXO643:DXO702 EHK643:EHK702 ERG643:ERG702 FBC643:FBC702 FKY643:FKY702 FUU643:FUU702 GEQ643:GEQ702 GOM643:GOM702 GYI643:GYI702 HIE643:HIE702 HSA643:HSA702 IBW643:IBW702 ILS643:ILS702 IVO643:IVO702 JFK643:JFK702 JPG643:JPG702 JZC643:JZC702 KIY643:KIY702 KSU643:KSU702 LCQ643:LCQ702 LMM643:LMM702 LWI643:LWI702 MGE643:MGE702 MQA643:MQA702 MZW643:MZW702 NJS643:NJS702 NTO643:NTO702 ODK643:ODK702 ONG643:ONG702 OXC643:OXC702 PGY643:PGY702 PQU643:PQU702 QAQ643:QAQ702 QKM643:QKM702 QUI643:QUI702 REE643:REE702 ROA643:ROA702 RXW643:RXW702 SHS643:SHS702 SRO643:SRO702 TBK643:TBK702 TLG643:TLG702 TVC643:TVC702 UEY643:UEY702 UOU643:UOU702 UYQ643:UYQ702 VIM643:VIM702 VSI643:VSI702 WCE643:WCE702 WMA643:WMA702 O643:O702" xr:uid="{00000000-0002-0000-1200-000002000000}"/>
    <dataValidation type="decimal" operator="greaterThanOrEqual" allowBlank="1" showInputMessage="1" showErrorMessage="1" error="El valor que heu introduït no és vàlid._x000a__x000a_El valor ha de ser un número major que 0." sqref="F20:F319 N160:N319 F332:F631 O20:P319 O332:P631 N472:N631 D728:D747 M728:N747" xr:uid="{00000000-0002-0000-1200-000003000000}">
      <formula1>0</formula1>
    </dataValidation>
    <dataValidation type="list" operator="greaterThanOrEqual" allowBlank="1" showInputMessage="1" showErrorMessage="1" sqref="G20:G319 G332:G631 E728:E747" xr:uid="{00000000-0002-0000-1200-000004000000}">
      <formula1>$E$718:$E$720</formula1>
    </dataValidation>
    <dataValidation type="list" operator="greaterThanOrEqual" allowBlank="1" showInputMessage="1" showErrorMessage="1" sqref="D20:D319 D332:D631" xr:uid="{00000000-0002-0000-1200-000005000000}">
      <formula1>$E$714:$E$715</formula1>
    </dataValidation>
    <dataValidation type="list" allowBlank="1" showInputMessage="1" showErrorMessage="1" sqref="E20:E319 E332:E631" xr:uid="{00000000-0002-0000-1200-000006000000}">
      <formula1>$E$716:$E$717</formula1>
    </dataValidation>
    <dataValidation type="decimal" operator="greaterThanOrEqual" allowBlank="1" showInputMessage="1" showErrorMessage="1" error="El valor que heu introduït no és vàlid._x000a__x000a_El valor ha de ser un número major que 0." promptTitle="ON TROBEU LA DADA?" prompt="Dada Total passengers' CO2/journey (KG) de l'apartat Summary a la Calculadora d'ICAO" sqref="N20:N159 N332:N471" xr:uid="{00000000-0002-0000-1200-000007000000}">
      <formula1>0</formula1>
    </dataValidation>
    <dataValidation type="list" allowBlank="1" showInputMessage="1" showErrorMessage="1" sqref="P8:P9 P14" xr:uid="{00000000-0002-0000-1200-000008000000}">
      <formula1>$W$15:$W$18</formula1>
    </dataValidation>
    <dataValidation type="list" allowBlank="1" showInputMessage="1" showErrorMessage="1" sqref="P10:P12" xr:uid="{00000000-0002-0000-1200-000009000000}">
      <formula1>$W$15:$W$20</formula1>
    </dataValidation>
    <dataValidation type="decimal" operator="greaterThanOrEqual" allowBlank="1" showInputMessage="1" showErrorMessage="1" error="El valor que heu introduït no és vàlid._x000a__x000a_El valor ha de ser un número major que 0." promptTitle="ON TROBEU LA DADA?" prompt="Dada Shipment CO2 / leg (KG) de l'apartat Summary a la Calculadora d'ICAO" sqref="L728:L747" xr:uid="{00000000-0002-0000-1200-00000A000000}">
      <formula1>0</formula1>
    </dataValidation>
  </dataValidations>
  <hyperlinks>
    <hyperlink ref="T20" r:id="rId1" xr:uid="{00000000-0004-0000-1200-000000000000}"/>
    <hyperlink ref="T17" r:id="rId2" display="Guia pràctica per al càlcul d'emissions de gasos amb efecte d'hivernacle. Versió 2011. " xr:uid="{00000000-0004-0000-1200-000001000000}"/>
    <hyperlink ref="T17:T18" r:id="rId3" display="Guia pràctica per al càlcul d'emissions de gasos amb efecte d'hivernacle. Versió 2020. " xr:uid="{00000000-0004-0000-1200-000002000000}"/>
    <hyperlink ref="T653:T655" r:id="rId4" display="Reglament (UE) nº 601/2012 de la Comissió, de 21 de juny de 2012, sobre el seguiment i la notificació de les emissions de gasos amb efecte d'hivernacle en aplicació de la Directiva 2003/87/CE del Parlament Europeu i del Consell." xr:uid="{00000000-0004-0000-1200-000003000000}"/>
    <hyperlink ref="G7:H7" location="IND_Transport_Aeri!B13" display="IND_Transport_Aeri!B13" xr:uid="{00000000-0004-0000-1200-000004000000}"/>
    <hyperlink ref="I7:J7" location="IND_Transport_Aeri!B638" display="Transport de MERCADERIES" xr:uid="{00000000-0004-0000-1200-000005000000}"/>
    <hyperlink ref="I8:J8" location="IND_Transport_Aeri!B639" display="1. Viatges de distribució" xr:uid="{00000000-0004-0000-1200-000006000000}"/>
    <hyperlink ref="I10:J10" location="IND_Transport_Aeri!B640" display="Opció 1. Consum de combustible" xr:uid="{00000000-0004-0000-1200-000007000000}"/>
    <hyperlink ref="T332" r:id="rId5" xr:uid="{00000000-0004-0000-1200-000008000000}"/>
    <hyperlink ref="T329" r:id="rId6" display="Guia pràctica per al càlcul d'emissions de gasos amb efecte d'hivernacle. Versió 2011. " xr:uid="{00000000-0004-0000-1200-000009000000}"/>
    <hyperlink ref="T329:T330" r:id="rId7" display="Guia pràctica per al càlcul d'emissions de gasos amb efecte d'hivernacle. Versió 2020. " xr:uid="{00000000-0004-0000-1200-00000A000000}"/>
    <hyperlink ref="T728" r:id="rId8" xr:uid="{00000000-0004-0000-1200-00000B000000}"/>
    <hyperlink ref="T725" r:id="rId9" display="Guia pràctica per al càlcul d'emissions de gasos amb efecte d'hivernacle. Versió 2011. " xr:uid="{00000000-0004-0000-1200-00000C000000}"/>
    <hyperlink ref="T725:T726" r:id="rId10" display="Guia pràctica per al càlcul d'emissions de gasos amb efecte d'hivernacle. Versió 2020. " xr:uid="{00000000-0004-0000-1200-00000D000000}"/>
    <hyperlink ref="I11:J11" location="IND_Transport_Aeri!B722" display="Opció 2. Calculadora ICAO" xr:uid="{00000000-0004-0000-1200-00000E000000}"/>
    <hyperlink ref="G9:H9" location="IND_Transport_Aeri!B14" display="IND_Transport_Aeri!B14" xr:uid="{00000000-0004-0000-1200-00000F000000}"/>
    <hyperlink ref="G10:H10" location="IND_Transport_Aeri!B326" display="2. Viatges de clients i visitants" xr:uid="{00000000-0004-0000-1200-000010000000}"/>
    <hyperlink ref="T643" r:id="rId11" display="Guia pràctica per al càlcul d'emissions de gasos amb efecte d'hivernacle. Versió 2011. " xr:uid="{00000000-0004-0000-1200-000011000000}"/>
    <hyperlink ref="T643:T644" r:id="rId12" display="Guia pràctica per al càlcul d'emissions de gasos amb efecte d'hivernacle. Versió 2020. " xr:uid="{00000000-0004-0000-1200-000012000000}"/>
  </hyperlinks>
  <pageMargins left="0.75" right="0.75" top="1" bottom="1" header="0" footer="0"/>
  <pageSetup paperSize="9" scale="28" orientation="portrait" r:id="rId13"/>
  <headerFooter alignWithMargins="0"/>
  <ignoredErrors>
    <ignoredError sqref="J20:M319 J332:M631 H728:K747" unlockedFormula="1"/>
  </ignoredErrors>
  <drawing r:id="rId14"/>
  <legacy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1">
    <tabColor indexed="10"/>
  </sheetPr>
  <dimension ref="A1:N91"/>
  <sheetViews>
    <sheetView tabSelected="1" zoomScale="73" zoomScaleNormal="73" zoomScaleSheetLayoutView="75" workbookViewId="0">
      <selection activeCell="R19" sqref="R19"/>
    </sheetView>
  </sheetViews>
  <sheetFormatPr defaultColWidth="9.109375" defaultRowHeight="24.6" x14ac:dyDescent="0.4"/>
  <cols>
    <col min="1" max="1" width="3.44140625" style="1" customWidth="1"/>
    <col min="2" max="2" width="7.44140625" style="1" customWidth="1"/>
    <col min="3" max="3" width="4.44140625" style="1" customWidth="1"/>
    <col min="4" max="4" width="45.44140625" style="1" customWidth="1"/>
    <col min="5" max="5" width="25.5546875" style="1" customWidth="1"/>
    <col min="6" max="6" width="21.33203125" style="1" customWidth="1"/>
    <col min="7" max="7" width="19.44140625" style="1" customWidth="1"/>
    <col min="8" max="12" width="15.5546875" style="1" customWidth="1"/>
    <col min="13" max="13" width="5.109375" style="1" customWidth="1"/>
    <col min="14" max="14" width="9.109375" style="563"/>
    <col min="15" max="16384" width="9.109375" style="1"/>
  </cols>
  <sheetData>
    <row r="1" spans="1:7" ht="17.25" customHeight="1" x14ac:dyDescent="0.4"/>
    <row r="2" spans="1:7" ht="39.75" customHeight="1" x14ac:dyDescent="0.4">
      <c r="B2" s="1245" t="s">
        <v>1788</v>
      </c>
      <c r="C2" s="1245"/>
      <c r="D2" s="1245"/>
      <c r="E2" s="1245"/>
      <c r="F2" s="1245"/>
      <c r="G2" s="1245"/>
    </row>
    <row r="3" spans="1:7" ht="10.5" customHeight="1" x14ac:dyDescent="0.4">
      <c r="C3" s="3"/>
    </row>
    <row r="4" spans="1:7" ht="17.25" customHeight="1" x14ac:dyDescent="0.4">
      <c r="A4" s="60"/>
      <c r="B4" s="87"/>
      <c r="C4" s="88" t="s">
        <v>0</v>
      </c>
      <c r="D4" s="60"/>
      <c r="E4" s="60"/>
      <c r="F4" s="60"/>
      <c r="G4" s="60"/>
    </row>
    <row r="5" spans="1:7" ht="17.25" customHeight="1" x14ac:dyDescent="0.4">
      <c r="A5" s="60"/>
      <c r="B5" s="89"/>
      <c r="C5" s="88" t="s">
        <v>1</v>
      </c>
      <c r="D5" s="60"/>
      <c r="E5" s="60"/>
      <c r="F5" s="60"/>
      <c r="G5" s="60"/>
    </row>
    <row r="6" spans="1:7" ht="12" customHeight="1" x14ac:dyDescent="0.4">
      <c r="A6" s="60"/>
      <c r="B6" s="60"/>
      <c r="C6" s="60"/>
      <c r="D6" s="60"/>
      <c r="E6" s="60"/>
      <c r="F6" s="60"/>
      <c r="G6" s="60"/>
    </row>
    <row r="7" spans="1:7" ht="12" customHeight="1" x14ac:dyDescent="0.4">
      <c r="A7" s="60"/>
      <c r="B7" s="60"/>
      <c r="C7" s="60"/>
      <c r="D7" s="60"/>
      <c r="E7" s="60"/>
      <c r="F7" s="60"/>
      <c r="G7" s="60"/>
    </row>
    <row r="8" spans="1:7" ht="18.75" customHeight="1" x14ac:dyDescent="0.4">
      <c r="A8" s="60"/>
      <c r="B8" s="1246"/>
      <c r="C8" s="1246"/>
      <c r="D8" s="1246"/>
      <c r="E8" s="1247"/>
      <c r="F8" s="1247"/>
      <c r="G8" s="877"/>
    </row>
    <row r="9" spans="1:7" ht="27" customHeight="1" x14ac:dyDescent="0.4">
      <c r="A9" s="60"/>
      <c r="B9" s="1243" t="s">
        <v>2</v>
      </c>
      <c r="C9" s="1243"/>
      <c r="D9" s="1244"/>
      <c r="E9" s="1238" t="s">
        <v>1848</v>
      </c>
      <c r="F9" s="1238"/>
      <c r="G9" s="91"/>
    </row>
    <row r="10" spans="1:7" ht="18" customHeight="1" x14ac:dyDescent="0.4">
      <c r="A10" s="60"/>
      <c r="B10" s="1236" t="s">
        <v>3</v>
      </c>
      <c r="C10" s="1236"/>
      <c r="D10" s="1237"/>
      <c r="E10" s="1238">
        <v>2024</v>
      </c>
      <c r="F10" s="1238"/>
      <c r="G10" s="90"/>
    </row>
    <row r="11" spans="1:7" ht="27" customHeight="1" x14ac:dyDescent="0.4">
      <c r="A11" s="60"/>
      <c r="B11" s="525" t="s">
        <v>948</v>
      </c>
      <c r="C11" s="525"/>
      <c r="D11" s="526"/>
      <c r="E11" s="879">
        <f>E39</f>
        <v>462.41529000000003</v>
      </c>
      <c r="F11" s="1241" t="s">
        <v>1440</v>
      </c>
      <c r="G11" s="1242"/>
    </row>
    <row r="12" spans="1:7" ht="27" customHeight="1" x14ac:dyDescent="0.4">
      <c r="A12" s="60"/>
      <c r="B12" s="525" t="s">
        <v>949</v>
      </c>
      <c r="C12" s="525"/>
      <c r="D12" s="526"/>
      <c r="E12" s="879">
        <f>E69</f>
        <v>8381.2250299999996</v>
      </c>
      <c r="F12" s="1241" t="s">
        <v>1440</v>
      </c>
      <c r="G12" s="1242"/>
    </row>
    <row r="13" spans="1:7" ht="24.75" customHeight="1" x14ac:dyDescent="0.4">
      <c r="A13" s="60"/>
      <c r="B13" s="1243" t="s">
        <v>4</v>
      </c>
      <c r="C13" s="1243"/>
      <c r="D13" s="1244"/>
      <c r="E13" s="879">
        <f>E11+E12</f>
        <v>8843.6403200000004</v>
      </c>
      <c r="F13" s="1241" t="s">
        <v>1440</v>
      </c>
      <c r="G13" s="1242"/>
    </row>
    <row r="14" spans="1:7" ht="27" customHeight="1" x14ac:dyDescent="0.4">
      <c r="A14" s="60"/>
      <c r="B14" s="1236" t="s">
        <v>950</v>
      </c>
      <c r="C14" s="1236"/>
      <c r="D14" s="1237"/>
      <c r="E14" s="92">
        <v>14554</v>
      </c>
      <c r="F14" s="93" t="s">
        <v>1849</v>
      </c>
      <c r="G14" s="90"/>
    </row>
    <row r="15" spans="1:7" ht="27" customHeight="1" x14ac:dyDescent="0.4">
      <c r="A15" s="60"/>
      <c r="B15" s="1236" t="s">
        <v>951</v>
      </c>
      <c r="C15" s="1236"/>
      <c r="D15" s="1237"/>
      <c r="E15" s="92">
        <v>122989</v>
      </c>
      <c r="F15" s="93" t="s">
        <v>1851</v>
      </c>
      <c r="G15" s="90"/>
    </row>
    <row r="16" spans="1:7" ht="47.1" customHeight="1" x14ac:dyDescent="0.4">
      <c r="A16" s="60"/>
      <c r="B16" s="1236" t="s">
        <v>952</v>
      </c>
      <c r="C16" s="1236"/>
      <c r="D16" s="1237"/>
      <c r="E16" s="92">
        <v>2251</v>
      </c>
      <c r="F16" s="93" t="s">
        <v>1850</v>
      </c>
      <c r="G16" s="90"/>
    </row>
    <row r="17" spans="1:13" ht="34.35" customHeight="1" x14ac:dyDescent="0.4">
      <c r="A17" s="60"/>
      <c r="B17" s="94" t="s">
        <v>953</v>
      </c>
      <c r="C17" s="94"/>
      <c r="D17" s="526" t="s">
        <v>954</v>
      </c>
      <c r="E17" s="95">
        <f>IF(E13=0,"-",IFERROR(E13/E14,0))</f>
        <v>0.60764328157207648</v>
      </c>
      <c r="F17" s="96" t="s">
        <v>955</v>
      </c>
      <c r="G17" s="97" t="str">
        <f>F14</f>
        <v>Universitaris</v>
      </c>
    </row>
    <row r="18" spans="1:13" ht="20.100000000000001" customHeight="1" x14ac:dyDescent="0.4">
      <c r="A18" s="60"/>
      <c r="B18" s="94"/>
      <c r="C18" s="94"/>
      <c r="D18" s="526" t="s">
        <v>956</v>
      </c>
      <c r="E18" s="95">
        <f>IF(E11=0,"-",IFERROR(E11/E14,0))</f>
        <v>3.1772384911364575E-2</v>
      </c>
      <c r="F18" s="96" t="s">
        <v>955</v>
      </c>
      <c r="G18" s="97" t="str">
        <f>F14</f>
        <v>Universitaris</v>
      </c>
    </row>
    <row r="19" spans="1:13" ht="36.6" customHeight="1" x14ac:dyDescent="0.4">
      <c r="A19" s="60"/>
      <c r="B19" s="94" t="s">
        <v>957</v>
      </c>
      <c r="C19" s="94"/>
      <c r="D19" s="526" t="s">
        <v>958</v>
      </c>
      <c r="E19" s="95">
        <f>IF(E13=0,"-",IFERROR(E13/E15,0))</f>
        <v>7.1905945409752092E-2</v>
      </c>
      <c r="F19" s="96" t="s">
        <v>955</v>
      </c>
      <c r="G19" s="97" t="str">
        <f>F15</f>
        <v>Superfície m2</v>
      </c>
      <c r="I19" s="463"/>
    </row>
    <row r="20" spans="1:13" ht="22.5" customHeight="1" x14ac:dyDescent="0.4">
      <c r="A20" s="60"/>
      <c r="B20" s="98"/>
      <c r="C20" s="98"/>
      <c r="D20" s="526" t="s">
        <v>959</v>
      </c>
      <c r="E20" s="95">
        <f>IF(E11=0,"-",IFERROR(E11/E15,0))</f>
        <v>3.7598101456227796E-3</v>
      </c>
      <c r="F20" s="96" t="s">
        <v>955</v>
      </c>
      <c r="G20" s="97" t="str">
        <f>F15</f>
        <v>Superfície m2</v>
      </c>
    </row>
    <row r="21" spans="1:13" ht="22.5" customHeight="1" x14ac:dyDescent="0.4">
      <c r="A21" s="60"/>
      <c r="B21" s="94" t="s">
        <v>960</v>
      </c>
      <c r="C21" s="94"/>
      <c r="D21" s="526" t="s">
        <v>961</v>
      </c>
      <c r="E21" s="95">
        <f>IF(E13=0,"-",IFERROR(E13/E16,0))</f>
        <v>3.928760693025322</v>
      </c>
      <c r="F21" s="96" t="s">
        <v>955</v>
      </c>
      <c r="G21" s="97" t="str">
        <f>F16</f>
        <v>Treballadors</v>
      </c>
    </row>
    <row r="22" spans="1:13" ht="20.100000000000001" customHeight="1" x14ac:dyDescent="0.4">
      <c r="A22" s="60"/>
      <c r="B22" s="99"/>
      <c r="C22" s="99"/>
      <c r="D22" s="526" t="s">
        <v>962</v>
      </c>
      <c r="E22" s="95">
        <f>IF(E11=0,"-",IFERROR(E11/E16,0))</f>
        <v>0.20542660595290982</v>
      </c>
      <c r="F22" s="96" t="s">
        <v>955</v>
      </c>
      <c r="G22" s="97" t="str">
        <f>F16</f>
        <v>Treballadors</v>
      </c>
    </row>
    <row r="23" spans="1:13" ht="20.100000000000001" customHeight="1" thickBot="1" x14ac:dyDescent="0.45">
      <c r="A23" s="60"/>
      <c r="B23" s="60"/>
      <c r="C23" s="60"/>
      <c r="D23" s="60"/>
      <c r="F23" s="60"/>
      <c r="G23" s="60"/>
    </row>
    <row r="24" spans="1:13" ht="20.100000000000001" customHeight="1" thickBot="1" x14ac:dyDescent="0.45">
      <c r="A24" s="60"/>
      <c r="B24" s="60"/>
      <c r="C24" s="548"/>
      <c r="D24" s="549"/>
      <c r="E24" s="549"/>
      <c r="F24" s="549"/>
      <c r="G24" s="549"/>
      <c r="H24" s="550"/>
      <c r="I24" s="550"/>
      <c r="J24" s="550"/>
      <c r="K24" s="550"/>
      <c r="L24" s="550"/>
      <c r="M24" s="551"/>
    </row>
    <row r="25" spans="1:13" ht="27.75" customHeight="1" x14ac:dyDescent="0.4">
      <c r="A25" s="60"/>
      <c r="B25" s="60"/>
      <c r="C25" s="552"/>
      <c r="D25" s="1233" t="s">
        <v>7</v>
      </c>
      <c r="E25" s="1234"/>
      <c r="F25" s="1234"/>
      <c r="G25" s="1234"/>
      <c r="H25" s="1234"/>
      <c r="I25" s="1234"/>
      <c r="J25" s="1234"/>
      <c r="K25" s="1234"/>
      <c r="L25" s="1235"/>
      <c r="M25" s="553"/>
    </row>
    <row r="26" spans="1:13" ht="38.1" customHeight="1" x14ac:dyDescent="0.4">
      <c r="A26" s="60"/>
      <c r="B26" s="60"/>
      <c r="C26" s="552"/>
      <c r="D26" s="545" t="s">
        <v>1243</v>
      </c>
      <c r="E26" s="543" t="s">
        <v>1245</v>
      </c>
      <c r="F26" s="543" t="s">
        <v>1237</v>
      </c>
      <c r="G26" s="543" t="s">
        <v>1238</v>
      </c>
      <c r="H26" s="543" t="s">
        <v>1244</v>
      </c>
      <c r="I26" s="543" t="s">
        <v>1239</v>
      </c>
      <c r="J26" s="543" t="s">
        <v>1240</v>
      </c>
      <c r="K26" s="543" t="s">
        <v>1241</v>
      </c>
      <c r="L26" s="546" t="s">
        <v>1242</v>
      </c>
      <c r="M26" s="553"/>
    </row>
    <row r="27" spans="1:13" ht="44.4" customHeight="1" x14ac:dyDescent="0.4">
      <c r="A27" s="60"/>
      <c r="B27" s="60"/>
      <c r="C27" s="552"/>
      <c r="D27" s="31" t="s">
        <v>1246</v>
      </c>
      <c r="E27" s="544">
        <f>SUM(F27:L27)</f>
        <v>419.70863000000003</v>
      </c>
      <c r="F27" s="544">
        <f>ROUND('DIR_Fonts fixes'!CL35,5)</f>
        <v>418.46289000000002</v>
      </c>
      <c r="G27" s="544">
        <f>ROUND('DIR_Fonts fixes'!CM35+'DIR_Fonts fixes'!DB35,5)</f>
        <v>1.0418499999999999</v>
      </c>
      <c r="H27" s="544">
        <f>ROUND('DIR_Fonts fixes'!CN35+'DIR_Fonts fixes'!DH35,5)</f>
        <v>0.20388999999999999</v>
      </c>
      <c r="I27" s="544"/>
      <c r="J27" s="544"/>
      <c r="K27" s="544"/>
      <c r="L27" s="559"/>
      <c r="M27" s="553"/>
    </row>
    <row r="28" spans="1:13" ht="31.5" customHeight="1" x14ac:dyDescent="0.4">
      <c r="A28" s="60"/>
      <c r="B28" s="60"/>
      <c r="C28" s="552"/>
      <c r="D28" s="31" t="s">
        <v>11</v>
      </c>
      <c r="E28" s="544">
        <f>SUM(F28:L28)</f>
        <v>20.146660000000001</v>
      </c>
      <c r="F28" s="544">
        <f>ROUND('DIR_Fonts mòbils_Carretera'!J173+'DIR_Fonts mòbils_Carretera'!J314+'DIR_Fonts mòbils_Marítim'!AR63+'DIR_Fonts mòbils_Marítim'!AR118+'DIR_Fonts mòbils_Aeri'!V39,5)</f>
        <v>19.978619999999999</v>
      </c>
      <c r="G28" s="544">
        <f>ROUND('DIR_Fonts mòbils_Carretera'!M173+'DIR_Fonts mòbils_Carretera'!M314+'DIR_Fonts mòbils_Marítim'!AS63+'DIR_Fonts mòbils_Marítim'!AS118+'DIR_Fonts mòbils_Aeri'!W39,5)</f>
        <v>4.3699999999999998E-3</v>
      </c>
      <c r="H28" s="544">
        <f>ROUND('DIR_Fonts mòbils_Carretera'!P173+'DIR_Fonts mòbils_Carretera'!P314+'DIR_Fonts mòbils_Marítim'!AT63+'DIR_Fonts mòbils_Marítim'!AT118+'DIR_Fonts mòbils_Aeri'!X39,5)</f>
        <v>0.16367000000000001</v>
      </c>
      <c r="I28" s="544"/>
      <c r="J28" s="544"/>
      <c r="K28" s="544"/>
      <c r="L28" s="559"/>
      <c r="M28" s="553"/>
    </row>
    <row r="29" spans="1:13" ht="30" customHeight="1" x14ac:dyDescent="0.4">
      <c r="A29" s="60"/>
      <c r="B29" s="60"/>
      <c r="C29" s="552"/>
      <c r="D29" s="101" t="s">
        <v>963</v>
      </c>
      <c r="E29" s="544">
        <f t="shared" ref="E29:E37" si="0">SUM(F29:L29)</f>
        <v>22.56</v>
      </c>
      <c r="F29" s="544">
        <f>F30+F31</f>
        <v>0</v>
      </c>
      <c r="G29" s="544">
        <f t="shared" ref="G29:L29" si="1">G30+G31</f>
        <v>0</v>
      </c>
      <c r="H29" s="544">
        <f t="shared" si="1"/>
        <v>0</v>
      </c>
      <c r="I29" s="544">
        <f t="shared" si="1"/>
        <v>22.56</v>
      </c>
      <c r="J29" s="544">
        <f t="shared" si="1"/>
        <v>0</v>
      </c>
      <c r="K29" s="544">
        <f t="shared" si="1"/>
        <v>0</v>
      </c>
      <c r="L29" s="559">
        <f t="shared" si="1"/>
        <v>0</v>
      </c>
      <c r="M29" s="553"/>
    </row>
    <row r="30" spans="1:13" ht="33" customHeight="1" x14ac:dyDescent="0.4">
      <c r="A30" s="60"/>
      <c r="B30" s="60"/>
      <c r="C30" s="552"/>
      <c r="D30" s="102" t="s">
        <v>927</v>
      </c>
      <c r="E30" s="544">
        <f>SUM(F30:L30)</f>
        <v>22.56</v>
      </c>
      <c r="F30" s="544">
        <f>ROUND('DIR_Fugitives refrigerants '!G70,5)</f>
        <v>0</v>
      </c>
      <c r="G30" s="544"/>
      <c r="H30" s="544"/>
      <c r="I30" s="544">
        <f>ROUND('DIR_Fugitives refrigerants '!G67,5)</f>
        <v>22.56</v>
      </c>
      <c r="J30" s="544">
        <f>ROUND('DIR_Fugitives refrigerants '!G68,5)</f>
        <v>0</v>
      </c>
      <c r="K30" s="544">
        <f>ROUND('DIR_Fugitives refrigerants '!G69,5)</f>
        <v>0</v>
      </c>
      <c r="L30" s="559"/>
      <c r="M30" s="553"/>
    </row>
    <row r="31" spans="1:13" ht="33.9" customHeight="1" x14ac:dyDescent="0.4">
      <c r="A31" s="60"/>
      <c r="B31" s="60"/>
      <c r="C31" s="552"/>
      <c r="D31" s="102" t="s">
        <v>926</v>
      </c>
      <c r="E31" s="544">
        <f>SUM(F31:L31)</f>
        <v>0</v>
      </c>
      <c r="F31" s="544">
        <f>ROUND('DIR_Fugitives altres '!F24,5)</f>
        <v>0</v>
      </c>
      <c r="G31" s="544">
        <f>ROUND('DIR_Fugitives altres '!I24,5)</f>
        <v>0</v>
      </c>
      <c r="H31" s="544">
        <f>ROUND('DIR_Fugitives altres '!L24,5)</f>
        <v>0</v>
      </c>
      <c r="I31" s="544"/>
      <c r="J31" s="544"/>
      <c r="K31" s="544">
        <f>ROUND('DIR_Fugitives altres '!O24,5)</f>
        <v>0</v>
      </c>
      <c r="L31" s="559">
        <f>ROUND('DIR_Fugitives altres '!R24,5)</f>
        <v>0</v>
      </c>
      <c r="M31" s="553"/>
    </row>
    <row r="32" spans="1:13" ht="20.100000000000001" customHeight="1" x14ac:dyDescent="0.4">
      <c r="A32" s="60"/>
      <c r="B32" s="60"/>
      <c r="C32" s="552"/>
      <c r="D32" s="31" t="s">
        <v>19</v>
      </c>
      <c r="E32" s="544">
        <f>SUM(F32:L32)</f>
        <v>0</v>
      </c>
      <c r="F32" s="544">
        <f>F33</f>
        <v>0</v>
      </c>
      <c r="G32" s="544">
        <f t="shared" ref="G32:L32" si="2">G33</f>
        <v>0</v>
      </c>
      <c r="H32" s="544">
        <f t="shared" si="2"/>
        <v>0</v>
      </c>
      <c r="I32" s="544">
        <f t="shared" si="2"/>
        <v>0</v>
      </c>
      <c r="J32" s="544">
        <f t="shared" si="2"/>
        <v>0</v>
      </c>
      <c r="K32" s="544">
        <f t="shared" si="2"/>
        <v>0</v>
      </c>
      <c r="L32" s="559">
        <f t="shared" si="2"/>
        <v>0</v>
      </c>
      <c r="M32" s="553"/>
    </row>
    <row r="33" spans="1:13" ht="20.100000000000001" customHeight="1" x14ac:dyDescent="0.4">
      <c r="A33" s="60"/>
      <c r="B33" s="60"/>
      <c r="C33" s="552"/>
      <c r="D33" s="102" t="s">
        <v>18</v>
      </c>
      <c r="E33" s="544">
        <f>SUM(F33:L33)</f>
        <v>0</v>
      </c>
      <c r="F33" s="544">
        <f>ROUND(DIR_Procés!F26,5)</f>
        <v>0</v>
      </c>
      <c r="G33" s="544">
        <f>ROUND(DIR_Procés!I26,5)</f>
        <v>0</v>
      </c>
      <c r="H33" s="544">
        <f>ROUND(DIR_Procés!L26,5)</f>
        <v>0</v>
      </c>
      <c r="I33" s="544">
        <f>ROUND(DIR_Procés!Q26,5)</f>
        <v>0</v>
      </c>
      <c r="J33" s="544">
        <f>ROUND(DIR_Procés!V26,5)</f>
        <v>0</v>
      </c>
      <c r="K33" s="544">
        <f>ROUND(DIR_Procés!Y26,5)</f>
        <v>0</v>
      </c>
      <c r="L33" s="559">
        <f>ROUND(DIR_Procés!AB26,5)</f>
        <v>0</v>
      </c>
      <c r="M33" s="553"/>
    </row>
    <row r="34" spans="1:13" ht="33" customHeight="1" x14ac:dyDescent="0.4">
      <c r="A34" s="60"/>
      <c r="B34" s="60"/>
      <c r="C34" s="552"/>
      <c r="D34" s="876" t="s">
        <v>16</v>
      </c>
      <c r="E34" s="544">
        <f t="shared" si="0"/>
        <v>0</v>
      </c>
      <c r="F34" s="544">
        <f>ROUND(DIR_Procés!F46,5)</f>
        <v>0</v>
      </c>
      <c r="G34" s="544">
        <f>ROUND(DIR_Procés!I46,5)</f>
        <v>0</v>
      </c>
      <c r="H34" s="544">
        <f>ROUND(DIR_Procés!L46,5)</f>
        <v>0</v>
      </c>
      <c r="I34" s="544">
        <f>ROUND(DIR_Procés!Q46,5)</f>
        <v>0</v>
      </c>
      <c r="J34" s="544">
        <f>ROUND(DIR_Procés!V46,5)</f>
        <v>0</v>
      </c>
      <c r="K34" s="544">
        <f>ROUND(DIR_Procés!Y46,5)</f>
        <v>0</v>
      </c>
      <c r="L34" s="559">
        <f>ROUND(DIR_Procés!AB46,5)</f>
        <v>0</v>
      </c>
      <c r="M34" s="553"/>
    </row>
    <row r="35" spans="1:13" ht="27.9" customHeight="1" x14ac:dyDescent="0.4">
      <c r="A35" s="60"/>
      <c r="B35" s="60"/>
      <c r="C35" s="552"/>
      <c r="D35" s="31" t="s">
        <v>21</v>
      </c>
      <c r="E35" s="544">
        <f>SUM(F35:L35)</f>
        <v>0</v>
      </c>
      <c r="F35" s="544">
        <f>F36</f>
        <v>0</v>
      </c>
      <c r="G35" s="544"/>
      <c r="H35" s="544">
        <f t="shared" ref="H35" si="3">H36</f>
        <v>0</v>
      </c>
      <c r="I35" s="544"/>
      <c r="J35" s="544"/>
      <c r="K35" s="544"/>
      <c r="L35" s="559"/>
      <c r="M35" s="553"/>
    </row>
    <row r="36" spans="1:13" ht="19.5" customHeight="1" x14ac:dyDescent="0.4">
      <c r="A36" s="60"/>
      <c r="B36" s="60"/>
      <c r="C36" s="552"/>
      <c r="D36" s="102" t="s">
        <v>18</v>
      </c>
      <c r="E36" s="544">
        <f t="shared" si="0"/>
        <v>0</v>
      </c>
      <c r="F36" s="544">
        <f>ROUND('DIR_Ús del sòl'!F39,5)</f>
        <v>0</v>
      </c>
      <c r="G36" s="544"/>
      <c r="H36" s="544">
        <f>ROUND('DIR_Ús del sòl'!I39,5)</f>
        <v>0</v>
      </c>
      <c r="I36" s="544"/>
      <c r="J36" s="544"/>
      <c r="K36" s="544"/>
      <c r="L36" s="559"/>
      <c r="M36" s="553"/>
    </row>
    <row r="37" spans="1:13" ht="30" customHeight="1" x14ac:dyDescent="0.4">
      <c r="A37" s="60"/>
      <c r="B37" s="60"/>
      <c r="C37" s="552"/>
      <c r="D37" s="876" t="s">
        <v>723</v>
      </c>
      <c r="E37" s="544">
        <f t="shared" si="0"/>
        <v>0</v>
      </c>
      <c r="F37" s="544">
        <f>ROUND('DIR_Ús del sòl'!L39,5)</f>
        <v>0</v>
      </c>
      <c r="G37" s="544"/>
      <c r="H37" s="544"/>
      <c r="I37" s="544"/>
      <c r="J37" s="544"/>
      <c r="K37" s="544"/>
      <c r="L37" s="559"/>
      <c r="M37" s="553"/>
    </row>
    <row r="38" spans="1:13" ht="27.9" customHeight="1" x14ac:dyDescent="0.4">
      <c r="A38" s="60"/>
      <c r="B38" s="60"/>
      <c r="C38" s="554"/>
      <c r="D38" s="876" t="s">
        <v>1247</v>
      </c>
      <c r="E38" s="544">
        <f>SUM(F38:L38)</f>
        <v>0</v>
      </c>
      <c r="F38" s="544">
        <f>ROUND('DIR_Fonts fixes'!CV35,5)</f>
        <v>0</v>
      </c>
      <c r="G38" s="544"/>
      <c r="H38" s="544"/>
      <c r="I38" s="544"/>
      <c r="J38" s="544"/>
      <c r="K38" s="544"/>
      <c r="L38" s="559"/>
      <c r="M38" s="553"/>
    </row>
    <row r="39" spans="1:13" ht="27.9" customHeight="1" thickBot="1" x14ac:dyDescent="0.45">
      <c r="A39" s="60"/>
      <c r="B39" s="60"/>
      <c r="C39" s="554"/>
      <c r="D39" s="32" t="s">
        <v>716</v>
      </c>
      <c r="E39" s="547">
        <f>E27+E28+E29+E32+E35</f>
        <v>462.41529000000003</v>
      </c>
      <c r="F39" s="547">
        <f t="shared" ref="F39:L39" si="4">F27+F28+F29+F32+F35</f>
        <v>438.44150999999999</v>
      </c>
      <c r="G39" s="547">
        <f t="shared" si="4"/>
        <v>1.0462199999999999</v>
      </c>
      <c r="H39" s="547">
        <f t="shared" si="4"/>
        <v>0.36756</v>
      </c>
      <c r="I39" s="547">
        <f t="shared" si="4"/>
        <v>22.56</v>
      </c>
      <c r="J39" s="547">
        <f t="shared" si="4"/>
        <v>0</v>
      </c>
      <c r="K39" s="547">
        <f t="shared" si="4"/>
        <v>0</v>
      </c>
      <c r="L39" s="561">
        <f t="shared" si="4"/>
        <v>0</v>
      </c>
      <c r="M39" s="553"/>
    </row>
    <row r="40" spans="1:13" ht="27.9" customHeight="1" thickBot="1" x14ac:dyDescent="0.45">
      <c r="A40" s="60"/>
      <c r="B40" s="60"/>
      <c r="C40" s="554"/>
      <c r="D40" s="100"/>
      <c r="E40" s="100"/>
      <c r="F40" s="100"/>
      <c r="G40" s="100"/>
      <c r="H40" s="100"/>
      <c r="I40" s="100"/>
      <c r="J40" s="100"/>
      <c r="K40" s="100"/>
      <c r="L40" s="100"/>
      <c r="M40" s="553"/>
    </row>
    <row r="41" spans="1:13" ht="27.9" customHeight="1" x14ac:dyDescent="0.4">
      <c r="A41" s="60"/>
      <c r="B41" s="60"/>
      <c r="C41" s="554"/>
      <c r="D41" s="1239" t="s">
        <v>23</v>
      </c>
      <c r="E41" s="1240"/>
      <c r="F41" s="100"/>
      <c r="G41" s="1233" t="s">
        <v>1651</v>
      </c>
      <c r="H41" s="1234"/>
      <c r="I41" s="1235"/>
      <c r="J41" s="100"/>
      <c r="K41" s="100"/>
      <c r="L41" s="100"/>
      <c r="M41" s="553"/>
    </row>
    <row r="42" spans="1:13" ht="27.9" customHeight="1" x14ac:dyDescent="0.4">
      <c r="A42" s="60"/>
      <c r="B42" s="60"/>
      <c r="C42" s="552"/>
      <c r="D42" s="558"/>
      <c r="E42" s="546" t="s">
        <v>1245</v>
      </c>
      <c r="F42" s="100"/>
      <c r="G42" s="1229" t="s">
        <v>1649</v>
      </c>
      <c r="H42" s="1230"/>
      <c r="I42" s="559">
        <f>E39</f>
        <v>462.41529000000003</v>
      </c>
      <c r="J42" s="100"/>
      <c r="K42" s="100"/>
      <c r="L42" s="100"/>
      <c r="M42" s="553"/>
    </row>
    <row r="43" spans="1:13" ht="27.9" customHeight="1" x14ac:dyDescent="0.4">
      <c r="A43" s="60"/>
      <c r="B43" s="60"/>
      <c r="C43" s="552"/>
      <c r="D43" s="30" t="s">
        <v>28</v>
      </c>
      <c r="E43" s="559">
        <f>E44+E45</f>
        <v>0</v>
      </c>
      <c r="F43" s="100"/>
      <c r="G43" s="1229" t="s">
        <v>23</v>
      </c>
      <c r="H43" s="1230"/>
      <c r="I43" s="559">
        <f>E69</f>
        <v>8381.2250299999996</v>
      </c>
      <c r="J43" s="100"/>
      <c r="K43" s="100"/>
      <c r="L43" s="100"/>
      <c r="M43" s="553"/>
    </row>
    <row r="44" spans="1:13" ht="27.9" customHeight="1" thickBot="1" x14ac:dyDescent="0.45">
      <c r="A44" s="60"/>
      <c r="B44" s="60"/>
      <c r="C44" s="552"/>
      <c r="D44" s="103" t="s">
        <v>714</v>
      </c>
      <c r="E44" s="560">
        <f>ROUND('IND_Consum electricitat'!N41,5)</f>
        <v>0</v>
      </c>
      <c r="F44" s="100"/>
      <c r="G44" s="1231" t="s">
        <v>1650</v>
      </c>
      <c r="H44" s="1232"/>
      <c r="I44" s="561">
        <f>SUM(I42:I43)</f>
        <v>8843.6403200000004</v>
      </c>
      <c r="J44" s="100"/>
      <c r="K44" s="100"/>
      <c r="L44" s="100"/>
      <c r="M44" s="553"/>
    </row>
    <row r="45" spans="1:13" ht="27.9" customHeight="1" x14ac:dyDescent="0.4">
      <c r="A45" s="60"/>
      <c r="B45" s="60"/>
      <c r="C45" s="552"/>
      <c r="D45" s="103" t="s">
        <v>715</v>
      </c>
      <c r="E45" s="560">
        <f>ROUND('IND_Consum energia'!H25,5)</f>
        <v>0</v>
      </c>
      <c r="F45" s="100"/>
      <c r="G45" s="100"/>
      <c r="H45" s="100"/>
      <c r="I45" s="100"/>
      <c r="J45" s="100"/>
      <c r="K45" s="100"/>
      <c r="L45" s="100"/>
      <c r="M45" s="553"/>
    </row>
    <row r="46" spans="1:13" ht="27.9" customHeight="1" x14ac:dyDescent="0.4">
      <c r="A46" s="60"/>
      <c r="B46" s="60"/>
      <c r="C46" s="552"/>
      <c r="D46" s="101" t="s">
        <v>30</v>
      </c>
      <c r="E46" s="559">
        <f>E47+E48+E49+E50</f>
        <v>7075.3562599999996</v>
      </c>
      <c r="F46" s="100"/>
      <c r="G46" s="100"/>
      <c r="H46" s="100"/>
      <c r="I46" s="100"/>
      <c r="J46" s="100"/>
      <c r="K46" s="100"/>
      <c r="L46" s="100"/>
      <c r="M46" s="553"/>
    </row>
    <row r="47" spans="1:13" ht="27.9" customHeight="1" x14ac:dyDescent="0.4">
      <c r="A47" s="60"/>
      <c r="B47" s="60"/>
      <c r="C47" s="552"/>
      <c r="D47" s="103" t="s">
        <v>27</v>
      </c>
      <c r="E47" s="560">
        <f>ROUND(IF(IND_Transport_Carretera!J685&gt;0,IND_Transport_Carretera!J685,IND_Transport_Carretera!J684+IND_Transport_Carretera!M684+IND_Transport_Carretera!P684)+IND_Transport_Ferroviari!H190+IND_Transport_Ferroviari!K190+IND_Transport_Ferroviari!N190+IND_Transport_Marítim!AR174+IND_Transport_Marítim!AS174+IND_Transport_Marítim!AT174+IF(IND_Transport_Aeri!O707&gt;0,IND_Transport_Aeri!O707,IND_Transport_Aeri!O706)+IF(IND_Transport_Aeri!O752&gt;0,IND_Transport_Aeri!O752,IND_Transport_Aeri!O751),5)</f>
        <v>0</v>
      </c>
      <c r="F47" s="100"/>
      <c r="G47" s="100"/>
      <c r="H47" s="100"/>
      <c r="I47" s="100"/>
      <c r="J47" s="100"/>
      <c r="K47" s="100"/>
      <c r="L47" s="100"/>
      <c r="M47" s="553"/>
    </row>
    <row r="48" spans="1:13" ht="27.9" customHeight="1" x14ac:dyDescent="0.4">
      <c r="A48" s="60"/>
      <c r="B48" s="60"/>
      <c r="C48" s="552"/>
      <c r="D48" s="103" t="s">
        <v>964</v>
      </c>
      <c r="E48" s="560">
        <f>ROUND(IND_Teletreball!F25+IND_Transport_Carretera!J533+IND_Transport_Carretera!M533+IND_Transport_Carretera!P533+IND_Transport_Ferroviari!H172,5)</f>
        <v>1380.5751700000001</v>
      </c>
      <c r="F48" s="100"/>
      <c r="G48" s="100"/>
      <c r="H48" s="100"/>
      <c r="I48" s="100"/>
      <c r="J48" s="100"/>
      <c r="K48" s="100"/>
      <c r="L48" s="100"/>
      <c r="M48" s="553"/>
    </row>
    <row r="49" spans="1:13" ht="27.9" customHeight="1" x14ac:dyDescent="0.4">
      <c r="A49" s="60"/>
      <c r="B49" s="60"/>
      <c r="C49" s="552"/>
      <c r="D49" s="103" t="s">
        <v>794</v>
      </c>
      <c r="E49" s="560">
        <f>ROUND(IND_Transport_Carretera!J360+IND_Transport_Carretera!M360+IND_Transport_Carretera!P360+IND_Transport_Ferroviari!H139+IND_Transport_Marítim!AR118+IND_Transport_Marítim!AS118+IND_Transport_Marítim!AT118+IF(IND_Transport_Aeri!Q636&gt;0,IND_Transport_Aeri!Q636,IND_Transport_Aeri!Q635),5)</f>
        <v>5450.7588299999998</v>
      </c>
      <c r="F49" s="100"/>
      <c r="G49" s="100"/>
      <c r="H49" s="100"/>
      <c r="I49" s="100"/>
      <c r="J49" s="100"/>
      <c r="K49" s="100"/>
      <c r="L49" s="100"/>
      <c r="M49" s="553"/>
    </row>
    <row r="50" spans="1:13" ht="27.9" customHeight="1" x14ac:dyDescent="0.4">
      <c r="A50" s="60"/>
      <c r="B50" s="60"/>
      <c r="C50" s="552"/>
      <c r="D50" s="103" t="s">
        <v>713</v>
      </c>
      <c r="E50" s="560">
        <f>ROUND(IND_Transport_Carretera!J187+IND_Transport_Carretera!M187+IND_Transport_Carretera!P187+IND_Transport_Ferroviari!H106+IND_Transport_Marítim!AR64+IND_Transport_Marítim!AS64+IND_Transport_Marítim!AT64+IF(IND_Transport_Aeri!Q324&gt;0,IND_Transport_Aeri!Q324,IND_Transport_Aeri!Q323),5)</f>
        <v>244.02225999999999</v>
      </c>
      <c r="F50" s="100"/>
      <c r="G50" s="100"/>
      <c r="H50" s="100"/>
      <c r="I50" s="100"/>
      <c r="J50" s="100"/>
      <c r="K50" s="100"/>
      <c r="L50" s="100"/>
      <c r="M50" s="553"/>
    </row>
    <row r="51" spans="1:13" ht="27.9" customHeight="1" x14ac:dyDescent="0.4">
      <c r="A51" s="60"/>
      <c r="B51" s="60"/>
      <c r="C51" s="555"/>
      <c r="D51" s="31" t="s">
        <v>40</v>
      </c>
      <c r="E51" s="559">
        <f>E52+E55+E58</f>
        <v>47.148019999999995</v>
      </c>
      <c r="F51" s="100"/>
      <c r="G51" s="100"/>
      <c r="H51" s="100"/>
      <c r="I51" s="100"/>
      <c r="J51" s="100"/>
      <c r="K51" s="100"/>
      <c r="L51" s="100"/>
      <c r="M51" s="553"/>
    </row>
    <row r="52" spans="1:13" ht="27.9" customHeight="1" x14ac:dyDescent="0.4">
      <c r="A52" s="60"/>
      <c r="B52" s="60"/>
      <c r="C52" s="552"/>
      <c r="D52" s="103" t="s">
        <v>32</v>
      </c>
      <c r="E52" s="560">
        <f>E53+E54</f>
        <v>35.430189999999996</v>
      </c>
      <c r="F52" s="100"/>
      <c r="G52" s="100"/>
      <c r="H52" s="100"/>
      <c r="I52" s="100"/>
      <c r="J52" s="100"/>
      <c r="K52" s="100"/>
      <c r="L52" s="100"/>
      <c r="M52" s="553"/>
    </row>
    <row r="53" spans="1:13" ht="27.9" customHeight="1" x14ac:dyDescent="0.4">
      <c r="A53" s="60"/>
      <c r="B53" s="60"/>
      <c r="C53" s="552"/>
      <c r="D53" s="104" t="s">
        <v>718</v>
      </c>
      <c r="E53" s="560">
        <f>ROUND(IND_Residus!X47,5)</f>
        <v>35.164189999999998</v>
      </c>
      <c r="F53" s="100"/>
      <c r="G53" s="100"/>
      <c r="H53" s="100"/>
      <c r="I53" s="100"/>
      <c r="J53" s="100"/>
      <c r="K53" s="100"/>
      <c r="L53" s="100"/>
      <c r="M53" s="553"/>
    </row>
    <row r="54" spans="1:13" ht="27.9" customHeight="1" x14ac:dyDescent="0.4">
      <c r="A54" s="60"/>
      <c r="B54" s="60"/>
      <c r="C54" s="552"/>
      <c r="D54" s="104" t="s">
        <v>719</v>
      </c>
      <c r="E54" s="560">
        <f>ROUND(IND_Residus!M89,5)</f>
        <v>0.26600000000000001</v>
      </c>
      <c r="F54" s="100"/>
      <c r="G54" s="100"/>
      <c r="H54" s="100"/>
      <c r="I54" s="100"/>
      <c r="J54" s="100"/>
      <c r="K54" s="100"/>
      <c r="L54" s="100"/>
      <c r="M54" s="553"/>
    </row>
    <row r="55" spans="1:13" ht="27.9" customHeight="1" x14ac:dyDescent="0.4">
      <c r="A55" s="60"/>
      <c r="B55" s="60"/>
      <c r="C55" s="552"/>
      <c r="D55" s="103" t="s">
        <v>965</v>
      </c>
      <c r="E55" s="560">
        <f>E56+E57</f>
        <v>11.717829999999999</v>
      </c>
      <c r="F55" s="100"/>
      <c r="G55" s="100"/>
      <c r="H55" s="100"/>
      <c r="I55" s="100"/>
      <c r="J55" s="100"/>
      <c r="K55" s="100"/>
      <c r="L55" s="100"/>
      <c r="M55" s="553"/>
    </row>
    <row r="56" spans="1:13" ht="27.9" customHeight="1" x14ac:dyDescent="0.4">
      <c r="A56" s="60"/>
      <c r="B56" s="60"/>
      <c r="C56" s="552"/>
      <c r="D56" s="104" t="s">
        <v>720</v>
      </c>
      <c r="E56" s="560">
        <f>ROUND(IND_Aigua!F45,5)</f>
        <v>11.717829999999999</v>
      </c>
      <c r="F56" s="100"/>
      <c r="G56" s="100"/>
      <c r="H56" s="100"/>
      <c r="I56" s="100"/>
      <c r="J56" s="100"/>
      <c r="K56" s="100"/>
      <c r="L56" s="100"/>
      <c r="M56" s="553"/>
    </row>
    <row r="57" spans="1:13" x14ac:dyDescent="0.4">
      <c r="A57" s="60"/>
      <c r="B57" s="60"/>
      <c r="C57" s="552"/>
      <c r="D57" s="104" t="s">
        <v>721</v>
      </c>
      <c r="E57" s="560">
        <f>ROUND(IND_Aigua!F83,5)</f>
        <v>0</v>
      </c>
      <c r="F57" s="100"/>
      <c r="G57" s="100"/>
      <c r="H57" s="100"/>
      <c r="I57" s="100"/>
      <c r="J57" s="100"/>
      <c r="K57" s="100"/>
      <c r="L57" s="100"/>
      <c r="M57" s="553"/>
    </row>
    <row r="58" spans="1:13" ht="24" customHeight="1" x14ac:dyDescent="0.4">
      <c r="A58" s="60"/>
      <c r="B58" s="60"/>
      <c r="C58" s="552"/>
      <c r="D58" s="103" t="s">
        <v>966</v>
      </c>
      <c r="E58" s="560">
        <f>ROUND('IND_Altres serveis'!H45,5)</f>
        <v>0</v>
      </c>
      <c r="F58" s="100"/>
      <c r="G58" s="100"/>
      <c r="H58" s="100"/>
      <c r="I58" s="100"/>
      <c r="J58" s="100"/>
      <c r="K58" s="100"/>
      <c r="L58" s="100"/>
      <c r="M58" s="553"/>
    </row>
    <row r="59" spans="1:13" ht="20.100000000000001" customHeight="1" x14ac:dyDescent="0.4">
      <c r="A59" s="60"/>
      <c r="B59" s="60"/>
      <c r="C59" s="552"/>
      <c r="D59" s="101" t="s">
        <v>47</v>
      </c>
      <c r="E59" s="559">
        <f>E60+E62+E63</f>
        <v>1258.72075</v>
      </c>
      <c r="F59" s="100"/>
      <c r="G59" s="100"/>
      <c r="H59" s="100"/>
      <c r="I59" s="100"/>
      <c r="J59" s="100"/>
      <c r="K59" s="100"/>
      <c r="L59" s="100"/>
      <c r="M59" s="553"/>
    </row>
    <row r="60" spans="1:13" ht="28.5" customHeight="1" x14ac:dyDescent="0.4">
      <c r="A60" s="60"/>
      <c r="B60" s="60"/>
      <c r="C60" s="552"/>
      <c r="D60" s="103" t="s">
        <v>46</v>
      </c>
      <c r="E60" s="560">
        <f>ROUND('IND_Mat, Mat 1ª, Productes'!H46,5)</f>
        <v>48.389099999999999</v>
      </c>
      <c r="F60" s="100"/>
      <c r="G60" s="100"/>
      <c r="H60" s="100"/>
      <c r="I60" s="100"/>
      <c r="J60" s="100"/>
      <c r="K60" s="100"/>
      <c r="L60" s="100"/>
      <c r="M60" s="553"/>
    </row>
    <row r="61" spans="1:13" ht="28.5" customHeight="1" x14ac:dyDescent="0.4">
      <c r="A61" s="60"/>
      <c r="B61" s="60"/>
      <c r="C61" s="552"/>
      <c r="D61" s="876" t="s">
        <v>1177</v>
      </c>
      <c r="E61" s="560">
        <f>ROUND('IND_Mat, Mat 1ª, Productes'!K47,5)</f>
        <v>0</v>
      </c>
      <c r="F61" s="100"/>
      <c r="G61" s="100"/>
      <c r="H61" s="100"/>
      <c r="I61" s="100"/>
      <c r="J61" s="100"/>
      <c r="K61" s="100"/>
      <c r="L61" s="100"/>
      <c r="M61" s="553"/>
    </row>
    <row r="62" spans="1:13" ht="28.5" customHeight="1" x14ac:dyDescent="0.4">
      <c r="A62" s="60"/>
      <c r="B62" s="60"/>
      <c r="C62" s="552"/>
      <c r="D62" s="103" t="s">
        <v>1665</v>
      </c>
      <c r="E62" s="560">
        <f>ROUND('IND_Prod energia adquirida'!I34,5)</f>
        <v>153.92965000000001</v>
      </c>
      <c r="F62" s="100"/>
      <c r="G62" s="100"/>
      <c r="H62" s="100"/>
      <c r="I62" s="100"/>
      <c r="J62" s="100"/>
      <c r="K62" s="100"/>
      <c r="L62" s="100"/>
      <c r="M62" s="553"/>
    </row>
    <row r="63" spans="1:13" ht="28.5" customHeight="1" x14ac:dyDescent="0.4">
      <c r="A63" s="60"/>
      <c r="B63" s="60"/>
      <c r="C63" s="552"/>
      <c r="D63" s="103" t="s">
        <v>804</v>
      </c>
      <c r="E63" s="560">
        <f>ROUND('IND_Béns de capital'!H25,5)</f>
        <v>1056.402</v>
      </c>
      <c r="F63" s="100"/>
      <c r="G63" s="100"/>
      <c r="H63" s="100"/>
      <c r="I63" s="100"/>
      <c r="J63" s="100"/>
      <c r="K63" s="100"/>
      <c r="L63" s="100"/>
      <c r="M63" s="553"/>
    </row>
    <row r="64" spans="1:13" ht="35.25" customHeight="1" x14ac:dyDescent="0.4">
      <c r="A64" s="60"/>
      <c r="B64" s="60"/>
      <c r="C64" s="552"/>
      <c r="D64" s="31" t="s">
        <v>967</v>
      </c>
      <c r="E64" s="559">
        <f>E65</f>
        <v>0</v>
      </c>
      <c r="F64" s="100"/>
      <c r="G64" s="100"/>
      <c r="H64" s="100"/>
      <c r="I64" s="100"/>
      <c r="J64" s="100"/>
      <c r="K64" s="100"/>
      <c r="L64" s="100"/>
      <c r="M64" s="553"/>
    </row>
    <row r="65" spans="1:13" ht="29.25" customHeight="1" x14ac:dyDescent="0.4">
      <c r="A65" s="60"/>
      <c r="B65" s="60"/>
      <c r="C65" s="552"/>
      <c r="D65" s="103" t="s">
        <v>1462</v>
      </c>
      <c r="E65" s="560">
        <f>ROUND('IND_Ús prod generats'!H45,5)</f>
        <v>0</v>
      </c>
      <c r="F65" s="100"/>
      <c r="G65" s="100"/>
      <c r="H65" s="100"/>
      <c r="I65" s="100"/>
      <c r="J65" s="100"/>
      <c r="K65" s="100"/>
      <c r="L65" s="100"/>
      <c r="M65" s="553"/>
    </row>
    <row r="66" spans="1:13" ht="20.100000000000001" customHeight="1" x14ac:dyDescent="0.4">
      <c r="A66" s="60"/>
      <c r="B66" s="60"/>
      <c r="C66" s="552"/>
      <c r="D66" s="101" t="s">
        <v>968</v>
      </c>
      <c r="E66" s="559">
        <f>E67</f>
        <v>0</v>
      </c>
      <c r="F66" s="100"/>
      <c r="G66" s="100"/>
      <c r="H66" s="100"/>
      <c r="I66" s="100"/>
      <c r="J66" s="100"/>
      <c r="K66" s="100"/>
      <c r="L66" s="100"/>
      <c r="M66" s="553"/>
    </row>
    <row r="67" spans="1:13" ht="20.100000000000001" customHeight="1" x14ac:dyDescent="0.4">
      <c r="A67" s="60"/>
      <c r="B67" s="60"/>
      <c r="C67" s="552"/>
      <c r="D67" s="103" t="s">
        <v>18</v>
      </c>
      <c r="E67" s="878">
        <f>ROUND('IND_Altres emissions_remocions'!H25,5)</f>
        <v>0</v>
      </c>
      <c r="F67" s="100"/>
      <c r="G67" s="100"/>
      <c r="H67" s="100"/>
      <c r="I67" s="100"/>
      <c r="J67" s="100"/>
      <c r="K67" s="100"/>
      <c r="L67" s="100"/>
      <c r="M67" s="553"/>
    </row>
    <row r="68" spans="1:13" ht="20.100000000000001" customHeight="1" x14ac:dyDescent="0.4">
      <c r="A68" s="60"/>
      <c r="B68" s="60"/>
      <c r="C68" s="552"/>
      <c r="D68" s="876" t="s">
        <v>723</v>
      </c>
      <c r="E68" s="878">
        <f>ROUND('IND_Altres emissions_remocions'!H44,5)</f>
        <v>0</v>
      </c>
      <c r="F68" s="100"/>
      <c r="G68" s="100"/>
      <c r="H68" s="100"/>
      <c r="I68" s="100"/>
      <c r="J68" s="100"/>
      <c r="K68" s="100"/>
      <c r="L68" s="100"/>
      <c r="M68" s="553"/>
    </row>
    <row r="69" spans="1:13" ht="20.100000000000001" customHeight="1" thickBot="1" x14ac:dyDescent="0.45">
      <c r="A69" s="60"/>
      <c r="B69" s="60"/>
      <c r="C69" s="552"/>
      <c r="D69" s="32" t="s">
        <v>717</v>
      </c>
      <c r="E69" s="561">
        <f>E43+E46+E51+E59+E64+E66</f>
        <v>8381.2250299999996</v>
      </c>
      <c r="F69" s="100"/>
      <c r="G69" s="100"/>
      <c r="H69" s="100"/>
      <c r="I69" s="100"/>
      <c r="J69" s="100"/>
      <c r="K69" s="100"/>
      <c r="L69" s="100"/>
      <c r="M69" s="553"/>
    </row>
    <row r="70" spans="1:13" ht="20.100000000000001" customHeight="1" thickBot="1" x14ac:dyDescent="0.45">
      <c r="A70" s="60"/>
      <c r="B70" s="60"/>
      <c r="C70" s="556"/>
      <c r="D70" s="557"/>
      <c r="E70" s="557"/>
      <c r="F70" s="557"/>
      <c r="G70" s="557"/>
      <c r="H70" s="557"/>
      <c r="I70" s="557"/>
      <c r="J70" s="557"/>
      <c r="K70" s="557"/>
      <c r="L70" s="557"/>
      <c r="M70" s="562"/>
    </row>
    <row r="71" spans="1:13" ht="20.100000000000001" customHeight="1" x14ac:dyDescent="0.4">
      <c r="A71" s="2"/>
    </row>
    <row r="72" spans="1:13" ht="20.100000000000001" customHeight="1" x14ac:dyDescent="0.4">
      <c r="A72" s="2"/>
    </row>
    <row r="73" spans="1:13" ht="20.100000000000001" customHeight="1" x14ac:dyDescent="0.4">
      <c r="A73" s="2"/>
    </row>
    <row r="74" spans="1:13" x14ac:dyDescent="0.4">
      <c r="A74" s="2"/>
    </row>
    <row r="75" spans="1:13" x14ac:dyDescent="0.4">
      <c r="A75" s="2"/>
    </row>
    <row r="76" spans="1:13" x14ac:dyDescent="0.4">
      <c r="A76" s="2"/>
    </row>
    <row r="77" spans="1:13" ht="19.5" customHeight="1" x14ac:dyDescent="0.4">
      <c r="A77" s="2"/>
    </row>
    <row r="78" spans="1:13" ht="19.5" customHeight="1" x14ac:dyDescent="0.4">
      <c r="A78" s="2"/>
    </row>
    <row r="79" spans="1:13" ht="19.5" customHeight="1" x14ac:dyDescent="0.4">
      <c r="A79" s="2"/>
    </row>
    <row r="80" spans="1:13" ht="19.5" customHeight="1" x14ac:dyDescent="0.4">
      <c r="A80" s="2"/>
    </row>
    <row r="81" spans="1:1" ht="19.5" customHeight="1" x14ac:dyDescent="0.4">
      <c r="A81" s="2"/>
    </row>
    <row r="82" spans="1:1" ht="19.5" customHeight="1" x14ac:dyDescent="0.4">
      <c r="A82" s="2"/>
    </row>
    <row r="83" spans="1:1" ht="20.25" customHeight="1" x14ac:dyDescent="0.4">
      <c r="A83" s="2"/>
    </row>
    <row r="84" spans="1:1" ht="24" customHeight="1" x14ac:dyDescent="0.4">
      <c r="A84" s="2"/>
    </row>
    <row r="88" spans="1:1" ht="15.9" customHeight="1" x14ac:dyDescent="0.4"/>
    <row r="89" spans="1:1" ht="15.9" customHeight="1" x14ac:dyDescent="0.4"/>
    <row r="90" spans="1:1" ht="15.9" customHeight="1" x14ac:dyDescent="0.4"/>
    <row r="91" spans="1:1" ht="15.9" customHeight="1" x14ac:dyDescent="0.4"/>
  </sheetData>
  <sheetProtection algorithmName="SHA-512" hashValue="BVN8egpOsqKF6PYBXTk+QTASGvmT9oHjAbampaJ79dxUF85CGoluglbADMdz0a10hoyjI1cjQKnbD8hHZyqz3Q==" saltValue="i9SMhn4EIvcjk3ID3nkcMg==" spinCount="100000" sheet="1" objects="1" scenarios="1"/>
  <mergeCells count="20">
    <mergeCell ref="B2:G2"/>
    <mergeCell ref="B8:D8"/>
    <mergeCell ref="E8:F8"/>
    <mergeCell ref="B9:D9"/>
    <mergeCell ref="E9:F9"/>
    <mergeCell ref="G42:H42"/>
    <mergeCell ref="G43:H43"/>
    <mergeCell ref="G44:H44"/>
    <mergeCell ref="G41:I41"/>
    <mergeCell ref="B10:D10"/>
    <mergeCell ref="E10:F10"/>
    <mergeCell ref="B16:D16"/>
    <mergeCell ref="D41:E41"/>
    <mergeCell ref="D25:L25"/>
    <mergeCell ref="F11:G11"/>
    <mergeCell ref="F12:G12"/>
    <mergeCell ref="B13:D13"/>
    <mergeCell ref="F13:G13"/>
    <mergeCell ref="B14:D14"/>
    <mergeCell ref="B15:D15"/>
  </mergeCells>
  <dataValidations count="2">
    <dataValidation allowBlank="1" showInputMessage="1" showErrorMessage="1" prompt="Indiqueu només el valor numèric: Introduïu la dada d'activitat numèrica (per exemple si l'indicador és 100 treballadors, indiqueu 100)" sqref="E14:E16" xr:uid="{00000000-0002-0000-0100-000000000000}"/>
    <dataValidation allowBlank="1" showInputMessage="1" showErrorMessage="1" prompt="Indiqueu la unitat: Introduïu les unitats de la dada d'activitat numèrica (per exemple, si l'indicador és 100 treballadors, indiqueu treballadors)" sqref="F14:F16" xr:uid="{00000000-0002-0000-0100-000001000000}"/>
  </dataValidations>
  <pageMargins left="0.22" right="0.21" top="0.38" bottom="0.35" header="0.25" footer="0.26"/>
  <pageSetup paperSize="9" scale="5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ull23">
    <tabColor indexed="27"/>
    <pageSetUpPr autoPageBreaks="0" fitToPage="1"/>
  </sheetPr>
  <dimension ref="B1:DD104"/>
  <sheetViews>
    <sheetView topLeftCell="I12" zoomScaleNormal="100" workbookViewId="0">
      <selection activeCell="U16" sqref="U16"/>
    </sheetView>
  </sheetViews>
  <sheetFormatPr defaultColWidth="9.44140625" defaultRowHeight="13.2" outlineLevelRow="1" x14ac:dyDescent="0.25"/>
  <cols>
    <col min="1" max="1" width="3.44140625" style="107" customWidth="1"/>
    <col min="2" max="2" width="5.44140625" style="107" customWidth="1"/>
    <col min="3" max="3" width="20.44140625" style="107" customWidth="1"/>
    <col min="4" max="4" width="11.44140625" style="160" customWidth="1"/>
    <col min="5" max="5" width="11.44140625" style="107" customWidth="1"/>
    <col min="6" max="7" width="19.44140625" style="107" customWidth="1"/>
    <col min="8" max="9" width="11.44140625" style="107" customWidth="1"/>
    <col min="10" max="11" width="19.44140625" style="107" customWidth="1"/>
    <col min="12" max="13" width="11.44140625" style="107" customWidth="1"/>
    <col min="14" max="15" width="19.44140625" style="107" customWidth="1"/>
    <col min="16" max="17" width="11.44140625" style="107" customWidth="1"/>
    <col min="18" max="19" width="19.44140625" style="107" customWidth="1"/>
    <col min="20" max="21" width="11.44140625" style="107" customWidth="1"/>
    <col min="22" max="23" width="19.44140625" style="107" customWidth="1"/>
    <col min="24" max="25" width="11.44140625" style="107" customWidth="1"/>
    <col min="26" max="27" width="19.44140625" style="107" customWidth="1"/>
    <col min="28" max="29" width="11.44140625" style="107" customWidth="1"/>
    <col min="30" max="31" width="19.44140625" style="107" customWidth="1"/>
    <col min="32" max="33" width="11.44140625" style="107" customWidth="1"/>
    <col min="34" max="35" width="19.44140625" style="107" customWidth="1"/>
    <col min="36" max="37" width="11.44140625" style="107" customWidth="1"/>
    <col min="38" max="39" width="19.44140625" style="107" customWidth="1"/>
    <col min="40" max="41" width="11.44140625" style="107" customWidth="1"/>
    <col min="42" max="43" width="19.44140625" style="107" customWidth="1"/>
    <col min="44" max="45" width="11.44140625" style="107" customWidth="1"/>
    <col min="46" max="47" width="19.44140625" style="107" customWidth="1"/>
    <col min="48" max="49" width="11.44140625" style="107" customWidth="1"/>
    <col min="50" max="51" width="19.44140625" style="107" customWidth="1"/>
    <col min="52" max="53" width="11.44140625" style="107" customWidth="1"/>
    <col min="54" max="55" width="19.44140625" style="107" customWidth="1"/>
    <col min="56" max="57" width="11.44140625" style="107" customWidth="1"/>
    <col min="58" max="59" width="19.44140625" style="107" customWidth="1"/>
    <col min="60" max="61" width="11.44140625" style="107" customWidth="1"/>
    <col min="62" max="63" width="19.44140625" style="107" customWidth="1"/>
    <col min="64" max="65" width="11.44140625" style="107" customWidth="1"/>
    <col min="66" max="67" width="19.44140625" style="107" customWidth="1"/>
    <col min="68" max="69" width="11.44140625" style="107" customWidth="1"/>
    <col min="70" max="71" width="19.44140625" style="107" customWidth="1"/>
    <col min="72" max="73" width="11.44140625" style="107" customWidth="1"/>
    <col min="74" max="75" width="19.44140625" style="107" customWidth="1"/>
    <col min="76" max="77" width="11.44140625" style="107" customWidth="1"/>
    <col min="78" max="79" width="19.44140625" style="107" customWidth="1"/>
    <col min="80" max="81" width="11.44140625" style="107" customWidth="1"/>
    <col min="82" max="83" width="19.44140625" style="107" customWidth="1"/>
    <col min="84" max="85" width="11.44140625" style="107" customWidth="1"/>
    <col min="86" max="87" width="19.44140625" style="107" customWidth="1"/>
    <col min="88" max="89" width="11.44140625" style="107" customWidth="1"/>
    <col min="90" max="91" width="19.44140625" style="107" customWidth="1"/>
    <col min="92" max="93" width="11.44140625" style="107" customWidth="1"/>
    <col min="94" max="95" width="19.44140625" style="107" customWidth="1"/>
    <col min="96" max="97" width="11.44140625" style="107" customWidth="1"/>
    <col min="98" max="99" width="19.44140625" style="107" customWidth="1"/>
    <col min="100" max="101" width="11.44140625" style="107" customWidth="1"/>
    <col min="102" max="103" width="19.44140625" style="107" customWidth="1"/>
    <col min="104" max="104" width="17" style="107" customWidth="1"/>
    <col min="105" max="107" width="5.44140625" style="107" customWidth="1"/>
    <col min="108" max="108" width="40.44140625" style="107" customWidth="1"/>
    <col min="109" max="16384" width="9.44140625" style="107"/>
  </cols>
  <sheetData>
    <row r="1" spans="2:108" ht="17.25" customHeight="1" x14ac:dyDescent="0.25">
      <c r="B1" s="128"/>
    </row>
    <row r="2" spans="2:108" ht="33.75" customHeight="1" x14ac:dyDescent="0.25">
      <c r="B2" s="1535" t="s">
        <v>798</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row>
    <row r="3" spans="2:108" ht="17.25" customHeight="1" thickBot="1" x14ac:dyDescent="0.3">
      <c r="B3" s="182"/>
      <c r="C3" s="182"/>
      <c r="D3" s="720"/>
      <c r="E3" s="182"/>
      <c r="F3" s="182"/>
      <c r="G3" s="109"/>
      <c r="H3" s="182"/>
      <c r="I3" s="182"/>
      <c r="J3" s="182"/>
      <c r="L3" s="182"/>
      <c r="M3" s="182"/>
      <c r="N3" s="182"/>
      <c r="R3" s="182"/>
      <c r="S3" s="132"/>
      <c r="U3" s="182"/>
      <c r="V3" s="182"/>
    </row>
    <row r="4" spans="2:108" ht="29.4" customHeight="1" thickBot="1" x14ac:dyDescent="0.3">
      <c r="B4" s="640"/>
      <c r="C4" s="130" t="s">
        <v>0</v>
      </c>
      <c r="D4" s="720"/>
      <c r="E4" s="182"/>
      <c r="F4" s="1404" t="s">
        <v>1612</v>
      </c>
      <c r="G4" s="1405"/>
      <c r="H4" s="1405"/>
      <c r="I4" s="1406"/>
      <c r="J4" s="182"/>
      <c r="L4" s="182"/>
      <c r="M4" s="1740" t="s">
        <v>1104</v>
      </c>
      <c r="N4" s="1740"/>
      <c r="O4" s="1740"/>
      <c r="P4" s="1740"/>
      <c r="Q4" s="1740"/>
      <c r="R4" s="987" t="str">
        <f>"OCCC"</f>
        <v>OCCC</v>
      </c>
      <c r="S4" s="132" t="str">
        <f>IF(OR(R4="",R4="OCCC"),"","Detalleu font a la columna R")</f>
        <v/>
      </c>
      <c r="U4" s="182"/>
      <c r="V4" s="182"/>
    </row>
    <row r="5" spans="2:108" ht="42" customHeight="1" thickBot="1" x14ac:dyDescent="0.3">
      <c r="B5" s="641"/>
      <c r="C5" s="130" t="s">
        <v>51</v>
      </c>
      <c r="D5" s="720"/>
      <c r="E5" s="182"/>
      <c r="F5" s="1398" t="s">
        <v>718</v>
      </c>
      <c r="G5" s="1821"/>
      <c r="H5" s="1822" t="s">
        <v>1611</v>
      </c>
      <c r="I5" s="1823"/>
      <c r="J5" s="182"/>
      <c r="L5" s="182"/>
      <c r="M5" s="1820" t="s">
        <v>1361</v>
      </c>
      <c r="N5" s="1820"/>
      <c r="O5" s="1820"/>
      <c r="P5" s="1820"/>
      <c r="Q5" s="1820"/>
      <c r="R5" s="314"/>
      <c r="S5" s="1395" t="s">
        <v>1362</v>
      </c>
      <c r="T5" s="1396"/>
      <c r="U5" s="1396"/>
      <c r="V5" s="1396"/>
      <c r="W5" s="1396"/>
      <c r="X5" s="1396"/>
      <c r="Y5" s="1397"/>
    </row>
    <row r="6" spans="2:108" ht="17.25" customHeight="1" x14ac:dyDescent="0.25">
      <c r="B6" s="642"/>
      <c r="C6" s="130" t="s">
        <v>1</v>
      </c>
      <c r="D6" s="720"/>
      <c r="E6" s="182"/>
      <c r="F6" s="182"/>
      <c r="G6" s="182"/>
      <c r="H6" s="182"/>
      <c r="I6" s="182"/>
      <c r="J6" s="182"/>
      <c r="L6" s="182"/>
      <c r="M6" s="182"/>
      <c r="N6" s="182"/>
      <c r="R6" s="182"/>
      <c r="S6" s="182"/>
      <c r="T6" s="182"/>
      <c r="U6" s="182"/>
      <c r="V6" s="182"/>
    </row>
    <row r="7" spans="2:108" ht="17.25" customHeight="1" x14ac:dyDescent="0.25">
      <c r="B7" s="643"/>
      <c r="C7" s="130" t="s">
        <v>52</v>
      </c>
      <c r="D7" s="720"/>
      <c r="E7" s="182"/>
      <c r="F7" s="182"/>
      <c r="G7" s="182"/>
      <c r="H7" s="182"/>
      <c r="I7" s="182"/>
      <c r="J7" s="182"/>
      <c r="L7" s="182"/>
      <c r="M7" s="182"/>
      <c r="N7" s="182"/>
      <c r="R7" s="182"/>
      <c r="S7" s="182"/>
      <c r="T7" s="182"/>
      <c r="U7" s="182"/>
      <c r="V7" s="182"/>
    </row>
    <row r="8" spans="2:108" ht="17.25" customHeight="1" x14ac:dyDescent="0.25">
      <c r="B8" s="154"/>
      <c r="C8" s="130"/>
      <c r="D8" s="720"/>
      <c r="E8" s="182"/>
      <c r="F8" s="182"/>
      <c r="G8" s="109"/>
      <c r="H8" s="182"/>
      <c r="I8" s="182"/>
      <c r="J8" s="182"/>
      <c r="L8" s="182"/>
      <c r="M8" s="182"/>
      <c r="N8" s="182"/>
      <c r="R8" s="182"/>
      <c r="S8" s="182"/>
      <c r="T8" s="182"/>
      <c r="U8" s="182"/>
      <c r="V8" s="182"/>
    </row>
    <row r="9" spans="2:108" ht="17.25" customHeight="1" x14ac:dyDescent="0.25">
      <c r="B9" s="721" t="s">
        <v>919</v>
      </c>
      <c r="C9" s="716"/>
      <c r="D9" s="722"/>
      <c r="E9" s="717"/>
      <c r="F9" s="717"/>
      <c r="G9" s="719"/>
      <c r="H9" s="717"/>
      <c r="I9" s="717"/>
      <c r="J9" s="717"/>
      <c r="K9" s="718"/>
      <c r="L9" s="717"/>
      <c r="M9" s="717"/>
      <c r="N9" s="717"/>
      <c r="O9" s="718"/>
      <c r="P9" s="718"/>
      <c r="Q9" s="718"/>
      <c r="R9" s="717"/>
      <c r="S9" s="717"/>
      <c r="T9" s="717"/>
      <c r="U9" s="717"/>
      <c r="V9" s="717"/>
      <c r="W9" s="718"/>
      <c r="X9" s="718"/>
      <c r="Y9" s="718"/>
    </row>
    <row r="10" spans="2:108" ht="17.25" customHeight="1" x14ac:dyDescent="0.25">
      <c r="B10" s="716" t="s">
        <v>673</v>
      </c>
      <c r="C10" s="716"/>
      <c r="D10" s="722"/>
      <c r="E10" s="717"/>
      <c r="F10" s="717"/>
      <c r="G10" s="719"/>
      <c r="H10" s="717"/>
      <c r="I10" s="717"/>
      <c r="J10" s="717"/>
      <c r="K10" s="718"/>
      <c r="L10" s="717"/>
      <c r="M10" s="717"/>
      <c r="N10" s="717"/>
      <c r="O10" s="718"/>
      <c r="P10" s="718"/>
      <c r="Q10" s="718"/>
      <c r="R10" s="717"/>
      <c r="S10" s="717"/>
      <c r="T10" s="717"/>
      <c r="U10" s="717"/>
      <c r="V10" s="717"/>
      <c r="W10" s="718"/>
      <c r="X10" s="718"/>
      <c r="Y10" s="718"/>
    </row>
    <row r="11" spans="2:108" ht="17.25" customHeight="1" thickBot="1" x14ac:dyDescent="0.3">
      <c r="B11" s="115"/>
      <c r="C11" s="183"/>
      <c r="D11" s="723"/>
      <c r="E11" s="183"/>
      <c r="F11" s="116"/>
      <c r="G11" s="116"/>
      <c r="H11" s="116"/>
      <c r="I11" s="116"/>
      <c r="J11" s="116"/>
      <c r="K11" s="116"/>
      <c r="L11" s="116"/>
      <c r="M11" s="116"/>
      <c r="N11" s="116"/>
      <c r="O11" s="116"/>
      <c r="P11" s="116"/>
      <c r="Q11" s="116"/>
      <c r="R11" s="116"/>
      <c r="S11" s="116"/>
      <c r="T11" s="116"/>
      <c r="U11" s="116"/>
      <c r="V11" s="116"/>
      <c r="W11" s="116"/>
      <c r="X11" s="116"/>
      <c r="Y11" s="117"/>
      <c r="AA11" s="1800" t="s">
        <v>1363</v>
      </c>
      <c r="AB11" s="1801"/>
      <c r="AC11" s="1801"/>
      <c r="AD11" s="1802"/>
    </row>
    <row r="12" spans="2:108" ht="42.75" customHeight="1" x14ac:dyDescent="0.25">
      <c r="B12" s="120"/>
      <c r="C12" s="1815" t="s">
        <v>1767</v>
      </c>
      <c r="D12" s="1818" t="s">
        <v>674</v>
      </c>
      <c r="E12" s="1813"/>
      <c r="F12" s="1813"/>
      <c r="G12" s="1819"/>
      <c r="H12" s="1813" t="s">
        <v>675</v>
      </c>
      <c r="I12" s="1813"/>
      <c r="J12" s="1813"/>
      <c r="K12" s="1813"/>
      <c r="L12" s="1818" t="s">
        <v>676</v>
      </c>
      <c r="M12" s="1813"/>
      <c r="N12" s="1813"/>
      <c r="O12" s="1819"/>
      <c r="P12" s="1813" t="s">
        <v>677</v>
      </c>
      <c r="Q12" s="1813"/>
      <c r="R12" s="1813"/>
      <c r="S12" s="1813"/>
      <c r="T12" s="1776" t="s">
        <v>678</v>
      </c>
      <c r="U12" s="1610"/>
      <c r="V12" s="1610"/>
      <c r="W12" s="1814"/>
      <c r="X12" s="694" t="s">
        <v>25</v>
      </c>
      <c r="Y12" s="122"/>
      <c r="AA12" s="1803"/>
      <c r="AB12" s="1455"/>
      <c r="AC12" s="1455"/>
      <c r="AD12" s="1592"/>
    </row>
    <row r="13" spans="2:108" s="160" customFormat="1" ht="57.75" customHeight="1" x14ac:dyDescent="0.25">
      <c r="B13" s="644"/>
      <c r="C13" s="1816"/>
      <c r="D13" s="1743" t="s">
        <v>679</v>
      </c>
      <c r="E13" s="1744"/>
      <c r="F13" s="583" t="s">
        <v>1098</v>
      </c>
      <c r="G13" s="610" t="s">
        <v>1099</v>
      </c>
      <c r="H13" s="1743" t="s">
        <v>679</v>
      </c>
      <c r="I13" s="1744"/>
      <c r="J13" s="583" t="s">
        <v>1098</v>
      </c>
      <c r="K13" s="597" t="s">
        <v>1099</v>
      </c>
      <c r="L13" s="1743" t="s">
        <v>679</v>
      </c>
      <c r="M13" s="1744"/>
      <c r="N13" s="583" t="s">
        <v>1098</v>
      </c>
      <c r="O13" s="597" t="s">
        <v>1099</v>
      </c>
      <c r="P13" s="1743" t="s">
        <v>679</v>
      </c>
      <c r="Q13" s="1744"/>
      <c r="R13" s="583" t="s">
        <v>1098</v>
      </c>
      <c r="S13" s="597" t="s">
        <v>1099</v>
      </c>
      <c r="T13" s="1743" t="s">
        <v>679</v>
      </c>
      <c r="U13" s="1744"/>
      <c r="V13" s="583" t="s">
        <v>1098</v>
      </c>
      <c r="W13" s="610" t="s">
        <v>1099</v>
      </c>
      <c r="X13" s="317" t="s">
        <v>1100</v>
      </c>
      <c r="Y13" s="645"/>
      <c r="AA13" s="1803"/>
      <c r="AB13" s="1455"/>
      <c r="AC13" s="1455"/>
      <c r="AD13" s="1592"/>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row>
    <row r="14" spans="2:108" s="160" customFormat="1" ht="33.75" customHeight="1" x14ac:dyDescent="0.25">
      <c r="B14" s="644"/>
      <c r="C14" s="1817"/>
      <c r="D14" s="683" t="s">
        <v>1101</v>
      </c>
      <c r="E14" s="583" t="s">
        <v>63</v>
      </c>
      <c r="F14" s="583" t="s">
        <v>1102</v>
      </c>
      <c r="G14" s="610" t="s">
        <v>1072</v>
      </c>
      <c r="H14" s="683" t="s">
        <v>1101</v>
      </c>
      <c r="I14" s="583" t="s">
        <v>63</v>
      </c>
      <c r="J14" s="583" t="s">
        <v>1102</v>
      </c>
      <c r="K14" s="610" t="s">
        <v>1072</v>
      </c>
      <c r="L14" s="683" t="s">
        <v>1103</v>
      </c>
      <c r="M14" s="583" t="s">
        <v>63</v>
      </c>
      <c r="N14" s="583" t="s">
        <v>1102</v>
      </c>
      <c r="O14" s="610" t="s">
        <v>1072</v>
      </c>
      <c r="P14" s="683" t="s">
        <v>1103</v>
      </c>
      <c r="Q14" s="583" t="s">
        <v>63</v>
      </c>
      <c r="R14" s="583" t="s">
        <v>1102</v>
      </c>
      <c r="S14" s="610" t="s">
        <v>1072</v>
      </c>
      <c r="T14" s="683" t="s">
        <v>1103</v>
      </c>
      <c r="U14" s="583" t="s">
        <v>63</v>
      </c>
      <c r="V14" s="583" t="s">
        <v>1102</v>
      </c>
      <c r="W14" s="610" t="s">
        <v>1072</v>
      </c>
      <c r="X14" s="317" t="s">
        <v>1072</v>
      </c>
      <c r="Y14" s="645"/>
      <c r="AA14" s="1803"/>
      <c r="AB14" s="1455"/>
      <c r="AC14" s="1455"/>
      <c r="AD14" s="1592"/>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row>
    <row r="15" spans="2:108" ht="21" customHeight="1" x14ac:dyDescent="0.25">
      <c r="B15" s="120"/>
      <c r="C15" s="367" t="s">
        <v>66</v>
      </c>
      <c r="D15" s="724"/>
      <c r="E15" s="725"/>
      <c r="F15" s="648" t="str">
        <f>IF(D15=0,"",IF(D15="kg",'Factors emissió OCCC'!$D$52,'Factors emissió OCCC'!$F$52))</f>
        <v/>
      </c>
      <c r="G15" s="726" t="str">
        <f>IF(E15=0,IF(D15="","0,00000",E15*F15/1000),IF(D15=0,"Indiqueu les unitats",E15*F15/1000))</f>
        <v>0,00000</v>
      </c>
      <c r="H15" s="724" t="s">
        <v>65</v>
      </c>
      <c r="I15" s="725">
        <v>6112</v>
      </c>
      <c r="J15" s="648">
        <f>IF(H15=0,"",IF(H15="kg",'Factors emissió OCCC'!$D$53,'Factors emissió OCCC'!$F$53))</f>
        <v>0.12009</v>
      </c>
      <c r="K15" s="726">
        <f>IF(I15=0,IF(H15="","0,00000",I15*J15/1000),IF(H15=0,"Indiqueu les unitats",I15*J15/1000))</f>
        <v>0.73399007999999999</v>
      </c>
      <c r="L15" s="724" t="s">
        <v>65</v>
      </c>
      <c r="M15" s="725">
        <v>2900</v>
      </c>
      <c r="N15" s="648">
        <f>IF(L15=0,"",IF(L15="kg",'Factors emissió OCCC'!$D$54,'Factors emissió OCCC'!$F$54))</f>
        <v>5.6410000000000002E-2</v>
      </c>
      <c r="O15" s="726">
        <f>IF(M15=0,IF(L15="","0,00000",M15*N15/1000),IF(L15=0,"Indiqueu les unitats",M15*N15/1000))</f>
        <v>0.16358900000000001</v>
      </c>
      <c r="P15" s="724"/>
      <c r="Q15" s="725"/>
      <c r="R15" s="648" t="str">
        <f>IF(P15=0,"",IF(P15="kg",'Factors emissió OCCC'!$D$55,'Factors emissió OCCC'!$F$55))</f>
        <v/>
      </c>
      <c r="S15" s="726" t="str">
        <f>IF(Q15=0,IF(P15="","0,00000",Q15*R15/1000),IF(P15=0,"Indiqueu les unitats",Q15*R15/1000))</f>
        <v>0,00000</v>
      </c>
      <c r="T15" s="724" t="s">
        <v>65</v>
      </c>
      <c r="U15" s="725">
        <v>47827</v>
      </c>
      <c r="V15" s="648">
        <f>IF(T15=0,"",IF(T15="kg",'Factors emissió OCCC'!$D$56,'Factors emissió OCCC'!$F$56))</f>
        <v>0.71647000000000005</v>
      </c>
      <c r="W15" s="726">
        <f>IF(U15=0,IF(T15="","0,00000",U15*V15/1000),IF(T15=0,"Indiqueu les unitats",U15*V15/1000))</f>
        <v>34.26661069</v>
      </c>
      <c r="X15" s="727">
        <f>G15+K15+O15+S15+W15</f>
        <v>35.16418977</v>
      </c>
      <c r="Y15" s="122"/>
      <c r="AA15" s="1790" t="s">
        <v>1836</v>
      </c>
      <c r="AB15" s="1791"/>
      <c r="AC15" s="1791"/>
      <c r="AD15" s="1792"/>
    </row>
    <row r="16" spans="2:108" ht="21" customHeight="1" x14ac:dyDescent="0.25">
      <c r="B16" s="120"/>
      <c r="C16" s="367" t="s">
        <v>67</v>
      </c>
      <c r="D16" s="724"/>
      <c r="E16" s="725"/>
      <c r="F16" s="648" t="str">
        <f>IF(D16=0,"",IF(D16="kg",'Factors emissió OCCC'!$D$52,'Factors emissió OCCC'!$F$52))</f>
        <v/>
      </c>
      <c r="G16" s="726" t="str">
        <f t="shared" ref="G16:G44" si="0">IF(E16=0,IF(D16="","0,00000",E16*F16/1000),IF(D16=0,"Indiqueu les unitats",E16*F16/1000))</f>
        <v>0,00000</v>
      </c>
      <c r="H16" s="724"/>
      <c r="I16" s="725"/>
      <c r="J16" s="648" t="str">
        <f>IF(H16=0,"",IF(H16="kg",'Factors emissió OCCC'!$D$53,'Factors emissió OCCC'!$F$53))</f>
        <v/>
      </c>
      <c r="K16" s="726" t="str">
        <f t="shared" ref="K16:K44" si="1">IF(I16=0,IF(H16="","0,00000",I16*J16/1000),IF(H16=0,"Indiqueu les unitats",I16*J16/1000))</f>
        <v>0,00000</v>
      </c>
      <c r="L16" s="724"/>
      <c r="M16" s="725"/>
      <c r="N16" s="648" t="str">
        <f>IF(L16=0,"",IF(L16="kg",'Factors emissió OCCC'!$D$54,'Factors emissió OCCC'!$F$54))</f>
        <v/>
      </c>
      <c r="O16" s="726" t="str">
        <f t="shared" ref="O16:O44" si="2">IF(M16=0,IF(L16="","0,00000",M16*N16/1000),IF(L16=0,"Indiqueu les unitats",M16*N16/1000))</f>
        <v>0,00000</v>
      </c>
      <c r="P16" s="724"/>
      <c r="Q16" s="725"/>
      <c r="R16" s="648" t="str">
        <f>IF(P16=0,"",IF(P16="kg",'Factors emissió OCCC'!$D$55,'Factors emissió OCCC'!$F$55))</f>
        <v/>
      </c>
      <c r="S16" s="726" t="str">
        <f t="shared" ref="S16:S44" si="3">IF(Q16=0,IF(P16="","0,00000",Q16*R16/1000),IF(P16=0,"Indiqueu les unitats",Q16*R16/1000))</f>
        <v>0,00000</v>
      </c>
      <c r="T16" s="724"/>
      <c r="U16" s="725"/>
      <c r="V16" s="648" t="str">
        <f>IF(T16=0,"",IF(T16="kg",'Factors emissió OCCC'!$D$56,'Factors emissió OCCC'!$F$56))</f>
        <v/>
      </c>
      <c r="W16" s="726" t="str">
        <f t="shared" ref="W16:W44" si="4">IF(U16=0,IF(T16="","0,00000",U16*V16/1000),IF(T16=0,"Indiqueu les unitats",U16*V16/1000))</f>
        <v>0,00000</v>
      </c>
      <c r="X16" s="727">
        <f t="shared" ref="X16:X44" si="5">G16+K16+O16+S16+W16</f>
        <v>0</v>
      </c>
      <c r="Y16" s="122"/>
      <c r="AA16" s="1790"/>
      <c r="AB16" s="1791"/>
      <c r="AC16" s="1791"/>
      <c r="AD16" s="1792"/>
    </row>
    <row r="17" spans="2:30" ht="21" customHeight="1" x14ac:dyDescent="0.25">
      <c r="B17" s="120"/>
      <c r="C17" s="367" t="s">
        <v>68</v>
      </c>
      <c r="D17" s="724"/>
      <c r="E17" s="725"/>
      <c r="F17" s="648" t="str">
        <f>IF(D17=0,"",IF(D17="kg",'Factors emissió OCCC'!$D$52,'Factors emissió OCCC'!$F$52))</f>
        <v/>
      </c>
      <c r="G17" s="726" t="str">
        <f t="shared" si="0"/>
        <v>0,00000</v>
      </c>
      <c r="H17" s="724"/>
      <c r="I17" s="725"/>
      <c r="J17" s="648" t="str">
        <f>IF(H17=0,"",IF(H17="kg",'Factors emissió OCCC'!$D$53,'Factors emissió OCCC'!$F$53))</f>
        <v/>
      </c>
      <c r="K17" s="726" t="str">
        <f t="shared" si="1"/>
        <v>0,00000</v>
      </c>
      <c r="L17" s="724"/>
      <c r="M17" s="725"/>
      <c r="N17" s="648" t="str">
        <f>IF(L17=0,"",IF(L17="kg",'Factors emissió OCCC'!$D$54,'Factors emissió OCCC'!$F$54))</f>
        <v/>
      </c>
      <c r="O17" s="726" t="str">
        <f t="shared" si="2"/>
        <v>0,00000</v>
      </c>
      <c r="P17" s="724"/>
      <c r="Q17" s="725"/>
      <c r="R17" s="648" t="str">
        <f>IF(P17=0,"",IF(P17="kg",'Factors emissió OCCC'!$D$55,'Factors emissió OCCC'!$F$55))</f>
        <v/>
      </c>
      <c r="S17" s="726" t="str">
        <f t="shared" si="3"/>
        <v>0,00000</v>
      </c>
      <c r="T17" s="724"/>
      <c r="U17" s="725"/>
      <c r="V17" s="648" t="str">
        <f>IF(T17=0,"",IF(T17="kg",'Factors emissió OCCC'!$D$56,'Factors emissió OCCC'!$F$56))</f>
        <v/>
      </c>
      <c r="W17" s="726" t="str">
        <f t="shared" si="4"/>
        <v>0,00000</v>
      </c>
      <c r="X17" s="727">
        <f t="shared" si="5"/>
        <v>0</v>
      </c>
      <c r="Y17" s="122"/>
      <c r="AA17" s="1790"/>
      <c r="AB17" s="1791"/>
      <c r="AC17" s="1791"/>
      <c r="AD17" s="1792"/>
    </row>
    <row r="18" spans="2:30" ht="21" customHeight="1" x14ac:dyDescent="0.25">
      <c r="B18" s="120"/>
      <c r="C18" s="367" t="s">
        <v>69</v>
      </c>
      <c r="D18" s="724"/>
      <c r="E18" s="725"/>
      <c r="F18" s="648" t="str">
        <f>IF(D18=0,"",IF(D18="kg",'Factors emissió OCCC'!$D$52,'Factors emissió OCCC'!$F$52))</f>
        <v/>
      </c>
      <c r="G18" s="726" t="str">
        <f t="shared" si="0"/>
        <v>0,00000</v>
      </c>
      <c r="H18" s="724"/>
      <c r="I18" s="725"/>
      <c r="J18" s="648" t="str">
        <f>IF(H18=0,"",IF(H18="kg",'Factors emissió OCCC'!$D$53,'Factors emissió OCCC'!$F$53))</f>
        <v/>
      </c>
      <c r="K18" s="726" t="str">
        <f t="shared" si="1"/>
        <v>0,00000</v>
      </c>
      <c r="L18" s="724"/>
      <c r="M18" s="725"/>
      <c r="N18" s="648" t="str">
        <f>IF(L18=0,"",IF(L18="kg",'Factors emissió OCCC'!$D$54,'Factors emissió OCCC'!$F$54))</f>
        <v/>
      </c>
      <c r="O18" s="726" t="str">
        <f t="shared" si="2"/>
        <v>0,00000</v>
      </c>
      <c r="P18" s="724"/>
      <c r="Q18" s="725"/>
      <c r="R18" s="648" t="str">
        <f>IF(P18=0,"",IF(P18="kg",'Factors emissió OCCC'!$D$55,'Factors emissió OCCC'!$F$55))</f>
        <v/>
      </c>
      <c r="S18" s="726" t="str">
        <f t="shared" si="3"/>
        <v>0,00000</v>
      </c>
      <c r="T18" s="724"/>
      <c r="U18" s="725"/>
      <c r="V18" s="648" t="str">
        <f>IF(T18=0,"",IF(T18="kg",'Factors emissió OCCC'!$D$56,'Factors emissió OCCC'!$F$56))</f>
        <v/>
      </c>
      <c r="W18" s="726" t="str">
        <f t="shared" si="4"/>
        <v>0,00000</v>
      </c>
      <c r="X18" s="727">
        <f t="shared" si="5"/>
        <v>0</v>
      </c>
      <c r="Y18" s="122"/>
      <c r="AA18" s="728"/>
      <c r="AB18" s="729"/>
      <c r="AC18" s="729"/>
      <c r="AD18" s="730"/>
    </row>
    <row r="19" spans="2:30" ht="21" customHeight="1" x14ac:dyDescent="0.25">
      <c r="B19" s="120"/>
      <c r="C19" s="367" t="s">
        <v>70</v>
      </c>
      <c r="D19" s="724"/>
      <c r="E19" s="725"/>
      <c r="F19" s="648" t="str">
        <f>IF(D19=0,"",IF(D19="kg",'Factors emissió OCCC'!$D$52,'Factors emissió OCCC'!$F$52))</f>
        <v/>
      </c>
      <c r="G19" s="726" t="str">
        <f t="shared" si="0"/>
        <v>0,00000</v>
      </c>
      <c r="H19" s="724"/>
      <c r="I19" s="725"/>
      <c r="J19" s="648" t="str">
        <f>IF(H19=0,"",IF(H19="kg",'Factors emissió OCCC'!$D$53,'Factors emissió OCCC'!$F$53))</f>
        <v/>
      </c>
      <c r="K19" s="726" t="str">
        <f t="shared" si="1"/>
        <v>0,00000</v>
      </c>
      <c r="L19" s="724"/>
      <c r="M19" s="725"/>
      <c r="N19" s="648" t="str">
        <f>IF(L19=0,"",IF(L19="kg",'Factors emissió OCCC'!$D$54,'Factors emissió OCCC'!$F$54))</f>
        <v/>
      </c>
      <c r="O19" s="726" t="str">
        <f t="shared" si="2"/>
        <v>0,00000</v>
      </c>
      <c r="P19" s="724"/>
      <c r="Q19" s="725"/>
      <c r="R19" s="648" t="str">
        <f>IF(P19=0,"",IF(P19="kg",'Factors emissió OCCC'!$D$55,'Factors emissió OCCC'!$F$55))</f>
        <v/>
      </c>
      <c r="S19" s="726" t="str">
        <f t="shared" si="3"/>
        <v>0,00000</v>
      </c>
      <c r="T19" s="724"/>
      <c r="U19" s="725"/>
      <c r="V19" s="648" t="str">
        <f>IF(T19=0,"",IF(T19="kg",'Factors emissió OCCC'!$D$56,'Factors emissió OCCC'!$F$56))</f>
        <v/>
      </c>
      <c r="W19" s="726" t="str">
        <f t="shared" si="4"/>
        <v>0,00000</v>
      </c>
      <c r="X19" s="727">
        <f t="shared" si="5"/>
        <v>0</v>
      </c>
      <c r="Y19" s="122"/>
      <c r="AA19" s="1787" t="s">
        <v>1846</v>
      </c>
      <c r="AB19" s="1788"/>
      <c r="AC19" s="1788"/>
      <c r="AD19" s="1789"/>
    </row>
    <row r="20" spans="2:30" ht="21" customHeight="1" x14ac:dyDescent="0.25">
      <c r="B20" s="120"/>
      <c r="C20" s="367" t="s">
        <v>71</v>
      </c>
      <c r="D20" s="724"/>
      <c r="E20" s="725"/>
      <c r="F20" s="648" t="str">
        <f>IF(D20=0,"",IF(D20="kg",'Factors emissió OCCC'!$D$52,'Factors emissió OCCC'!$F$52))</f>
        <v/>
      </c>
      <c r="G20" s="726" t="str">
        <f t="shared" si="0"/>
        <v>0,00000</v>
      </c>
      <c r="H20" s="724"/>
      <c r="I20" s="725"/>
      <c r="J20" s="648" t="str">
        <f>IF(H20=0,"",IF(H20="kg",'Factors emissió OCCC'!$D$53,'Factors emissió OCCC'!$F$53))</f>
        <v/>
      </c>
      <c r="K20" s="726" t="str">
        <f t="shared" si="1"/>
        <v>0,00000</v>
      </c>
      <c r="L20" s="724"/>
      <c r="M20" s="725"/>
      <c r="N20" s="648" t="str">
        <f>IF(L20=0,"",IF(L20="kg",'Factors emissió OCCC'!$D$54,'Factors emissió OCCC'!$F$54))</f>
        <v/>
      </c>
      <c r="O20" s="726" t="str">
        <f t="shared" si="2"/>
        <v>0,00000</v>
      </c>
      <c r="P20" s="724"/>
      <c r="Q20" s="725"/>
      <c r="R20" s="648" t="str">
        <f>IF(P20=0,"",IF(P20="kg",'Factors emissió OCCC'!$D$55,'Factors emissió OCCC'!$F$55))</f>
        <v/>
      </c>
      <c r="S20" s="726" t="str">
        <f t="shared" si="3"/>
        <v>0,00000</v>
      </c>
      <c r="T20" s="724"/>
      <c r="U20" s="725"/>
      <c r="V20" s="648" t="str">
        <f>IF(T20=0,"",IF(T20="kg",'Factors emissió OCCC'!$D$56,'Factors emissió OCCC'!$F$56))</f>
        <v/>
      </c>
      <c r="W20" s="726" t="str">
        <f t="shared" si="4"/>
        <v>0,00000</v>
      </c>
      <c r="X20" s="727">
        <f t="shared" si="5"/>
        <v>0</v>
      </c>
      <c r="Y20" s="122"/>
      <c r="AA20" s="1787"/>
      <c r="AB20" s="1788"/>
      <c r="AC20" s="1788"/>
      <c r="AD20" s="1789"/>
    </row>
    <row r="21" spans="2:30" ht="21" customHeight="1" outlineLevel="1" x14ac:dyDescent="0.25">
      <c r="B21" s="120"/>
      <c r="C21" s="367" t="s">
        <v>72</v>
      </c>
      <c r="D21" s="724"/>
      <c r="E21" s="725"/>
      <c r="F21" s="648" t="str">
        <f>IF(D21=0,"",IF(D21="kg",'Factors emissió OCCC'!$D$52,'Factors emissió OCCC'!$F$52))</f>
        <v/>
      </c>
      <c r="G21" s="726" t="str">
        <f t="shared" si="0"/>
        <v>0,00000</v>
      </c>
      <c r="H21" s="724"/>
      <c r="I21" s="725"/>
      <c r="J21" s="648" t="str">
        <f>IF(H21=0,"",IF(H21="kg",'Factors emissió OCCC'!$D$53,'Factors emissió OCCC'!$F$53))</f>
        <v/>
      </c>
      <c r="K21" s="726" t="str">
        <f t="shared" si="1"/>
        <v>0,00000</v>
      </c>
      <c r="L21" s="724"/>
      <c r="M21" s="725"/>
      <c r="N21" s="648" t="str">
        <f>IF(L21=0,"",IF(L21="kg",'Factors emissió OCCC'!$D$54,'Factors emissió OCCC'!$F$54))</f>
        <v/>
      </c>
      <c r="O21" s="726" t="str">
        <f t="shared" si="2"/>
        <v>0,00000</v>
      </c>
      <c r="P21" s="724"/>
      <c r="Q21" s="725"/>
      <c r="R21" s="648" t="str">
        <f>IF(P21=0,"",IF(P21="kg",'Factors emissió OCCC'!$D$55,'Factors emissió OCCC'!$F$55))</f>
        <v/>
      </c>
      <c r="S21" s="726" t="str">
        <f t="shared" si="3"/>
        <v>0,00000</v>
      </c>
      <c r="T21" s="724"/>
      <c r="U21" s="725"/>
      <c r="V21" s="648" t="str">
        <f>IF(T21=0,"",IF(T21="kg",'Factors emissió OCCC'!$D$56,'Factors emissió OCCC'!$F$56))</f>
        <v/>
      </c>
      <c r="W21" s="726" t="str">
        <f t="shared" si="4"/>
        <v>0,00000</v>
      </c>
      <c r="X21" s="727">
        <f t="shared" si="5"/>
        <v>0</v>
      </c>
      <c r="Y21" s="122"/>
      <c r="AA21" s="1787"/>
      <c r="AB21" s="1788"/>
      <c r="AC21" s="1788"/>
      <c r="AD21" s="1789"/>
    </row>
    <row r="22" spans="2:30" ht="21" customHeight="1" outlineLevel="1" x14ac:dyDescent="0.25">
      <c r="B22" s="120"/>
      <c r="C22" s="367" t="s">
        <v>73</v>
      </c>
      <c r="D22" s="724"/>
      <c r="E22" s="725"/>
      <c r="F22" s="648" t="str">
        <f>IF(D22=0,"",IF(D22="kg",'Factors emissió OCCC'!$D$52,'Factors emissió OCCC'!$F$52))</f>
        <v/>
      </c>
      <c r="G22" s="726" t="str">
        <f t="shared" si="0"/>
        <v>0,00000</v>
      </c>
      <c r="H22" s="724"/>
      <c r="I22" s="725"/>
      <c r="J22" s="648" t="str">
        <f>IF(H22=0,"",IF(H22="kg",'Factors emissió OCCC'!$D$53,'Factors emissió OCCC'!$F$53))</f>
        <v/>
      </c>
      <c r="K22" s="726" t="str">
        <f t="shared" si="1"/>
        <v>0,00000</v>
      </c>
      <c r="L22" s="724"/>
      <c r="M22" s="725"/>
      <c r="N22" s="648" t="str">
        <f>IF(L22=0,"",IF(L22="kg",'Factors emissió OCCC'!$D$54,'Factors emissió OCCC'!$F$54))</f>
        <v/>
      </c>
      <c r="O22" s="726" t="str">
        <f t="shared" si="2"/>
        <v>0,00000</v>
      </c>
      <c r="P22" s="724"/>
      <c r="Q22" s="725"/>
      <c r="R22" s="648" t="str">
        <f>IF(P22=0,"",IF(P22="kg",'Factors emissió OCCC'!$D$55,'Factors emissió OCCC'!$F$55))</f>
        <v/>
      </c>
      <c r="S22" s="726" t="str">
        <f t="shared" si="3"/>
        <v>0,00000</v>
      </c>
      <c r="T22" s="724"/>
      <c r="U22" s="725"/>
      <c r="V22" s="648" t="str">
        <f>IF(T22=0,"",IF(T22="kg",'Factors emissió OCCC'!$D$56,'Factors emissió OCCC'!$F$56))</f>
        <v/>
      </c>
      <c r="W22" s="726" t="str">
        <f t="shared" si="4"/>
        <v>0,00000</v>
      </c>
      <c r="X22" s="727">
        <f t="shared" si="5"/>
        <v>0</v>
      </c>
      <c r="Y22" s="122"/>
      <c r="AA22" s="1787"/>
      <c r="AB22" s="1788"/>
      <c r="AC22" s="1788"/>
      <c r="AD22" s="1789"/>
    </row>
    <row r="23" spans="2:30" ht="21" customHeight="1" outlineLevel="1" x14ac:dyDescent="0.25">
      <c r="B23" s="120"/>
      <c r="C23" s="367" t="s">
        <v>74</v>
      </c>
      <c r="D23" s="724"/>
      <c r="E23" s="725"/>
      <c r="F23" s="648" t="str">
        <f>IF(D23=0,"",IF(D23="kg",'Factors emissió OCCC'!$D$52,'Factors emissió OCCC'!$F$52))</f>
        <v/>
      </c>
      <c r="G23" s="726" t="str">
        <f t="shared" si="0"/>
        <v>0,00000</v>
      </c>
      <c r="H23" s="724"/>
      <c r="I23" s="725"/>
      <c r="J23" s="648" t="str">
        <f>IF(H23=0,"",IF(H23="kg",'Factors emissió OCCC'!$D$53,'Factors emissió OCCC'!$F$53))</f>
        <v/>
      </c>
      <c r="K23" s="726" t="str">
        <f t="shared" si="1"/>
        <v>0,00000</v>
      </c>
      <c r="L23" s="724"/>
      <c r="M23" s="725"/>
      <c r="N23" s="648" t="str">
        <f>IF(L23=0,"",IF(L23="kg",'Factors emissió OCCC'!$D$54,'Factors emissió OCCC'!$F$54))</f>
        <v/>
      </c>
      <c r="O23" s="726" t="str">
        <f t="shared" si="2"/>
        <v>0,00000</v>
      </c>
      <c r="P23" s="724"/>
      <c r="Q23" s="725"/>
      <c r="R23" s="648" t="str">
        <f>IF(P23=0,"",IF(P23="kg",'Factors emissió OCCC'!$D$55,'Factors emissió OCCC'!$F$55))</f>
        <v/>
      </c>
      <c r="S23" s="726" t="str">
        <f t="shared" si="3"/>
        <v>0,00000</v>
      </c>
      <c r="T23" s="724"/>
      <c r="U23" s="725"/>
      <c r="V23" s="648" t="str">
        <f>IF(T23=0,"",IF(T23="kg",'Factors emissió OCCC'!$D$56,'Factors emissió OCCC'!$F$56))</f>
        <v/>
      </c>
      <c r="W23" s="726" t="str">
        <f t="shared" si="4"/>
        <v>0,00000</v>
      </c>
      <c r="X23" s="727">
        <f t="shared" si="5"/>
        <v>0</v>
      </c>
      <c r="Y23" s="122"/>
      <c r="AA23" s="1787"/>
      <c r="AB23" s="1788"/>
      <c r="AC23" s="1788"/>
      <c r="AD23" s="1789"/>
    </row>
    <row r="24" spans="2:30" ht="21" customHeight="1" outlineLevel="1" x14ac:dyDescent="0.25">
      <c r="B24" s="120"/>
      <c r="C24" s="367" t="s">
        <v>75</v>
      </c>
      <c r="D24" s="724"/>
      <c r="E24" s="725"/>
      <c r="F24" s="648" t="str">
        <f>IF(D24=0,"",IF(D24="kg",'Factors emissió OCCC'!$D$52,'Factors emissió OCCC'!$F$52))</f>
        <v/>
      </c>
      <c r="G24" s="726" t="str">
        <f t="shared" si="0"/>
        <v>0,00000</v>
      </c>
      <c r="H24" s="724"/>
      <c r="I24" s="725"/>
      <c r="J24" s="648" t="str">
        <f>IF(H24=0,"",IF(H24="kg",'Factors emissió OCCC'!$D$53,'Factors emissió OCCC'!$F$53))</f>
        <v/>
      </c>
      <c r="K24" s="726" t="str">
        <f t="shared" si="1"/>
        <v>0,00000</v>
      </c>
      <c r="L24" s="724"/>
      <c r="M24" s="725"/>
      <c r="N24" s="648" t="str">
        <f>IF(L24=0,"",IF(L24="kg",'Factors emissió OCCC'!$D$54,'Factors emissió OCCC'!$F$54))</f>
        <v/>
      </c>
      <c r="O24" s="726" t="str">
        <f t="shared" si="2"/>
        <v>0,00000</v>
      </c>
      <c r="P24" s="724"/>
      <c r="Q24" s="725"/>
      <c r="R24" s="648" t="str">
        <f>IF(P24=0,"",IF(P24="kg",'Factors emissió OCCC'!$D$55,'Factors emissió OCCC'!$F$55))</f>
        <v/>
      </c>
      <c r="S24" s="726" t="str">
        <f t="shared" si="3"/>
        <v>0,00000</v>
      </c>
      <c r="T24" s="724"/>
      <c r="U24" s="725"/>
      <c r="V24" s="648" t="str">
        <f>IF(T24=0,"",IF(T24="kg",'Factors emissió OCCC'!$D$56,'Factors emissió OCCC'!$F$56))</f>
        <v/>
      </c>
      <c r="W24" s="726" t="str">
        <f t="shared" si="4"/>
        <v>0,00000</v>
      </c>
      <c r="X24" s="727">
        <f t="shared" si="5"/>
        <v>0</v>
      </c>
      <c r="Y24" s="122"/>
      <c r="AA24" s="1804" t="s">
        <v>1764</v>
      </c>
      <c r="AB24" s="1805"/>
      <c r="AC24" s="1805"/>
      <c r="AD24" s="1806"/>
    </row>
    <row r="25" spans="2:30" ht="21" customHeight="1" outlineLevel="1" x14ac:dyDescent="0.25">
      <c r="B25" s="120"/>
      <c r="C25" s="367" t="s">
        <v>76</v>
      </c>
      <c r="D25" s="724"/>
      <c r="E25" s="725"/>
      <c r="F25" s="648" t="str">
        <f>IF(D25=0,"",IF(D25="kg",'Factors emissió OCCC'!$D$52,'Factors emissió OCCC'!$F$52))</f>
        <v/>
      </c>
      <c r="G25" s="726" t="str">
        <f t="shared" si="0"/>
        <v>0,00000</v>
      </c>
      <c r="H25" s="724"/>
      <c r="I25" s="725"/>
      <c r="J25" s="648" t="str">
        <f>IF(H25=0,"",IF(H25="kg",'Factors emissió OCCC'!$D$53,'Factors emissió OCCC'!$F$53))</f>
        <v/>
      </c>
      <c r="K25" s="726" t="str">
        <f t="shared" si="1"/>
        <v>0,00000</v>
      </c>
      <c r="L25" s="724"/>
      <c r="M25" s="725"/>
      <c r="N25" s="648" t="str">
        <f>IF(L25=0,"",IF(L25="kg",'Factors emissió OCCC'!$D$54,'Factors emissió OCCC'!$F$54))</f>
        <v/>
      </c>
      <c r="O25" s="726" t="str">
        <f t="shared" si="2"/>
        <v>0,00000</v>
      </c>
      <c r="P25" s="724"/>
      <c r="Q25" s="725"/>
      <c r="R25" s="648" t="str">
        <f>IF(P25=0,"",IF(P25="kg",'Factors emissió OCCC'!$D$55,'Factors emissió OCCC'!$F$55))</f>
        <v/>
      </c>
      <c r="S25" s="726" t="str">
        <f t="shared" si="3"/>
        <v>0,00000</v>
      </c>
      <c r="T25" s="724"/>
      <c r="U25" s="725"/>
      <c r="V25" s="648" t="str">
        <f>IF(T25=0,"",IF(T25="kg",'Factors emissió OCCC'!$D$56,'Factors emissió OCCC'!$F$56))</f>
        <v/>
      </c>
      <c r="W25" s="726" t="str">
        <f t="shared" si="4"/>
        <v>0,00000</v>
      </c>
      <c r="X25" s="727">
        <f t="shared" si="5"/>
        <v>0</v>
      </c>
      <c r="Y25" s="122"/>
      <c r="AA25" s="1804"/>
      <c r="AB25" s="1805"/>
      <c r="AC25" s="1805"/>
      <c r="AD25" s="1806"/>
    </row>
    <row r="26" spans="2:30" ht="21" customHeight="1" outlineLevel="1" x14ac:dyDescent="0.25">
      <c r="B26" s="120"/>
      <c r="C26" s="367" t="s">
        <v>77</v>
      </c>
      <c r="D26" s="724"/>
      <c r="E26" s="725"/>
      <c r="F26" s="648" t="str">
        <f>IF(D26=0,"",IF(D26="kg",'Factors emissió OCCC'!$D$52,'Factors emissió OCCC'!$F$52))</f>
        <v/>
      </c>
      <c r="G26" s="726" t="str">
        <f t="shared" si="0"/>
        <v>0,00000</v>
      </c>
      <c r="H26" s="724"/>
      <c r="I26" s="725"/>
      <c r="J26" s="648" t="str">
        <f>IF(H26=0,"",IF(H26="kg",'Factors emissió OCCC'!$D$53,'Factors emissió OCCC'!$F$53))</f>
        <v/>
      </c>
      <c r="K26" s="726" t="str">
        <f t="shared" si="1"/>
        <v>0,00000</v>
      </c>
      <c r="L26" s="724"/>
      <c r="M26" s="725"/>
      <c r="N26" s="648" t="str">
        <f>IF(L26=0,"",IF(L26="kg",'Factors emissió OCCC'!$D$54,'Factors emissió OCCC'!$F$54))</f>
        <v/>
      </c>
      <c r="O26" s="726" t="str">
        <f t="shared" si="2"/>
        <v>0,00000</v>
      </c>
      <c r="P26" s="724"/>
      <c r="Q26" s="725"/>
      <c r="R26" s="648" t="str">
        <f>IF(P26=0,"",IF(P26="kg",'Factors emissió OCCC'!$D$55,'Factors emissió OCCC'!$F$55))</f>
        <v/>
      </c>
      <c r="S26" s="726" t="str">
        <f t="shared" si="3"/>
        <v>0,00000</v>
      </c>
      <c r="T26" s="724"/>
      <c r="U26" s="725"/>
      <c r="V26" s="648" t="str">
        <f>IF(T26=0,"",IF(T26="kg",'Factors emissió OCCC'!$D$56,'Factors emissió OCCC'!$F$56))</f>
        <v/>
      </c>
      <c r="W26" s="726" t="str">
        <f t="shared" si="4"/>
        <v>0,00000</v>
      </c>
      <c r="X26" s="727">
        <f t="shared" si="5"/>
        <v>0</v>
      </c>
      <c r="Y26" s="122"/>
      <c r="AA26" s="1804"/>
      <c r="AB26" s="1805"/>
      <c r="AC26" s="1805"/>
      <c r="AD26" s="1806"/>
    </row>
    <row r="27" spans="2:30" ht="21" customHeight="1" outlineLevel="1" x14ac:dyDescent="0.25">
      <c r="B27" s="120"/>
      <c r="C27" s="367" t="s">
        <v>78</v>
      </c>
      <c r="D27" s="724"/>
      <c r="E27" s="725"/>
      <c r="F27" s="648" t="str">
        <f>IF(D27=0,"",IF(D27="kg",'Factors emissió OCCC'!$D$52,'Factors emissió OCCC'!$F$52))</f>
        <v/>
      </c>
      <c r="G27" s="726" t="str">
        <f t="shared" si="0"/>
        <v>0,00000</v>
      </c>
      <c r="H27" s="724"/>
      <c r="I27" s="725"/>
      <c r="J27" s="648" t="str">
        <f>IF(H27=0,"",IF(H27="kg",'Factors emissió OCCC'!$D$53,'Factors emissió OCCC'!$F$53))</f>
        <v/>
      </c>
      <c r="K27" s="726" t="str">
        <f t="shared" si="1"/>
        <v>0,00000</v>
      </c>
      <c r="L27" s="724"/>
      <c r="M27" s="725"/>
      <c r="N27" s="648" t="str">
        <f>IF(L27=0,"",IF(L27="kg",'Factors emissió OCCC'!$D$54,'Factors emissió OCCC'!$F$54))</f>
        <v/>
      </c>
      <c r="O27" s="726" t="str">
        <f t="shared" si="2"/>
        <v>0,00000</v>
      </c>
      <c r="P27" s="724"/>
      <c r="Q27" s="725"/>
      <c r="R27" s="648" t="str">
        <f>IF(P27=0,"",IF(P27="kg",'Factors emissió OCCC'!$D$55,'Factors emissió OCCC'!$F$55))</f>
        <v/>
      </c>
      <c r="S27" s="726" t="str">
        <f t="shared" si="3"/>
        <v>0,00000</v>
      </c>
      <c r="T27" s="724"/>
      <c r="U27" s="725"/>
      <c r="V27" s="648" t="str">
        <f>IF(T27=0,"",IF(T27="kg",'Factors emissió OCCC'!$D$56,'Factors emissió OCCC'!$F$56))</f>
        <v/>
      </c>
      <c r="W27" s="726" t="str">
        <f t="shared" si="4"/>
        <v>0,00000</v>
      </c>
      <c r="X27" s="727">
        <f t="shared" si="5"/>
        <v>0</v>
      </c>
      <c r="Y27" s="122"/>
      <c r="AA27" s="1804"/>
      <c r="AB27" s="1805"/>
      <c r="AC27" s="1805"/>
      <c r="AD27" s="1806"/>
    </row>
    <row r="28" spans="2:30" ht="21" customHeight="1" outlineLevel="1" x14ac:dyDescent="0.25">
      <c r="B28" s="120"/>
      <c r="C28" s="367" t="s">
        <v>79</v>
      </c>
      <c r="D28" s="724"/>
      <c r="E28" s="725"/>
      <c r="F28" s="648" t="str">
        <f>IF(D28=0,"",IF(D28="kg",'Factors emissió OCCC'!$D$52,'Factors emissió OCCC'!$F$52))</f>
        <v/>
      </c>
      <c r="G28" s="726" t="str">
        <f t="shared" si="0"/>
        <v>0,00000</v>
      </c>
      <c r="H28" s="724"/>
      <c r="I28" s="725"/>
      <c r="J28" s="648" t="str">
        <f>IF(H28=0,"",IF(H28="kg",'Factors emissió OCCC'!$D$53,'Factors emissió OCCC'!$F$53))</f>
        <v/>
      </c>
      <c r="K28" s="726" t="str">
        <f t="shared" si="1"/>
        <v>0,00000</v>
      </c>
      <c r="L28" s="724"/>
      <c r="M28" s="725"/>
      <c r="N28" s="648" t="str">
        <f>IF(L28=0,"",IF(L28="kg",'Factors emissió OCCC'!$D$54,'Factors emissió OCCC'!$F$54))</f>
        <v/>
      </c>
      <c r="O28" s="726" t="str">
        <f t="shared" si="2"/>
        <v>0,00000</v>
      </c>
      <c r="P28" s="724"/>
      <c r="Q28" s="725"/>
      <c r="R28" s="648" t="str">
        <f>IF(P28=0,"",IF(P28="kg",'Factors emissió OCCC'!$D$55,'Factors emissió OCCC'!$F$55))</f>
        <v/>
      </c>
      <c r="S28" s="726" t="str">
        <f t="shared" si="3"/>
        <v>0,00000</v>
      </c>
      <c r="T28" s="724"/>
      <c r="U28" s="725"/>
      <c r="V28" s="648" t="str">
        <f>IF(T28=0,"",IF(T28="kg",'Factors emissió OCCC'!$D$56,'Factors emissió OCCC'!$F$56))</f>
        <v/>
      </c>
      <c r="W28" s="726" t="str">
        <f t="shared" si="4"/>
        <v>0,00000</v>
      </c>
      <c r="X28" s="727">
        <f t="shared" si="5"/>
        <v>0</v>
      </c>
      <c r="Y28" s="122"/>
      <c r="AA28" s="1804"/>
      <c r="AB28" s="1805"/>
      <c r="AC28" s="1805"/>
      <c r="AD28" s="1806"/>
    </row>
    <row r="29" spans="2:30" ht="21" customHeight="1" outlineLevel="1" x14ac:dyDescent="0.25">
      <c r="B29" s="120"/>
      <c r="C29" s="367" t="s">
        <v>80</v>
      </c>
      <c r="D29" s="724"/>
      <c r="E29" s="725"/>
      <c r="F29" s="648" t="str">
        <f>IF(D29=0,"",IF(D29="kg",'Factors emissió OCCC'!$D$52,'Factors emissió OCCC'!$F$52))</f>
        <v/>
      </c>
      <c r="G29" s="726" t="str">
        <f t="shared" si="0"/>
        <v>0,00000</v>
      </c>
      <c r="H29" s="724"/>
      <c r="I29" s="725"/>
      <c r="J29" s="648" t="str">
        <f>IF(H29=0,"",IF(H29="kg",'Factors emissió OCCC'!$D$53,'Factors emissió OCCC'!$F$53))</f>
        <v/>
      </c>
      <c r="K29" s="726" t="str">
        <f t="shared" si="1"/>
        <v>0,00000</v>
      </c>
      <c r="L29" s="724"/>
      <c r="M29" s="725"/>
      <c r="N29" s="648" t="str">
        <f>IF(L29=0,"",IF(L29="kg",'Factors emissió OCCC'!$D$54,'Factors emissió OCCC'!$F$54))</f>
        <v/>
      </c>
      <c r="O29" s="726" t="str">
        <f t="shared" si="2"/>
        <v>0,00000</v>
      </c>
      <c r="P29" s="724"/>
      <c r="Q29" s="725"/>
      <c r="R29" s="648" t="str">
        <f>IF(P29=0,"",IF(P29="kg",'Factors emissió OCCC'!$D$55,'Factors emissió OCCC'!$F$55))</f>
        <v/>
      </c>
      <c r="S29" s="726" t="str">
        <f t="shared" si="3"/>
        <v>0,00000</v>
      </c>
      <c r="T29" s="724"/>
      <c r="U29" s="725"/>
      <c r="V29" s="648" t="str">
        <f>IF(T29=0,"",IF(T29="kg",'Factors emissió OCCC'!$D$56,'Factors emissió OCCC'!$F$56))</f>
        <v/>
      </c>
      <c r="W29" s="726" t="str">
        <f t="shared" si="4"/>
        <v>0,00000</v>
      </c>
      <c r="X29" s="727">
        <f t="shared" si="5"/>
        <v>0</v>
      </c>
      <c r="Y29" s="122"/>
      <c r="AA29" s="1804"/>
      <c r="AB29" s="1805"/>
      <c r="AC29" s="1805"/>
      <c r="AD29" s="1806"/>
    </row>
    <row r="30" spans="2:30" ht="21" customHeight="1" outlineLevel="1" x14ac:dyDescent="0.25">
      <c r="B30" s="120"/>
      <c r="C30" s="367" t="s">
        <v>81</v>
      </c>
      <c r="D30" s="724"/>
      <c r="E30" s="725"/>
      <c r="F30" s="648" t="str">
        <f>IF(D30=0,"",IF(D30="kg",'Factors emissió OCCC'!$D$52,'Factors emissió OCCC'!$F$52))</f>
        <v/>
      </c>
      <c r="G30" s="726" t="str">
        <f t="shared" si="0"/>
        <v>0,00000</v>
      </c>
      <c r="H30" s="724"/>
      <c r="I30" s="725"/>
      <c r="J30" s="648" t="str">
        <f>IF(H30=0,"",IF(H30="kg",'Factors emissió OCCC'!$D$53,'Factors emissió OCCC'!$F$53))</f>
        <v/>
      </c>
      <c r="K30" s="726" t="str">
        <f t="shared" si="1"/>
        <v>0,00000</v>
      </c>
      <c r="L30" s="724"/>
      <c r="M30" s="725"/>
      <c r="N30" s="648" t="str">
        <f>IF(L30=0,"",IF(L30="kg",'Factors emissió OCCC'!$D$54,'Factors emissió OCCC'!$F$54))</f>
        <v/>
      </c>
      <c r="O30" s="726" t="str">
        <f t="shared" si="2"/>
        <v>0,00000</v>
      </c>
      <c r="P30" s="724"/>
      <c r="Q30" s="725"/>
      <c r="R30" s="648" t="str">
        <f>IF(P30=0,"",IF(P30="kg",'Factors emissió OCCC'!$D$55,'Factors emissió OCCC'!$F$55))</f>
        <v/>
      </c>
      <c r="S30" s="726" t="str">
        <f t="shared" si="3"/>
        <v>0,00000</v>
      </c>
      <c r="T30" s="724"/>
      <c r="U30" s="725"/>
      <c r="V30" s="648" t="str">
        <f>IF(T30=0,"",IF(T30="kg",'Factors emissió OCCC'!$D$56,'Factors emissió OCCC'!$F$56))</f>
        <v/>
      </c>
      <c r="W30" s="726" t="str">
        <f t="shared" si="4"/>
        <v>0,00000</v>
      </c>
      <c r="X30" s="727">
        <f t="shared" si="5"/>
        <v>0</v>
      </c>
      <c r="Y30" s="122"/>
      <c r="AA30" s="1804"/>
      <c r="AB30" s="1805"/>
      <c r="AC30" s="1805"/>
      <c r="AD30" s="1806"/>
    </row>
    <row r="31" spans="2:30" ht="21" customHeight="1" outlineLevel="1" x14ac:dyDescent="0.25">
      <c r="B31" s="120"/>
      <c r="C31" s="367" t="s">
        <v>82</v>
      </c>
      <c r="D31" s="724"/>
      <c r="E31" s="725"/>
      <c r="F31" s="648" t="str">
        <f>IF(D31=0,"",IF(D31="kg",'Factors emissió OCCC'!$D$52,'Factors emissió OCCC'!$F$52))</f>
        <v/>
      </c>
      <c r="G31" s="726" t="str">
        <f t="shared" si="0"/>
        <v>0,00000</v>
      </c>
      <c r="H31" s="724"/>
      <c r="I31" s="725"/>
      <c r="J31" s="648" t="str">
        <f>IF(H31=0,"",IF(H31="kg",'Factors emissió OCCC'!$D$53,'Factors emissió OCCC'!$F$53))</f>
        <v/>
      </c>
      <c r="K31" s="726" t="str">
        <f t="shared" si="1"/>
        <v>0,00000</v>
      </c>
      <c r="L31" s="724"/>
      <c r="M31" s="725"/>
      <c r="N31" s="648" t="str">
        <f>IF(L31=0,"",IF(L31="kg",'Factors emissió OCCC'!$D$54,'Factors emissió OCCC'!$F$54))</f>
        <v/>
      </c>
      <c r="O31" s="726" t="str">
        <f t="shared" si="2"/>
        <v>0,00000</v>
      </c>
      <c r="P31" s="724"/>
      <c r="Q31" s="725"/>
      <c r="R31" s="648" t="str">
        <f>IF(P31=0,"",IF(P31="kg",'Factors emissió OCCC'!$D$55,'Factors emissió OCCC'!$F$55))</f>
        <v/>
      </c>
      <c r="S31" s="726" t="str">
        <f t="shared" si="3"/>
        <v>0,00000</v>
      </c>
      <c r="T31" s="724"/>
      <c r="U31" s="725"/>
      <c r="V31" s="648" t="str">
        <f>IF(T31=0,"",IF(T31="kg",'Factors emissió OCCC'!$D$56,'Factors emissió OCCC'!$F$56))</f>
        <v/>
      </c>
      <c r="W31" s="726" t="str">
        <f t="shared" si="4"/>
        <v>0,00000</v>
      </c>
      <c r="X31" s="727">
        <f t="shared" si="5"/>
        <v>0</v>
      </c>
      <c r="Y31" s="122"/>
      <c r="AA31" s="1804"/>
      <c r="AB31" s="1805"/>
      <c r="AC31" s="1805"/>
      <c r="AD31" s="1806"/>
    </row>
    <row r="32" spans="2:30" ht="21" customHeight="1" outlineLevel="1" x14ac:dyDescent="0.25">
      <c r="B32" s="120"/>
      <c r="C32" s="367" t="s">
        <v>83</v>
      </c>
      <c r="D32" s="724"/>
      <c r="E32" s="725"/>
      <c r="F32" s="648" t="str">
        <f>IF(D32=0,"",IF(D32="kg",'Factors emissió OCCC'!$D$52,'Factors emissió OCCC'!$F$52))</f>
        <v/>
      </c>
      <c r="G32" s="726" t="str">
        <f t="shared" si="0"/>
        <v>0,00000</v>
      </c>
      <c r="H32" s="724"/>
      <c r="I32" s="725"/>
      <c r="J32" s="648" t="str">
        <f>IF(H32=0,"",IF(H32="kg",'Factors emissió OCCC'!$D$53,'Factors emissió OCCC'!$F$53))</f>
        <v/>
      </c>
      <c r="K32" s="726" t="str">
        <f t="shared" si="1"/>
        <v>0,00000</v>
      </c>
      <c r="L32" s="724"/>
      <c r="M32" s="725"/>
      <c r="N32" s="648" t="str">
        <f>IF(L32=0,"",IF(L32="kg",'Factors emissió OCCC'!$D$54,'Factors emissió OCCC'!$F$54))</f>
        <v/>
      </c>
      <c r="O32" s="726" t="str">
        <f t="shared" si="2"/>
        <v>0,00000</v>
      </c>
      <c r="P32" s="724"/>
      <c r="Q32" s="725"/>
      <c r="R32" s="648" t="str">
        <f>IF(P32=0,"",IF(P32="kg",'Factors emissió OCCC'!$D$55,'Factors emissió OCCC'!$F$55))</f>
        <v/>
      </c>
      <c r="S32" s="726" t="str">
        <f t="shared" si="3"/>
        <v>0,00000</v>
      </c>
      <c r="T32" s="724"/>
      <c r="U32" s="725"/>
      <c r="V32" s="648" t="str">
        <f>IF(T32=0,"",IF(T32="kg",'Factors emissió OCCC'!$D$56,'Factors emissió OCCC'!$F$56))</f>
        <v/>
      </c>
      <c r="W32" s="726" t="str">
        <f t="shared" si="4"/>
        <v>0,00000</v>
      </c>
      <c r="X32" s="727">
        <f t="shared" si="5"/>
        <v>0</v>
      </c>
      <c r="Y32" s="122"/>
      <c r="AA32" s="1807"/>
      <c r="AB32" s="1808"/>
      <c r="AC32" s="1808"/>
      <c r="AD32" s="1809"/>
    </row>
    <row r="33" spans="2:30" ht="21" customHeight="1" outlineLevel="1" x14ac:dyDescent="0.25">
      <c r="B33" s="120"/>
      <c r="C33" s="367" t="s">
        <v>84</v>
      </c>
      <c r="D33" s="724"/>
      <c r="E33" s="725"/>
      <c r="F33" s="648" t="str">
        <f>IF(D33=0,"",IF(D33="kg",'Factors emissió OCCC'!$D$52,'Factors emissió OCCC'!$F$52))</f>
        <v/>
      </c>
      <c r="G33" s="726" t="str">
        <f t="shared" si="0"/>
        <v>0,00000</v>
      </c>
      <c r="H33" s="724"/>
      <c r="I33" s="725"/>
      <c r="J33" s="648" t="str">
        <f>IF(H33=0,"",IF(H33="kg",'Factors emissió OCCC'!$D$53,'Factors emissió OCCC'!$F$53))</f>
        <v/>
      </c>
      <c r="K33" s="726" t="str">
        <f t="shared" si="1"/>
        <v>0,00000</v>
      </c>
      <c r="L33" s="724"/>
      <c r="M33" s="725"/>
      <c r="N33" s="648" t="str">
        <f>IF(L33=0,"",IF(L33="kg",'Factors emissió OCCC'!$D$54,'Factors emissió OCCC'!$F$54))</f>
        <v/>
      </c>
      <c r="O33" s="726" t="str">
        <f t="shared" si="2"/>
        <v>0,00000</v>
      </c>
      <c r="P33" s="724"/>
      <c r="Q33" s="725"/>
      <c r="R33" s="648" t="str">
        <f>IF(P33=0,"",IF(P33="kg",'Factors emissió OCCC'!$D$55,'Factors emissió OCCC'!$F$55))</f>
        <v/>
      </c>
      <c r="S33" s="726" t="str">
        <f t="shared" si="3"/>
        <v>0,00000</v>
      </c>
      <c r="T33" s="724"/>
      <c r="U33" s="725"/>
      <c r="V33" s="648" t="str">
        <f>IF(T33=0,"",IF(T33="kg",'Factors emissió OCCC'!$D$56,'Factors emissió OCCC'!$F$56))</f>
        <v/>
      </c>
      <c r="W33" s="726" t="str">
        <f t="shared" si="4"/>
        <v>0,00000</v>
      </c>
      <c r="X33" s="727">
        <f t="shared" si="5"/>
        <v>0</v>
      </c>
      <c r="Y33" s="122"/>
      <c r="AA33" s="1807"/>
      <c r="AB33" s="1808"/>
      <c r="AC33" s="1808"/>
      <c r="AD33" s="1809"/>
    </row>
    <row r="34" spans="2:30" ht="21" customHeight="1" outlineLevel="1" x14ac:dyDescent="0.25">
      <c r="B34" s="120"/>
      <c r="C34" s="367" t="s">
        <v>85</v>
      </c>
      <c r="D34" s="724"/>
      <c r="E34" s="725"/>
      <c r="F34" s="648" t="str">
        <f>IF(D34=0,"",IF(D34="kg",'Factors emissió OCCC'!$D$52,'Factors emissió OCCC'!$F$52))</f>
        <v/>
      </c>
      <c r="G34" s="726" t="str">
        <f t="shared" si="0"/>
        <v>0,00000</v>
      </c>
      <c r="H34" s="724"/>
      <c r="I34" s="725"/>
      <c r="J34" s="648" t="str">
        <f>IF(H34=0,"",IF(H34="kg",'Factors emissió OCCC'!$D$53,'Factors emissió OCCC'!$F$53))</f>
        <v/>
      </c>
      <c r="K34" s="726" t="str">
        <f t="shared" si="1"/>
        <v>0,00000</v>
      </c>
      <c r="L34" s="724"/>
      <c r="M34" s="725"/>
      <c r="N34" s="648" t="str">
        <f>IF(L34=0,"",IF(L34="kg",'Factors emissió OCCC'!$D$54,'Factors emissió OCCC'!$F$54))</f>
        <v/>
      </c>
      <c r="O34" s="726" t="str">
        <f t="shared" si="2"/>
        <v>0,00000</v>
      </c>
      <c r="P34" s="724"/>
      <c r="Q34" s="725"/>
      <c r="R34" s="648" t="str">
        <f>IF(P34=0,"",IF(P34="kg",'Factors emissió OCCC'!$D$55,'Factors emissió OCCC'!$F$55))</f>
        <v/>
      </c>
      <c r="S34" s="726" t="str">
        <f t="shared" si="3"/>
        <v>0,00000</v>
      </c>
      <c r="T34" s="724"/>
      <c r="U34" s="725"/>
      <c r="V34" s="648" t="str">
        <f>IF(T34=0,"",IF(T34="kg",'Factors emissió OCCC'!$D$56,'Factors emissió OCCC'!$F$56))</f>
        <v/>
      </c>
      <c r="W34" s="726" t="str">
        <f t="shared" si="4"/>
        <v>0,00000</v>
      </c>
      <c r="X34" s="727">
        <f t="shared" si="5"/>
        <v>0</v>
      </c>
      <c r="Y34" s="122"/>
      <c r="AA34" s="1807"/>
      <c r="AB34" s="1808"/>
      <c r="AC34" s="1808"/>
      <c r="AD34" s="1809"/>
    </row>
    <row r="35" spans="2:30" ht="21" customHeight="1" outlineLevel="1" x14ac:dyDescent="0.25">
      <c r="B35" s="120"/>
      <c r="C35" s="367" t="s">
        <v>327</v>
      </c>
      <c r="D35" s="724"/>
      <c r="E35" s="725"/>
      <c r="F35" s="648" t="str">
        <f>IF(D35=0,"",IF(D35="kg",'Factors emissió OCCC'!$D$52,'Factors emissió OCCC'!$F$52))</f>
        <v/>
      </c>
      <c r="G35" s="726" t="str">
        <f t="shared" si="0"/>
        <v>0,00000</v>
      </c>
      <c r="H35" s="724"/>
      <c r="I35" s="725"/>
      <c r="J35" s="648" t="str">
        <f>IF(H35=0,"",IF(H35="kg",'Factors emissió OCCC'!$D$53,'Factors emissió OCCC'!$F$53))</f>
        <v/>
      </c>
      <c r="K35" s="726" t="str">
        <f t="shared" si="1"/>
        <v>0,00000</v>
      </c>
      <c r="L35" s="724"/>
      <c r="M35" s="725"/>
      <c r="N35" s="648" t="str">
        <f>IF(L35=0,"",IF(L35="kg",'Factors emissió OCCC'!$D$54,'Factors emissió OCCC'!$F$54))</f>
        <v/>
      </c>
      <c r="O35" s="726" t="str">
        <f t="shared" si="2"/>
        <v>0,00000</v>
      </c>
      <c r="P35" s="724"/>
      <c r="Q35" s="725"/>
      <c r="R35" s="648" t="str">
        <f>IF(P35=0,"",IF(P35="kg",'Factors emissió OCCC'!$D$55,'Factors emissió OCCC'!$F$55))</f>
        <v/>
      </c>
      <c r="S35" s="726" t="str">
        <f t="shared" si="3"/>
        <v>0,00000</v>
      </c>
      <c r="T35" s="724"/>
      <c r="U35" s="725"/>
      <c r="V35" s="648" t="str">
        <f>IF(T35=0,"",IF(T35="kg",'Factors emissió OCCC'!$D$56,'Factors emissió OCCC'!$F$56))</f>
        <v/>
      </c>
      <c r="W35" s="726" t="str">
        <f t="shared" si="4"/>
        <v>0,00000</v>
      </c>
      <c r="X35" s="727">
        <f t="shared" si="5"/>
        <v>0</v>
      </c>
      <c r="Y35" s="122"/>
      <c r="AA35" s="1807"/>
      <c r="AB35" s="1808"/>
      <c r="AC35" s="1808"/>
      <c r="AD35" s="1809"/>
    </row>
    <row r="36" spans="2:30" ht="21" customHeight="1" outlineLevel="1" x14ac:dyDescent="0.25">
      <c r="B36" s="120"/>
      <c r="C36" s="367" t="s">
        <v>328</v>
      </c>
      <c r="D36" s="724"/>
      <c r="E36" s="725"/>
      <c r="F36" s="648" t="str">
        <f>IF(D36=0,"",IF(D36="kg",'Factors emissió OCCC'!$D$52,'Factors emissió OCCC'!$F$52))</f>
        <v/>
      </c>
      <c r="G36" s="726" t="str">
        <f t="shared" si="0"/>
        <v>0,00000</v>
      </c>
      <c r="H36" s="724"/>
      <c r="I36" s="725"/>
      <c r="J36" s="648" t="str">
        <f>IF(H36=0,"",IF(H36="kg",'Factors emissió OCCC'!$D$53,'Factors emissió OCCC'!$F$53))</f>
        <v/>
      </c>
      <c r="K36" s="726" t="str">
        <f t="shared" si="1"/>
        <v>0,00000</v>
      </c>
      <c r="L36" s="724"/>
      <c r="M36" s="725"/>
      <c r="N36" s="648" t="str">
        <f>IF(L36=0,"",IF(L36="kg",'Factors emissió OCCC'!$D$54,'Factors emissió OCCC'!$F$54))</f>
        <v/>
      </c>
      <c r="O36" s="726" t="str">
        <f t="shared" si="2"/>
        <v>0,00000</v>
      </c>
      <c r="P36" s="724"/>
      <c r="Q36" s="725"/>
      <c r="R36" s="648" t="str">
        <f>IF(P36=0,"",IF(P36="kg",'Factors emissió OCCC'!$D$55,'Factors emissió OCCC'!$F$55))</f>
        <v/>
      </c>
      <c r="S36" s="726" t="str">
        <f t="shared" si="3"/>
        <v>0,00000</v>
      </c>
      <c r="T36" s="724"/>
      <c r="U36" s="725"/>
      <c r="V36" s="648" t="str">
        <f>IF(T36=0,"",IF(T36="kg",'Factors emissió OCCC'!$D$56,'Factors emissió OCCC'!$F$56))</f>
        <v/>
      </c>
      <c r="W36" s="726" t="str">
        <f t="shared" si="4"/>
        <v>0,00000</v>
      </c>
      <c r="X36" s="727">
        <f t="shared" si="5"/>
        <v>0</v>
      </c>
      <c r="Y36" s="122"/>
      <c r="AA36" s="1807"/>
      <c r="AB36" s="1808"/>
      <c r="AC36" s="1808"/>
      <c r="AD36" s="1809"/>
    </row>
    <row r="37" spans="2:30" ht="21" customHeight="1" outlineLevel="1" x14ac:dyDescent="0.25">
      <c r="B37" s="120"/>
      <c r="C37" s="367" t="s">
        <v>329</v>
      </c>
      <c r="D37" s="724"/>
      <c r="E37" s="725"/>
      <c r="F37" s="648" t="str">
        <f>IF(D37=0,"",IF(D37="kg",'Factors emissió OCCC'!$D$52,'Factors emissió OCCC'!$F$52))</f>
        <v/>
      </c>
      <c r="G37" s="726" t="str">
        <f t="shared" si="0"/>
        <v>0,00000</v>
      </c>
      <c r="H37" s="724"/>
      <c r="I37" s="725"/>
      <c r="J37" s="648" t="str">
        <f>IF(H37=0,"",IF(H37="kg",'Factors emissió OCCC'!$D$53,'Factors emissió OCCC'!$F$53))</f>
        <v/>
      </c>
      <c r="K37" s="726" t="str">
        <f t="shared" si="1"/>
        <v>0,00000</v>
      </c>
      <c r="L37" s="724"/>
      <c r="M37" s="725"/>
      <c r="N37" s="648" t="str">
        <f>IF(L37=0,"",IF(L37="kg",'Factors emissió OCCC'!$D$54,'Factors emissió OCCC'!$F$54))</f>
        <v/>
      </c>
      <c r="O37" s="726" t="str">
        <f t="shared" si="2"/>
        <v>0,00000</v>
      </c>
      <c r="P37" s="724"/>
      <c r="Q37" s="725"/>
      <c r="R37" s="648" t="str">
        <f>IF(P37=0,"",IF(P37="kg",'Factors emissió OCCC'!$D$55,'Factors emissió OCCC'!$F$55))</f>
        <v/>
      </c>
      <c r="S37" s="726" t="str">
        <f t="shared" si="3"/>
        <v>0,00000</v>
      </c>
      <c r="T37" s="724"/>
      <c r="U37" s="725"/>
      <c r="V37" s="648" t="str">
        <f>IF(T37=0,"",IF(T37="kg",'Factors emissió OCCC'!$D$56,'Factors emissió OCCC'!$F$56))</f>
        <v/>
      </c>
      <c r="W37" s="726" t="str">
        <f t="shared" si="4"/>
        <v>0,00000</v>
      </c>
      <c r="X37" s="727">
        <f t="shared" si="5"/>
        <v>0</v>
      </c>
      <c r="Y37" s="122"/>
      <c r="AA37" s="1807"/>
      <c r="AB37" s="1808"/>
      <c r="AC37" s="1808"/>
      <c r="AD37" s="1809"/>
    </row>
    <row r="38" spans="2:30" ht="21" customHeight="1" outlineLevel="1" x14ac:dyDescent="0.25">
      <c r="B38" s="120"/>
      <c r="C38" s="367" t="s">
        <v>330</v>
      </c>
      <c r="D38" s="724"/>
      <c r="E38" s="725"/>
      <c r="F38" s="648" t="str">
        <f>IF(D38=0,"",IF(D38="kg",'Factors emissió OCCC'!$D$52,'Factors emissió OCCC'!$F$52))</f>
        <v/>
      </c>
      <c r="G38" s="726" t="str">
        <f t="shared" si="0"/>
        <v>0,00000</v>
      </c>
      <c r="H38" s="724"/>
      <c r="I38" s="725"/>
      <c r="J38" s="648" t="str">
        <f>IF(H38=0,"",IF(H38="kg",'Factors emissió OCCC'!$D$53,'Factors emissió OCCC'!$F$53))</f>
        <v/>
      </c>
      <c r="K38" s="726" t="str">
        <f t="shared" si="1"/>
        <v>0,00000</v>
      </c>
      <c r="L38" s="724"/>
      <c r="M38" s="725"/>
      <c r="N38" s="648" t="str">
        <f>IF(L38=0,"",IF(L38="kg",'Factors emissió OCCC'!$D$54,'Factors emissió OCCC'!$F$54))</f>
        <v/>
      </c>
      <c r="O38" s="726" t="str">
        <f t="shared" si="2"/>
        <v>0,00000</v>
      </c>
      <c r="P38" s="724"/>
      <c r="Q38" s="725"/>
      <c r="R38" s="648" t="str">
        <f>IF(P38=0,"",IF(P38="kg",'Factors emissió OCCC'!$D$55,'Factors emissió OCCC'!$F$55))</f>
        <v/>
      </c>
      <c r="S38" s="726" t="str">
        <f t="shared" si="3"/>
        <v>0,00000</v>
      </c>
      <c r="T38" s="724"/>
      <c r="U38" s="725"/>
      <c r="V38" s="648" t="str">
        <f>IF(T38=0,"",IF(T38="kg",'Factors emissió OCCC'!$D$56,'Factors emissió OCCC'!$F$56))</f>
        <v/>
      </c>
      <c r="W38" s="726" t="str">
        <f t="shared" si="4"/>
        <v>0,00000</v>
      </c>
      <c r="X38" s="727">
        <f t="shared" si="5"/>
        <v>0</v>
      </c>
      <c r="Y38" s="122"/>
      <c r="AA38" s="1807"/>
      <c r="AB38" s="1808"/>
      <c r="AC38" s="1808"/>
      <c r="AD38" s="1809"/>
    </row>
    <row r="39" spans="2:30" ht="21" customHeight="1" outlineLevel="1" x14ac:dyDescent="0.25">
      <c r="B39" s="120"/>
      <c r="C39" s="367" t="s">
        <v>331</v>
      </c>
      <c r="D39" s="724"/>
      <c r="E39" s="725"/>
      <c r="F39" s="648" t="str">
        <f>IF(D39=0,"",IF(D39="kg",'Factors emissió OCCC'!$D$52,'Factors emissió OCCC'!$F$52))</f>
        <v/>
      </c>
      <c r="G39" s="726" t="str">
        <f t="shared" si="0"/>
        <v>0,00000</v>
      </c>
      <c r="H39" s="724"/>
      <c r="I39" s="725"/>
      <c r="J39" s="648" t="str">
        <f>IF(H39=0,"",IF(H39="kg",'Factors emissió OCCC'!$D$53,'Factors emissió OCCC'!$F$53))</f>
        <v/>
      </c>
      <c r="K39" s="726" t="str">
        <f t="shared" si="1"/>
        <v>0,00000</v>
      </c>
      <c r="L39" s="724"/>
      <c r="M39" s="725"/>
      <c r="N39" s="648" t="str">
        <f>IF(L39=0,"",IF(L39="kg",'Factors emissió OCCC'!$D$54,'Factors emissió OCCC'!$F$54))</f>
        <v/>
      </c>
      <c r="O39" s="726" t="str">
        <f t="shared" si="2"/>
        <v>0,00000</v>
      </c>
      <c r="P39" s="724"/>
      <c r="Q39" s="725"/>
      <c r="R39" s="648" t="str">
        <f>IF(P39=0,"",IF(P39="kg",'Factors emissió OCCC'!$D$55,'Factors emissió OCCC'!$F$55))</f>
        <v/>
      </c>
      <c r="S39" s="726" t="str">
        <f t="shared" si="3"/>
        <v>0,00000</v>
      </c>
      <c r="T39" s="724"/>
      <c r="U39" s="725"/>
      <c r="V39" s="648" t="str">
        <f>IF(T39=0,"",IF(T39="kg",'Factors emissió OCCC'!$D$56,'Factors emissió OCCC'!$F$56))</f>
        <v/>
      </c>
      <c r="W39" s="726" t="str">
        <f t="shared" si="4"/>
        <v>0,00000</v>
      </c>
      <c r="X39" s="727">
        <f t="shared" si="5"/>
        <v>0</v>
      </c>
      <c r="Y39" s="122"/>
      <c r="AA39" s="1807"/>
      <c r="AB39" s="1808"/>
      <c r="AC39" s="1808"/>
      <c r="AD39" s="1809"/>
    </row>
    <row r="40" spans="2:30" ht="21" customHeight="1" outlineLevel="1" x14ac:dyDescent="0.25">
      <c r="B40" s="120"/>
      <c r="C40" s="367" t="s">
        <v>332</v>
      </c>
      <c r="D40" s="724"/>
      <c r="E40" s="725"/>
      <c r="F40" s="648" t="str">
        <f>IF(D40=0,"",IF(D40="kg",'Factors emissió OCCC'!$D$52,'Factors emissió OCCC'!$F$52))</f>
        <v/>
      </c>
      <c r="G40" s="726" t="str">
        <f t="shared" si="0"/>
        <v>0,00000</v>
      </c>
      <c r="H40" s="724"/>
      <c r="I40" s="725"/>
      <c r="J40" s="648" t="str">
        <f>IF(H40=0,"",IF(H40="kg",'Factors emissió OCCC'!$D$53,'Factors emissió OCCC'!$F$53))</f>
        <v/>
      </c>
      <c r="K40" s="726" t="str">
        <f t="shared" si="1"/>
        <v>0,00000</v>
      </c>
      <c r="L40" s="724"/>
      <c r="M40" s="725"/>
      <c r="N40" s="648" t="str">
        <f>IF(L40=0,"",IF(L40="kg",'Factors emissió OCCC'!$D$54,'Factors emissió OCCC'!$F$54))</f>
        <v/>
      </c>
      <c r="O40" s="726" t="str">
        <f t="shared" si="2"/>
        <v>0,00000</v>
      </c>
      <c r="P40" s="724"/>
      <c r="Q40" s="725"/>
      <c r="R40" s="648" t="str">
        <f>IF(P40=0,"",IF(P40="kg",'Factors emissió OCCC'!$D$55,'Factors emissió OCCC'!$F$55))</f>
        <v/>
      </c>
      <c r="S40" s="726" t="str">
        <f t="shared" si="3"/>
        <v>0,00000</v>
      </c>
      <c r="T40" s="724"/>
      <c r="U40" s="725"/>
      <c r="V40" s="648" t="str">
        <f>IF(T40=0,"",IF(T40="kg",'Factors emissió OCCC'!$D$56,'Factors emissió OCCC'!$F$56))</f>
        <v/>
      </c>
      <c r="W40" s="726" t="str">
        <f t="shared" si="4"/>
        <v>0,00000</v>
      </c>
      <c r="X40" s="727">
        <f t="shared" si="5"/>
        <v>0</v>
      </c>
      <c r="Y40" s="122"/>
      <c r="AA40" s="1807"/>
      <c r="AB40" s="1808"/>
      <c r="AC40" s="1808"/>
      <c r="AD40" s="1809"/>
    </row>
    <row r="41" spans="2:30" ht="21" customHeight="1" outlineLevel="1" x14ac:dyDescent="0.25">
      <c r="B41" s="120"/>
      <c r="C41" s="367" t="s">
        <v>333</v>
      </c>
      <c r="D41" s="724"/>
      <c r="E41" s="725"/>
      <c r="F41" s="648" t="str">
        <f>IF(D41=0,"",IF(D41="kg",'Factors emissió OCCC'!$D$52,'Factors emissió OCCC'!$F$52))</f>
        <v/>
      </c>
      <c r="G41" s="726" t="str">
        <f t="shared" si="0"/>
        <v>0,00000</v>
      </c>
      <c r="H41" s="724"/>
      <c r="I41" s="725"/>
      <c r="J41" s="648" t="str">
        <f>IF(H41=0,"",IF(H41="kg",'Factors emissió OCCC'!$D$53,'Factors emissió OCCC'!$F$53))</f>
        <v/>
      </c>
      <c r="K41" s="726" t="str">
        <f t="shared" si="1"/>
        <v>0,00000</v>
      </c>
      <c r="L41" s="724"/>
      <c r="M41" s="725"/>
      <c r="N41" s="648" t="str">
        <f>IF(L41=0,"",IF(L41="kg",'Factors emissió OCCC'!$D$54,'Factors emissió OCCC'!$F$54))</f>
        <v/>
      </c>
      <c r="O41" s="726" t="str">
        <f t="shared" si="2"/>
        <v>0,00000</v>
      </c>
      <c r="P41" s="724"/>
      <c r="Q41" s="725"/>
      <c r="R41" s="648" t="str">
        <f>IF(P41=0,"",IF(P41="kg",'Factors emissió OCCC'!$D$55,'Factors emissió OCCC'!$F$55))</f>
        <v/>
      </c>
      <c r="S41" s="726" t="str">
        <f t="shared" si="3"/>
        <v>0,00000</v>
      </c>
      <c r="T41" s="724"/>
      <c r="U41" s="725"/>
      <c r="V41" s="648" t="str">
        <f>IF(T41=0,"",IF(T41="kg",'Factors emissió OCCC'!$D$56,'Factors emissió OCCC'!$F$56))</f>
        <v/>
      </c>
      <c r="W41" s="726" t="str">
        <f t="shared" si="4"/>
        <v>0,00000</v>
      </c>
      <c r="X41" s="727">
        <f t="shared" si="5"/>
        <v>0</v>
      </c>
      <c r="Y41" s="122"/>
      <c r="AA41" s="1807"/>
      <c r="AB41" s="1808"/>
      <c r="AC41" s="1808"/>
      <c r="AD41" s="1809"/>
    </row>
    <row r="42" spans="2:30" ht="21" customHeight="1" outlineLevel="1" x14ac:dyDescent="0.25">
      <c r="B42" s="120"/>
      <c r="C42" s="367" t="s">
        <v>334</v>
      </c>
      <c r="D42" s="724"/>
      <c r="E42" s="725"/>
      <c r="F42" s="648" t="str">
        <f>IF(D42=0,"",IF(D42="kg",'Factors emissió OCCC'!$D$52,'Factors emissió OCCC'!$F$52))</f>
        <v/>
      </c>
      <c r="G42" s="726" t="str">
        <f t="shared" si="0"/>
        <v>0,00000</v>
      </c>
      <c r="H42" s="724"/>
      <c r="I42" s="725"/>
      <c r="J42" s="648" t="str">
        <f>IF(H42=0,"",IF(H42="kg",'Factors emissió OCCC'!$D$53,'Factors emissió OCCC'!$F$53))</f>
        <v/>
      </c>
      <c r="K42" s="726" t="str">
        <f t="shared" si="1"/>
        <v>0,00000</v>
      </c>
      <c r="L42" s="724"/>
      <c r="M42" s="725"/>
      <c r="N42" s="648" t="str">
        <f>IF(L42=0,"",IF(L42="kg",'Factors emissió OCCC'!$D$54,'Factors emissió OCCC'!$F$54))</f>
        <v/>
      </c>
      <c r="O42" s="726" t="str">
        <f t="shared" si="2"/>
        <v>0,00000</v>
      </c>
      <c r="P42" s="724"/>
      <c r="Q42" s="725"/>
      <c r="R42" s="648" t="str">
        <f>IF(P42=0,"",IF(P42="kg",'Factors emissió OCCC'!$D$55,'Factors emissió OCCC'!$F$55))</f>
        <v/>
      </c>
      <c r="S42" s="726" t="str">
        <f t="shared" si="3"/>
        <v>0,00000</v>
      </c>
      <c r="T42" s="724"/>
      <c r="U42" s="725"/>
      <c r="V42" s="648" t="str">
        <f>IF(T42=0,"",IF(T42="kg",'Factors emissió OCCC'!$D$56,'Factors emissió OCCC'!$F$56))</f>
        <v/>
      </c>
      <c r="W42" s="726" t="str">
        <f t="shared" si="4"/>
        <v>0,00000</v>
      </c>
      <c r="X42" s="727">
        <f t="shared" si="5"/>
        <v>0</v>
      </c>
      <c r="Y42" s="122"/>
      <c r="AA42" s="1807"/>
      <c r="AB42" s="1808"/>
      <c r="AC42" s="1808"/>
      <c r="AD42" s="1809"/>
    </row>
    <row r="43" spans="2:30" ht="21" customHeight="1" outlineLevel="1" x14ac:dyDescent="0.25">
      <c r="B43" s="120"/>
      <c r="C43" s="367" t="s">
        <v>335</v>
      </c>
      <c r="D43" s="724"/>
      <c r="E43" s="725"/>
      <c r="F43" s="648" t="str">
        <f>IF(D43=0,"",IF(D43="kg",'Factors emissió OCCC'!$D$52,'Factors emissió OCCC'!$F$52))</f>
        <v/>
      </c>
      <c r="G43" s="726" t="str">
        <f t="shared" si="0"/>
        <v>0,00000</v>
      </c>
      <c r="H43" s="724"/>
      <c r="I43" s="725"/>
      <c r="J43" s="648" t="str">
        <f>IF(H43=0,"",IF(H43="kg",'Factors emissió OCCC'!$D$53,'Factors emissió OCCC'!$F$53))</f>
        <v/>
      </c>
      <c r="K43" s="726" t="str">
        <f t="shared" si="1"/>
        <v>0,00000</v>
      </c>
      <c r="L43" s="724"/>
      <c r="M43" s="725"/>
      <c r="N43" s="648" t="str">
        <f>IF(L43=0,"",IF(L43="kg",'Factors emissió OCCC'!$D$54,'Factors emissió OCCC'!$F$54))</f>
        <v/>
      </c>
      <c r="O43" s="726" t="str">
        <f t="shared" si="2"/>
        <v>0,00000</v>
      </c>
      <c r="P43" s="724"/>
      <c r="Q43" s="725"/>
      <c r="R43" s="648" t="str">
        <f>IF(P43=0,"",IF(P43="kg",'Factors emissió OCCC'!$D$55,'Factors emissió OCCC'!$F$55))</f>
        <v/>
      </c>
      <c r="S43" s="726" t="str">
        <f t="shared" si="3"/>
        <v>0,00000</v>
      </c>
      <c r="T43" s="724"/>
      <c r="U43" s="725"/>
      <c r="V43" s="648" t="str">
        <f>IF(T43=0,"",IF(T43="kg",'Factors emissió OCCC'!$D$56,'Factors emissió OCCC'!$F$56))</f>
        <v/>
      </c>
      <c r="W43" s="726" t="str">
        <f t="shared" si="4"/>
        <v>0,00000</v>
      </c>
      <c r="X43" s="727">
        <f t="shared" si="5"/>
        <v>0</v>
      </c>
      <c r="Y43" s="122"/>
      <c r="AA43" s="1807"/>
      <c r="AB43" s="1808"/>
      <c r="AC43" s="1808"/>
      <c r="AD43" s="1809"/>
    </row>
    <row r="44" spans="2:30" ht="21" customHeight="1" outlineLevel="1" thickBot="1" x14ac:dyDescent="0.3">
      <c r="B44" s="120"/>
      <c r="C44" s="368" t="s">
        <v>336</v>
      </c>
      <c r="D44" s="731"/>
      <c r="E44" s="732"/>
      <c r="F44" s="653" t="str">
        <f>IF(D44=0,"",IF(D44="kg",'Factors emissió OCCC'!$D$52,'Factors emissió OCCC'!$F$52))</f>
        <v/>
      </c>
      <c r="G44" s="733" t="str">
        <f t="shared" si="0"/>
        <v>0,00000</v>
      </c>
      <c r="H44" s="731"/>
      <c r="I44" s="732"/>
      <c r="J44" s="653" t="str">
        <f>IF(H44=0,"",IF(H44="kg",'Factors emissió OCCC'!$D$53,'Factors emissió OCCC'!$F$53))</f>
        <v/>
      </c>
      <c r="K44" s="733" t="str">
        <f t="shared" si="1"/>
        <v>0,00000</v>
      </c>
      <c r="L44" s="731"/>
      <c r="M44" s="732"/>
      <c r="N44" s="653" t="str">
        <f>IF(L44=0,"",IF(L44="kg",'Factors emissió OCCC'!$D$54,'Factors emissió OCCC'!$F$54))</f>
        <v/>
      </c>
      <c r="O44" s="733" t="str">
        <f t="shared" si="2"/>
        <v>0,00000</v>
      </c>
      <c r="P44" s="731"/>
      <c r="Q44" s="732"/>
      <c r="R44" s="653" t="str">
        <f>IF(P44=0,"",IF(P44="kg",'Factors emissió OCCC'!$D$55,'Factors emissió OCCC'!$F$55))</f>
        <v/>
      </c>
      <c r="S44" s="733" t="str">
        <f t="shared" si="3"/>
        <v>0,00000</v>
      </c>
      <c r="T44" s="731"/>
      <c r="U44" s="732"/>
      <c r="V44" s="653" t="str">
        <f>IF(T44=0,"",IF(T44="kg",'Factors emissió OCCC'!$D$56,'Factors emissió OCCC'!$F$56))</f>
        <v/>
      </c>
      <c r="W44" s="733" t="str">
        <f t="shared" si="4"/>
        <v>0,00000</v>
      </c>
      <c r="X44" s="734">
        <f t="shared" si="5"/>
        <v>0</v>
      </c>
      <c r="Y44" s="122"/>
      <c r="AA44" s="1807"/>
      <c r="AB44" s="1808"/>
      <c r="AC44" s="1808"/>
      <c r="AD44" s="1809"/>
    </row>
    <row r="45" spans="2:30" ht="13.5" customHeight="1" x14ac:dyDescent="0.25">
      <c r="B45" s="124"/>
      <c r="C45" s="125"/>
      <c r="D45" s="735"/>
      <c r="E45" s="125"/>
      <c r="F45" s="125"/>
      <c r="G45" s="125"/>
      <c r="H45" s="125"/>
      <c r="I45" s="125"/>
      <c r="J45" s="125"/>
      <c r="K45" s="125"/>
      <c r="L45" s="125"/>
      <c r="M45" s="125"/>
      <c r="N45" s="125"/>
      <c r="O45" s="125"/>
      <c r="P45" s="125"/>
      <c r="Q45" s="125"/>
      <c r="R45" s="125"/>
      <c r="S45" s="125"/>
      <c r="T45" s="125"/>
      <c r="U45" s="125"/>
      <c r="V45" s="125"/>
      <c r="W45" s="125"/>
      <c r="X45" s="125"/>
      <c r="Y45" s="126"/>
      <c r="AA45" s="1810"/>
      <c r="AB45" s="1811"/>
      <c r="AC45" s="1811"/>
      <c r="AD45" s="1812"/>
    </row>
    <row r="46" spans="2:30" ht="16.5" customHeight="1" thickBot="1" x14ac:dyDescent="0.3"/>
    <row r="47" spans="2:30" ht="24.9" customHeight="1" thickBot="1" x14ac:dyDescent="0.3">
      <c r="C47" s="1512" t="s">
        <v>1768</v>
      </c>
      <c r="D47" s="1513"/>
      <c r="E47" s="1513"/>
      <c r="F47" s="1513"/>
      <c r="G47" s="1513"/>
      <c r="H47" s="1513"/>
      <c r="I47" s="1513"/>
      <c r="J47" s="1513"/>
      <c r="K47" s="1513"/>
      <c r="L47" s="1513"/>
      <c r="M47" s="1513"/>
      <c r="N47" s="1513"/>
      <c r="O47" s="1513"/>
      <c r="P47" s="1513"/>
      <c r="Q47" s="1513"/>
      <c r="R47" s="1513"/>
      <c r="S47" s="1513"/>
      <c r="T47" s="1513"/>
      <c r="U47" s="1513"/>
      <c r="V47" s="1513"/>
      <c r="W47" s="1513"/>
      <c r="X47" s="245">
        <f>SUM(X15:X44)</f>
        <v>35.16418977</v>
      </c>
    </row>
    <row r="48" spans="2:30" ht="15" customHeight="1" x14ac:dyDescent="0.25">
      <c r="C48" s="671"/>
      <c r="D48" s="736"/>
      <c r="E48" s="671"/>
      <c r="F48" s="134"/>
      <c r="G48" s="134"/>
      <c r="H48" s="134"/>
      <c r="I48" s="134"/>
      <c r="J48" s="134"/>
      <c r="K48" s="134"/>
      <c r="L48" s="134"/>
      <c r="M48" s="134"/>
      <c r="N48" s="134"/>
      <c r="O48" s="134"/>
      <c r="P48" s="134"/>
      <c r="Q48" s="134"/>
      <c r="R48" s="134"/>
      <c r="S48" s="134"/>
      <c r="T48" s="134"/>
      <c r="U48" s="134"/>
      <c r="V48" s="134"/>
      <c r="W48" s="134"/>
      <c r="X48" s="132"/>
    </row>
    <row r="49" spans="2:106" ht="15" customHeight="1" x14ac:dyDescent="0.25">
      <c r="C49" s="671"/>
      <c r="D49" s="736"/>
      <c r="E49" s="671"/>
      <c r="F49" s="134"/>
      <c r="G49" s="134"/>
      <c r="H49" s="134"/>
      <c r="I49" s="134"/>
      <c r="J49" s="134"/>
      <c r="K49" s="134"/>
      <c r="L49" s="134"/>
      <c r="M49" s="134"/>
      <c r="N49" s="134"/>
      <c r="O49" s="134"/>
      <c r="P49" s="134"/>
      <c r="Q49" s="134"/>
      <c r="R49" s="134"/>
      <c r="S49" s="134"/>
      <c r="T49" s="134"/>
      <c r="U49" s="134"/>
      <c r="V49" s="134"/>
      <c r="W49" s="134"/>
      <c r="X49" s="132"/>
      <c r="Y49" s="160"/>
    </row>
    <row r="50" spans="2:106" ht="27.6" customHeight="1" thickBot="1" x14ac:dyDescent="0.3">
      <c r="B50" s="737" t="s">
        <v>1352</v>
      </c>
      <c r="C50" s="716"/>
      <c r="D50" s="722"/>
      <c r="E50" s="717"/>
      <c r="F50" s="717"/>
      <c r="G50" s="719"/>
      <c r="H50" s="717"/>
      <c r="I50" s="717"/>
      <c r="J50" s="717"/>
      <c r="K50" s="718"/>
      <c r="L50" s="717"/>
      <c r="M50" s="717"/>
      <c r="N50" s="717"/>
      <c r="R50" s="182"/>
      <c r="S50" s="182"/>
      <c r="T50" s="182"/>
      <c r="U50" s="182"/>
      <c r="V50" s="182"/>
    </row>
    <row r="51" spans="2:106" ht="67.5" customHeight="1" thickBot="1" x14ac:dyDescent="0.3">
      <c r="B51" s="717"/>
      <c r="C51" s="1794" t="s">
        <v>1769</v>
      </c>
      <c r="D51" s="1795"/>
      <c r="E51" s="1795"/>
      <c r="F51" s="1795"/>
      <c r="G51" s="1795"/>
      <c r="H51" s="1796"/>
      <c r="I51" s="1797" t="s">
        <v>1613</v>
      </c>
      <c r="J51" s="1797"/>
      <c r="K51" s="1797"/>
      <c r="L51" s="1797"/>
      <c r="M51" s="1798"/>
      <c r="N51" s="717"/>
      <c r="R51" s="182"/>
      <c r="S51" s="182"/>
      <c r="T51" s="182"/>
      <c r="U51" s="182"/>
      <c r="V51" s="182"/>
    </row>
    <row r="52" spans="2:106" ht="55.5" customHeight="1" thickBot="1" x14ac:dyDescent="0.3">
      <c r="B52" s="717"/>
      <c r="C52" s="1794" t="s">
        <v>1615</v>
      </c>
      <c r="D52" s="1795"/>
      <c r="E52" s="1795"/>
      <c r="F52" s="1795"/>
      <c r="G52" s="1795"/>
      <c r="H52" s="1796"/>
      <c r="I52" s="1799" t="s">
        <v>1614</v>
      </c>
      <c r="J52" s="1797"/>
      <c r="K52" s="1797"/>
      <c r="L52" s="1797"/>
      <c r="M52" s="1798"/>
      <c r="N52" s="717"/>
      <c r="O52" s="182"/>
      <c r="P52" s="182"/>
      <c r="Q52" s="182"/>
      <c r="R52" s="182"/>
      <c r="S52" s="182"/>
      <c r="T52" s="182"/>
      <c r="U52" s="182"/>
      <c r="V52" s="182"/>
      <c r="W52" s="182"/>
      <c r="X52" s="182"/>
      <c r="Y52" s="182"/>
      <c r="Z52" s="182"/>
      <c r="AA52" s="182"/>
      <c r="AB52" s="182"/>
      <c r="AC52" s="182"/>
      <c r="AD52" s="182"/>
      <c r="AE52" s="182"/>
      <c r="AF52" s="182"/>
      <c r="AG52" s="182"/>
      <c r="AH52" s="182"/>
      <c r="AJ52" s="182"/>
      <c r="AK52" s="182"/>
      <c r="AL52" s="182"/>
      <c r="AM52" s="182"/>
      <c r="AN52" s="182"/>
      <c r="AO52" s="182"/>
      <c r="AQ52" s="182"/>
      <c r="AR52" s="182"/>
      <c r="AS52" s="182"/>
      <c r="AT52" s="182"/>
      <c r="AU52" s="182"/>
      <c r="AV52" s="182"/>
      <c r="AW52" s="182"/>
      <c r="AX52" s="182"/>
      <c r="AY52" s="182"/>
      <c r="AZ52" s="182"/>
      <c r="BA52" s="182"/>
      <c r="BB52" s="182"/>
      <c r="BC52" s="182"/>
      <c r="BD52" s="182"/>
      <c r="BE52" s="182"/>
      <c r="BG52" s="182"/>
      <c r="BH52" s="182"/>
      <c r="BI52" s="182"/>
      <c r="BJ52" s="182"/>
      <c r="BK52" s="182"/>
      <c r="BL52" s="182"/>
      <c r="BM52" s="182"/>
      <c r="BN52" s="182"/>
      <c r="BO52" s="182"/>
      <c r="BP52" s="182"/>
      <c r="BQ52" s="182"/>
      <c r="BR52" s="182"/>
      <c r="BS52" s="182"/>
      <c r="BT52" s="182"/>
      <c r="BU52" s="182"/>
      <c r="BV52" s="182"/>
      <c r="BX52" s="182"/>
      <c r="BY52" s="182"/>
      <c r="BZ52" s="182"/>
      <c r="CA52" s="182"/>
      <c r="CB52" s="182"/>
      <c r="CC52" s="182"/>
      <c r="CD52" s="182"/>
      <c r="CE52" s="182"/>
      <c r="CF52" s="182"/>
      <c r="CG52" s="182"/>
      <c r="CH52" s="182"/>
      <c r="CI52" s="182"/>
      <c r="CJ52" s="182"/>
      <c r="CK52" s="182"/>
      <c r="CM52" s="182"/>
      <c r="CN52" s="182"/>
      <c r="CO52" s="182"/>
      <c r="CP52" s="182"/>
      <c r="CQ52" s="182"/>
      <c r="CR52" s="182"/>
      <c r="CS52" s="182"/>
      <c r="CT52" s="182"/>
      <c r="CU52" s="182"/>
      <c r="CV52" s="182"/>
      <c r="CW52" s="182"/>
      <c r="CX52" s="182"/>
      <c r="CY52" s="182"/>
      <c r="CZ52" s="182"/>
      <c r="DA52" s="182"/>
      <c r="DB52" s="182"/>
    </row>
    <row r="53" spans="2:106" ht="17.25" customHeight="1" thickBot="1" x14ac:dyDescent="0.3">
      <c r="B53" s="115"/>
      <c r="C53" s="738"/>
      <c r="D53" s="739"/>
      <c r="E53" s="738"/>
      <c r="F53" s="243"/>
      <c r="G53" s="243"/>
      <c r="H53" s="243"/>
      <c r="I53" s="243"/>
      <c r="J53" s="243"/>
      <c r="K53" s="243"/>
      <c r="L53" s="1166"/>
      <c r="M53" s="1166"/>
      <c r="N53" s="1167"/>
      <c r="P53" s="1781" t="s">
        <v>1359</v>
      </c>
      <c r="Q53" s="1782"/>
      <c r="R53" s="1783"/>
      <c r="T53" s="182"/>
      <c r="U53" s="182"/>
      <c r="V53" s="182"/>
      <c r="W53" s="182"/>
      <c r="X53" s="182"/>
      <c r="Y53" s="182"/>
      <c r="AA53" s="182"/>
      <c r="AB53" s="182"/>
      <c r="AC53" s="182"/>
      <c r="AD53" s="182"/>
      <c r="AE53" s="182"/>
      <c r="AF53" s="182"/>
      <c r="AG53" s="182"/>
      <c r="AH53" s="182"/>
      <c r="AJ53" s="182"/>
      <c r="AK53" s="182"/>
      <c r="AL53" s="182"/>
      <c r="AM53" s="182"/>
      <c r="AN53" s="182"/>
      <c r="AO53" s="182"/>
      <c r="AQ53" s="182"/>
      <c r="AR53" s="182"/>
      <c r="AS53" s="182"/>
      <c r="AT53" s="182"/>
      <c r="AU53" s="182"/>
      <c r="AV53" s="182"/>
      <c r="AW53" s="182"/>
      <c r="AX53" s="182"/>
      <c r="AY53" s="182"/>
      <c r="AZ53" s="182"/>
      <c r="BA53" s="182"/>
      <c r="BB53" s="182"/>
      <c r="BC53" s="182"/>
      <c r="BD53" s="182"/>
      <c r="BE53" s="182"/>
      <c r="BG53" s="182"/>
      <c r="BH53" s="182"/>
      <c r="BI53" s="182"/>
      <c r="BJ53" s="182"/>
      <c r="BK53" s="182"/>
      <c r="BL53" s="182"/>
      <c r="BM53" s="182"/>
      <c r="BN53" s="182"/>
      <c r="BO53" s="182"/>
      <c r="BP53" s="182"/>
      <c r="BQ53" s="182"/>
      <c r="BR53" s="182"/>
      <c r="BS53" s="182"/>
      <c r="BT53" s="182"/>
      <c r="BU53" s="182"/>
      <c r="BV53" s="182"/>
      <c r="BX53" s="182"/>
      <c r="BY53" s="182"/>
      <c r="BZ53" s="182"/>
      <c r="CA53" s="182"/>
      <c r="CB53" s="182"/>
      <c r="CC53" s="182"/>
      <c r="CD53" s="182"/>
      <c r="CE53" s="182"/>
      <c r="CF53" s="182"/>
      <c r="CG53" s="182"/>
      <c r="CH53" s="182"/>
      <c r="CI53" s="182"/>
      <c r="CJ53" s="182"/>
      <c r="CK53" s="182"/>
      <c r="CM53" s="182"/>
      <c r="CN53" s="182"/>
      <c r="CO53" s="182"/>
      <c r="CP53" s="182"/>
      <c r="CQ53" s="182"/>
      <c r="CR53" s="182"/>
      <c r="CS53" s="182"/>
      <c r="CT53" s="182"/>
      <c r="CU53" s="182"/>
      <c r="CV53" s="182"/>
      <c r="CW53" s="182"/>
      <c r="CX53" s="182"/>
      <c r="CY53" s="182"/>
      <c r="CZ53" s="182"/>
      <c r="DA53" s="182"/>
      <c r="DB53" s="182"/>
    </row>
    <row r="54" spans="2:106" ht="59.4" customHeight="1" x14ac:dyDescent="0.25">
      <c r="B54" s="120"/>
      <c r="C54" s="1561" t="s">
        <v>1767</v>
      </c>
      <c r="D54" s="1461" t="s">
        <v>1360</v>
      </c>
      <c r="E54" s="1461"/>
      <c r="F54" s="1461"/>
      <c r="G54" s="1461"/>
      <c r="H54" s="1461"/>
      <c r="I54" s="1461"/>
      <c r="J54" s="1461"/>
      <c r="K54" s="1461"/>
      <c r="L54" s="1461"/>
      <c r="M54" s="1649"/>
      <c r="N54" s="122"/>
      <c r="P54" s="1784"/>
      <c r="Q54" s="1785"/>
      <c r="R54" s="1786"/>
      <c r="T54" s="182"/>
      <c r="U54" s="182"/>
      <c r="V54" s="182"/>
      <c r="W54" s="182"/>
      <c r="X54" s="182"/>
      <c r="Y54" s="182"/>
      <c r="AA54" s="182"/>
      <c r="AB54" s="182"/>
      <c r="AC54" s="182"/>
      <c r="AD54" s="182"/>
      <c r="AE54" s="182"/>
      <c r="AF54" s="182"/>
      <c r="AG54" s="182"/>
      <c r="AH54" s="182"/>
      <c r="AJ54" s="182"/>
      <c r="AK54" s="182"/>
      <c r="AL54" s="182"/>
      <c r="AM54" s="182"/>
      <c r="AN54" s="182"/>
      <c r="AO54" s="182"/>
      <c r="AQ54" s="182"/>
      <c r="AR54" s="182"/>
      <c r="AS54" s="182"/>
      <c r="AT54" s="182"/>
      <c r="AU54" s="182"/>
      <c r="AV54" s="182"/>
      <c r="AW54" s="182"/>
      <c r="AX54" s="182"/>
      <c r="AY54" s="182"/>
      <c r="AZ54" s="182"/>
      <c r="BA54" s="182"/>
      <c r="BB54" s="182"/>
      <c r="BC54" s="182"/>
      <c r="BD54" s="182"/>
      <c r="BE54" s="182"/>
      <c r="BG54" s="182"/>
      <c r="BH54" s="182"/>
      <c r="BI54" s="182"/>
      <c r="BJ54" s="182"/>
      <c r="BK54" s="182"/>
      <c r="BL54" s="182"/>
      <c r="BM54" s="182"/>
      <c r="BN54" s="182"/>
      <c r="BO54" s="182"/>
      <c r="BP54" s="182"/>
      <c r="BQ54" s="182"/>
      <c r="BR54" s="182"/>
      <c r="BS54" s="182"/>
      <c r="BT54" s="182"/>
      <c r="BU54" s="182"/>
      <c r="BV54" s="182"/>
      <c r="BX54" s="182"/>
      <c r="BY54" s="182"/>
      <c r="BZ54" s="182"/>
      <c r="CA54" s="182"/>
      <c r="CB54" s="182"/>
      <c r="CC54" s="182"/>
      <c r="CD54" s="182"/>
      <c r="CE54" s="182"/>
      <c r="CF54" s="182"/>
      <c r="CG54" s="182"/>
      <c r="CH54" s="182"/>
      <c r="CI54" s="182"/>
      <c r="CJ54" s="182"/>
      <c r="CK54" s="182"/>
      <c r="CM54" s="182"/>
      <c r="CN54" s="182"/>
      <c r="CO54" s="182"/>
      <c r="CP54" s="182"/>
      <c r="CQ54" s="182"/>
      <c r="CR54" s="182"/>
      <c r="CS54" s="182"/>
      <c r="CT54" s="182"/>
      <c r="CU54" s="182"/>
      <c r="CV54" s="182"/>
      <c r="CW54" s="182"/>
      <c r="CX54" s="182"/>
      <c r="CY54" s="182"/>
      <c r="CZ54" s="182"/>
      <c r="DA54" s="182"/>
      <c r="DB54" s="182"/>
    </row>
    <row r="55" spans="2:106" ht="42.75" customHeight="1" x14ac:dyDescent="0.25">
      <c r="B55" s="120"/>
      <c r="C55" s="1523"/>
      <c r="D55" s="1475" t="s">
        <v>1358</v>
      </c>
      <c r="E55" s="1475" t="s">
        <v>1275</v>
      </c>
      <c r="F55" s="1475" t="s">
        <v>1276</v>
      </c>
      <c r="G55" s="1475" t="s">
        <v>1702</v>
      </c>
      <c r="H55" s="1475" t="s">
        <v>1277</v>
      </c>
      <c r="I55" s="1475"/>
      <c r="J55" s="583" t="s">
        <v>1355</v>
      </c>
      <c r="K55" s="1475" t="s">
        <v>1098</v>
      </c>
      <c r="L55" s="1475"/>
      <c r="M55" s="610" t="s">
        <v>1099</v>
      </c>
      <c r="N55" s="122"/>
      <c r="P55" s="1787" t="s">
        <v>1836</v>
      </c>
      <c r="Q55" s="1788"/>
      <c r="R55" s="1789"/>
      <c r="T55" s="182"/>
      <c r="U55" s="182"/>
      <c r="V55" s="182"/>
      <c r="W55" s="182"/>
      <c r="X55" s="182"/>
      <c r="Y55" s="182"/>
      <c r="AA55" s="182"/>
      <c r="AB55" s="182"/>
      <c r="AC55" s="182"/>
      <c r="AD55" s="182"/>
      <c r="AE55" s="182"/>
      <c r="AF55" s="182"/>
      <c r="AG55" s="182"/>
      <c r="AH55" s="182"/>
      <c r="AJ55" s="182"/>
      <c r="AK55" s="182"/>
      <c r="AL55" s="182"/>
      <c r="AM55" s="182"/>
      <c r="AN55" s="182"/>
      <c r="AO55" s="182"/>
      <c r="AQ55" s="182"/>
      <c r="AR55" s="182"/>
      <c r="AS55" s="182"/>
      <c r="AT55" s="182"/>
      <c r="AU55" s="182"/>
      <c r="AV55" s="182"/>
      <c r="AW55" s="182"/>
      <c r="AX55" s="182"/>
      <c r="AY55" s="182"/>
      <c r="AZ55" s="182"/>
      <c r="BA55" s="182"/>
      <c r="BB55" s="182"/>
      <c r="BC55" s="182"/>
      <c r="BD55" s="182"/>
      <c r="BE55" s="182"/>
      <c r="BG55" s="182"/>
      <c r="BH55" s="182"/>
      <c r="BI55" s="182"/>
      <c r="BJ55" s="182"/>
      <c r="BK55" s="182"/>
      <c r="BL55" s="182"/>
      <c r="BM55" s="182"/>
      <c r="BN55" s="182"/>
      <c r="BO55" s="182"/>
      <c r="BP55" s="182"/>
      <c r="BQ55" s="182"/>
      <c r="BR55" s="182"/>
      <c r="BS55" s="182"/>
      <c r="BT55" s="182"/>
      <c r="BU55" s="182"/>
      <c r="BV55" s="182"/>
      <c r="BX55" s="182"/>
      <c r="BY55" s="182"/>
      <c r="BZ55" s="182"/>
      <c r="CA55" s="182"/>
      <c r="CB55" s="182"/>
      <c r="CC55" s="182"/>
      <c r="CD55" s="182"/>
      <c r="CE55" s="182"/>
      <c r="CF55" s="182"/>
      <c r="CG55" s="182"/>
      <c r="CH55" s="182"/>
      <c r="CI55" s="182"/>
      <c r="CJ55" s="182"/>
      <c r="CK55" s="182"/>
      <c r="CM55" s="182"/>
      <c r="CN55" s="182"/>
      <c r="CO55" s="182"/>
      <c r="CP55" s="182"/>
      <c r="CQ55" s="182"/>
      <c r="CR55" s="182"/>
      <c r="CS55" s="182"/>
      <c r="CT55" s="182"/>
      <c r="CU55" s="182"/>
      <c r="CV55" s="182"/>
      <c r="CW55" s="182"/>
      <c r="CX55" s="182"/>
      <c r="CY55" s="182"/>
      <c r="CZ55" s="182"/>
      <c r="DA55" s="182"/>
      <c r="DB55" s="182"/>
    </row>
    <row r="56" spans="2:106" s="160" customFormat="1" ht="57.75" customHeight="1" thickBot="1" x14ac:dyDescent="0.3">
      <c r="B56" s="644"/>
      <c r="C56" s="1793"/>
      <c r="D56" s="1779"/>
      <c r="E56" s="1779"/>
      <c r="F56" s="1779"/>
      <c r="G56" s="1779"/>
      <c r="H56" s="1779"/>
      <c r="I56" s="1779"/>
      <c r="J56" s="1168" t="s">
        <v>1230</v>
      </c>
      <c r="K56" s="1168" t="s">
        <v>1356</v>
      </c>
      <c r="L56" s="1168" t="s">
        <v>1357</v>
      </c>
      <c r="M56" s="1169" t="s">
        <v>1072</v>
      </c>
      <c r="N56" s="122"/>
      <c r="P56" s="1787"/>
      <c r="Q56" s="1788"/>
      <c r="R56" s="1789"/>
      <c r="T56" s="182"/>
      <c r="U56" s="182"/>
      <c r="V56" s="182"/>
      <c r="W56" s="182"/>
      <c r="X56" s="182"/>
      <c r="Y56" s="182"/>
      <c r="AA56" s="182"/>
      <c r="AB56" s="182"/>
      <c r="AC56" s="182"/>
      <c r="AD56" s="182"/>
      <c r="AE56" s="182"/>
      <c r="AF56" s="182"/>
      <c r="AG56" s="182"/>
      <c r="AH56" s="182"/>
      <c r="AJ56" s="182"/>
      <c r="AK56" s="182"/>
      <c r="AL56" s="182"/>
      <c r="AM56" s="182"/>
      <c r="AN56" s="182"/>
      <c r="AO56" s="182"/>
      <c r="AQ56" s="182"/>
      <c r="AR56" s="182"/>
      <c r="AS56" s="182"/>
      <c r="AT56" s="182"/>
      <c r="AU56" s="182"/>
      <c r="AV56" s="182"/>
      <c r="AW56" s="182"/>
      <c r="AX56" s="182"/>
      <c r="AY56" s="182"/>
      <c r="AZ56" s="182"/>
      <c r="BA56" s="182"/>
      <c r="BB56" s="182"/>
      <c r="BC56" s="182"/>
      <c r="BD56" s="182"/>
      <c r="BE56" s="182"/>
      <c r="BG56" s="182"/>
      <c r="BH56" s="182"/>
      <c r="BI56" s="182"/>
      <c r="BJ56" s="182"/>
      <c r="BK56" s="182"/>
      <c r="BL56" s="182"/>
      <c r="BM56" s="182"/>
      <c r="BN56" s="182"/>
      <c r="BO56" s="182"/>
      <c r="BP56" s="182"/>
      <c r="BQ56" s="182"/>
      <c r="BR56" s="182"/>
      <c r="BS56" s="182"/>
      <c r="BT56" s="182"/>
      <c r="BU56" s="182"/>
      <c r="BV56" s="182"/>
      <c r="BX56" s="182"/>
      <c r="BY56" s="182"/>
      <c r="BZ56" s="182"/>
      <c r="CA56" s="182"/>
      <c r="CB56" s="182"/>
      <c r="CC56" s="182"/>
      <c r="CD56" s="182"/>
      <c r="CE56" s="182"/>
      <c r="CF56" s="182"/>
      <c r="CG56" s="182"/>
      <c r="CH56" s="182"/>
      <c r="CI56" s="182"/>
      <c r="CJ56" s="182"/>
      <c r="CK56" s="182"/>
      <c r="CM56" s="182"/>
      <c r="CN56" s="182"/>
      <c r="CO56" s="182"/>
      <c r="CP56" s="182"/>
      <c r="CQ56" s="182"/>
      <c r="CR56" s="182"/>
      <c r="CS56" s="182"/>
      <c r="CT56" s="182"/>
      <c r="CU56" s="182"/>
      <c r="CV56" s="182"/>
      <c r="CW56" s="182"/>
      <c r="CX56" s="182"/>
      <c r="CY56" s="182"/>
      <c r="CZ56" s="182"/>
      <c r="DA56" s="182"/>
      <c r="DB56" s="182"/>
    </row>
    <row r="57" spans="2:106" ht="33.9" customHeight="1" x14ac:dyDescent="0.25">
      <c r="B57" s="120"/>
      <c r="C57" s="1170" t="s">
        <v>66</v>
      </c>
      <c r="D57" s="1171">
        <v>6</v>
      </c>
      <c r="E57" s="1172" t="s">
        <v>1866</v>
      </c>
      <c r="F57" s="1173" t="s">
        <v>1296</v>
      </c>
      <c r="G57" s="1173"/>
      <c r="H57" s="1780" t="s">
        <v>1867</v>
      </c>
      <c r="I57" s="1780"/>
      <c r="J57" s="1171">
        <v>1.18</v>
      </c>
      <c r="K57" s="1172">
        <v>225.42</v>
      </c>
      <c r="L57" s="1173" t="s">
        <v>1073</v>
      </c>
      <c r="M57" s="1174">
        <f>IF(J57=0,IF(K57=0,"0,00000",J57*K57/1000),IF(K57=0,"Indiqueu factor d'emissió",J57*K57/1000))</f>
        <v>0.26599559999999994</v>
      </c>
      <c r="N57" s="122"/>
      <c r="P57" s="1787" t="s">
        <v>1766</v>
      </c>
      <c r="Q57" s="1788"/>
      <c r="R57" s="1789"/>
      <c r="T57" s="182"/>
      <c r="U57" s="182"/>
      <c r="V57" s="182"/>
      <c r="W57" s="182"/>
      <c r="X57" s="182"/>
      <c r="Y57" s="182"/>
      <c r="Z57" s="182"/>
      <c r="AA57" s="182"/>
      <c r="AB57" s="182"/>
      <c r="AC57" s="182"/>
      <c r="AD57" s="182"/>
      <c r="AE57" s="182"/>
      <c r="AF57" s="182"/>
      <c r="AG57" s="182"/>
      <c r="AH57" s="182"/>
      <c r="AJ57" s="182"/>
      <c r="AK57" s="182"/>
      <c r="AL57" s="182"/>
      <c r="AM57" s="182"/>
      <c r="AN57" s="182"/>
      <c r="AO57" s="182"/>
      <c r="AQ57" s="182"/>
      <c r="AR57" s="182"/>
      <c r="AS57" s="182"/>
      <c r="AT57" s="182"/>
      <c r="AU57" s="182"/>
      <c r="AV57" s="182"/>
      <c r="AW57" s="182"/>
      <c r="AX57" s="182"/>
      <c r="AY57" s="182"/>
      <c r="AZ57" s="182"/>
      <c r="BA57" s="182"/>
      <c r="BB57" s="182"/>
      <c r="BC57" s="182"/>
      <c r="BD57" s="182"/>
      <c r="BE57" s="182"/>
      <c r="BG57" s="182"/>
      <c r="BH57" s="182"/>
      <c r="BI57" s="182"/>
      <c r="BJ57" s="182"/>
      <c r="BK57" s="182"/>
      <c r="BL57" s="182"/>
      <c r="BM57" s="182"/>
      <c r="BN57" s="182"/>
      <c r="BO57" s="182"/>
      <c r="BP57" s="182"/>
      <c r="BQ57" s="182"/>
      <c r="BR57" s="182"/>
      <c r="BS57" s="182"/>
      <c r="BT57" s="182"/>
      <c r="BU57" s="182"/>
      <c r="BV57" s="182"/>
      <c r="BX57" s="182"/>
      <c r="BY57" s="182"/>
      <c r="BZ57" s="182"/>
      <c r="CA57" s="182"/>
      <c r="CB57" s="182"/>
      <c r="CC57" s="182"/>
      <c r="CD57" s="182"/>
      <c r="CE57" s="182"/>
      <c r="CF57" s="182"/>
      <c r="CG57" s="182"/>
      <c r="CH57" s="182"/>
      <c r="CI57" s="182"/>
      <c r="CJ57" s="182"/>
      <c r="CK57" s="182"/>
      <c r="CM57" s="182"/>
      <c r="CN57" s="182"/>
      <c r="CO57" s="182"/>
      <c r="CP57" s="182"/>
      <c r="CQ57" s="182"/>
      <c r="CR57" s="182"/>
      <c r="CS57" s="182"/>
      <c r="CT57" s="182"/>
      <c r="CU57" s="182"/>
      <c r="CV57" s="182"/>
      <c r="CW57" s="182"/>
      <c r="CX57" s="182"/>
      <c r="CY57" s="182"/>
      <c r="CZ57" s="182"/>
      <c r="DA57" s="182"/>
      <c r="DB57" s="182"/>
    </row>
    <row r="58" spans="2:106" ht="33.9" customHeight="1" x14ac:dyDescent="0.25">
      <c r="B58" s="120"/>
      <c r="C58" s="619" t="s">
        <v>67</v>
      </c>
      <c r="D58" s="1066"/>
      <c r="E58" s="696"/>
      <c r="F58" s="663"/>
      <c r="G58" s="663"/>
      <c r="H58" s="1777"/>
      <c r="I58" s="1777"/>
      <c r="J58" s="1066"/>
      <c r="K58" s="696"/>
      <c r="L58" s="663"/>
      <c r="M58" s="740" t="str">
        <f t="shared" ref="M58:M86" si="6">IF(J58=0,IF(K58=0,"0,00000",J58*K58/1000),IF(K58=0,"Indiqueu factor d'emissió",J58*K58/1000))</f>
        <v>0,00000</v>
      </c>
      <c r="N58" s="122"/>
      <c r="P58" s="1787"/>
      <c r="Q58" s="1788"/>
      <c r="R58" s="1789"/>
      <c r="T58" s="182"/>
      <c r="U58" s="182"/>
      <c r="V58" s="182"/>
      <c r="W58" s="182"/>
      <c r="X58" s="182"/>
      <c r="Y58" s="182"/>
      <c r="Z58" s="182"/>
      <c r="AA58" s="182"/>
      <c r="AB58" s="182"/>
      <c r="AC58" s="182"/>
      <c r="AD58" s="182"/>
      <c r="AE58" s="182"/>
      <c r="AF58" s="182"/>
      <c r="AG58" s="182"/>
      <c r="AH58" s="182"/>
      <c r="AJ58" s="182"/>
      <c r="AK58" s="182"/>
      <c r="AL58" s="182"/>
      <c r="AM58" s="182"/>
      <c r="AN58" s="182"/>
      <c r="AO58" s="182"/>
      <c r="AQ58" s="182"/>
      <c r="AR58" s="182"/>
      <c r="AS58" s="182"/>
      <c r="AT58" s="182"/>
      <c r="AU58" s="182"/>
      <c r="AV58" s="182"/>
      <c r="AW58" s="182"/>
      <c r="AX58" s="182"/>
      <c r="AY58" s="182"/>
      <c r="AZ58" s="182"/>
      <c r="BA58" s="182"/>
      <c r="BB58" s="182"/>
      <c r="BC58" s="182"/>
      <c r="BD58" s="182"/>
      <c r="BE58" s="182"/>
      <c r="BG58" s="182"/>
      <c r="BH58" s="182"/>
      <c r="BI58" s="182"/>
      <c r="BJ58" s="182"/>
      <c r="BK58" s="182"/>
      <c r="BL58" s="182"/>
      <c r="BM58" s="182"/>
      <c r="BN58" s="182"/>
      <c r="BO58" s="182"/>
      <c r="BP58" s="182"/>
      <c r="BQ58" s="182"/>
      <c r="BR58" s="182"/>
      <c r="BS58" s="182"/>
      <c r="BT58" s="182"/>
      <c r="BU58" s="182"/>
      <c r="BV58" s="182"/>
      <c r="BX58" s="182"/>
      <c r="BY58" s="182"/>
      <c r="BZ58" s="182"/>
      <c r="CA58" s="182"/>
      <c r="CB58" s="182"/>
      <c r="CC58" s="182"/>
      <c r="CD58" s="182"/>
      <c r="CE58" s="182"/>
      <c r="CF58" s="182"/>
      <c r="CG58" s="182"/>
      <c r="CH58" s="182"/>
      <c r="CI58" s="182"/>
      <c r="CJ58" s="182"/>
      <c r="CK58" s="182"/>
      <c r="CM58" s="182"/>
      <c r="CN58" s="182"/>
      <c r="CO58" s="182"/>
      <c r="CP58" s="182"/>
      <c r="CQ58" s="182"/>
      <c r="CR58" s="182"/>
      <c r="CS58" s="182"/>
      <c r="CT58" s="182"/>
      <c r="CU58" s="182"/>
      <c r="CV58" s="182"/>
      <c r="CW58" s="182"/>
      <c r="CX58" s="182"/>
      <c r="CY58" s="182"/>
      <c r="CZ58" s="182"/>
      <c r="DA58" s="182"/>
      <c r="DB58" s="182"/>
    </row>
    <row r="59" spans="2:106" ht="33.9" customHeight="1" x14ac:dyDescent="0.25">
      <c r="B59" s="120"/>
      <c r="C59" s="619" t="s">
        <v>68</v>
      </c>
      <c r="D59" s="1066"/>
      <c r="E59" s="696"/>
      <c r="F59" s="663"/>
      <c r="G59" s="663"/>
      <c r="H59" s="1777"/>
      <c r="I59" s="1777"/>
      <c r="J59" s="1066"/>
      <c r="K59" s="696"/>
      <c r="L59" s="663"/>
      <c r="M59" s="740" t="str">
        <f t="shared" si="6"/>
        <v>0,00000</v>
      </c>
      <c r="N59" s="122"/>
      <c r="P59" s="741"/>
      <c r="Q59" s="1162"/>
      <c r="R59" s="742"/>
      <c r="S59" s="182"/>
      <c r="T59" s="182"/>
      <c r="U59" s="182"/>
      <c r="V59" s="182"/>
      <c r="W59" s="182"/>
      <c r="X59" s="182"/>
      <c r="Y59" s="182"/>
      <c r="Z59" s="182"/>
      <c r="AA59" s="182"/>
      <c r="AB59" s="182"/>
      <c r="AC59" s="182"/>
      <c r="AD59" s="182"/>
      <c r="AE59" s="182"/>
      <c r="AF59" s="182"/>
      <c r="AG59" s="182"/>
      <c r="AH59" s="182"/>
      <c r="AJ59" s="182"/>
      <c r="AK59" s="182"/>
      <c r="AL59" s="182"/>
      <c r="AM59" s="182"/>
      <c r="AN59" s="182"/>
      <c r="AO59" s="182"/>
      <c r="AQ59" s="182"/>
      <c r="AR59" s="182"/>
      <c r="AS59" s="182"/>
      <c r="AT59" s="182"/>
      <c r="AU59" s="182"/>
      <c r="AV59" s="182"/>
      <c r="AW59" s="182"/>
      <c r="AX59" s="182"/>
      <c r="AY59" s="182"/>
      <c r="AZ59" s="182"/>
      <c r="BA59" s="182"/>
      <c r="BB59" s="182"/>
      <c r="BC59" s="182"/>
      <c r="BD59" s="182"/>
      <c r="BE59" s="182"/>
      <c r="BG59" s="182"/>
      <c r="BH59" s="182"/>
      <c r="BI59" s="182"/>
      <c r="BJ59" s="182"/>
      <c r="BK59" s="182"/>
      <c r="BL59" s="182"/>
      <c r="BM59" s="182"/>
      <c r="BN59" s="182"/>
      <c r="BO59" s="182"/>
      <c r="BP59" s="182"/>
      <c r="BQ59" s="182"/>
      <c r="BR59" s="182"/>
      <c r="BS59" s="182"/>
      <c r="BT59" s="182"/>
      <c r="BU59" s="182"/>
      <c r="BV59" s="182"/>
      <c r="BX59" s="182"/>
      <c r="BY59" s="182"/>
      <c r="BZ59" s="182"/>
      <c r="CA59" s="182"/>
      <c r="CB59" s="182"/>
      <c r="CC59" s="182"/>
      <c r="CD59" s="182"/>
      <c r="CE59" s="182"/>
      <c r="CF59" s="182"/>
      <c r="CG59" s="182"/>
      <c r="CH59" s="182"/>
      <c r="CI59" s="182"/>
      <c r="CJ59" s="182"/>
      <c r="CK59" s="182"/>
      <c r="CM59" s="182"/>
      <c r="CN59" s="182"/>
      <c r="CO59" s="182"/>
      <c r="CP59" s="182"/>
      <c r="CQ59" s="182"/>
      <c r="CR59" s="182"/>
      <c r="CS59" s="182"/>
      <c r="CT59" s="182"/>
      <c r="CU59" s="182"/>
      <c r="CV59" s="182"/>
      <c r="CW59" s="182"/>
      <c r="CX59" s="182"/>
      <c r="CY59" s="182"/>
      <c r="CZ59" s="182"/>
      <c r="DA59" s="182"/>
      <c r="DB59" s="182"/>
    </row>
    <row r="60" spans="2:106" ht="33.9" customHeight="1" x14ac:dyDescent="0.25">
      <c r="B60" s="120"/>
      <c r="C60" s="619" t="s">
        <v>69</v>
      </c>
      <c r="D60" s="1066"/>
      <c r="E60" s="696"/>
      <c r="F60" s="663"/>
      <c r="G60" s="663"/>
      <c r="H60" s="1777"/>
      <c r="I60" s="1777"/>
      <c r="J60" s="1066"/>
      <c r="K60" s="696"/>
      <c r="L60" s="663"/>
      <c r="M60" s="740" t="str">
        <f t="shared" si="6"/>
        <v>0,00000</v>
      </c>
      <c r="N60" s="122"/>
      <c r="P60" s="741"/>
      <c r="Q60" s="1162"/>
      <c r="R60" s="742"/>
      <c r="S60" s="182"/>
      <c r="T60" s="182"/>
      <c r="V60" s="182"/>
      <c r="W60" s="182"/>
      <c r="X60" s="182"/>
      <c r="Y60" s="182"/>
      <c r="Z60" s="182"/>
      <c r="AA60" s="182"/>
      <c r="AB60" s="182"/>
      <c r="AC60" s="182"/>
      <c r="AD60" s="182"/>
      <c r="AE60" s="182"/>
      <c r="AF60" s="182"/>
      <c r="AG60" s="182"/>
      <c r="AH60" s="182"/>
      <c r="AJ60" s="182"/>
      <c r="AK60" s="182"/>
      <c r="AL60" s="182"/>
      <c r="AM60" s="182"/>
      <c r="AN60" s="182"/>
      <c r="AO60" s="182"/>
      <c r="AQ60" s="182"/>
      <c r="AR60" s="182"/>
      <c r="AS60" s="182"/>
      <c r="AT60" s="182"/>
      <c r="AU60" s="182"/>
      <c r="AV60" s="182"/>
      <c r="AW60" s="182"/>
      <c r="AX60" s="182"/>
      <c r="AY60" s="182"/>
      <c r="AZ60" s="182"/>
      <c r="BA60" s="182"/>
      <c r="BB60" s="182"/>
      <c r="BC60" s="182"/>
      <c r="BD60" s="182"/>
      <c r="BE60" s="182"/>
      <c r="BG60" s="182"/>
      <c r="BH60" s="182"/>
      <c r="BI60" s="182"/>
      <c r="BJ60" s="182"/>
      <c r="BK60" s="182"/>
      <c r="BL60" s="182"/>
      <c r="BM60" s="182"/>
      <c r="BN60" s="182"/>
      <c r="BO60" s="182"/>
      <c r="BP60" s="182"/>
      <c r="BQ60" s="182"/>
      <c r="BR60" s="182"/>
      <c r="BS60" s="182"/>
      <c r="BT60" s="182"/>
      <c r="BU60" s="182"/>
      <c r="BV60" s="182"/>
      <c r="BX60" s="182"/>
      <c r="BY60" s="182"/>
      <c r="BZ60" s="182"/>
      <c r="CA60" s="182"/>
      <c r="CB60" s="182"/>
      <c r="CC60" s="182"/>
      <c r="CD60" s="182"/>
      <c r="CE60" s="182"/>
      <c r="CF60" s="182"/>
      <c r="CG60" s="182"/>
      <c r="CH60" s="182"/>
      <c r="CI60" s="182"/>
      <c r="CJ60" s="182"/>
      <c r="CK60" s="182"/>
      <c r="CM60" s="182"/>
      <c r="CN60" s="182"/>
      <c r="CO60" s="182"/>
      <c r="CP60" s="182"/>
      <c r="CQ60" s="182"/>
      <c r="CR60" s="182"/>
      <c r="CS60" s="182"/>
      <c r="CT60" s="182"/>
      <c r="CU60" s="182"/>
      <c r="CV60" s="182"/>
      <c r="CW60" s="182"/>
      <c r="CX60" s="182"/>
      <c r="CY60" s="182"/>
      <c r="CZ60" s="182"/>
      <c r="DA60" s="182"/>
      <c r="DB60" s="182"/>
    </row>
    <row r="61" spans="2:106" ht="33.9" customHeight="1" x14ac:dyDescent="0.25">
      <c r="B61" s="120"/>
      <c r="C61" s="619" t="s">
        <v>70</v>
      </c>
      <c r="D61" s="1066"/>
      <c r="E61" s="696"/>
      <c r="F61" s="663"/>
      <c r="G61" s="663"/>
      <c r="H61" s="1777"/>
      <c r="I61" s="1777"/>
      <c r="J61" s="1066"/>
      <c r="K61" s="696"/>
      <c r="L61" s="663"/>
      <c r="M61" s="740" t="str">
        <f t="shared" si="6"/>
        <v>0,00000</v>
      </c>
      <c r="N61" s="122"/>
      <c r="P61" s="741"/>
      <c r="Q61" s="1162"/>
      <c r="R61" s="742"/>
      <c r="S61" s="182"/>
      <c r="T61" s="182"/>
      <c r="V61" s="182"/>
      <c r="W61" s="182"/>
      <c r="X61" s="182"/>
      <c r="Y61" s="182"/>
      <c r="Z61" s="182"/>
      <c r="AA61" s="182"/>
      <c r="AB61" s="182"/>
      <c r="AC61" s="182"/>
      <c r="AD61" s="182"/>
      <c r="AE61" s="182"/>
      <c r="AF61" s="182"/>
      <c r="AG61" s="182"/>
      <c r="AH61" s="182"/>
      <c r="AJ61" s="182"/>
      <c r="AK61" s="182"/>
      <c r="AL61" s="182"/>
      <c r="AM61" s="182"/>
      <c r="AN61" s="182"/>
      <c r="AO61" s="182"/>
      <c r="AQ61" s="182"/>
      <c r="AR61" s="182"/>
      <c r="AS61" s="182"/>
      <c r="AT61" s="182"/>
      <c r="AU61" s="182"/>
      <c r="AV61" s="182"/>
      <c r="AW61" s="182"/>
      <c r="AX61" s="182"/>
      <c r="AY61" s="182"/>
      <c r="AZ61" s="182"/>
      <c r="BA61" s="182"/>
      <c r="BB61" s="182"/>
      <c r="BC61" s="182"/>
      <c r="BD61" s="182"/>
      <c r="BE61" s="182"/>
      <c r="BG61" s="182"/>
      <c r="BH61" s="182"/>
      <c r="BI61" s="182"/>
      <c r="BJ61" s="182"/>
      <c r="BK61" s="182"/>
      <c r="BL61" s="182"/>
      <c r="BM61" s="182"/>
      <c r="BN61" s="182"/>
      <c r="BO61" s="182"/>
      <c r="BP61" s="182"/>
      <c r="BQ61" s="182"/>
      <c r="BR61" s="182"/>
      <c r="BS61" s="182"/>
      <c r="BT61" s="182"/>
      <c r="BU61" s="182"/>
      <c r="BV61" s="182"/>
      <c r="BX61" s="182"/>
      <c r="BY61" s="182"/>
      <c r="BZ61" s="182"/>
      <c r="CA61" s="182"/>
      <c r="CB61" s="182"/>
      <c r="CC61" s="182"/>
      <c r="CD61" s="182"/>
      <c r="CE61" s="182"/>
      <c r="CF61" s="182"/>
      <c r="CG61" s="182"/>
      <c r="CH61" s="182"/>
      <c r="CI61" s="182"/>
      <c r="CJ61" s="182"/>
      <c r="CK61" s="182"/>
      <c r="CM61" s="182"/>
      <c r="CN61" s="182"/>
      <c r="CO61" s="182"/>
      <c r="CP61" s="182"/>
      <c r="CQ61" s="182"/>
      <c r="CR61" s="182"/>
      <c r="CS61" s="182"/>
      <c r="CT61" s="182"/>
      <c r="CU61" s="182"/>
      <c r="CV61" s="182"/>
      <c r="CW61" s="182"/>
      <c r="CX61" s="182"/>
      <c r="CY61" s="182"/>
      <c r="CZ61" s="182"/>
      <c r="DA61" s="182"/>
      <c r="DB61" s="182"/>
    </row>
    <row r="62" spans="2:106" ht="33.9" customHeight="1" x14ac:dyDescent="0.25">
      <c r="B62" s="120"/>
      <c r="C62" s="619" t="s">
        <v>71</v>
      </c>
      <c r="D62" s="1066"/>
      <c r="E62" s="696"/>
      <c r="F62" s="663"/>
      <c r="G62" s="663"/>
      <c r="H62" s="1777"/>
      <c r="I62" s="1777"/>
      <c r="J62" s="1066"/>
      <c r="K62" s="696"/>
      <c r="L62" s="663"/>
      <c r="M62" s="740" t="str">
        <f t="shared" si="6"/>
        <v>0,00000</v>
      </c>
      <c r="N62" s="122"/>
      <c r="P62" s="741"/>
      <c r="Q62" s="1162"/>
      <c r="R62" s="742"/>
      <c r="S62" s="182"/>
      <c r="T62" s="182"/>
      <c r="V62" s="182"/>
      <c r="W62" s="182"/>
      <c r="X62" s="182"/>
      <c r="Y62" s="182"/>
      <c r="Z62" s="182"/>
      <c r="AA62" s="182"/>
      <c r="AB62" s="182"/>
      <c r="AC62" s="182"/>
      <c r="AD62" s="182"/>
      <c r="AE62" s="182"/>
      <c r="AF62" s="182"/>
      <c r="AG62" s="182"/>
      <c r="AH62" s="182"/>
      <c r="AJ62" s="182"/>
      <c r="AK62" s="182"/>
      <c r="AL62" s="182"/>
      <c r="AM62" s="182"/>
      <c r="AN62" s="182"/>
      <c r="AO62" s="182"/>
      <c r="AQ62" s="182"/>
      <c r="AR62" s="182"/>
      <c r="AS62" s="182"/>
      <c r="AT62" s="182"/>
      <c r="AU62" s="182"/>
      <c r="AV62" s="182"/>
      <c r="AW62" s="182"/>
      <c r="AX62" s="182"/>
      <c r="AY62" s="182"/>
      <c r="AZ62" s="182"/>
      <c r="BA62" s="182"/>
      <c r="BB62" s="182"/>
      <c r="BC62" s="182"/>
      <c r="BD62" s="182"/>
      <c r="BE62" s="182"/>
      <c r="BG62" s="182"/>
      <c r="BH62" s="182"/>
      <c r="BI62" s="182"/>
      <c r="BJ62" s="182"/>
      <c r="BK62" s="182"/>
      <c r="BL62" s="182"/>
      <c r="BM62" s="182"/>
      <c r="BN62" s="182"/>
      <c r="BO62" s="182"/>
      <c r="BP62" s="182"/>
      <c r="BQ62" s="182"/>
      <c r="BR62" s="182"/>
      <c r="BS62" s="182"/>
      <c r="BT62" s="182"/>
      <c r="BU62" s="182"/>
      <c r="BV62" s="182"/>
      <c r="BX62" s="182"/>
      <c r="BY62" s="182"/>
      <c r="BZ62" s="182"/>
      <c r="CA62" s="182"/>
      <c r="CB62" s="182"/>
      <c r="CC62" s="182"/>
      <c r="CD62" s="182"/>
      <c r="CE62" s="182"/>
      <c r="CF62" s="182"/>
      <c r="CG62" s="182"/>
      <c r="CH62" s="182"/>
      <c r="CI62" s="182"/>
      <c r="CJ62" s="182"/>
      <c r="CK62" s="182"/>
      <c r="CM62" s="182"/>
      <c r="CN62" s="182"/>
      <c r="CO62" s="182"/>
      <c r="CP62" s="182"/>
      <c r="CQ62" s="182"/>
      <c r="CR62" s="182"/>
      <c r="CS62" s="182"/>
      <c r="CT62" s="182"/>
      <c r="CU62" s="182"/>
      <c r="CV62" s="182"/>
      <c r="CW62" s="182"/>
      <c r="CX62" s="182"/>
      <c r="CY62" s="182"/>
      <c r="CZ62" s="182"/>
      <c r="DA62" s="182"/>
      <c r="DB62" s="182"/>
    </row>
    <row r="63" spans="2:106" ht="33.9" customHeight="1" outlineLevel="1" x14ac:dyDescent="0.25">
      <c r="B63" s="120"/>
      <c r="C63" s="619" t="s">
        <v>72</v>
      </c>
      <c r="D63" s="1066"/>
      <c r="E63" s="696"/>
      <c r="F63" s="663"/>
      <c r="G63" s="663"/>
      <c r="H63" s="1777"/>
      <c r="I63" s="1777"/>
      <c r="J63" s="1066"/>
      <c r="K63" s="696"/>
      <c r="L63" s="663"/>
      <c r="M63" s="740" t="str">
        <f t="shared" si="6"/>
        <v>0,00000</v>
      </c>
      <c r="N63" s="122"/>
      <c r="P63" s="741"/>
      <c r="Q63" s="1162"/>
      <c r="R63" s="742"/>
      <c r="S63" s="182"/>
      <c r="T63" s="182"/>
      <c r="V63" s="182"/>
      <c r="W63" s="182"/>
      <c r="X63" s="182"/>
      <c r="Y63" s="182"/>
      <c r="Z63" s="182"/>
      <c r="AA63" s="182"/>
      <c r="AB63" s="182"/>
      <c r="AC63" s="182"/>
      <c r="AD63" s="182"/>
      <c r="AE63" s="182"/>
      <c r="AF63" s="182"/>
      <c r="AG63" s="182"/>
      <c r="AH63" s="182"/>
      <c r="AJ63" s="182"/>
      <c r="AK63" s="182"/>
      <c r="AL63" s="182"/>
      <c r="AM63" s="182"/>
      <c r="AN63" s="182"/>
      <c r="AO63" s="182"/>
      <c r="AQ63" s="182"/>
      <c r="AR63" s="182"/>
      <c r="AS63" s="182"/>
      <c r="AT63" s="182"/>
      <c r="AU63" s="182"/>
      <c r="AV63" s="182"/>
      <c r="AW63" s="182"/>
      <c r="AX63" s="182"/>
      <c r="AY63" s="182"/>
      <c r="AZ63" s="182"/>
      <c r="BA63" s="182"/>
      <c r="BB63" s="182"/>
      <c r="BC63" s="182"/>
      <c r="BD63" s="182"/>
      <c r="BE63" s="182"/>
      <c r="BG63" s="182"/>
      <c r="BH63" s="182"/>
      <c r="BI63" s="182"/>
      <c r="BJ63" s="182"/>
      <c r="BK63" s="182"/>
      <c r="BL63" s="182"/>
      <c r="BM63" s="182"/>
      <c r="BN63" s="182"/>
      <c r="BO63" s="182"/>
      <c r="BP63" s="182"/>
      <c r="BQ63" s="182"/>
      <c r="BR63" s="182"/>
      <c r="BS63" s="182"/>
      <c r="BT63" s="182"/>
      <c r="BU63" s="182"/>
      <c r="BV63" s="182"/>
      <c r="BX63" s="182"/>
      <c r="BY63" s="182"/>
      <c r="BZ63" s="182"/>
      <c r="CA63" s="182"/>
      <c r="CB63" s="182"/>
      <c r="CC63" s="182"/>
      <c r="CD63" s="182"/>
      <c r="CE63" s="182"/>
      <c r="CF63" s="182"/>
      <c r="CG63" s="182"/>
      <c r="CH63" s="182"/>
      <c r="CI63" s="182"/>
      <c r="CJ63" s="182"/>
      <c r="CK63" s="182"/>
      <c r="CM63" s="182"/>
      <c r="CN63" s="182"/>
      <c r="CO63" s="182"/>
      <c r="CP63" s="182"/>
      <c r="CQ63" s="182"/>
      <c r="CR63" s="182"/>
      <c r="CS63" s="182"/>
      <c r="CT63" s="182"/>
      <c r="CU63" s="182"/>
      <c r="CV63" s="182"/>
      <c r="CW63" s="182"/>
      <c r="CX63" s="182"/>
      <c r="CY63" s="182"/>
      <c r="CZ63" s="182"/>
      <c r="DA63" s="182"/>
      <c r="DB63" s="182"/>
    </row>
    <row r="64" spans="2:106" ht="33.9" customHeight="1" outlineLevel="1" x14ac:dyDescent="0.25">
      <c r="B64" s="120"/>
      <c r="C64" s="619" t="s">
        <v>73</v>
      </c>
      <c r="D64" s="1066"/>
      <c r="E64" s="696"/>
      <c r="F64" s="663"/>
      <c r="G64" s="663"/>
      <c r="H64" s="1777"/>
      <c r="I64" s="1777"/>
      <c r="J64" s="1066"/>
      <c r="K64" s="696"/>
      <c r="L64" s="663"/>
      <c r="M64" s="740" t="str">
        <f t="shared" si="6"/>
        <v>0,00000</v>
      </c>
      <c r="N64" s="122"/>
      <c r="P64" s="741"/>
      <c r="Q64" s="1162"/>
      <c r="R64" s="742"/>
      <c r="S64" s="182"/>
      <c r="T64" s="182"/>
      <c r="V64" s="182"/>
      <c r="W64" s="182"/>
      <c r="X64" s="182"/>
      <c r="Y64" s="182"/>
      <c r="Z64" s="182"/>
      <c r="AA64" s="182"/>
      <c r="AB64" s="182"/>
      <c r="AC64" s="182"/>
      <c r="AD64" s="182"/>
      <c r="AE64" s="182"/>
      <c r="AF64" s="182"/>
      <c r="AG64" s="182"/>
      <c r="AH64" s="182"/>
      <c r="AJ64" s="182"/>
      <c r="AK64" s="182"/>
      <c r="AL64" s="182"/>
      <c r="AM64" s="182"/>
      <c r="AN64" s="182"/>
      <c r="AO64" s="182"/>
      <c r="AQ64" s="182"/>
      <c r="AR64" s="182"/>
      <c r="AS64" s="182"/>
      <c r="AT64" s="182"/>
      <c r="AU64" s="182"/>
      <c r="AV64" s="182"/>
      <c r="AW64" s="182"/>
      <c r="AX64" s="182"/>
      <c r="AY64" s="182"/>
      <c r="AZ64" s="182"/>
      <c r="BA64" s="182"/>
      <c r="BB64" s="182"/>
      <c r="BC64" s="182"/>
      <c r="BD64" s="182"/>
      <c r="BE64" s="182"/>
      <c r="BG64" s="182"/>
      <c r="BH64" s="182"/>
      <c r="BI64" s="182"/>
      <c r="BJ64" s="182"/>
      <c r="BK64" s="182"/>
      <c r="BL64" s="182"/>
      <c r="BM64" s="182"/>
      <c r="BN64" s="182"/>
      <c r="BO64" s="182"/>
      <c r="BP64" s="182"/>
      <c r="BQ64" s="182"/>
      <c r="BR64" s="182"/>
      <c r="BS64" s="182"/>
      <c r="BT64" s="182"/>
      <c r="BU64" s="182"/>
      <c r="BV64" s="182"/>
      <c r="BX64" s="182"/>
      <c r="BY64" s="182"/>
      <c r="BZ64" s="182"/>
      <c r="CA64" s="182"/>
      <c r="CB64" s="182"/>
      <c r="CC64" s="182"/>
      <c r="CD64" s="182"/>
      <c r="CE64" s="182"/>
      <c r="CF64" s="182"/>
      <c r="CG64" s="182"/>
      <c r="CH64" s="182"/>
      <c r="CI64" s="182"/>
      <c r="CJ64" s="182"/>
      <c r="CK64" s="182"/>
      <c r="CM64" s="182"/>
      <c r="CN64" s="182"/>
      <c r="CO64" s="182"/>
      <c r="CP64" s="182"/>
      <c r="CQ64" s="182"/>
      <c r="CR64" s="182"/>
      <c r="CS64" s="182"/>
      <c r="CT64" s="182"/>
      <c r="CU64" s="182"/>
      <c r="CV64" s="182"/>
      <c r="CW64" s="182"/>
      <c r="CX64" s="182"/>
      <c r="CY64" s="182"/>
      <c r="CZ64" s="182"/>
      <c r="DA64" s="182"/>
      <c r="DB64" s="182"/>
    </row>
    <row r="65" spans="2:106" ht="33.9" customHeight="1" outlineLevel="1" x14ac:dyDescent="0.25">
      <c r="B65" s="120"/>
      <c r="C65" s="619" t="s">
        <v>74</v>
      </c>
      <c r="D65" s="1066"/>
      <c r="E65" s="696"/>
      <c r="F65" s="663"/>
      <c r="G65" s="663"/>
      <c r="H65" s="1777"/>
      <c r="I65" s="1777"/>
      <c r="J65" s="1066"/>
      <c r="K65" s="696"/>
      <c r="L65" s="663"/>
      <c r="M65" s="740" t="str">
        <f t="shared" si="6"/>
        <v>0,00000</v>
      </c>
      <c r="N65" s="122"/>
      <c r="P65" s="741"/>
      <c r="Q65" s="1162"/>
      <c r="R65" s="742"/>
      <c r="S65" s="182"/>
      <c r="T65" s="182"/>
      <c r="V65" s="182"/>
      <c r="W65" s="182"/>
      <c r="X65" s="182"/>
      <c r="Y65" s="182"/>
      <c r="Z65" s="182"/>
      <c r="AA65" s="182"/>
      <c r="AB65" s="182"/>
      <c r="AC65" s="182"/>
      <c r="AD65" s="182"/>
      <c r="AE65" s="182"/>
      <c r="AF65" s="182"/>
      <c r="AG65" s="182"/>
      <c r="AH65" s="182"/>
      <c r="AJ65" s="182"/>
      <c r="AK65" s="182"/>
      <c r="AL65" s="182"/>
      <c r="AM65" s="182"/>
      <c r="AN65" s="182"/>
      <c r="AO65" s="182"/>
      <c r="AQ65" s="182"/>
      <c r="AR65" s="182"/>
      <c r="AS65" s="182"/>
      <c r="AT65" s="182"/>
      <c r="AU65" s="182"/>
      <c r="AV65" s="182"/>
      <c r="AW65" s="182"/>
      <c r="AX65" s="182"/>
      <c r="AY65" s="182"/>
      <c r="AZ65" s="182"/>
      <c r="BA65" s="182"/>
      <c r="BB65" s="182"/>
      <c r="BC65" s="182"/>
      <c r="BD65" s="182"/>
      <c r="BE65" s="182"/>
      <c r="BG65" s="182"/>
      <c r="BH65" s="182"/>
      <c r="BI65" s="182"/>
      <c r="BJ65" s="182"/>
      <c r="BK65" s="182"/>
      <c r="BL65" s="182"/>
      <c r="BM65" s="182"/>
      <c r="BN65" s="182"/>
      <c r="BO65" s="182"/>
      <c r="BP65" s="182"/>
      <c r="BQ65" s="182"/>
      <c r="BR65" s="182"/>
      <c r="BS65" s="182"/>
      <c r="BT65" s="182"/>
      <c r="BU65" s="182"/>
      <c r="BV65" s="182"/>
      <c r="BX65" s="182"/>
      <c r="BY65" s="182"/>
      <c r="BZ65" s="182"/>
      <c r="CA65" s="182"/>
      <c r="CB65" s="182"/>
      <c r="CC65" s="182"/>
      <c r="CD65" s="182"/>
      <c r="CE65" s="182"/>
      <c r="CF65" s="182"/>
      <c r="CG65" s="182"/>
      <c r="CH65" s="182"/>
      <c r="CI65" s="182"/>
      <c r="CJ65" s="182"/>
      <c r="CK65" s="182"/>
      <c r="CM65" s="182"/>
      <c r="CN65" s="182"/>
      <c r="CO65" s="182"/>
      <c r="CP65" s="182"/>
      <c r="CQ65" s="182"/>
      <c r="CR65" s="182"/>
      <c r="CS65" s="182"/>
      <c r="CT65" s="182"/>
      <c r="CU65" s="182"/>
      <c r="CV65" s="182"/>
      <c r="CW65" s="182"/>
      <c r="CX65" s="182"/>
      <c r="CY65" s="182"/>
      <c r="CZ65" s="182"/>
      <c r="DA65" s="182"/>
      <c r="DB65" s="182"/>
    </row>
    <row r="66" spans="2:106" ht="33.9" customHeight="1" outlineLevel="1" x14ac:dyDescent="0.25">
      <c r="B66" s="120"/>
      <c r="C66" s="619" t="s">
        <v>75</v>
      </c>
      <c r="D66" s="1066"/>
      <c r="E66" s="696"/>
      <c r="F66" s="663"/>
      <c r="G66" s="663"/>
      <c r="H66" s="1777"/>
      <c r="I66" s="1777"/>
      <c r="J66" s="1066"/>
      <c r="K66" s="696"/>
      <c r="L66" s="663"/>
      <c r="M66" s="740" t="str">
        <f t="shared" si="6"/>
        <v>0,00000</v>
      </c>
      <c r="N66" s="122"/>
      <c r="P66" s="741"/>
      <c r="Q66" s="1162"/>
      <c r="R66" s="742"/>
      <c r="S66" s="182"/>
      <c r="T66" s="182"/>
      <c r="V66" s="182"/>
      <c r="W66" s="182"/>
      <c r="X66" s="182"/>
      <c r="Y66" s="182"/>
      <c r="Z66" s="182"/>
      <c r="AA66" s="182"/>
      <c r="AB66" s="182"/>
      <c r="AC66" s="182"/>
      <c r="AD66" s="182"/>
      <c r="AE66" s="182"/>
      <c r="AF66" s="182"/>
      <c r="AG66" s="182"/>
      <c r="AH66" s="182"/>
      <c r="AJ66" s="182"/>
      <c r="AK66" s="182"/>
      <c r="AL66" s="182"/>
      <c r="AM66" s="182"/>
      <c r="AN66" s="182"/>
      <c r="AO66" s="182"/>
      <c r="AQ66" s="182"/>
      <c r="AR66" s="182"/>
      <c r="AS66" s="182"/>
      <c r="AT66" s="182"/>
      <c r="AU66" s="182"/>
      <c r="AV66" s="182"/>
      <c r="AW66" s="182"/>
      <c r="AX66" s="182"/>
      <c r="AY66" s="182"/>
      <c r="AZ66" s="182"/>
      <c r="BA66" s="182"/>
      <c r="BB66" s="182"/>
      <c r="BC66" s="182"/>
      <c r="BD66" s="182"/>
      <c r="BE66" s="182"/>
      <c r="BG66" s="182"/>
      <c r="BH66" s="182"/>
      <c r="BI66" s="182"/>
      <c r="BJ66" s="182"/>
      <c r="BK66" s="182"/>
      <c r="BL66" s="182"/>
      <c r="BM66" s="182"/>
      <c r="BN66" s="182"/>
      <c r="BO66" s="182"/>
      <c r="BP66" s="182"/>
      <c r="BQ66" s="182"/>
      <c r="BR66" s="182"/>
      <c r="BS66" s="182"/>
      <c r="BT66" s="182"/>
      <c r="BU66" s="182"/>
      <c r="BV66" s="182"/>
      <c r="BX66" s="182"/>
      <c r="BY66" s="182"/>
      <c r="BZ66" s="182"/>
      <c r="CA66" s="182"/>
      <c r="CB66" s="182"/>
      <c r="CC66" s="182"/>
      <c r="CD66" s="182"/>
      <c r="CE66" s="182"/>
      <c r="CF66" s="182"/>
      <c r="CG66" s="182"/>
      <c r="CH66" s="182"/>
      <c r="CI66" s="182"/>
      <c r="CJ66" s="182"/>
      <c r="CK66" s="182"/>
      <c r="CM66" s="182"/>
      <c r="CN66" s="182"/>
      <c r="CO66" s="182"/>
      <c r="CP66" s="182"/>
      <c r="CQ66" s="182"/>
      <c r="CR66" s="182"/>
      <c r="CS66" s="182"/>
      <c r="CT66" s="182"/>
      <c r="CU66" s="182"/>
      <c r="CV66" s="182"/>
      <c r="CW66" s="182"/>
      <c r="CX66" s="182"/>
      <c r="CY66" s="182"/>
      <c r="CZ66" s="182"/>
      <c r="DA66" s="182"/>
      <c r="DB66" s="182"/>
    </row>
    <row r="67" spans="2:106" ht="33.9" customHeight="1" outlineLevel="1" x14ac:dyDescent="0.25">
      <c r="B67" s="120"/>
      <c r="C67" s="619" t="s">
        <v>76</v>
      </c>
      <c r="D67" s="1066"/>
      <c r="E67" s="696"/>
      <c r="F67" s="663"/>
      <c r="G67" s="663"/>
      <c r="H67" s="1777"/>
      <c r="I67" s="1777"/>
      <c r="J67" s="1066"/>
      <c r="K67" s="696"/>
      <c r="L67" s="663"/>
      <c r="M67" s="740" t="str">
        <f t="shared" si="6"/>
        <v>0,00000</v>
      </c>
      <c r="N67" s="122"/>
      <c r="P67" s="741"/>
      <c r="Q67" s="1162"/>
      <c r="R67" s="742"/>
      <c r="S67" s="182"/>
      <c r="T67" s="182"/>
      <c r="V67" s="182"/>
      <c r="W67" s="182"/>
      <c r="X67" s="182"/>
      <c r="Y67" s="182"/>
      <c r="Z67" s="182"/>
      <c r="AA67" s="182"/>
      <c r="AB67" s="182"/>
      <c r="AC67" s="182"/>
      <c r="AD67" s="182"/>
      <c r="AE67" s="182"/>
      <c r="AF67" s="182"/>
      <c r="AG67" s="182"/>
      <c r="AH67" s="182"/>
      <c r="AJ67" s="182"/>
      <c r="AK67" s="182"/>
      <c r="AL67" s="182"/>
      <c r="AM67" s="182"/>
      <c r="AN67" s="182"/>
      <c r="AO67" s="182"/>
      <c r="AQ67" s="182"/>
      <c r="AR67" s="182"/>
      <c r="AS67" s="182"/>
      <c r="AT67" s="182"/>
      <c r="AU67" s="182"/>
      <c r="AV67" s="182"/>
      <c r="AW67" s="182"/>
      <c r="AX67" s="182"/>
      <c r="AY67" s="182"/>
      <c r="AZ67" s="182"/>
      <c r="BA67" s="182"/>
      <c r="BB67" s="182"/>
      <c r="BC67" s="182"/>
      <c r="BD67" s="182"/>
      <c r="BE67" s="182"/>
      <c r="BG67" s="182"/>
      <c r="BH67" s="182"/>
      <c r="BI67" s="182"/>
      <c r="BJ67" s="182"/>
      <c r="BK67" s="182"/>
      <c r="BL67" s="182"/>
      <c r="BM67" s="182"/>
      <c r="BN67" s="182"/>
      <c r="BO67" s="182"/>
      <c r="BP67" s="182"/>
      <c r="BQ67" s="182"/>
      <c r="BR67" s="182"/>
      <c r="BS67" s="182"/>
      <c r="BT67" s="182"/>
      <c r="BU67" s="182"/>
      <c r="BV67" s="182"/>
      <c r="BX67" s="182"/>
      <c r="BY67" s="182"/>
      <c r="BZ67" s="182"/>
      <c r="CA67" s="182"/>
      <c r="CB67" s="182"/>
      <c r="CC67" s="182"/>
      <c r="CD67" s="182"/>
      <c r="CE67" s="182"/>
      <c r="CF67" s="182"/>
      <c r="CG67" s="182"/>
      <c r="CH67" s="182"/>
      <c r="CI67" s="182"/>
      <c r="CJ67" s="182"/>
      <c r="CK67" s="182"/>
      <c r="CM67" s="182"/>
      <c r="CN67" s="182"/>
      <c r="CO67" s="182"/>
      <c r="CP67" s="182"/>
      <c r="CQ67" s="182"/>
      <c r="CR67" s="182"/>
      <c r="CS67" s="182"/>
      <c r="CT67" s="182"/>
      <c r="CU67" s="182"/>
      <c r="CV67" s="182"/>
      <c r="CW67" s="182"/>
      <c r="CX67" s="182"/>
      <c r="CY67" s="182"/>
      <c r="CZ67" s="182"/>
      <c r="DA67" s="182"/>
      <c r="DB67" s="182"/>
    </row>
    <row r="68" spans="2:106" ht="33.9" customHeight="1" outlineLevel="1" x14ac:dyDescent="0.25">
      <c r="B68" s="120"/>
      <c r="C68" s="619" t="s">
        <v>77</v>
      </c>
      <c r="D68" s="1066"/>
      <c r="E68" s="696"/>
      <c r="F68" s="663"/>
      <c r="G68" s="663"/>
      <c r="H68" s="1777"/>
      <c r="I68" s="1777"/>
      <c r="J68" s="1066"/>
      <c r="K68" s="696"/>
      <c r="L68" s="663"/>
      <c r="M68" s="740" t="str">
        <f t="shared" si="6"/>
        <v>0,00000</v>
      </c>
      <c r="N68" s="122"/>
      <c r="P68" s="741"/>
      <c r="Q68" s="1162"/>
      <c r="R68" s="742"/>
      <c r="S68" s="182"/>
      <c r="T68" s="182"/>
      <c r="V68" s="182"/>
      <c r="W68" s="182"/>
      <c r="X68" s="182"/>
      <c r="Y68" s="182"/>
      <c r="Z68" s="182"/>
      <c r="AA68" s="182"/>
      <c r="AB68" s="182"/>
      <c r="AC68" s="182"/>
      <c r="AD68" s="182"/>
      <c r="AE68" s="182"/>
      <c r="AF68" s="182"/>
      <c r="AG68" s="182"/>
      <c r="AH68" s="182"/>
      <c r="AJ68" s="182"/>
      <c r="AK68" s="182"/>
      <c r="AL68" s="182"/>
      <c r="AM68" s="182"/>
      <c r="AN68" s="182"/>
      <c r="AO68" s="182"/>
      <c r="AQ68" s="182"/>
      <c r="AR68" s="182"/>
      <c r="AS68" s="182"/>
      <c r="AT68" s="182"/>
      <c r="AU68" s="182"/>
      <c r="AV68" s="182"/>
      <c r="AW68" s="182"/>
      <c r="AX68" s="182"/>
      <c r="AY68" s="182"/>
      <c r="AZ68" s="182"/>
      <c r="BA68" s="182"/>
      <c r="BB68" s="182"/>
      <c r="BC68" s="182"/>
      <c r="BD68" s="182"/>
      <c r="BE68" s="182"/>
      <c r="BG68" s="182"/>
      <c r="BH68" s="182"/>
      <c r="BI68" s="182"/>
      <c r="BJ68" s="182"/>
      <c r="BK68" s="182"/>
      <c r="BL68" s="182"/>
      <c r="BM68" s="182"/>
      <c r="BN68" s="182"/>
      <c r="BO68" s="182"/>
      <c r="BP68" s="182"/>
      <c r="BQ68" s="182"/>
      <c r="BR68" s="182"/>
      <c r="BS68" s="182"/>
      <c r="BT68" s="182"/>
      <c r="BU68" s="182"/>
      <c r="BV68" s="182"/>
      <c r="BX68" s="182"/>
      <c r="BY68" s="182"/>
      <c r="BZ68" s="182"/>
      <c r="CA68" s="182"/>
      <c r="CB68" s="182"/>
      <c r="CC68" s="182"/>
      <c r="CD68" s="182"/>
      <c r="CE68" s="182"/>
      <c r="CF68" s="182"/>
      <c r="CG68" s="182"/>
      <c r="CH68" s="182"/>
      <c r="CI68" s="182"/>
      <c r="CJ68" s="182"/>
      <c r="CK68" s="182"/>
      <c r="CM68" s="182"/>
      <c r="CN68" s="182"/>
      <c r="CO68" s="182"/>
      <c r="CP68" s="182"/>
      <c r="CQ68" s="182"/>
      <c r="CR68" s="182"/>
      <c r="CS68" s="182"/>
      <c r="CT68" s="182"/>
      <c r="CU68" s="182"/>
      <c r="CV68" s="182"/>
      <c r="CW68" s="182"/>
      <c r="CX68" s="182"/>
      <c r="CY68" s="182"/>
      <c r="CZ68" s="182"/>
      <c r="DA68" s="182"/>
      <c r="DB68" s="182"/>
    </row>
    <row r="69" spans="2:106" ht="33.9" customHeight="1" outlineLevel="1" x14ac:dyDescent="0.25">
      <c r="B69" s="120"/>
      <c r="C69" s="619" t="s">
        <v>78</v>
      </c>
      <c r="D69" s="1066"/>
      <c r="E69" s="696"/>
      <c r="F69" s="663"/>
      <c r="G69" s="663"/>
      <c r="H69" s="1777"/>
      <c r="I69" s="1777"/>
      <c r="J69" s="1066"/>
      <c r="K69" s="696"/>
      <c r="L69" s="663"/>
      <c r="M69" s="740" t="str">
        <f t="shared" si="6"/>
        <v>0,00000</v>
      </c>
      <c r="N69" s="122"/>
      <c r="P69" s="741"/>
      <c r="Q69" s="1162"/>
      <c r="R69" s="742"/>
      <c r="S69" s="182"/>
      <c r="T69" s="182"/>
      <c r="V69" s="182"/>
      <c r="W69" s="182"/>
      <c r="X69" s="182"/>
      <c r="Y69" s="182"/>
      <c r="Z69" s="182"/>
      <c r="AA69" s="182"/>
      <c r="AB69" s="182"/>
      <c r="AC69" s="182"/>
      <c r="AD69" s="182"/>
      <c r="AE69" s="182"/>
      <c r="AF69" s="182"/>
      <c r="AG69" s="182"/>
      <c r="AH69" s="182"/>
      <c r="AJ69" s="182"/>
      <c r="AK69" s="182"/>
      <c r="AL69" s="182"/>
      <c r="AM69" s="182"/>
      <c r="AN69" s="182"/>
      <c r="AO69" s="182"/>
      <c r="AQ69" s="182"/>
      <c r="AR69" s="182"/>
      <c r="AS69" s="182"/>
      <c r="AT69" s="182"/>
      <c r="AU69" s="182"/>
      <c r="AV69" s="182"/>
      <c r="AW69" s="182"/>
      <c r="AX69" s="182"/>
      <c r="AY69" s="182"/>
      <c r="AZ69" s="182"/>
      <c r="BA69" s="182"/>
      <c r="BB69" s="182"/>
      <c r="BC69" s="182"/>
      <c r="BD69" s="182"/>
      <c r="BE69" s="182"/>
      <c r="BG69" s="182"/>
      <c r="BH69" s="182"/>
      <c r="BI69" s="182"/>
      <c r="BJ69" s="182"/>
      <c r="BK69" s="182"/>
      <c r="BL69" s="182"/>
      <c r="BM69" s="182"/>
      <c r="BN69" s="182"/>
      <c r="BO69" s="182"/>
      <c r="BP69" s="182"/>
      <c r="BQ69" s="182"/>
      <c r="BR69" s="182"/>
      <c r="BS69" s="182"/>
      <c r="BT69" s="182"/>
      <c r="BU69" s="182"/>
      <c r="BV69" s="182"/>
      <c r="BX69" s="182"/>
      <c r="BY69" s="182"/>
      <c r="BZ69" s="182"/>
      <c r="CA69" s="182"/>
      <c r="CB69" s="182"/>
      <c r="CC69" s="182"/>
      <c r="CD69" s="182"/>
      <c r="CE69" s="182"/>
      <c r="CF69" s="182"/>
      <c r="CG69" s="182"/>
      <c r="CH69" s="182"/>
      <c r="CI69" s="182"/>
      <c r="CJ69" s="182"/>
      <c r="CK69" s="182"/>
      <c r="CM69" s="182"/>
      <c r="CN69" s="182"/>
      <c r="CO69" s="182"/>
      <c r="CP69" s="182"/>
      <c r="CQ69" s="182"/>
      <c r="CR69" s="182"/>
      <c r="CS69" s="182"/>
      <c r="CT69" s="182"/>
      <c r="CU69" s="182"/>
      <c r="CV69" s="182"/>
      <c r="CW69" s="182"/>
      <c r="CX69" s="182"/>
      <c r="CY69" s="182"/>
      <c r="CZ69" s="182"/>
      <c r="DA69" s="182"/>
      <c r="DB69" s="182"/>
    </row>
    <row r="70" spans="2:106" ht="33.9" customHeight="1" outlineLevel="1" x14ac:dyDescent="0.25">
      <c r="B70" s="120"/>
      <c r="C70" s="619" t="s">
        <v>79</v>
      </c>
      <c r="D70" s="1066"/>
      <c r="E70" s="696"/>
      <c r="F70" s="663"/>
      <c r="G70" s="663"/>
      <c r="H70" s="1777"/>
      <c r="I70" s="1777"/>
      <c r="J70" s="1066"/>
      <c r="K70" s="696"/>
      <c r="L70" s="663"/>
      <c r="M70" s="740" t="str">
        <f t="shared" si="6"/>
        <v>0,00000</v>
      </c>
      <c r="N70" s="122"/>
      <c r="P70" s="741"/>
      <c r="Q70" s="1162"/>
      <c r="R70" s="742"/>
      <c r="S70" s="182"/>
      <c r="T70" s="182"/>
      <c r="V70" s="182"/>
      <c r="W70" s="182"/>
      <c r="X70" s="182"/>
      <c r="Y70" s="182"/>
      <c r="Z70" s="182"/>
      <c r="AA70" s="182"/>
      <c r="AB70" s="182"/>
      <c r="AC70" s="182"/>
      <c r="AD70" s="182"/>
      <c r="AE70" s="182"/>
      <c r="AF70" s="182"/>
      <c r="AG70" s="182"/>
      <c r="AH70" s="182"/>
      <c r="AJ70" s="182"/>
      <c r="AK70" s="182"/>
      <c r="AL70" s="182"/>
      <c r="AM70" s="182"/>
      <c r="AN70" s="182"/>
      <c r="AO70" s="182"/>
      <c r="AQ70" s="182"/>
      <c r="AR70" s="182"/>
      <c r="AS70" s="182"/>
      <c r="AT70" s="182"/>
      <c r="AU70" s="182"/>
      <c r="AV70" s="182"/>
      <c r="AW70" s="182"/>
      <c r="AX70" s="182"/>
      <c r="AY70" s="182"/>
      <c r="AZ70" s="182"/>
      <c r="BA70" s="182"/>
      <c r="BB70" s="182"/>
      <c r="BC70" s="182"/>
      <c r="BD70" s="182"/>
      <c r="BE70" s="182"/>
      <c r="BG70" s="182"/>
      <c r="BH70" s="182"/>
      <c r="BI70" s="182"/>
      <c r="BJ70" s="182"/>
      <c r="BK70" s="182"/>
      <c r="BL70" s="182"/>
      <c r="BM70" s="182"/>
      <c r="BN70" s="182"/>
      <c r="BO70" s="182"/>
      <c r="BP70" s="182"/>
      <c r="BQ70" s="182"/>
      <c r="BR70" s="182"/>
      <c r="BS70" s="182"/>
      <c r="BT70" s="182"/>
      <c r="BU70" s="182"/>
      <c r="BV70" s="182"/>
      <c r="BX70" s="182"/>
      <c r="BY70" s="182"/>
      <c r="BZ70" s="182"/>
      <c r="CA70" s="182"/>
      <c r="CB70" s="182"/>
      <c r="CC70" s="182"/>
      <c r="CD70" s="182"/>
      <c r="CE70" s="182"/>
      <c r="CF70" s="182"/>
      <c r="CG70" s="182"/>
      <c r="CH70" s="182"/>
      <c r="CI70" s="182"/>
      <c r="CJ70" s="182"/>
      <c r="CK70" s="182"/>
      <c r="CM70" s="182"/>
      <c r="CN70" s="182"/>
      <c r="CO70" s="182"/>
      <c r="CP70" s="182"/>
      <c r="CQ70" s="182"/>
      <c r="CR70" s="182"/>
      <c r="CS70" s="182"/>
      <c r="CT70" s="182"/>
      <c r="CU70" s="182"/>
      <c r="CV70" s="182"/>
      <c r="CW70" s="182"/>
      <c r="CX70" s="182"/>
      <c r="CY70" s="182"/>
      <c r="CZ70" s="182"/>
      <c r="DA70" s="182"/>
      <c r="DB70" s="182"/>
    </row>
    <row r="71" spans="2:106" ht="33.9" customHeight="1" outlineLevel="1" x14ac:dyDescent="0.25">
      <c r="B71" s="120"/>
      <c r="C71" s="619" t="s">
        <v>80</v>
      </c>
      <c r="D71" s="1066"/>
      <c r="E71" s="696"/>
      <c r="F71" s="663"/>
      <c r="G71" s="663"/>
      <c r="H71" s="1777"/>
      <c r="I71" s="1777"/>
      <c r="J71" s="1066"/>
      <c r="K71" s="696"/>
      <c r="L71" s="663"/>
      <c r="M71" s="740" t="str">
        <f t="shared" si="6"/>
        <v>0,00000</v>
      </c>
      <c r="N71" s="122"/>
      <c r="P71" s="741"/>
      <c r="Q71" s="1162"/>
      <c r="R71" s="742"/>
      <c r="S71" s="182"/>
      <c r="T71" s="182"/>
      <c r="V71" s="182"/>
      <c r="W71" s="182"/>
      <c r="X71" s="182"/>
      <c r="Y71" s="182"/>
      <c r="Z71" s="182"/>
      <c r="AA71" s="182"/>
      <c r="AB71" s="182"/>
      <c r="AC71" s="182"/>
      <c r="AD71" s="182"/>
      <c r="AE71" s="182"/>
      <c r="AF71" s="182"/>
      <c r="AG71" s="182"/>
      <c r="AH71" s="182"/>
      <c r="AJ71" s="182"/>
      <c r="AK71" s="182"/>
      <c r="AL71" s="182"/>
      <c r="AM71" s="182"/>
      <c r="AN71" s="182"/>
      <c r="AO71" s="182"/>
      <c r="AQ71" s="182"/>
      <c r="AR71" s="182"/>
      <c r="AS71" s="182"/>
      <c r="AT71" s="182"/>
      <c r="AU71" s="182"/>
      <c r="AV71" s="182"/>
      <c r="AW71" s="182"/>
      <c r="AX71" s="182"/>
      <c r="AY71" s="182"/>
      <c r="AZ71" s="182"/>
      <c r="BA71" s="182"/>
      <c r="BB71" s="182"/>
      <c r="BC71" s="182"/>
      <c r="BD71" s="182"/>
      <c r="BE71" s="182"/>
      <c r="BG71" s="182"/>
      <c r="BH71" s="182"/>
      <c r="BI71" s="182"/>
      <c r="BJ71" s="182"/>
      <c r="BK71" s="182"/>
      <c r="BL71" s="182"/>
      <c r="BM71" s="182"/>
      <c r="BN71" s="182"/>
      <c r="BO71" s="182"/>
      <c r="BP71" s="182"/>
      <c r="BQ71" s="182"/>
      <c r="BR71" s="182"/>
      <c r="BS71" s="182"/>
      <c r="BT71" s="182"/>
      <c r="BU71" s="182"/>
      <c r="BV71" s="182"/>
      <c r="BX71" s="182"/>
      <c r="BY71" s="182"/>
      <c r="BZ71" s="182"/>
      <c r="CA71" s="182"/>
      <c r="CB71" s="182"/>
      <c r="CC71" s="182"/>
      <c r="CD71" s="182"/>
      <c r="CE71" s="182"/>
      <c r="CF71" s="182"/>
      <c r="CG71" s="182"/>
      <c r="CH71" s="182"/>
      <c r="CI71" s="182"/>
      <c r="CJ71" s="182"/>
      <c r="CK71" s="182"/>
      <c r="CM71" s="182"/>
      <c r="CN71" s="182"/>
      <c r="CO71" s="182"/>
      <c r="CP71" s="182"/>
      <c r="CQ71" s="182"/>
      <c r="CR71" s="182"/>
      <c r="CS71" s="182"/>
      <c r="CT71" s="182"/>
      <c r="CU71" s="182"/>
      <c r="CV71" s="182"/>
      <c r="CW71" s="182"/>
      <c r="CX71" s="182"/>
      <c r="CY71" s="182"/>
      <c r="CZ71" s="182"/>
      <c r="DA71" s="182"/>
      <c r="DB71" s="182"/>
    </row>
    <row r="72" spans="2:106" ht="33.9" customHeight="1" outlineLevel="1" x14ac:dyDescent="0.25">
      <c r="B72" s="120"/>
      <c r="C72" s="619" t="s">
        <v>81</v>
      </c>
      <c r="D72" s="1066"/>
      <c r="E72" s="696"/>
      <c r="F72" s="663"/>
      <c r="G72" s="663"/>
      <c r="H72" s="1777"/>
      <c r="I72" s="1777"/>
      <c r="J72" s="1066"/>
      <c r="K72" s="696"/>
      <c r="L72" s="663"/>
      <c r="M72" s="740" t="str">
        <f t="shared" si="6"/>
        <v>0,00000</v>
      </c>
      <c r="N72" s="122"/>
      <c r="P72" s="741"/>
      <c r="Q72" s="1162"/>
      <c r="R72" s="742"/>
      <c r="S72" s="182"/>
      <c r="T72" s="182"/>
      <c r="V72" s="182"/>
      <c r="W72" s="182"/>
      <c r="X72" s="182"/>
      <c r="Y72" s="182"/>
      <c r="Z72" s="182"/>
      <c r="AA72" s="182"/>
      <c r="AB72" s="182"/>
      <c r="AC72" s="182"/>
      <c r="AD72" s="182"/>
      <c r="AE72" s="182"/>
      <c r="AF72" s="182"/>
      <c r="AG72" s="182"/>
      <c r="AH72" s="182"/>
      <c r="AJ72" s="182"/>
      <c r="AK72" s="182"/>
      <c r="AL72" s="182"/>
      <c r="AM72" s="182"/>
      <c r="AN72" s="182"/>
      <c r="AO72" s="182"/>
      <c r="AQ72" s="182"/>
      <c r="AR72" s="182"/>
      <c r="AS72" s="182"/>
      <c r="AT72" s="182"/>
      <c r="AU72" s="182"/>
      <c r="AV72" s="182"/>
      <c r="AW72" s="182"/>
      <c r="AX72" s="182"/>
      <c r="AY72" s="182"/>
      <c r="AZ72" s="182"/>
      <c r="BA72" s="182"/>
      <c r="BB72" s="182"/>
      <c r="BC72" s="182"/>
      <c r="BD72" s="182"/>
      <c r="BE72" s="182"/>
      <c r="BG72" s="182"/>
      <c r="BH72" s="182"/>
      <c r="BI72" s="182"/>
      <c r="BJ72" s="182"/>
      <c r="BK72" s="182"/>
      <c r="BL72" s="182"/>
      <c r="BM72" s="182"/>
      <c r="BN72" s="182"/>
      <c r="BO72" s="182"/>
      <c r="BP72" s="182"/>
      <c r="BQ72" s="182"/>
      <c r="BR72" s="182"/>
      <c r="BS72" s="182"/>
      <c r="BT72" s="182"/>
      <c r="BU72" s="182"/>
      <c r="BV72" s="182"/>
      <c r="BX72" s="182"/>
      <c r="BY72" s="182"/>
      <c r="BZ72" s="182"/>
      <c r="CA72" s="182"/>
      <c r="CB72" s="182"/>
      <c r="CC72" s="182"/>
      <c r="CD72" s="182"/>
      <c r="CE72" s="182"/>
      <c r="CF72" s="182"/>
      <c r="CG72" s="182"/>
      <c r="CH72" s="182"/>
      <c r="CI72" s="182"/>
      <c r="CJ72" s="182"/>
      <c r="CK72" s="182"/>
      <c r="CM72" s="182"/>
      <c r="CN72" s="182"/>
      <c r="CO72" s="182"/>
      <c r="CP72" s="182"/>
      <c r="CQ72" s="182"/>
      <c r="CR72" s="182"/>
      <c r="CS72" s="182"/>
      <c r="CT72" s="182"/>
      <c r="CU72" s="182"/>
      <c r="CV72" s="182"/>
      <c r="CW72" s="182"/>
      <c r="CX72" s="182"/>
      <c r="CY72" s="182"/>
      <c r="CZ72" s="182"/>
      <c r="DA72" s="182"/>
      <c r="DB72" s="182"/>
    </row>
    <row r="73" spans="2:106" ht="33.9" customHeight="1" outlineLevel="1" x14ac:dyDescent="0.25">
      <c r="B73" s="120"/>
      <c r="C73" s="619" t="s">
        <v>82</v>
      </c>
      <c r="D73" s="1066"/>
      <c r="E73" s="696"/>
      <c r="F73" s="663"/>
      <c r="G73" s="663"/>
      <c r="H73" s="1777"/>
      <c r="I73" s="1777"/>
      <c r="J73" s="1066"/>
      <c r="K73" s="696"/>
      <c r="L73" s="663"/>
      <c r="M73" s="740" t="str">
        <f t="shared" si="6"/>
        <v>0,00000</v>
      </c>
      <c r="N73" s="122"/>
      <c r="P73" s="741"/>
      <c r="Q73" s="1162"/>
      <c r="R73" s="742"/>
      <c r="S73" s="182"/>
      <c r="T73" s="182"/>
      <c r="V73" s="182"/>
      <c r="W73" s="182"/>
      <c r="X73" s="182"/>
      <c r="Y73" s="182"/>
      <c r="Z73" s="182"/>
      <c r="AA73" s="182"/>
      <c r="AB73" s="182"/>
      <c r="AC73" s="182"/>
      <c r="AD73" s="182"/>
      <c r="AE73" s="182"/>
      <c r="AF73" s="182"/>
      <c r="AG73" s="182"/>
      <c r="AH73" s="182"/>
      <c r="AJ73" s="182"/>
      <c r="AK73" s="182"/>
      <c r="AL73" s="182"/>
      <c r="AM73" s="182"/>
      <c r="AN73" s="182"/>
      <c r="AO73" s="182"/>
      <c r="AQ73" s="182"/>
      <c r="AR73" s="182"/>
      <c r="AS73" s="182"/>
      <c r="AT73" s="182"/>
      <c r="AU73" s="182"/>
      <c r="AV73" s="182"/>
      <c r="AW73" s="182"/>
      <c r="AX73" s="182"/>
      <c r="AY73" s="182"/>
      <c r="AZ73" s="182"/>
      <c r="BA73" s="182"/>
      <c r="BB73" s="182"/>
      <c r="BC73" s="182"/>
      <c r="BD73" s="182"/>
      <c r="BE73" s="182"/>
      <c r="BG73" s="182"/>
      <c r="BH73" s="182"/>
      <c r="BI73" s="182"/>
      <c r="BJ73" s="182"/>
      <c r="BK73" s="182"/>
      <c r="BL73" s="182"/>
      <c r="BM73" s="182"/>
      <c r="BN73" s="182"/>
      <c r="BO73" s="182"/>
      <c r="BP73" s="182"/>
      <c r="BQ73" s="182"/>
      <c r="BR73" s="182"/>
      <c r="BS73" s="182"/>
      <c r="BT73" s="182"/>
      <c r="BU73" s="182"/>
      <c r="BV73" s="182"/>
      <c r="BX73" s="182"/>
      <c r="BY73" s="182"/>
      <c r="BZ73" s="182"/>
      <c r="CA73" s="182"/>
      <c r="CB73" s="182"/>
      <c r="CC73" s="182"/>
      <c r="CD73" s="182"/>
      <c r="CE73" s="182"/>
      <c r="CF73" s="182"/>
      <c r="CG73" s="182"/>
      <c r="CH73" s="182"/>
      <c r="CI73" s="182"/>
      <c r="CJ73" s="182"/>
      <c r="CK73" s="182"/>
      <c r="CM73" s="182"/>
      <c r="CN73" s="182"/>
      <c r="CO73" s="182"/>
      <c r="CP73" s="182"/>
      <c r="CQ73" s="182"/>
      <c r="CR73" s="182"/>
      <c r="CS73" s="182"/>
      <c r="CT73" s="182"/>
      <c r="CU73" s="182"/>
      <c r="CV73" s="182"/>
      <c r="CW73" s="182"/>
      <c r="CX73" s="182"/>
      <c r="CY73" s="182"/>
      <c r="CZ73" s="182"/>
      <c r="DA73" s="182"/>
      <c r="DB73" s="182"/>
    </row>
    <row r="74" spans="2:106" ht="33.9" customHeight="1" outlineLevel="1" x14ac:dyDescent="0.25">
      <c r="B74" s="120"/>
      <c r="C74" s="619" t="s">
        <v>83</v>
      </c>
      <c r="D74" s="1066"/>
      <c r="E74" s="696"/>
      <c r="F74" s="663"/>
      <c r="G74" s="663"/>
      <c r="H74" s="1777"/>
      <c r="I74" s="1777"/>
      <c r="J74" s="1066"/>
      <c r="K74" s="696"/>
      <c r="L74" s="663"/>
      <c r="M74" s="740" t="str">
        <f t="shared" si="6"/>
        <v>0,00000</v>
      </c>
      <c r="N74" s="122"/>
      <c r="P74" s="741"/>
      <c r="Q74" s="1162"/>
      <c r="R74" s="742"/>
      <c r="S74" s="182"/>
      <c r="T74" s="182"/>
      <c r="V74" s="182"/>
      <c r="W74" s="182"/>
      <c r="X74" s="182"/>
      <c r="Y74" s="182"/>
      <c r="Z74" s="182"/>
      <c r="AA74" s="182"/>
      <c r="AB74" s="182"/>
      <c r="AC74" s="182"/>
      <c r="AD74" s="182"/>
      <c r="AE74" s="182"/>
      <c r="AF74" s="182"/>
      <c r="AG74" s="182"/>
      <c r="AH74" s="182"/>
      <c r="AJ74" s="182"/>
      <c r="AK74" s="182"/>
      <c r="AL74" s="182"/>
      <c r="AM74" s="182"/>
      <c r="AN74" s="182"/>
      <c r="AO74" s="182"/>
      <c r="AQ74" s="182"/>
      <c r="AR74" s="182"/>
      <c r="AS74" s="182"/>
      <c r="AT74" s="182"/>
      <c r="AU74" s="182"/>
      <c r="AV74" s="182"/>
      <c r="AW74" s="182"/>
      <c r="AX74" s="182"/>
      <c r="AY74" s="182"/>
      <c r="AZ74" s="182"/>
      <c r="BA74" s="182"/>
      <c r="BB74" s="182"/>
      <c r="BC74" s="182"/>
      <c r="BD74" s="182"/>
      <c r="BE74" s="182"/>
      <c r="BG74" s="182"/>
      <c r="BH74" s="182"/>
      <c r="BI74" s="182"/>
      <c r="BJ74" s="182"/>
      <c r="BK74" s="182"/>
      <c r="BL74" s="182"/>
      <c r="BM74" s="182"/>
      <c r="BN74" s="182"/>
      <c r="BO74" s="182"/>
      <c r="BP74" s="182"/>
      <c r="BQ74" s="182"/>
      <c r="BR74" s="182"/>
      <c r="BS74" s="182"/>
      <c r="BT74" s="182"/>
      <c r="BU74" s="182"/>
      <c r="BV74" s="182"/>
      <c r="BX74" s="182"/>
      <c r="BY74" s="182"/>
      <c r="BZ74" s="182"/>
      <c r="CA74" s="182"/>
      <c r="CB74" s="182"/>
      <c r="CC74" s="182"/>
      <c r="CD74" s="182"/>
      <c r="CE74" s="182"/>
      <c r="CF74" s="182"/>
      <c r="CG74" s="182"/>
      <c r="CH74" s="182"/>
      <c r="CI74" s="182"/>
      <c r="CJ74" s="182"/>
      <c r="CK74" s="182"/>
      <c r="CM74" s="182"/>
      <c r="CN74" s="182"/>
      <c r="CO74" s="182"/>
      <c r="CP74" s="182"/>
      <c r="CQ74" s="182"/>
      <c r="CR74" s="182"/>
      <c r="CS74" s="182"/>
      <c r="CT74" s="182"/>
      <c r="CU74" s="182"/>
      <c r="CV74" s="182"/>
      <c r="CW74" s="182"/>
      <c r="CX74" s="182"/>
      <c r="CY74" s="182"/>
      <c r="CZ74" s="182"/>
      <c r="DA74" s="182"/>
      <c r="DB74" s="182"/>
    </row>
    <row r="75" spans="2:106" ht="33.9" customHeight="1" outlineLevel="1" x14ac:dyDescent="0.25">
      <c r="B75" s="120"/>
      <c r="C75" s="619" t="s">
        <v>84</v>
      </c>
      <c r="D75" s="1066"/>
      <c r="E75" s="696"/>
      <c r="F75" s="663"/>
      <c r="G75" s="663"/>
      <c r="H75" s="1777"/>
      <c r="I75" s="1777"/>
      <c r="J75" s="1066"/>
      <c r="K75" s="696"/>
      <c r="L75" s="663"/>
      <c r="M75" s="740" t="str">
        <f t="shared" si="6"/>
        <v>0,00000</v>
      </c>
      <c r="N75" s="122"/>
      <c r="P75" s="741"/>
      <c r="Q75" s="1162"/>
      <c r="R75" s="742"/>
      <c r="S75" s="182"/>
      <c r="T75" s="182"/>
      <c r="V75" s="182"/>
      <c r="W75" s="182"/>
      <c r="X75" s="182"/>
      <c r="Y75" s="182"/>
      <c r="Z75" s="182"/>
      <c r="AA75" s="182"/>
      <c r="AB75" s="182"/>
      <c r="AC75" s="182"/>
      <c r="AD75" s="182"/>
      <c r="AE75" s="182"/>
      <c r="AF75" s="182"/>
      <c r="AG75" s="182"/>
      <c r="AH75" s="182"/>
      <c r="AJ75" s="182"/>
      <c r="AK75" s="182"/>
      <c r="AL75" s="182"/>
      <c r="AM75" s="182"/>
      <c r="AN75" s="182"/>
      <c r="AO75" s="182"/>
      <c r="AQ75" s="182"/>
      <c r="AR75" s="182"/>
      <c r="AS75" s="182"/>
      <c r="AT75" s="182"/>
      <c r="AU75" s="182"/>
      <c r="AV75" s="182"/>
      <c r="AW75" s="182"/>
      <c r="AX75" s="182"/>
      <c r="AY75" s="182"/>
      <c r="AZ75" s="182"/>
      <c r="BA75" s="182"/>
      <c r="BB75" s="182"/>
      <c r="BC75" s="182"/>
      <c r="BD75" s="182"/>
      <c r="BE75" s="182"/>
      <c r="BG75" s="182"/>
      <c r="BH75" s="182"/>
      <c r="BI75" s="182"/>
      <c r="BJ75" s="182"/>
      <c r="BK75" s="182"/>
      <c r="BL75" s="182"/>
      <c r="BM75" s="182"/>
      <c r="BN75" s="182"/>
      <c r="BO75" s="182"/>
      <c r="BP75" s="182"/>
      <c r="BQ75" s="182"/>
      <c r="BR75" s="182"/>
      <c r="BS75" s="182"/>
      <c r="BT75" s="182"/>
      <c r="BU75" s="182"/>
      <c r="BV75" s="182"/>
      <c r="BX75" s="182"/>
      <c r="BY75" s="182"/>
      <c r="BZ75" s="182"/>
      <c r="CA75" s="182"/>
      <c r="CB75" s="182"/>
      <c r="CC75" s="182"/>
      <c r="CD75" s="182"/>
      <c r="CE75" s="182"/>
      <c r="CF75" s="182"/>
      <c r="CG75" s="182"/>
      <c r="CH75" s="182"/>
      <c r="CI75" s="182"/>
      <c r="CJ75" s="182"/>
      <c r="CK75" s="182"/>
      <c r="CM75" s="182"/>
      <c r="CN75" s="182"/>
      <c r="CO75" s="182"/>
      <c r="CP75" s="182"/>
      <c r="CQ75" s="182"/>
      <c r="CR75" s="182"/>
      <c r="CS75" s="182"/>
      <c r="CT75" s="182"/>
      <c r="CU75" s="182"/>
      <c r="CV75" s="182"/>
      <c r="CW75" s="182"/>
      <c r="CX75" s="182"/>
      <c r="CY75" s="182"/>
      <c r="CZ75" s="182"/>
      <c r="DA75" s="182"/>
      <c r="DB75" s="182"/>
    </row>
    <row r="76" spans="2:106" ht="33.9" customHeight="1" outlineLevel="1" x14ac:dyDescent="0.25">
      <c r="B76" s="120"/>
      <c r="C76" s="619" t="s">
        <v>85</v>
      </c>
      <c r="D76" s="1066"/>
      <c r="E76" s="696"/>
      <c r="F76" s="663"/>
      <c r="G76" s="663"/>
      <c r="H76" s="1777"/>
      <c r="I76" s="1777"/>
      <c r="J76" s="1066"/>
      <c r="K76" s="696"/>
      <c r="L76" s="663"/>
      <c r="M76" s="740" t="str">
        <f t="shared" si="6"/>
        <v>0,00000</v>
      </c>
      <c r="N76" s="122"/>
      <c r="P76" s="741"/>
      <c r="Q76" s="1162"/>
      <c r="R76" s="742"/>
      <c r="S76" s="182"/>
      <c r="V76" s="182"/>
      <c r="W76" s="182"/>
      <c r="X76" s="182"/>
      <c r="Y76" s="182"/>
      <c r="Z76" s="182"/>
      <c r="AA76" s="182"/>
      <c r="AB76" s="182"/>
      <c r="AC76" s="182"/>
      <c r="AD76" s="182"/>
      <c r="AE76" s="182"/>
      <c r="AF76" s="182"/>
      <c r="AG76" s="182"/>
      <c r="AH76" s="182"/>
      <c r="AJ76" s="182"/>
      <c r="AK76" s="182"/>
      <c r="AL76" s="182"/>
      <c r="AM76" s="182"/>
      <c r="AN76" s="182"/>
      <c r="AO76" s="182"/>
      <c r="AQ76" s="182"/>
      <c r="AR76" s="182"/>
      <c r="AS76" s="182"/>
      <c r="AT76" s="182"/>
      <c r="AU76" s="182"/>
      <c r="AV76" s="182"/>
      <c r="AW76" s="182"/>
      <c r="AX76" s="182"/>
      <c r="AY76" s="182"/>
      <c r="AZ76" s="182"/>
      <c r="BA76" s="182"/>
      <c r="BB76" s="182"/>
      <c r="BC76" s="182"/>
      <c r="BD76" s="182"/>
      <c r="BE76" s="182"/>
      <c r="BG76" s="182"/>
      <c r="BH76" s="182"/>
      <c r="BI76" s="182"/>
      <c r="BJ76" s="182"/>
      <c r="BK76" s="182"/>
      <c r="BL76" s="182"/>
      <c r="BM76" s="182"/>
      <c r="BN76" s="182"/>
      <c r="BO76" s="182"/>
      <c r="BP76" s="182"/>
      <c r="BQ76" s="182"/>
      <c r="BR76" s="182"/>
      <c r="BS76" s="182"/>
      <c r="BT76" s="182"/>
      <c r="BU76" s="182"/>
      <c r="BV76" s="182"/>
      <c r="BX76" s="182"/>
      <c r="BY76" s="182"/>
      <c r="BZ76" s="182"/>
      <c r="CA76" s="182"/>
      <c r="CB76" s="182"/>
      <c r="CC76" s="182"/>
      <c r="CD76" s="182"/>
      <c r="CE76" s="182"/>
      <c r="CF76" s="182"/>
      <c r="CG76" s="182"/>
      <c r="CH76" s="182"/>
      <c r="CI76" s="182"/>
      <c r="CJ76" s="182"/>
      <c r="CK76" s="182"/>
      <c r="CM76" s="182"/>
      <c r="CN76" s="182"/>
      <c r="CO76" s="182"/>
      <c r="CP76" s="182"/>
      <c r="CQ76" s="182"/>
      <c r="CR76" s="182"/>
      <c r="CS76" s="182"/>
      <c r="CT76" s="182"/>
      <c r="CU76" s="182"/>
      <c r="CV76" s="182"/>
      <c r="CW76" s="182"/>
      <c r="CX76" s="182"/>
      <c r="CY76" s="182"/>
      <c r="CZ76" s="182"/>
      <c r="DA76" s="182"/>
      <c r="DB76" s="182"/>
    </row>
    <row r="77" spans="2:106" ht="33.9" customHeight="1" outlineLevel="1" x14ac:dyDescent="0.25">
      <c r="B77" s="120"/>
      <c r="C77" s="619" t="s">
        <v>327</v>
      </c>
      <c r="D77" s="1066"/>
      <c r="E77" s="696"/>
      <c r="F77" s="663"/>
      <c r="G77" s="663"/>
      <c r="H77" s="1777"/>
      <c r="I77" s="1777"/>
      <c r="J77" s="1066"/>
      <c r="K77" s="696"/>
      <c r="L77" s="663"/>
      <c r="M77" s="740" t="str">
        <f t="shared" si="6"/>
        <v>0,00000</v>
      </c>
      <c r="N77" s="122"/>
      <c r="P77" s="741"/>
      <c r="Q77" s="1162"/>
      <c r="R77" s="742"/>
      <c r="S77" s="182"/>
      <c r="V77" s="182"/>
      <c r="W77" s="182"/>
      <c r="X77" s="182"/>
      <c r="Y77" s="182"/>
      <c r="Z77" s="182"/>
      <c r="AA77" s="182"/>
      <c r="AB77" s="182"/>
      <c r="AC77" s="182"/>
      <c r="AD77" s="182"/>
      <c r="AE77" s="182"/>
      <c r="AF77" s="182"/>
      <c r="AG77" s="182"/>
      <c r="AH77" s="182"/>
      <c r="AJ77" s="182"/>
      <c r="AK77" s="182"/>
      <c r="AL77" s="182"/>
      <c r="AM77" s="182"/>
      <c r="AN77" s="182"/>
      <c r="AO77" s="182"/>
      <c r="AQ77" s="182"/>
      <c r="AR77" s="182"/>
      <c r="AS77" s="182"/>
      <c r="AT77" s="182"/>
      <c r="AU77" s="182"/>
      <c r="AV77" s="182"/>
      <c r="AW77" s="182"/>
      <c r="AX77" s="182"/>
      <c r="AY77" s="182"/>
      <c r="AZ77" s="182"/>
      <c r="BA77" s="182"/>
      <c r="BB77" s="182"/>
      <c r="BC77" s="182"/>
      <c r="BD77" s="182"/>
      <c r="BE77" s="182"/>
      <c r="BG77" s="182"/>
      <c r="BH77" s="182"/>
      <c r="BI77" s="182"/>
      <c r="BJ77" s="182"/>
      <c r="BK77" s="182"/>
      <c r="BL77" s="182"/>
      <c r="BM77" s="182"/>
      <c r="BN77" s="182"/>
      <c r="BO77" s="182"/>
      <c r="BP77" s="182"/>
      <c r="BQ77" s="182"/>
      <c r="BR77" s="182"/>
      <c r="BS77" s="182"/>
      <c r="BT77" s="182"/>
      <c r="BU77" s="182"/>
      <c r="BV77" s="182"/>
      <c r="BX77" s="182"/>
      <c r="BY77" s="182"/>
      <c r="BZ77" s="182"/>
      <c r="CA77" s="182"/>
      <c r="CB77" s="182"/>
      <c r="CC77" s="182"/>
      <c r="CD77" s="182"/>
      <c r="CE77" s="182"/>
      <c r="CF77" s="182"/>
      <c r="CG77" s="182"/>
      <c r="CH77" s="182"/>
      <c r="CI77" s="182"/>
      <c r="CJ77" s="182"/>
      <c r="CK77" s="182"/>
      <c r="CM77" s="182"/>
      <c r="CN77" s="182"/>
      <c r="CO77" s="182"/>
      <c r="CP77" s="182"/>
      <c r="CQ77" s="182"/>
      <c r="CR77" s="182"/>
      <c r="CS77" s="182"/>
      <c r="CT77" s="182"/>
      <c r="CU77" s="182"/>
      <c r="CV77" s="182"/>
      <c r="CW77" s="182"/>
      <c r="CX77" s="182"/>
      <c r="CY77" s="182"/>
      <c r="CZ77" s="182"/>
      <c r="DA77" s="182"/>
      <c r="DB77" s="182"/>
    </row>
    <row r="78" spans="2:106" ht="33.9" customHeight="1" outlineLevel="1" x14ac:dyDescent="0.25">
      <c r="B78" s="120"/>
      <c r="C78" s="619" t="s">
        <v>328</v>
      </c>
      <c r="D78" s="1066"/>
      <c r="E78" s="696"/>
      <c r="F78" s="663"/>
      <c r="G78" s="663"/>
      <c r="H78" s="1777"/>
      <c r="I78" s="1777"/>
      <c r="J78" s="1066"/>
      <c r="K78" s="696"/>
      <c r="L78" s="663"/>
      <c r="M78" s="740" t="str">
        <f t="shared" si="6"/>
        <v>0,00000</v>
      </c>
      <c r="N78" s="122"/>
      <c r="P78" s="741"/>
      <c r="Q78" s="1162"/>
      <c r="R78" s="742"/>
      <c r="S78" s="182"/>
      <c r="V78" s="182"/>
      <c r="W78" s="182"/>
      <c r="X78" s="182"/>
      <c r="Y78" s="182"/>
      <c r="Z78" s="182"/>
      <c r="AA78" s="182"/>
      <c r="AB78" s="182"/>
      <c r="AC78" s="182"/>
      <c r="AD78" s="182"/>
      <c r="AE78" s="182"/>
      <c r="AF78" s="182"/>
      <c r="AG78" s="182"/>
      <c r="AH78" s="182"/>
      <c r="AJ78" s="182"/>
      <c r="AK78" s="182"/>
      <c r="AL78" s="182"/>
      <c r="AM78" s="182"/>
      <c r="AN78" s="182"/>
      <c r="AO78" s="182"/>
      <c r="AQ78" s="182"/>
      <c r="AR78" s="182"/>
      <c r="AS78" s="182"/>
      <c r="AT78" s="182"/>
      <c r="AU78" s="182"/>
      <c r="AV78" s="182"/>
      <c r="AW78" s="182"/>
      <c r="AX78" s="182"/>
      <c r="AY78" s="182"/>
      <c r="AZ78" s="182"/>
      <c r="BA78" s="182"/>
      <c r="BB78" s="182"/>
      <c r="BC78" s="182"/>
      <c r="BD78" s="182"/>
      <c r="BE78" s="182"/>
      <c r="BG78" s="182"/>
      <c r="BH78" s="182"/>
      <c r="BI78" s="182"/>
      <c r="BJ78" s="182"/>
      <c r="BK78" s="182"/>
      <c r="BL78" s="182"/>
      <c r="BM78" s="182"/>
      <c r="BN78" s="182"/>
      <c r="BO78" s="182"/>
      <c r="BP78" s="182"/>
      <c r="BQ78" s="182"/>
      <c r="BR78" s="182"/>
      <c r="BS78" s="182"/>
      <c r="BT78" s="182"/>
      <c r="BU78" s="182"/>
      <c r="BV78" s="182"/>
      <c r="BX78" s="182"/>
      <c r="BY78" s="182"/>
      <c r="BZ78" s="182"/>
      <c r="CA78" s="182"/>
      <c r="CB78" s="182"/>
      <c r="CC78" s="182"/>
      <c r="CD78" s="182"/>
      <c r="CE78" s="182"/>
      <c r="CF78" s="182"/>
      <c r="CG78" s="182"/>
      <c r="CH78" s="182"/>
      <c r="CI78" s="182"/>
      <c r="CJ78" s="182"/>
      <c r="CK78" s="182"/>
      <c r="CM78" s="182"/>
      <c r="CN78" s="182"/>
      <c r="CO78" s="182"/>
      <c r="CP78" s="182"/>
      <c r="CQ78" s="182"/>
      <c r="CR78" s="182"/>
      <c r="CS78" s="182"/>
      <c r="CT78" s="182"/>
      <c r="CU78" s="182"/>
      <c r="CV78" s="182"/>
      <c r="CW78" s="182"/>
      <c r="CX78" s="182"/>
      <c r="CY78" s="182"/>
      <c r="CZ78" s="182"/>
      <c r="DA78" s="182"/>
      <c r="DB78" s="182"/>
    </row>
    <row r="79" spans="2:106" ht="33.9" customHeight="1" outlineLevel="1" x14ac:dyDescent="0.25">
      <c r="B79" s="120"/>
      <c r="C79" s="619" t="s">
        <v>329</v>
      </c>
      <c r="D79" s="1066"/>
      <c r="E79" s="696"/>
      <c r="F79" s="663"/>
      <c r="G79" s="663"/>
      <c r="H79" s="1777"/>
      <c r="I79" s="1777"/>
      <c r="J79" s="1066"/>
      <c r="K79" s="696"/>
      <c r="L79" s="663"/>
      <c r="M79" s="740" t="str">
        <f t="shared" si="6"/>
        <v>0,00000</v>
      </c>
      <c r="N79" s="122"/>
      <c r="P79" s="741"/>
      <c r="Q79" s="1162"/>
      <c r="R79" s="742"/>
      <c r="S79" s="182"/>
      <c r="V79" s="182"/>
      <c r="W79" s="182"/>
      <c r="X79" s="182"/>
      <c r="Y79" s="182"/>
      <c r="Z79" s="182"/>
      <c r="AA79" s="182"/>
      <c r="AB79" s="182"/>
      <c r="AC79" s="182"/>
      <c r="AD79" s="182"/>
      <c r="AE79" s="182"/>
      <c r="AF79" s="182"/>
      <c r="AG79" s="182"/>
      <c r="AH79" s="182"/>
      <c r="AJ79" s="182"/>
      <c r="AK79" s="182"/>
      <c r="AL79" s="182"/>
      <c r="AM79" s="182"/>
      <c r="AN79" s="182"/>
      <c r="AO79" s="182"/>
      <c r="AQ79" s="182"/>
      <c r="AR79" s="182"/>
      <c r="AS79" s="182"/>
      <c r="AT79" s="182"/>
      <c r="AU79" s="182"/>
      <c r="AV79" s="182"/>
      <c r="AW79" s="182"/>
      <c r="AX79" s="182"/>
      <c r="AY79" s="182"/>
      <c r="AZ79" s="182"/>
      <c r="BA79" s="182"/>
      <c r="BB79" s="182"/>
      <c r="BC79" s="182"/>
      <c r="BD79" s="182"/>
      <c r="BE79" s="182"/>
      <c r="BG79" s="182"/>
      <c r="BH79" s="182"/>
      <c r="BI79" s="182"/>
      <c r="BJ79" s="182"/>
      <c r="BK79" s="182"/>
      <c r="BL79" s="182"/>
      <c r="BM79" s="182"/>
      <c r="BN79" s="182"/>
      <c r="BO79" s="182"/>
      <c r="BP79" s="182"/>
      <c r="BQ79" s="182"/>
      <c r="BR79" s="182"/>
      <c r="BS79" s="182"/>
      <c r="BT79" s="182"/>
      <c r="BU79" s="182"/>
      <c r="BV79" s="182"/>
      <c r="BX79" s="182"/>
      <c r="BY79" s="182"/>
      <c r="BZ79" s="182"/>
      <c r="CA79" s="182"/>
      <c r="CB79" s="182"/>
      <c r="CC79" s="182"/>
      <c r="CD79" s="182"/>
      <c r="CE79" s="182"/>
      <c r="CF79" s="182"/>
      <c r="CG79" s="182"/>
      <c r="CH79" s="182"/>
      <c r="CI79" s="182"/>
      <c r="CJ79" s="182"/>
      <c r="CK79" s="182"/>
      <c r="CM79" s="182"/>
      <c r="CN79" s="182"/>
      <c r="CO79" s="182"/>
      <c r="CP79" s="182"/>
      <c r="CQ79" s="182"/>
      <c r="CR79" s="182"/>
      <c r="CS79" s="182"/>
      <c r="CT79" s="182"/>
      <c r="CU79" s="182"/>
      <c r="CV79" s="182"/>
      <c r="CW79" s="182"/>
      <c r="CX79" s="182"/>
      <c r="CY79" s="182"/>
      <c r="CZ79" s="182"/>
      <c r="DA79" s="182"/>
      <c r="DB79" s="182"/>
    </row>
    <row r="80" spans="2:106" ht="33.9" customHeight="1" outlineLevel="1" x14ac:dyDescent="0.25">
      <c r="B80" s="120"/>
      <c r="C80" s="619" t="s">
        <v>330</v>
      </c>
      <c r="D80" s="1066"/>
      <c r="E80" s="696"/>
      <c r="F80" s="663"/>
      <c r="G80" s="663"/>
      <c r="H80" s="1777"/>
      <c r="I80" s="1777"/>
      <c r="J80" s="1066"/>
      <c r="K80" s="696"/>
      <c r="L80" s="663"/>
      <c r="M80" s="740" t="str">
        <f t="shared" si="6"/>
        <v>0,00000</v>
      </c>
      <c r="N80" s="122"/>
      <c r="P80" s="741"/>
      <c r="Q80" s="1162"/>
      <c r="R80" s="742"/>
      <c r="S80" s="182"/>
      <c r="V80" s="182"/>
      <c r="W80" s="182"/>
      <c r="X80" s="182"/>
      <c r="Y80" s="182"/>
      <c r="Z80" s="182"/>
      <c r="AA80" s="182"/>
      <c r="AB80" s="182"/>
      <c r="AC80" s="182"/>
      <c r="AD80" s="182"/>
      <c r="AE80" s="182"/>
      <c r="AF80" s="182"/>
      <c r="AG80" s="182"/>
      <c r="AH80" s="182"/>
      <c r="AJ80" s="182"/>
      <c r="AK80" s="182"/>
      <c r="AL80" s="182"/>
      <c r="AM80" s="182"/>
      <c r="AN80" s="182"/>
      <c r="AO80" s="182"/>
      <c r="AQ80" s="182"/>
      <c r="AR80" s="182"/>
      <c r="AS80" s="182"/>
      <c r="AT80" s="182"/>
      <c r="AU80" s="182"/>
      <c r="AV80" s="182"/>
      <c r="AW80" s="182"/>
      <c r="AX80" s="182"/>
      <c r="AY80" s="182"/>
      <c r="AZ80" s="182"/>
      <c r="BA80" s="182"/>
      <c r="BB80" s="182"/>
      <c r="BC80" s="182"/>
      <c r="BD80" s="182"/>
      <c r="BE80" s="182"/>
      <c r="BG80" s="182"/>
      <c r="BH80" s="182"/>
      <c r="BI80" s="182"/>
      <c r="BJ80" s="182"/>
      <c r="BK80" s="182"/>
      <c r="BL80" s="182"/>
      <c r="BM80" s="182"/>
      <c r="BN80" s="182"/>
      <c r="BO80" s="182"/>
      <c r="BP80" s="182"/>
      <c r="BQ80" s="182"/>
      <c r="BR80" s="182"/>
      <c r="BS80" s="182"/>
      <c r="BT80" s="182"/>
      <c r="BU80" s="182"/>
      <c r="BV80" s="182"/>
      <c r="BX80" s="182"/>
      <c r="BY80" s="182"/>
      <c r="BZ80" s="182"/>
      <c r="CA80" s="182"/>
      <c r="CB80" s="182"/>
      <c r="CC80" s="182"/>
      <c r="CD80" s="182"/>
      <c r="CE80" s="182"/>
      <c r="CF80" s="182"/>
      <c r="CG80" s="182"/>
      <c r="CH80" s="182"/>
      <c r="CI80" s="182"/>
      <c r="CJ80" s="182"/>
      <c r="CK80" s="182"/>
      <c r="CM80" s="182"/>
      <c r="CN80" s="182"/>
      <c r="CO80" s="182"/>
      <c r="CP80" s="182"/>
      <c r="CQ80" s="182"/>
      <c r="CR80" s="182"/>
      <c r="CS80" s="182"/>
      <c r="CT80" s="182"/>
      <c r="CU80" s="182"/>
      <c r="CV80" s="182"/>
      <c r="CW80" s="182"/>
      <c r="CX80" s="182"/>
      <c r="CY80" s="182"/>
      <c r="CZ80" s="182"/>
      <c r="DA80" s="182"/>
      <c r="DB80" s="182"/>
    </row>
    <row r="81" spans="2:108" ht="33.9" customHeight="1" outlineLevel="1" x14ac:dyDescent="0.25">
      <c r="B81" s="120"/>
      <c r="C81" s="619" t="s">
        <v>331</v>
      </c>
      <c r="D81" s="1066"/>
      <c r="E81" s="696"/>
      <c r="F81" s="663"/>
      <c r="G81" s="663"/>
      <c r="H81" s="1777"/>
      <c r="I81" s="1777"/>
      <c r="J81" s="1066"/>
      <c r="K81" s="696"/>
      <c r="L81" s="663"/>
      <c r="M81" s="740" t="str">
        <f t="shared" si="6"/>
        <v>0,00000</v>
      </c>
      <c r="N81" s="122"/>
      <c r="P81" s="741"/>
      <c r="Q81" s="1162"/>
      <c r="R81" s="742"/>
      <c r="S81" s="182"/>
      <c r="V81" s="182"/>
      <c r="W81" s="182"/>
      <c r="X81" s="182"/>
      <c r="Y81" s="182"/>
      <c r="Z81" s="182"/>
      <c r="AA81" s="182"/>
      <c r="AB81" s="182"/>
      <c r="AC81" s="182"/>
      <c r="AD81" s="182"/>
      <c r="AE81" s="182"/>
      <c r="AF81" s="182"/>
      <c r="AG81" s="182"/>
      <c r="AH81" s="182"/>
      <c r="AJ81" s="182"/>
      <c r="AK81" s="182"/>
      <c r="AL81" s="182"/>
      <c r="AM81" s="182"/>
      <c r="AN81" s="182"/>
      <c r="AO81" s="182"/>
      <c r="AQ81" s="182"/>
      <c r="AR81" s="182"/>
      <c r="AS81" s="182"/>
      <c r="AT81" s="182"/>
      <c r="AU81" s="182"/>
      <c r="AV81" s="182"/>
      <c r="AW81" s="182"/>
      <c r="AX81" s="182"/>
      <c r="AY81" s="182"/>
      <c r="AZ81" s="182"/>
      <c r="BA81" s="182"/>
      <c r="BB81" s="182"/>
      <c r="BC81" s="182"/>
      <c r="BD81" s="182"/>
      <c r="BE81" s="182"/>
      <c r="BG81" s="182"/>
      <c r="BH81" s="182"/>
      <c r="BI81" s="182"/>
      <c r="BJ81" s="182"/>
      <c r="BK81" s="182"/>
      <c r="BL81" s="182"/>
      <c r="BM81" s="182"/>
      <c r="BN81" s="182"/>
      <c r="BO81" s="182"/>
      <c r="BP81" s="182"/>
      <c r="BQ81" s="182"/>
      <c r="BR81" s="182"/>
      <c r="BS81" s="182"/>
      <c r="BT81" s="182"/>
      <c r="BU81" s="182"/>
      <c r="BV81" s="182"/>
      <c r="BX81" s="182"/>
      <c r="BY81" s="182"/>
      <c r="BZ81" s="182"/>
      <c r="CA81" s="182"/>
      <c r="CB81" s="182"/>
      <c r="CC81" s="182"/>
      <c r="CD81" s="182"/>
      <c r="CE81" s="182"/>
      <c r="CF81" s="182"/>
      <c r="CG81" s="182"/>
      <c r="CH81" s="182"/>
      <c r="CI81" s="182"/>
      <c r="CJ81" s="182"/>
      <c r="CK81" s="182"/>
      <c r="CM81" s="182"/>
      <c r="CN81" s="182"/>
      <c r="CO81" s="182"/>
      <c r="CP81" s="182"/>
      <c r="CQ81" s="182"/>
      <c r="CR81" s="182"/>
      <c r="CS81" s="182"/>
      <c r="CT81" s="182"/>
      <c r="CU81" s="182"/>
      <c r="CV81" s="182"/>
      <c r="CW81" s="182"/>
      <c r="CX81" s="182"/>
      <c r="CY81" s="182"/>
      <c r="CZ81" s="182"/>
      <c r="DA81" s="182"/>
      <c r="DB81" s="182"/>
    </row>
    <row r="82" spans="2:108" ht="33.9" customHeight="1" outlineLevel="1" x14ac:dyDescent="0.25">
      <c r="B82" s="120"/>
      <c r="C82" s="619" t="s">
        <v>332</v>
      </c>
      <c r="D82" s="1066"/>
      <c r="E82" s="696"/>
      <c r="F82" s="663"/>
      <c r="G82" s="663"/>
      <c r="H82" s="1777"/>
      <c r="I82" s="1777"/>
      <c r="J82" s="1066"/>
      <c r="K82" s="696"/>
      <c r="L82" s="663"/>
      <c r="M82" s="740" t="str">
        <f t="shared" si="6"/>
        <v>0,00000</v>
      </c>
      <c r="N82" s="122"/>
      <c r="P82" s="741"/>
      <c r="Q82" s="1162"/>
      <c r="R82" s="742"/>
      <c r="S82" s="182"/>
      <c r="U82" s="182"/>
      <c r="V82" s="182"/>
      <c r="W82" s="182"/>
      <c r="X82" s="182"/>
      <c r="Y82" s="182"/>
      <c r="Z82" s="182"/>
      <c r="AA82" s="182"/>
      <c r="AB82" s="182"/>
      <c r="AC82" s="182"/>
      <c r="AD82" s="182"/>
      <c r="AE82" s="182"/>
      <c r="AF82" s="182"/>
      <c r="AG82" s="182"/>
      <c r="AH82" s="182"/>
      <c r="AJ82" s="182"/>
      <c r="AK82" s="182"/>
      <c r="AL82" s="182"/>
      <c r="AM82" s="182"/>
      <c r="AN82" s="182"/>
      <c r="AO82" s="182"/>
      <c r="AQ82" s="182"/>
      <c r="AR82" s="182"/>
      <c r="AS82" s="182"/>
      <c r="AT82" s="182"/>
      <c r="AU82" s="182"/>
      <c r="AV82" s="182"/>
      <c r="AW82" s="182"/>
      <c r="AX82" s="182"/>
      <c r="AY82" s="182"/>
      <c r="AZ82" s="182"/>
      <c r="BA82" s="182"/>
      <c r="BB82" s="182"/>
      <c r="BC82" s="182"/>
      <c r="BD82" s="182"/>
      <c r="BE82" s="182"/>
      <c r="BG82" s="182"/>
      <c r="BH82" s="182"/>
      <c r="BI82" s="182"/>
      <c r="BJ82" s="182"/>
      <c r="BK82" s="182"/>
      <c r="BL82" s="182"/>
      <c r="BM82" s="182"/>
      <c r="BN82" s="182"/>
      <c r="BO82" s="182"/>
      <c r="BP82" s="182"/>
      <c r="BQ82" s="182"/>
      <c r="BR82" s="182"/>
      <c r="BS82" s="182"/>
      <c r="BT82" s="182"/>
      <c r="BU82" s="182"/>
      <c r="BV82" s="182"/>
      <c r="BX82" s="182"/>
      <c r="BY82" s="182"/>
      <c r="BZ82" s="182"/>
      <c r="CA82" s="182"/>
      <c r="CB82" s="182"/>
      <c r="CC82" s="182"/>
      <c r="CD82" s="182"/>
      <c r="CE82" s="182"/>
      <c r="CF82" s="182"/>
      <c r="CG82" s="182"/>
      <c r="CH82" s="182"/>
      <c r="CI82" s="182"/>
      <c r="CJ82" s="182"/>
      <c r="CK82" s="182"/>
      <c r="CM82" s="182"/>
      <c r="CN82" s="182"/>
      <c r="CO82" s="182"/>
      <c r="CP82" s="182"/>
      <c r="CQ82" s="182"/>
      <c r="CR82" s="182"/>
      <c r="CS82" s="182"/>
      <c r="CT82" s="182"/>
      <c r="CU82" s="182"/>
      <c r="CV82" s="182"/>
      <c r="CW82" s="182"/>
      <c r="CX82" s="182"/>
      <c r="CY82" s="182"/>
      <c r="CZ82" s="182"/>
      <c r="DA82" s="182"/>
      <c r="DB82" s="182"/>
    </row>
    <row r="83" spans="2:108" ht="33.9" customHeight="1" outlineLevel="1" x14ac:dyDescent="0.25">
      <c r="B83" s="120"/>
      <c r="C83" s="619" t="s">
        <v>333</v>
      </c>
      <c r="D83" s="1066"/>
      <c r="E83" s="696"/>
      <c r="F83" s="663"/>
      <c r="G83" s="663"/>
      <c r="H83" s="1777"/>
      <c r="I83" s="1777"/>
      <c r="J83" s="1066"/>
      <c r="K83" s="696"/>
      <c r="L83" s="663"/>
      <c r="M83" s="740" t="str">
        <f t="shared" si="6"/>
        <v>0,00000</v>
      </c>
      <c r="N83" s="122"/>
      <c r="P83" s="741"/>
      <c r="Q83" s="1162"/>
      <c r="R83" s="742"/>
      <c r="S83" s="182"/>
      <c r="U83" s="182"/>
      <c r="V83" s="182"/>
      <c r="W83" s="182"/>
      <c r="X83" s="182"/>
      <c r="Y83" s="182"/>
      <c r="Z83" s="182"/>
      <c r="AA83" s="182"/>
      <c r="AB83" s="182"/>
      <c r="AC83" s="182"/>
      <c r="AD83" s="182"/>
      <c r="AE83" s="182"/>
      <c r="AF83" s="182"/>
      <c r="AG83" s="182"/>
      <c r="AH83" s="182"/>
      <c r="AJ83" s="182"/>
      <c r="AK83" s="182"/>
      <c r="AL83" s="182"/>
      <c r="AM83" s="182"/>
      <c r="AN83" s="182"/>
      <c r="AO83" s="182"/>
      <c r="AQ83" s="182"/>
      <c r="AR83" s="182"/>
      <c r="AS83" s="182"/>
      <c r="AT83" s="182"/>
      <c r="AU83" s="182"/>
      <c r="AV83" s="182"/>
      <c r="AW83" s="182"/>
      <c r="AX83" s="182"/>
      <c r="AY83" s="182"/>
      <c r="AZ83" s="182"/>
      <c r="BA83" s="182"/>
      <c r="BB83" s="182"/>
      <c r="BC83" s="182"/>
      <c r="BD83" s="182"/>
      <c r="BE83" s="182"/>
      <c r="BG83" s="182"/>
      <c r="BH83" s="182"/>
      <c r="BI83" s="182"/>
      <c r="BJ83" s="182"/>
      <c r="BK83" s="182"/>
      <c r="BL83" s="182"/>
      <c r="BM83" s="182"/>
      <c r="BN83" s="182"/>
      <c r="BO83" s="182"/>
      <c r="BP83" s="182"/>
      <c r="BQ83" s="182"/>
      <c r="BR83" s="182"/>
      <c r="BS83" s="182"/>
      <c r="BT83" s="182"/>
      <c r="BU83" s="182"/>
      <c r="BV83" s="182"/>
      <c r="BX83" s="182"/>
      <c r="BY83" s="182"/>
      <c r="BZ83" s="182"/>
      <c r="CA83" s="182"/>
      <c r="CB83" s="182"/>
      <c r="CC83" s="182"/>
      <c r="CD83" s="182"/>
      <c r="CE83" s="182"/>
      <c r="CF83" s="182"/>
      <c r="CG83" s="182"/>
      <c r="CH83" s="182"/>
      <c r="CI83" s="182"/>
      <c r="CJ83" s="182"/>
      <c r="CK83" s="182"/>
      <c r="CM83" s="182"/>
      <c r="CN83" s="182"/>
      <c r="CO83" s="182"/>
      <c r="CP83" s="182"/>
      <c r="CQ83" s="182"/>
      <c r="CR83" s="182"/>
      <c r="CS83" s="182"/>
      <c r="CT83" s="182"/>
      <c r="CU83" s="182"/>
      <c r="CV83" s="182"/>
      <c r="CW83" s="182"/>
      <c r="CX83" s="182"/>
      <c r="CY83" s="182"/>
      <c r="CZ83" s="182"/>
      <c r="DA83" s="182"/>
      <c r="DB83" s="182"/>
    </row>
    <row r="84" spans="2:108" ht="33.9" customHeight="1" outlineLevel="1" x14ac:dyDescent="0.25">
      <c r="B84" s="120"/>
      <c r="C84" s="619" t="s">
        <v>334</v>
      </c>
      <c r="D84" s="1066"/>
      <c r="E84" s="696"/>
      <c r="F84" s="663"/>
      <c r="G84" s="663"/>
      <c r="H84" s="1777"/>
      <c r="I84" s="1777"/>
      <c r="J84" s="1066"/>
      <c r="K84" s="696"/>
      <c r="L84" s="663"/>
      <c r="M84" s="740" t="str">
        <f t="shared" si="6"/>
        <v>0,00000</v>
      </c>
      <c r="N84" s="122"/>
      <c r="P84" s="741"/>
      <c r="Q84" s="1162"/>
      <c r="R84" s="742"/>
      <c r="S84" s="182"/>
      <c r="U84" s="182"/>
      <c r="V84" s="182"/>
      <c r="W84" s="182"/>
      <c r="X84" s="182"/>
      <c r="Y84" s="182"/>
      <c r="Z84" s="182"/>
      <c r="AA84" s="182"/>
      <c r="AB84" s="182"/>
      <c r="AC84" s="182"/>
      <c r="AD84" s="182"/>
      <c r="AE84" s="182"/>
      <c r="AF84" s="182"/>
      <c r="AG84" s="182"/>
      <c r="AH84" s="182"/>
      <c r="AJ84" s="182"/>
      <c r="AK84" s="182"/>
      <c r="AL84" s="182"/>
      <c r="AM84" s="182"/>
      <c r="AN84" s="182"/>
      <c r="AO84" s="182"/>
      <c r="AQ84" s="182"/>
      <c r="AR84" s="182"/>
      <c r="AS84" s="182"/>
      <c r="AT84" s="182"/>
      <c r="AU84" s="182"/>
      <c r="AV84" s="182"/>
      <c r="AW84" s="182"/>
      <c r="AX84" s="182"/>
      <c r="AY84" s="182"/>
      <c r="AZ84" s="182"/>
      <c r="BA84" s="182"/>
      <c r="BB84" s="182"/>
      <c r="BC84" s="182"/>
      <c r="BD84" s="182"/>
      <c r="BE84" s="182"/>
      <c r="BG84" s="182"/>
      <c r="BH84" s="182"/>
      <c r="BI84" s="182"/>
      <c r="BJ84" s="182"/>
      <c r="BK84" s="182"/>
      <c r="BL84" s="182"/>
      <c r="BM84" s="182"/>
      <c r="BN84" s="182"/>
      <c r="BO84" s="182"/>
      <c r="BP84" s="182"/>
      <c r="BQ84" s="182"/>
      <c r="BR84" s="182"/>
      <c r="BS84" s="182"/>
      <c r="BT84" s="182"/>
      <c r="BU84" s="182"/>
      <c r="BV84" s="182"/>
      <c r="BX84" s="182"/>
      <c r="BY84" s="182"/>
      <c r="BZ84" s="182"/>
      <c r="CA84" s="182"/>
      <c r="CB84" s="182"/>
      <c r="CC84" s="182"/>
      <c r="CD84" s="182"/>
      <c r="CE84" s="182"/>
      <c r="CF84" s="182"/>
      <c r="CG84" s="182"/>
      <c r="CH84" s="182"/>
      <c r="CI84" s="182"/>
      <c r="CJ84" s="182"/>
      <c r="CK84" s="182"/>
      <c r="CM84" s="182"/>
      <c r="CN84" s="182"/>
      <c r="CO84" s="182"/>
      <c r="CP84" s="182"/>
      <c r="CQ84" s="182"/>
      <c r="CR84" s="182"/>
      <c r="CS84" s="182"/>
      <c r="CT84" s="182"/>
      <c r="CU84" s="182"/>
      <c r="CV84" s="182"/>
      <c r="CW84" s="182"/>
      <c r="CX84" s="182"/>
      <c r="CY84" s="182"/>
      <c r="CZ84" s="182"/>
      <c r="DA84" s="182"/>
      <c r="DB84" s="182"/>
    </row>
    <row r="85" spans="2:108" ht="33.9" customHeight="1" outlineLevel="1" thickBot="1" x14ac:dyDescent="0.3">
      <c r="B85" s="120"/>
      <c r="C85" s="619" t="s">
        <v>335</v>
      </c>
      <c r="D85" s="1066"/>
      <c r="E85" s="696"/>
      <c r="F85" s="663"/>
      <c r="G85" s="663"/>
      <c r="H85" s="1777"/>
      <c r="I85" s="1777"/>
      <c r="J85" s="1066"/>
      <c r="K85" s="696"/>
      <c r="L85" s="663"/>
      <c r="M85" s="740" t="str">
        <f t="shared" si="6"/>
        <v>0,00000</v>
      </c>
      <c r="N85" s="122"/>
      <c r="P85" s="741"/>
      <c r="Q85" s="1162"/>
      <c r="R85" s="742"/>
      <c r="S85" s="182"/>
      <c r="T85" s="182"/>
      <c r="U85" s="182"/>
      <c r="V85" s="182"/>
      <c r="W85" s="182"/>
      <c r="X85" s="182"/>
      <c r="Y85" s="182"/>
      <c r="Z85" s="182"/>
      <c r="AA85" s="182"/>
      <c r="AB85" s="182"/>
      <c r="AC85" s="182"/>
      <c r="AD85" s="182"/>
      <c r="AE85" s="182"/>
      <c r="AF85" s="182"/>
      <c r="AG85" s="182"/>
      <c r="AH85" s="182"/>
      <c r="AJ85" s="182"/>
      <c r="AK85" s="182"/>
      <c r="AL85" s="182"/>
      <c r="AM85" s="182"/>
      <c r="AN85" s="182"/>
      <c r="AO85" s="182"/>
      <c r="AQ85" s="182"/>
      <c r="AR85" s="182"/>
      <c r="AS85" s="182"/>
      <c r="AT85" s="182"/>
      <c r="AU85" s="182"/>
      <c r="AV85" s="182"/>
      <c r="AW85" s="182"/>
      <c r="AX85" s="182"/>
      <c r="AY85" s="182"/>
      <c r="AZ85" s="182"/>
      <c r="BA85" s="182"/>
      <c r="BB85" s="182"/>
      <c r="BC85" s="182"/>
      <c r="BD85" s="182"/>
      <c r="BE85" s="182"/>
      <c r="BG85" s="182"/>
      <c r="BH85" s="182"/>
      <c r="BI85" s="182"/>
      <c r="BJ85" s="182"/>
      <c r="BK85" s="182"/>
      <c r="BL85" s="182"/>
      <c r="BM85" s="182"/>
      <c r="BN85" s="182"/>
      <c r="BO85" s="182"/>
      <c r="BP85" s="182"/>
      <c r="BQ85" s="182"/>
      <c r="BR85" s="182"/>
      <c r="BS85" s="182"/>
      <c r="BT85" s="182"/>
      <c r="BU85" s="182"/>
      <c r="BV85" s="182"/>
      <c r="BX85" s="182"/>
      <c r="BY85" s="182"/>
      <c r="BZ85" s="182"/>
      <c r="CA85" s="182"/>
      <c r="CB85" s="182"/>
      <c r="CC85" s="182"/>
      <c r="CD85" s="182"/>
      <c r="CE85" s="182"/>
      <c r="CF85" s="182"/>
      <c r="CG85" s="182"/>
      <c r="CH85" s="182"/>
      <c r="CI85" s="182"/>
      <c r="CJ85" s="182"/>
      <c r="CK85" s="182"/>
      <c r="CM85" s="182"/>
      <c r="CN85" s="182"/>
      <c r="CO85" s="182"/>
      <c r="CP85" s="182"/>
      <c r="CQ85" s="182"/>
      <c r="CR85" s="182"/>
      <c r="CS85" s="182"/>
      <c r="CT85" s="182"/>
      <c r="CU85" s="182"/>
      <c r="CV85" s="182"/>
      <c r="CW85" s="182"/>
      <c r="CX85" s="182"/>
      <c r="CY85" s="182"/>
      <c r="CZ85" s="182"/>
      <c r="DA85" s="182"/>
      <c r="DB85" s="182"/>
    </row>
    <row r="86" spans="2:108" ht="33.9" customHeight="1" outlineLevel="1" thickBot="1" x14ac:dyDescent="0.3">
      <c r="B86" s="120"/>
      <c r="C86" s="620" t="s">
        <v>336</v>
      </c>
      <c r="D86" s="1067"/>
      <c r="E86" s="697"/>
      <c r="F86" s="665"/>
      <c r="G86" s="665"/>
      <c r="H86" s="1778"/>
      <c r="I86" s="1778"/>
      <c r="J86" s="1171"/>
      <c r="K86" s="1172"/>
      <c r="L86" s="665"/>
      <c r="M86" s="743" t="str">
        <f t="shared" si="6"/>
        <v>0,00000</v>
      </c>
      <c r="N86" s="122"/>
      <c r="P86" s="741"/>
      <c r="Q86" s="1162"/>
      <c r="R86" s="742"/>
      <c r="S86" s="182"/>
      <c r="T86" s="182"/>
      <c r="U86" s="182"/>
      <c r="V86" s="182"/>
      <c r="W86" s="182"/>
      <c r="X86" s="182"/>
      <c r="Y86" s="182"/>
      <c r="Z86" s="182"/>
      <c r="AA86" s="182"/>
      <c r="AB86" s="182"/>
      <c r="AC86" s="182"/>
      <c r="AD86" s="182"/>
      <c r="AE86" s="182"/>
      <c r="AF86" s="182"/>
      <c r="AG86" s="182"/>
      <c r="AH86" s="182"/>
      <c r="AJ86" s="182"/>
      <c r="AK86" s="182"/>
      <c r="AL86" s="182"/>
      <c r="AM86" s="182"/>
      <c r="AN86" s="182"/>
      <c r="AO86" s="182"/>
      <c r="AQ86" s="182"/>
      <c r="AR86" s="182"/>
      <c r="AS86" s="182"/>
      <c r="AT86" s="182"/>
      <c r="AU86" s="182"/>
      <c r="AV86" s="182"/>
      <c r="AW86" s="182"/>
      <c r="AX86" s="182"/>
      <c r="AY86" s="182"/>
      <c r="AZ86" s="182"/>
      <c r="BA86" s="182"/>
      <c r="BB86" s="182"/>
      <c r="BC86" s="182"/>
      <c r="BD86" s="182"/>
      <c r="BE86" s="182"/>
      <c r="BG86" s="182"/>
      <c r="BH86" s="182"/>
      <c r="BI86" s="182"/>
      <c r="BJ86" s="182"/>
      <c r="BK86" s="182"/>
      <c r="BL86" s="182"/>
      <c r="BM86" s="182"/>
      <c r="BN86" s="182"/>
      <c r="BO86" s="182"/>
      <c r="BP86" s="182"/>
      <c r="BQ86" s="182"/>
      <c r="BR86" s="182"/>
      <c r="BS86" s="182"/>
      <c r="BT86" s="182"/>
      <c r="BU86" s="182"/>
      <c r="BV86" s="182"/>
      <c r="BX86" s="182"/>
      <c r="BY86" s="182"/>
      <c r="BZ86" s="182"/>
      <c r="CA86" s="182"/>
      <c r="CB86" s="182"/>
      <c r="CC86" s="182"/>
      <c r="CD86" s="182"/>
      <c r="CE86" s="182"/>
      <c r="CF86" s="182"/>
      <c r="CG86" s="182"/>
      <c r="CH86" s="182"/>
      <c r="CI86" s="182"/>
      <c r="CJ86" s="182"/>
      <c r="CK86" s="182"/>
      <c r="CM86" s="182"/>
      <c r="CN86" s="182"/>
      <c r="CO86" s="182"/>
      <c r="CP86" s="182"/>
      <c r="CQ86" s="182"/>
      <c r="CR86" s="182"/>
      <c r="CS86" s="182"/>
      <c r="CT86" s="182"/>
      <c r="CU86" s="182"/>
      <c r="CV86" s="182"/>
      <c r="CW86" s="182"/>
      <c r="CX86" s="182"/>
      <c r="CY86" s="182"/>
      <c r="CZ86" s="182"/>
      <c r="DA86" s="182"/>
      <c r="DB86" s="182"/>
    </row>
    <row r="87" spans="2:108" ht="13.5" customHeight="1" x14ac:dyDescent="0.25">
      <c r="B87" s="124"/>
      <c r="C87" s="125"/>
      <c r="D87" s="735"/>
      <c r="E87" s="125"/>
      <c r="F87" s="125"/>
      <c r="G87" s="125"/>
      <c r="H87" s="125"/>
      <c r="I87" s="125"/>
      <c r="J87" s="125"/>
      <c r="K87" s="125"/>
      <c r="L87" s="125"/>
      <c r="M87" s="125"/>
      <c r="N87" s="126"/>
      <c r="P87" s="1163"/>
      <c r="Q87" s="1164"/>
      <c r="R87" s="1165"/>
      <c r="S87" s="182"/>
      <c r="T87" s="182"/>
      <c r="U87" s="182"/>
      <c r="V87" s="182"/>
      <c r="W87" s="182"/>
      <c r="X87" s="182"/>
      <c r="Y87" s="182"/>
      <c r="Z87" s="182"/>
      <c r="AA87" s="182"/>
      <c r="AB87" s="182"/>
      <c r="AC87" s="182"/>
      <c r="AD87" s="182"/>
      <c r="AE87" s="182"/>
      <c r="AF87" s="182"/>
      <c r="AG87" s="182"/>
      <c r="AH87" s="182"/>
      <c r="AJ87" s="182"/>
      <c r="AK87" s="182"/>
      <c r="AL87" s="182"/>
      <c r="AM87" s="182"/>
      <c r="AN87" s="182"/>
      <c r="AO87" s="182"/>
      <c r="AQ87" s="182"/>
      <c r="AR87" s="182"/>
      <c r="AS87" s="182"/>
      <c r="AT87" s="182"/>
      <c r="AU87" s="182"/>
      <c r="AV87" s="182"/>
      <c r="AW87" s="182"/>
      <c r="AX87" s="182"/>
      <c r="AY87" s="182"/>
      <c r="AZ87" s="182"/>
      <c r="BA87" s="182"/>
      <c r="BB87" s="182"/>
      <c r="BC87" s="182"/>
      <c r="BD87" s="182"/>
      <c r="BE87" s="182"/>
      <c r="BG87" s="182"/>
      <c r="BH87" s="182"/>
      <c r="BI87" s="182"/>
      <c r="BJ87" s="182"/>
      <c r="BK87" s="182"/>
      <c r="BL87" s="182"/>
      <c r="BM87" s="182"/>
      <c r="BN87" s="182"/>
      <c r="BO87" s="182"/>
      <c r="BP87" s="182"/>
      <c r="BQ87" s="182"/>
      <c r="BR87" s="182"/>
      <c r="BS87" s="182"/>
      <c r="BT87" s="182"/>
      <c r="BU87" s="182"/>
      <c r="BV87" s="182"/>
      <c r="BX87" s="182"/>
      <c r="BY87" s="182"/>
      <c r="BZ87" s="182"/>
      <c r="CA87" s="182"/>
      <c r="CB87" s="182"/>
      <c r="CC87" s="182"/>
      <c r="CD87" s="182"/>
      <c r="CE87" s="182"/>
      <c r="CF87" s="182"/>
      <c r="CG87" s="182"/>
      <c r="CH87" s="182"/>
      <c r="CI87" s="182"/>
      <c r="CJ87" s="182"/>
      <c r="CK87" s="182"/>
      <c r="CM87" s="182"/>
      <c r="CN87" s="182"/>
      <c r="CO87" s="182"/>
      <c r="CP87" s="182"/>
      <c r="CQ87" s="182"/>
      <c r="CR87" s="182"/>
      <c r="CS87" s="182"/>
      <c r="CT87" s="182"/>
      <c r="CU87" s="182"/>
      <c r="CV87" s="182"/>
      <c r="CW87" s="182"/>
      <c r="CX87" s="182"/>
      <c r="CY87" s="182"/>
      <c r="CZ87" s="182"/>
      <c r="DA87" s="182"/>
      <c r="DB87" s="182"/>
    </row>
    <row r="88" spans="2:108" ht="16.5" customHeight="1" thickBot="1" x14ac:dyDescent="0.3">
      <c r="DD88" s="107" t="s">
        <v>1073</v>
      </c>
    </row>
    <row r="89" spans="2:108" ht="24.9" customHeight="1" thickBot="1" x14ac:dyDescent="0.3">
      <c r="C89" s="1512" t="s">
        <v>1386</v>
      </c>
      <c r="D89" s="1513"/>
      <c r="E89" s="1513"/>
      <c r="F89" s="1513"/>
      <c r="G89" s="1513"/>
      <c r="H89" s="1513"/>
      <c r="I89" s="1513"/>
      <c r="J89" s="1513"/>
      <c r="K89" s="1513"/>
      <c r="L89" s="1593"/>
      <c r="M89" s="334">
        <f>SUM(M57:M86)</f>
        <v>0.26599559999999994</v>
      </c>
      <c r="DD89" s="107" t="s">
        <v>1074</v>
      </c>
    </row>
    <row r="93" spans="2:108" hidden="1" x14ac:dyDescent="0.25">
      <c r="D93" s="1161" t="s">
        <v>65</v>
      </c>
    </row>
    <row r="94" spans="2:108" ht="15.6" hidden="1" x14ac:dyDescent="0.25">
      <c r="D94" s="1161" t="s">
        <v>1765</v>
      </c>
    </row>
    <row r="95" spans="2:108" hidden="1" x14ac:dyDescent="0.25">
      <c r="D95" s="1161"/>
    </row>
    <row r="96" spans="2:108" hidden="1" x14ac:dyDescent="0.25">
      <c r="D96" s="1161"/>
    </row>
    <row r="97" spans="4:4" hidden="1" x14ac:dyDescent="0.25">
      <c r="D97" s="1161"/>
    </row>
    <row r="98" spans="4:4" hidden="1" x14ac:dyDescent="0.25">
      <c r="D98" s="1161"/>
    </row>
    <row r="99" spans="4:4" hidden="1" x14ac:dyDescent="0.25">
      <c r="D99" s="1160" t="s">
        <v>1073</v>
      </c>
    </row>
    <row r="100" spans="4:4" hidden="1" x14ac:dyDescent="0.25">
      <c r="D100" s="1160" t="s">
        <v>1074</v>
      </c>
    </row>
    <row r="101" spans="4:4" hidden="1" x14ac:dyDescent="0.25">
      <c r="D101" s="1160" t="s">
        <v>1075</v>
      </c>
    </row>
    <row r="102" spans="4:4" hidden="1" x14ac:dyDescent="0.25">
      <c r="D102" s="1160" t="s">
        <v>1076</v>
      </c>
    </row>
    <row r="103" spans="4:4" hidden="1" x14ac:dyDescent="0.25">
      <c r="D103" s="1160" t="s">
        <v>1077</v>
      </c>
    </row>
    <row r="104" spans="4:4" hidden="1" x14ac:dyDescent="0.25">
      <c r="D104" s="1160" t="s">
        <v>925</v>
      </c>
    </row>
  </sheetData>
  <sheetProtection algorithmName="SHA-512" hashValue="YpWdGHJ89ytG/Z+kJscpV/YTxhJyvVWAYI+9EeY5Eai0OiWFVNBexSUa0pR9o7KNmC9fKOc/25waVjxDoo2HpA==" saltValue="i8vvGWd6C8WhBkTOFnRuwQ==" spinCount="100000" sheet="1" objects="1" scenarios="1"/>
  <mergeCells count="71">
    <mergeCell ref="B2:Y2"/>
    <mergeCell ref="C12:C14"/>
    <mergeCell ref="D12:G12"/>
    <mergeCell ref="H12:K12"/>
    <mergeCell ref="L12:O12"/>
    <mergeCell ref="D13:E13"/>
    <mergeCell ref="H13:I13"/>
    <mergeCell ref="L13:M13"/>
    <mergeCell ref="M4:Q4"/>
    <mergeCell ref="M5:Q5"/>
    <mergeCell ref="F4:I4"/>
    <mergeCell ref="F5:G5"/>
    <mergeCell ref="H5:I5"/>
    <mergeCell ref="AA11:AD14"/>
    <mergeCell ref="AA24:AD31"/>
    <mergeCell ref="AA32:AD45"/>
    <mergeCell ref="S5:Y5"/>
    <mergeCell ref="P12:S12"/>
    <mergeCell ref="T12:W12"/>
    <mergeCell ref="P13:Q13"/>
    <mergeCell ref="T13:U13"/>
    <mergeCell ref="AA19:AD21"/>
    <mergeCell ref="AA22:AD23"/>
    <mergeCell ref="P53:R54"/>
    <mergeCell ref="P55:R56"/>
    <mergeCell ref="P57:R58"/>
    <mergeCell ref="AA15:AD17"/>
    <mergeCell ref="E55:E56"/>
    <mergeCell ref="F55:F56"/>
    <mergeCell ref="C47:W47"/>
    <mergeCell ref="C54:C56"/>
    <mergeCell ref="C51:H51"/>
    <mergeCell ref="C52:H52"/>
    <mergeCell ref="I51:M51"/>
    <mergeCell ref="I52:M52"/>
    <mergeCell ref="K55:L55"/>
    <mergeCell ref="H55:I56"/>
    <mergeCell ref="G55:G56"/>
    <mergeCell ref="D54:M54"/>
    <mergeCell ref="D55:D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C89:L89"/>
    <mergeCell ref="H82:I82"/>
    <mergeCell ref="H83:I83"/>
    <mergeCell ref="H84:I84"/>
    <mergeCell ref="H85:I85"/>
    <mergeCell ref="H86:I86"/>
  </mergeCells>
  <dataValidations count="6">
    <dataValidation type="decimal" operator="greaterThanOrEqual" allowBlank="1" showInputMessage="1" showErrorMessage="1" error="El valor que heu introduït no és vàlid._x000a__x000a_El valor ha de ser un número major que 0." sqref="U15:U44 Q15:Q44 M15:M44 I15:I44 E15:E44" xr:uid="{00000000-0002-0000-1300-000000000000}">
      <formula1>0</formula1>
    </dataValidation>
    <dataValidation operator="greaterThanOrEqual" allowBlank="1" showInputMessage="1" showErrorMessage="1" sqref="C15:C44 H57:H86 C57:C86" xr:uid="{00000000-0002-0000-1300-000001000000}"/>
    <dataValidation type="list" operator="greaterThanOrEqual" allowBlank="1" showInputMessage="1" showErrorMessage="1" sqref="D15:D44 L15:L44 H15:H44 T15:T44 P15:P44" xr:uid="{00000000-0002-0000-1300-000002000000}">
      <formula1>$D$93:$D$94</formula1>
    </dataValidation>
    <dataValidation operator="greaterThanOrEqual" allowBlank="1" showInputMessage="1" showErrorMessage="1" error="El valor que heu introduït no és vàlid._x000a__x000a_El valor ha de ser un número major que 0." sqref="E57:E86 K57:K86" xr:uid="{00000000-0002-0000-1300-000003000000}"/>
    <dataValidation type="list" allowBlank="1" showInputMessage="1" showErrorMessage="1" sqref="R5" xr:uid="{00000000-0002-0000-1300-000004000000}">
      <formula1>$D$99:$D$104</formula1>
    </dataValidation>
    <dataValidation type="list" allowBlank="1" showInputMessage="1" showErrorMessage="1" sqref="L57:L86" xr:uid="{00000000-0002-0000-1300-000005000000}">
      <formula1>$D$99:$D$103</formula1>
    </dataValidation>
  </dataValidations>
  <hyperlinks>
    <hyperlink ref="AA19" r:id="rId1" display="Càlcul de les emissions de GEH derivades de la gestió dels residus municipals. Metodologia per organitzacions. Març 2014" xr:uid="{00000000-0004-0000-1300-000000000000}"/>
    <hyperlink ref="AA19:AA22" r:id="rId2" display="Càlcul de les emissions de GEH derivades de la gestió dels residus municipals. Metodologia per organitzacions. Febrer 2015" xr:uid="{00000000-0004-0000-1300-000001000000}"/>
    <hyperlink ref="AA19:AA21" r:id="rId3" display="Càlcul de les emissions de GEH derivades de la gestió dels residus municipals. Metodologia per organitzacions. Febrer 2020" xr:uid="{00000000-0004-0000-1300-000002000000}"/>
    <hyperlink ref="AA15:AA17" r:id="rId4" display="Guia pràctica per al càlcul d'emissions de gasos amb efecte d'hivernacle. Versió 2020. " xr:uid="{00000000-0004-0000-1300-000003000000}"/>
    <hyperlink ref="F5:G5" location="IND_Residus!B9" display="IND_Residus!B9" xr:uid="{00000000-0004-0000-1300-000004000000}"/>
    <hyperlink ref="H5:I5" location="IND_Residus!B50" display="Residus industrials" xr:uid="{00000000-0004-0000-1300-000005000000}"/>
    <hyperlink ref="P57" r:id="rId5" display="Guia pràctica per al càlcul d'emissions de gasos amb efecte d'hivernacle. Versió 2020. " xr:uid="{00000000-0004-0000-1300-000006000000}"/>
    <hyperlink ref="P55" r:id="rId6" display="Guia pràctica per al càlcul d'emissions de gasos amb efecte d'hivernacle. Versió 2020. " xr:uid="{00000000-0004-0000-1300-000007000000}"/>
    <hyperlink ref="I51:M51" location="'Factors emissió OCCC'!B72" display="Taula A. Factors d'emissió desagregats dels Residus industrials (Pestanya Factors emissió OCCC)" xr:uid="{00000000-0004-0000-1300-000008000000}"/>
    <hyperlink ref="I52:M52" location="'Factors emissió OCCC'!B134" display="Taula B. Factors d'emissió agregats dels Residus industrials (Pestanya Factors emissió OCCC)" xr:uid="{00000000-0004-0000-1300-000009000000}"/>
    <hyperlink ref="AA19:AD21" r:id="rId7" display="Càlcul de les emissions de GEH derivades de la gestió dels residus municipals. Metodologia per organitzacions. Abril 2024" xr:uid="{00000000-0004-0000-1300-00000A000000}"/>
    <hyperlink ref="P57:R58" r:id="rId8" display="Petjada de carboni de la gestió dels residus industrials de Catalunya. Resultats anuals 2017-2020. Agència Catalana de Residus (ARC). Desembre 2021." xr:uid="{00000000-0004-0000-1300-00000B000000}"/>
  </hyperlinks>
  <pageMargins left="0.75" right="0.75" top="1" bottom="1" header="0.5" footer="0.5"/>
  <pageSetup paperSize="9" scale="35" orientation="landscape" r:id="rId9"/>
  <headerFooter alignWithMargins="0"/>
  <drawing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ull24">
    <tabColor indexed="27"/>
    <pageSetUpPr autoPageBreaks="0" fitToPage="1"/>
  </sheetPr>
  <dimension ref="B1:K92"/>
  <sheetViews>
    <sheetView zoomScaleNormal="100" workbookViewId="0">
      <selection activeCell="D14" sqref="D14"/>
    </sheetView>
  </sheetViews>
  <sheetFormatPr defaultColWidth="9.44140625" defaultRowHeight="13.2" outlineLevelRow="1" x14ac:dyDescent="0.25"/>
  <cols>
    <col min="1" max="1" width="3.44140625" style="107" customWidth="1"/>
    <col min="2" max="2" width="5.44140625" style="107" customWidth="1"/>
    <col min="3" max="3" width="38.33203125" style="107" customWidth="1"/>
    <col min="4" max="4" width="28.44140625" style="107" customWidth="1"/>
    <col min="5" max="6" width="27.6640625" style="107" customWidth="1"/>
    <col min="7" max="7" width="12.44140625" style="107" customWidth="1"/>
    <col min="8" max="8" width="21" style="107" customWidth="1"/>
    <col min="9" max="9" width="40.44140625" style="107" customWidth="1"/>
    <col min="10" max="10" width="19.109375" style="107" customWidth="1"/>
    <col min="11" max="11" width="9.44140625" style="107" hidden="1" customWidth="1"/>
    <col min="12" max="16384" width="9.44140625" style="107"/>
  </cols>
  <sheetData>
    <row r="1" spans="2:11" ht="17.25" customHeight="1" x14ac:dyDescent="0.25">
      <c r="B1" s="128"/>
    </row>
    <row r="2" spans="2:11" ht="33.75" customHeight="1" x14ac:dyDescent="0.25">
      <c r="B2" s="1535" t="s">
        <v>799</v>
      </c>
      <c r="C2" s="1535"/>
      <c r="D2" s="1535"/>
      <c r="E2" s="1535"/>
    </row>
    <row r="3" spans="2:11" ht="17.25" customHeight="1" thickBot="1" x14ac:dyDescent="0.3">
      <c r="B3" s="182"/>
      <c r="C3" s="182"/>
      <c r="D3" s="182"/>
      <c r="E3" s="182"/>
    </row>
    <row r="4" spans="2:11" ht="29.25" customHeight="1" thickBot="1" x14ac:dyDescent="0.3">
      <c r="B4" s="640"/>
      <c r="C4" s="130" t="s">
        <v>0</v>
      </c>
      <c r="D4" s="1824" t="s">
        <v>1635</v>
      </c>
      <c r="E4" s="1825"/>
      <c r="G4" s="1562" t="s">
        <v>1109</v>
      </c>
      <c r="H4" s="1571"/>
      <c r="I4" s="989" t="str">
        <f>"OCCC"</f>
        <v>OCCC</v>
      </c>
    </row>
    <row r="5" spans="2:11" ht="29.25" customHeight="1" thickBot="1" x14ac:dyDescent="0.3">
      <c r="B5" s="641"/>
      <c r="C5" s="130" t="s">
        <v>51</v>
      </c>
      <c r="D5" s="1177" t="s">
        <v>720</v>
      </c>
      <c r="E5" s="1176" t="s">
        <v>721</v>
      </c>
      <c r="G5" s="1562" t="s">
        <v>1110</v>
      </c>
      <c r="H5" s="1571"/>
      <c r="I5" s="1016"/>
    </row>
    <row r="6" spans="2:11" ht="17.25" customHeight="1" x14ac:dyDescent="0.25">
      <c r="B6" s="642"/>
      <c r="C6" s="130" t="s">
        <v>1</v>
      </c>
      <c r="D6" s="182"/>
      <c r="E6" s="182"/>
    </row>
    <row r="7" spans="2:11" ht="17.25" customHeight="1" x14ac:dyDescent="0.25">
      <c r="B7" s="643"/>
      <c r="C7" s="130" t="s">
        <v>52</v>
      </c>
      <c r="D7" s="564"/>
      <c r="E7" s="182"/>
    </row>
    <row r="8" spans="2:11" ht="17.25" customHeight="1" x14ac:dyDescent="0.25">
      <c r="B8" s="130"/>
      <c r="C8" s="130"/>
      <c r="D8" s="182"/>
      <c r="E8" s="182"/>
    </row>
    <row r="9" spans="2:11" ht="17.25" customHeight="1" x14ac:dyDescent="0.25">
      <c r="B9" s="716" t="s">
        <v>920</v>
      </c>
      <c r="C9" s="716"/>
      <c r="D9" s="717"/>
      <c r="E9" s="717"/>
      <c r="F9" s="718"/>
      <c r="G9" s="718"/>
    </row>
    <row r="10" spans="2:11" ht="17.25" customHeight="1" thickBot="1" x14ac:dyDescent="0.3">
      <c r="B10" s="115"/>
      <c r="C10" s="183"/>
      <c r="D10" s="183"/>
      <c r="E10" s="116"/>
      <c r="F10" s="116"/>
      <c r="G10" s="117"/>
      <c r="I10" s="1480" t="s">
        <v>1363</v>
      </c>
      <c r="K10" s="1160" t="s">
        <v>1073</v>
      </c>
    </row>
    <row r="11" spans="2:11" s="160" customFormat="1" ht="36.75" customHeight="1" x14ac:dyDescent="0.25">
      <c r="B11" s="644"/>
      <c r="C11" s="1561" t="s">
        <v>1770</v>
      </c>
      <c r="D11" s="612" t="s">
        <v>1106</v>
      </c>
      <c r="E11" s="612" t="s">
        <v>1098</v>
      </c>
      <c r="F11" s="613" t="s">
        <v>1107</v>
      </c>
      <c r="G11" s="645"/>
      <c r="H11" s="646"/>
      <c r="I11" s="1592"/>
      <c r="K11" s="1160" t="s">
        <v>1074</v>
      </c>
    </row>
    <row r="12" spans="2:11" s="160" customFormat="1" ht="27.75" customHeight="1" x14ac:dyDescent="0.25">
      <c r="B12" s="644"/>
      <c r="C12" s="1523"/>
      <c r="D12" s="583" t="s">
        <v>63</v>
      </c>
      <c r="E12" s="583" t="s">
        <v>1108</v>
      </c>
      <c r="F12" s="610" t="s">
        <v>1072</v>
      </c>
      <c r="G12" s="645"/>
      <c r="H12" s="646"/>
      <c r="I12" s="647"/>
      <c r="K12" s="1160" t="s">
        <v>1076</v>
      </c>
    </row>
    <row r="13" spans="2:11" ht="21" customHeight="1" x14ac:dyDescent="0.25">
      <c r="B13" s="120"/>
      <c r="C13" s="619" t="s">
        <v>66</v>
      </c>
      <c r="D13" s="187">
        <v>22667</v>
      </c>
      <c r="E13" s="648">
        <f>IF(D13=0,"",'Factors emissió OCCC'!$D$57)</f>
        <v>0.51695538737089131</v>
      </c>
      <c r="F13" s="649">
        <f>IF(D13=0,"0,00000",(D13*E13)/1000)</f>
        <v>11.717827765535992</v>
      </c>
      <c r="G13" s="122"/>
      <c r="H13" s="650"/>
      <c r="I13" s="1667" t="s">
        <v>1836</v>
      </c>
      <c r="K13" s="1160" t="s">
        <v>1077</v>
      </c>
    </row>
    <row r="14" spans="2:11" ht="21" customHeight="1" x14ac:dyDescent="0.25">
      <c r="B14" s="120"/>
      <c r="C14" s="619" t="s">
        <v>67</v>
      </c>
      <c r="D14" s="187"/>
      <c r="E14" s="648" t="str">
        <f>IF(D14=0,"",'Factors emissió OCCC'!$D$57)</f>
        <v/>
      </c>
      <c r="F14" s="649" t="str">
        <f t="shared" ref="F14:F42" si="0">IF(D14=0,"0,00000",(D14*E14)/1000)</f>
        <v>0,00000</v>
      </c>
      <c r="G14" s="122"/>
      <c r="H14" s="650"/>
      <c r="I14" s="1667"/>
      <c r="K14" s="1160" t="s">
        <v>925</v>
      </c>
    </row>
    <row r="15" spans="2:11" ht="21" customHeight="1" x14ac:dyDescent="0.25">
      <c r="B15" s="120"/>
      <c r="C15" s="619" t="s">
        <v>68</v>
      </c>
      <c r="D15" s="187"/>
      <c r="E15" s="648" t="str">
        <f>IF(D15=0,"",'Factors emissió OCCC'!$D$57)</f>
        <v/>
      </c>
      <c r="F15" s="649" t="str">
        <f t="shared" si="0"/>
        <v>0,00000</v>
      </c>
      <c r="G15" s="122"/>
      <c r="H15" s="650"/>
      <c r="I15" s="1667"/>
    </row>
    <row r="16" spans="2:11" ht="21" customHeight="1" x14ac:dyDescent="0.25">
      <c r="B16" s="120"/>
      <c r="C16" s="619" t="s">
        <v>69</v>
      </c>
      <c r="D16" s="187"/>
      <c r="E16" s="648" t="str">
        <f>IF(D16=0,"",'Factors emissió OCCC'!$D$57)</f>
        <v/>
      </c>
      <c r="F16" s="649" t="str">
        <f t="shared" si="0"/>
        <v>0,00000</v>
      </c>
      <c r="G16" s="122"/>
      <c r="H16" s="650"/>
      <c r="I16" s="318"/>
    </row>
    <row r="17" spans="2:9" ht="21" customHeight="1" x14ac:dyDescent="0.25">
      <c r="B17" s="120"/>
      <c r="C17" s="619" t="s">
        <v>70</v>
      </c>
      <c r="D17" s="187"/>
      <c r="E17" s="648" t="str">
        <f>IF(D17=0,"",'Factors emissió OCCC'!$D$57)</f>
        <v/>
      </c>
      <c r="F17" s="649" t="str">
        <f t="shared" si="0"/>
        <v>0,00000</v>
      </c>
      <c r="G17" s="122"/>
      <c r="H17" s="650"/>
      <c r="I17" s="1667" t="s">
        <v>1843</v>
      </c>
    </row>
    <row r="18" spans="2:9" ht="21" customHeight="1" x14ac:dyDescent="0.25">
      <c r="B18" s="120"/>
      <c r="C18" s="619" t="s">
        <v>71</v>
      </c>
      <c r="D18" s="187"/>
      <c r="E18" s="648" t="str">
        <f>IF(D18=0,"",'Factors emissió OCCC'!$D$57)</f>
        <v/>
      </c>
      <c r="F18" s="649" t="str">
        <f t="shared" si="0"/>
        <v>0,00000</v>
      </c>
      <c r="G18" s="122"/>
      <c r="H18" s="650"/>
      <c r="I18" s="1667"/>
    </row>
    <row r="19" spans="2:9" ht="21" customHeight="1" outlineLevel="1" x14ac:dyDescent="0.25">
      <c r="B19" s="120"/>
      <c r="C19" s="619" t="s">
        <v>72</v>
      </c>
      <c r="D19" s="187"/>
      <c r="E19" s="648" t="str">
        <f>IF(D19=0,"",'Factors emissió OCCC'!$D$57)</f>
        <v/>
      </c>
      <c r="F19" s="649" t="str">
        <f t="shared" si="0"/>
        <v>0,00000</v>
      </c>
      <c r="G19" s="122"/>
      <c r="H19" s="650"/>
      <c r="I19" s="1667"/>
    </row>
    <row r="20" spans="2:9" ht="21" customHeight="1" outlineLevel="1" x14ac:dyDescent="0.25">
      <c r="B20" s="120"/>
      <c r="C20" s="619" t="s">
        <v>73</v>
      </c>
      <c r="D20" s="187"/>
      <c r="E20" s="648" t="str">
        <f>IF(D20=0,"",'Factors emissió OCCC'!$D$57)</f>
        <v/>
      </c>
      <c r="F20" s="649" t="str">
        <f t="shared" si="0"/>
        <v>0,00000</v>
      </c>
      <c r="G20" s="122"/>
      <c r="H20" s="650"/>
      <c r="I20" s="651"/>
    </row>
    <row r="21" spans="2:9" ht="21" customHeight="1" outlineLevel="1" x14ac:dyDescent="0.25">
      <c r="B21" s="120"/>
      <c r="C21" s="619" t="s">
        <v>74</v>
      </c>
      <c r="D21" s="187"/>
      <c r="E21" s="648" t="str">
        <f>IF(D21=0,"",'Factors emissió OCCC'!$D$57)</f>
        <v/>
      </c>
      <c r="F21" s="649" t="str">
        <f t="shared" si="0"/>
        <v>0,00000</v>
      </c>
      <c r="G21" s="122"/>
      <c r="H21" s="650"/>
      <c r="I21" s="318"/>
    </row>
    <row r="22" spans="2:9" ht="21" customHeight="1" outlineLevel="1" x14ac:dyDescent="0.25">
      <c r="B22" s="120"/>
      <c r="C22" s="619" t="s">
        <v>75</v>
      </c>
      <c r="D22" s="187"/>
      <c r="E22" s="648" t="str">
        <f>IF(D22=0,"",'Factors emissió OCCC'!$D$57)</f>
        <v/>
      </c>
      <c r="F22" s="649" t="str">
        <f t="shared" si="0"/>
        <v>0,00000</v>
      </c>
      <c r="G22" s="122"/>
      <c r="H22" s="650"/>
      <c r="I22" s="1445" t="s">
        <v>1771</v>
      </c>
    </row>
    <row r="23" spans="2:9" ht="21" customHeight="1" outlineLevel="1" x14ac:dyDescent="0.25">
      <c r="B23" s="120"/>
      <c r="C23" s="619" t="s">
        <v>76</v>
      </c>
      <c r="D23" s="187"/>
      <c r="E23" s="648" t="str">
        <f>IF(D23=0,"",'Factors emissió OCCC'!$D$57)</f>
        <v/>
      </c>
      <c r="F23" s="649" t="str">
        <f t="shared" si="0"/>
        <v>0,00000</v>
      </c>
      <c r="G23" s="122"/>
      <c r="H23" s="650"/>
      <c r="I23" s="1445"/>
    </row>
    <row r="24" spans="2:9" ht="21" customHeight="1" outlineLevel="1" x14ac:dyDescent="0.25">
      <c r="B24" s="120"/>
      <c r="C24" s="619" t="s">
        <v>77</v>
      </c>
      <c r="D24" s="187"/>
      <c r="E24" s="648" t="str">
        <f>IF(D24=0,"",'Factors emissió OCCC'!$D$57)</f>
        <v/>
      </c>
      <c r="F24" s="649" t="str">
        <f t="shared" si="0"/>
        <v>0,00000</v>
      </c>
      <c r="G24" s="122"/>
      <c r="H24" s="650"/>
      <c r="I24" s="1445"/>
    </row>
    <row r="25" spans="2:9" ht="21" customHeight="1" outlineLevel="1" x14ac:dyDescent="0.25">
      <c r="B25" s="120"/>
      <c r="C25" s="619" t="s">
        <v>78</v>
      </c>
      <c r="D25" s="187"/>
      <c r="E25" s="648" t="str">
        <f>IF(D25=0,"",'Factors emissió OCCC'!$D$57)</f>
        <v/>
      </c>
      <c r="F25" s="649" t="str">
        <f t="shared" si="0"/>
        <v>0,00000</v>
      </c>
      <c r="G25" s="122"/>
      <c r="I25" s="1445"/>
    </row>
    <row r="26" spans="2:9" ht="21" customHeight="1" outlineLevel="1" x14ac:dyDescent="0.25">
      <c r="B26" s="120"/>
      <c r="C26" s="619" t="s">
        <v>79</v>
      </c>
      <c r="D26" s="187"/>
      <c r="E26" s="648" t="str">
        <f>IF(D26=0,"",'Factors emissió OCCC'!$D$57)</f>
        <v/>
      </c>
      <c r="F26" s="649" t="str">
        <f t="shared" si="0"/>
        <v>0,00000</v>
      </c>
      <c r="G26" s="122"/>
      <c r="I26" s="1445"/>
    </row>
    <row r="27" spans="2:9" ht="21" customHeight="1" outlineLevel="1" x14ac:dyDescent="0.25">
      <c r="B27" s="120"/>
      <c r="C27" s="619" t="s">
        <v>80</v>
      </c>
      <c r="D27" s="187"/>
      <c r="E27" s="648" t="str">
        <f>IF(D27=0,"",'Factors emissió OCCC'!$D$57)</f>
        <v/>
      </c>
      <c r="F27" s="649" t="str">
        <f t="shared" si="0"/>
        <v>0,00000</v>
      </c>
      <c r="G27" s="122"/>
      <c r="I27" s="1445"/>
    </row>
    <row r="28" spans="2:9" ht="21" customHeight="1" outlineLevel="1" x14ac:dyDescent="0.25">
      <c r="B28" s="120"/>
      <c r="C28" s="619" t="s">
        <v>81</v>
      </c>
      <c r="D28" s="187"/>
      <c r="E28" s="648" t="str">
        <f>IF(D28=0,"",'Factors emissió OCCC'!$D$57)</f>
        <v/>
      </c>
      <c r="F28" s="649" t="str">
        <f t="shared" si="0"/>
        <v>0,00000</v>
      </c>
      <c r="G28" s="122"/>
      <c r="I28" s="1445"/>
    </row>
    <row r="29" spans="2:9" ht="21" customHeight="1" outlineLevel="1" x14ac:dyDescent="0.25">
      <c r="B29" s="120"/>
      <c r="C29" s="619" t="s">
        <v>82</v>
      </c>
      <c r="D29" s="187"/>
      <c r="E29" s="648" t="str">
        <f>IF(D29=0,"",'Factors emissió OCCC'!$D$57)</f>
        <v/>
      </c>
      <c r="F29" s="649" t="str">
        <f t="shared" si="0"/>
        <v>0,00000</v>
      </c>
      <c r="G29" s="122"/>
      <c r="I29" s="1445"/>
    </row>
    <row r="30" spans="2:9" ht="21" customHeight="1" outlineLevel="1" x14ac:dyDescent="0.25">
      <c r="B30" s="120"/>
      <c r="C30" s="619" t="s">
        <v>83</v>
      </c>
      <c r="D30" s="187"/>
      <c r="E30" s="648" t="str">
        <f>IF(D30=0,"",'Factors emissió OCCC'!$D$57)</f>
        <v/>
      </c>
      <c r="F30" s="649" t="str">
        <f t="shared" si="0"/>
        <v>0,00000</v>
      </c>
      <c r="G30" s="122"/>
      <c r="I30" s="652"/>
    </row>
    <row r="31" spans="2:9" ht="21" customHeight="1" outlineLevel="1" x14ac:dyDescent="0.25">
      <c r="B31" s="120"/>
      <c r="C31" s="619" t="s">
        <v>84</v>
      </c>
      <c r="D31" s="187"/>
      <c r="E31" s="648" t="str">
        <f>IF(D31=0,"",'Factors emissió OCCC'!$D$57)</f>
        <v/>
      </c>
      <c r="F31" s="649" t="str">
        <f t="shared" si="0"/>
        <v>0,00000</v>
      </c>
      <c r="G31" s="122"/>
      <c r="I31" s="652"/>
    </row>
    <row r="32" spans="2:9" ht="21" customHeight="1" outlineLevel="1" x14ac:dyDescent="0.25">
      <c r="B32" s="120"/>
      <c r="C32" s="619" t="s">
        <v>85</v>
      </c>
      <c r="D32" s="187"/>
      <c r="E32" s="648" t="str">
        <f>IF(D32=0,"",'Factors emissió OCCC'!$D$57)</f>
        <v/>
      </c>
      <c r="F32" s="649" t="str">
        <f t="shared" si="0"/>
        <v>0,00000</v>
      </c>
      <c r="G32" s="122"/>
      <c r="I32" s="652"/>
    </row>
    <row r="33" spans="2:11" ht="21" customHeight="1" outlineLevel="1" x14ac:dyDescent="0.25">
      <c r="B33" s="120"/>
      <c r="C33" s="619" t="s">
        <v>327</v>
      </c>
      <c r="D33" s="187"/>
      <c r="E33" s="648" t="str">
        <f>IF(D33=0,"",'Factors emissió OCCC'!$D$57)</f>
        <v/>
      </c>
      <c r="F33" s="649" t="str">
        <f t="shared" si="0"/>
        <v>0,00000</v>
      </c>
      <c r="G33" s="122"/>
      <c r="I33" s="652"/>
    </row>
    <row r="34" spans="2:11" ht="21" customHeight="1" outlineLevel="1" x14ac:dyDescent="0.25">
      <c r="B34" s="120"/>
      <c r="C34" s="619" t="s">
        <v>328</v>
      </c>
      <c r="D34" s="187"/>
      <c r="E34" s="648" t="str">
        <f>IF(D34=0,"",'Factors emissió OCCC'!$D$57)</f>
        <v/>
      </c>
      <c r="F34" s="649" t="str">
        <f t="shared" si="0"/>
        <v>0,00000</v>
      </c>
      <c r="G34" s="122"/>
      <c r="I34" s="652"/>
    </row>
    <row r="35" spans="2:11" ht="21" customHeight="1" outlineLevel="1" x14ac:dyDescent="0.25">
      <c r="B35" s="120"/>
      <c r="C35" s="619" t="s">
        <v>329</v>
      </c>
      <c r="D35" s="187"/>
      <c r="E35" s="648" t="str">
        <f>IF(D35=0,"",'Factors emissió OCCC'!$D$57)</f>
        <v/>
      </c>
      <c r="F35" s="649" t="str">
        <f t="shared" si="0"/>
        <v>0,00000</v>
      </c>
      <c r="G35" s="122"/>
      <c r="I35" s="652"/>
    </row>
    <row r="36" spans="2:11" ht="21" customHeight="1" outlineLevel="1" x14ac:dyDescent="0.25">
      <c r="B36" s="120"/>
      <c r="C36" s="619" t="s">
        <v>330</v>
      </c>
      <c r="D36" s="187"/>
      <c r="E36" s="648" t="str">
        <f>IF(D36=0,"",'Factors emissió OCCC'!$D$57)</f>
        <v/>
      </c>
      <c r="F36" s="649" t="str">
        <f t="shared" si="0"/>
        <v>0,00000</v>
      </c>
      <c r="G36" s="122"/>
      <c r="I36" s="652"/>
    </row>
    <row r="37" spans="2:11" ht="21" customHeight="1" outlineLevel="1" x14ac:dyDescent="0.25">
      <c r="B37" s="120"/>
      <c r="C37" s="619" t="s">
        <v>331</v>
      </c>
      <c r="D37" s="187"/>
      <c r="E37" s="648" t="str">
        <f>IF(D37=0,"",'Factors emissió OCCC'!$D$57)</f>
        <v/>
      </c>
      <c r="F37" s="649" t="str">
        <f t="shared" si="0"/>
        <v>0,00000</v>
      </c>
      <c r="G37" s="122"/>
      <c r="I37" s="652"/>
    </row>
    <row r="38" spans="2:11" ht="21" customHeight="1" outlineLevel="1" x14ac:dyDescent="0.25">
      <c r="B38" s="120"/>
      <c r="C38" s="619" t="s">
        <v>332</v>
      </c>
      <c r="D38" s="187"/>
      <c r="E38" s="648" t="str">
        <f>IF(D38=0,"",'Factors emissió OCCC'!$D$57)</f>
        <v/>
      </c>
      <c r="F38" s="649" t="str">
        <f t="shared" si="0"/>
        <v>0,00000</v>
      </c>
      <c r="G38" s="122"/>
      <c r="I38" s="652"/>
    </row>
    <row r="39" spans="2:11" ht="21" customHeight="1" outlineLevel="1" x14ac:dyDescent="0.25">
      <c r="B39" s="120"/>
      <c r="C39" s="619" t="s">
        <v>333</v>
      </c>
      <c r="D39" s="187"/>
      <c r="E39" s="648" t="str">
        <f>IF(D39=0,"",'Factors emissió OCCC'!$D$57)</f>
        <v/>
      </c>
      <c r="F39" s="649" t="str">
        <f t="shared" si="0"/>
        <v>0,00000</v>
      </c>
      <c r="G39" s="122"/>
      <c r="I39" s="652"/>
    </row>
    <row r="40" spans="2:11" ht="21" customHeight="1" outlineLevel="1" x14ac:dyDescent="0.25">
      <c r="B40" s="120"/>
      <c r="C40" s="619" t="s">
        <v>334</v>
      </c>
      <c r="D40" s="187"/>
      <c r="E40" s="648" t="str">
        <f>IF(D40=0,"",'Factors emissió OCCC'!$D$57)</f>
        <v/>
      </c>
      <c r="F40" s="649" t="str">
        <f t="shared" si="0"/>
        <v>0,00000</v>
      </c>
      <c r="G40" s="122"/>
      <c r="I40" s="652"/>
    </row>
    <row r="41" spans="2:11" ht="21" customHeight="1" outlineLevel="1" x14ac:dyDescent="0.25">
      <c r="B41" s="120"/>
      <c r="C41" s="619" t="s">
        <v>335</v>
      </c>
      <c r="D41" s="187"/>
      <c r="E41" s="648" t="str">
        <f>IF(D41=0,"",'Factors emissió OCCC'!$D$57)</f>
        <v/>
      </c>
      <c r="F41" s="649" t="str">
        <f t="shared" si="0"/>
        <v>0,00000</v>
      </c>
      <c r="G41" s="122"/>
      <c r="I41" s="652"/>
    </row>
    <row r="42" spans="2:11" ht="21" customHeight="1" outlineLevel="1" thickBot="1" x14ac:dyDescent="0.3">
      <c r="B42" s="120"/>
      <c r="C42" s="620" t="s">
        <v>336</v>
      </c>
      <c r="D42" s="415"/>
      <c r="E42" s="653" t="str">
        <f>IF(D42=0,"",'Factors emissió OCCC'!$D$57)</f>
        <v/>
      </c>
      <c r="F42" s="654" t="str">
        <f t="shared" si="0"/>
        <v>0,00000</v>
      </c>
      <c r="G42" s="122"/>
      <c r="I42" s="652"/>
    </row>
    <row r="43" spans="2:11" ht="13.5" customHeight="1" x14ac:dyDescent="0.25">
      <c r="B43" s="124"/>
      <c r="C43" s="125"/>
      <c r="D43" s="125"/>
      <c r="E43" s="125"/>
      <c r="F43" s="125"/>
      <c r="G43" s="126"/>
      <c r="I43" s="655"/>
    </row>
    <row r="44" spans="2:11" ht="16.5" customHeight="1" thickBot="1" x14ac:dyDescent="0.3"/>
    <row r="45" spans="2:11" ht="24.9" customHeight="1" thickBot="1" x14ac:dyDescent="0.3">
      <c r="C45" s="1512" t="s">
        <v>1385</v>
      </c>
      <c r="D45" s="1513"/>
      <c r="E45" s="1564"/>
      <c r="F45" s="127">
        <f>SUM(F13:F42)</f>
        <v>11.717827765535992</v>
      </c>
    </row>
    <row r="46" spans="2:11" ht="17.25" customHeight="1" x14ac:dyDescent="0.25">
      <c r="B46" s="130"/>
      <c r="C46" s="130"/>
      <c r="D46" s="182"/>
      <c r="E46" s="182"/>
    </row>
    <row r="47" spans="2:11" ht="17.25" customHeight="1" x14ac:dyDescent="0.25">
      <c r="B47" s="716" t="s">
        <v>921</v>
      </c>
      <c r="C47" s="716"/>
      <c r="D47" s="717"/>
      <c r="E47" s="717"/>
      <c r="F47" s="718"/>
      <c r="G47" s="718"/>
    </row>
    <row r="48" spans="2:11" ht="17.25" customHeight="1" thickBot="1" x14ac:dyDescent="0.3">
      <c r="B48" s="115"/>
      <c r="C48" s="183"/>
      <c r="D48" s="183"/>
      <c r="E48" s="116"/>
      <c r="F48" s="116"/>
      <c r="G48" s="117"/>
      <c r="I48" s="1480" t="s">
        <v>1363</v>
      </c>
      <c r="K48" s="1160" t="s">
        <v>1073</v>
      </c>
    </row>
    <row r="49" spans="2:11" s="160" customFormat="1" ht="36.75" customHeight="1" x14ac:dyDescent="0.25">
      <c r="B49" s="644"/>
      <c r="C49" s="1561" t="s">
        <v>1770</v>
      </c>
      <c r="D49" s="612" t="s">
        <v>1106</v>
      </c>
      <c r="E49" s="612" t="s">
        <v>1098</v>
      </c>
      <c r="F49" s="613" t="s">
        <v>1107</v>
      </c>
      <c r="G49" s="645"/>
      <c r="H49" s="646"/>
      <c r="I49" s="1592"/>
      <c r="K49" s="1160" t="s">
        <v>1074</v>
      </c>
    </row>
    <row r="50" spans="2:11" s="160" customFormat="1" ht="27.75" customHeight="1" x14ac:dyDescent="0.25">
      <c r="B50" s="644"/>
      <c r="C50" s="1523"/>
      <c r="D50" s="583" t="s">
        <v>63</v>
      </c>
      <c r="E50" s="583" t="s">
        <v>1108</v>
      </c>
      <c r="F50" s="610" t="s">
        <v>1072</v>
      </c>
      <c r="G50" s="645"/>
      <c r="H50" s="646"/>
      <c r="I50" s="647"/>
      <c r="K50" s="1160" t="s">
        <v>1076</v>
      </c>
    </row>
    <row r="51" spans="2:11" ht="21" customHeight="1" x14ac:dyDescent="0.25">
      <c r="B51" s="120"/>
      <c r="C51" s="619" t="s">
        <v>66</v>
      </c>
      <c r="D51" s="187"/>
      <c r="E51" s="656"/>
      <c r="F51" s="649" t="str">
        <f>IF(D51=0,IF(E51=0,"0,00000",D51*E51/1000),IF(E51=0,"Indiqueu factor d'emissió",D51*E51/1000))</f>
        <v>0,00000</v>
      </c>
      <c r="G51" s="122"/>
      <c r="H51" s="650"/>
      <c r="I51" s="1667" t="s">
        <v>1836</v>
      </c>
      <c r="K51" s="1160" t="s">
        <v>1077</v>
      </c>
    </row>
    <row r="52" spans="2:11" ht="21" customHeight="1" x14ac:dyDescent="0.25">
      <c r="B52" s="120"/>
      <c r="C52" s="619" t="s">
        <v>67</v>
      </c>
      <c r="D52" s="187"/>
      <c r="E52" s="656"/>
      <c r="F52" s="649" t="str">
        <f t="shared" ref="F52:F80" si="1">IF(D52=0,IF(E52=0,"0,00000",D52*E52/1000),IF(E52=0,"Indiqueu factor d'emissió",D52*E52/1000))</f>
        <v>0,00000</v>
      </c>
      <c r="G52" s="122"/>
      <c r="H52" s="650"/>
      <c r="I52" s="1667"/>
      <c r="K52" s="1160" t="s">
        <v>925</v>
      </c>
    </row>
    <row r="53" spans="2:11" ht="21" customHeight="1" x14ac:dyDescent="0.25">
      <c r="B53" s="120"/>
      <c r="C53" s="619" t="s">
        <v>68</v>
      </c>
      <c r="D53" s="187"/>
      <c r="E53" s="656"/>
      <c r="F53" s="649" t="str">
        <f t="shared" si="1"/>
        <v>0,00000</v>
      </c>
      <c r="G53" s="122"/>
      <c r="H53" s="650"/>
      <c r="I53" s="1667"/>
    </row>
    <row r="54" spans="2:11" ht="21" customHeight="1" x14ac:dyDescent="0.25">
      <c r="B54" s="120"/>
      <c r="C54" s="619" t="s">
        <v>69</v>
      </c>
      <c r="D54" s="187"/>
      <c r="E54" s="656"/>
      <c r="F54" s="649" t="str">
        <f t="shared" si="1"/>
        <v>0,00000</v>
      </c>
      <c r="G54" s="122"/>
      <c r="H54" s="650"/>
      <c r="I54" s="318"/>
    </row>
    <row r="55" spans="2:11" ht="21" customHeight="1" x14ac:dyDescent="0.25">
      <c r="B55" s="120"/>
      <c r="C55" s="619" t="s">
        <v>70</v>
      </c>
      <c r="D55" s="187"/>
      <c r="E55" s="656"/>
      <c r="F55" s="649" t="str">
        <f t="shared" si="1"/>
        <v>0,00000</v>
      </c>
      <c r="G55" s="122"/>
      <c r="H55" s="650"/>
      <c r="I55" s="1667"/>
    </row>
    <row r="56" spans="2:11" ht="21" customHeight="1" x14ac:dyDescent="0.25">
      <c r="B56" s="120"/>
      <c r="C56" s="619" t="s">
        <v>71</v>
      </c>
      <c r="D56" s="187"/>
      <c r="E56" s="656"/>
      <c r="F56" s="649" t="str">
        <f t="shared" si="1"/>
        <v>0,00000</v>
      </c>
      <c r="G56" s="122"/>
      <c r="H56" s="650"/>
      <c r="I56" s="1667"/>
    </row>
    <row r="57" spans="2:11" ht="21" customHeight="1" outlineLevel="1" x14ac:dyDescent="0.25">
      <c r="B57" s="120"/>
      <c r="C57" s="619" t="s">
        <v>72</v>
      </c>
      <c r="D57" s="187"/>
      <c r="E57" s="656"/>
      <c r="F57" s="649" t="str">
        <f t="shared" si="1"/>
        <v>0,00000</v>
      </c>
      <c r="G57" s="122"/>
      <c r="H57" s="650"/>
      <c r="I57" s="1667"/>
    </row>
    <row r="58" spans="2:11" ht="21" customHeight="1" outlineLevel="1" x14ac:dyDescent="0.25">
      <c r="B58" s="120"/>
      <c r="C58" s="619" t="s">
        <v>73</v>
      </c>
      <c r="D58" s="187"/>
      <c r="E58" s="656"/>
      <c r="F58" s="649" t="str">
        <f t="shared" si="1"/>
        <v>0,00000</v>
      </c>
      <c r="G58" s="122"/>
      <c r="H58" s="650"/>
      <c r="I58" s="651"/>
    </row>
    <row r="59" spans="2:11" ht="21" customHeight="1" outlineLevel="1" x14ac:dyDescent="0.25">
      <c r="B59" s="120"/>
      <c r="C59" s="619" t="s">
        <v>74</v>
      </c>
      <c r="D59" s="187"/>
      <c r="E59" s="656"/>
      <c r="F59" s="649" t="str">
        <f t="shared" si="1"/>
        <v>0,00000</v>
      </c>
      <c r="G59" s="122"/>
      <c r="H59" s="650"/>
      <c r="I59" s="318"/>
    </row>
    <row r="60" spans="2:11" ht="21" customHeight="1" outlineLevel="1" x14ac:dyDescent="0.25">
      <c r="B60" s="120"/>
      <c r="C60" s="619" t="s">
        <v>75</v>
      </c>
      <c r="D60" s="187"/>
      <c r="E60" s="656"/>
      <c r="F60" s="649" t="str">
        <f t="shared" si="1"/>
        <v>0,00000</v>
      </c>
      <c r="G60" s="122"/>
      <c r="H60" s="650"/>
      <c r="I60" s="1445" t="s">
        <v>1771</v>
      </c>
    </row>
    <row r="61" spans="2:11" ht="21" customHeight="1" outlineLevel="1" x14ac:dyDescent="0.25">
      <c r="B61" s="120"/>
      <c r="C61" s="619" t="s">
        <v>76</v>
      </c>
      <c r="D61" s="187"/>
      <c r="E61" s="656"/>
      <c r="F61" s="649" t="str">
        <f t="shared" si="1"/>
        <v>0,00000</v>
      </c>
      <c r="G61" s="122"/>
      <c r="H61" s="650"/>
      <c r="I61" s="1445"/>
    </row>
    <row r="62" spans="2:11" ht="21" customHeight="1" outlineLevel="1" x14ac:dyDescent="0.25">
      <c r="B62" s="120"/>
      <c r="C62" s="619" t="s">
        <v>77</v>
      </c>
      <c r="D62" s="187"/>
      <c r="E62" s="656"/>
      <c r="F62" s="649" t="str">
        <f t="shared" si="1"/>
        <v>0,00000</v>
      </c>
      <c r="G62" s="122"/>
      <c r="H62" s="650"/>
      <c r="I62" s="1445"/>
    </row>
    <row r="63" spans="2:11" ht="21" customHeight="1" outlineLevel="1" x14ac:dyDescent="0.25">
      <c r="B63" s="120"/>
      <c r="C63" s="619" t="s">
        <v>78</v>
      </c>
      <c r="D63" s="187"/>
      <c r="E63" s="656"/>
      <c r="F63" s="649" t="str">
        <f t="shared" si="1"/>
        <v>0,00000</v>
      </c>
      <c r="G63" s="122"/>
      <c r="I63" s="1445"/>
    </row>
    <row r="64" spans="2:11" ht="21" customHeight="1" outlineLevel="1" x14ac:dyDescent="0.25">
      <c r="B64" s="120"/>
      <c r="C64" s="619" t="s">
        <v>79</v>
      </c>
      <c r="D64" s="187"/>
      <c r="E64" s="656"/>
      <c r="F64" s="649" t="str">
        <f t="shared" si="1"/>
        <v>0,00000</v>
      </c>
      <c r="G64" s="122"/>
      <c r="I64" s="1445"/>
    </row>
    <row r="65" spans="2:9" ht="21" customHeight="1" outlineLevel="1" x14ac:dyDescent="0.25">
      <c r="B65" s="120"/>
      <c r="C65" s="619" t="s">
        <v>80</v>
      </c>
      <c r="D65" s="187"/>
      <c r="E65" s="656"/>
      <c r="F65" s="649" t="str">
        <f t="shared" si="1"/>
        <v>0,00000</v>
      </c>
      <c r="G65" s="122"/>
      <c r="I65" s="1445"/>
    </row>
    <row r="66" spans="2:9" ht="21" customHeight="1" outlineLevel="1" x14ac:dyDescent="0.25">
      <c r="B66" s="120"/>
      <c r="C66" s="619" t="s">
        <v>81</v>
      </c>
      <c r="D66" s="187"/>
      <c r="E66" s="656"/>
      <c r="F66" s="649" t="str">
        <f t="shared" si="1"/>
        <v>0,00000</v>
      </c>
      <c r="G66" s="122"/>
      <c r="I66" s="1445"/>
    </row>
    <row r="67" spans="2:9" ht="21" customHeight="1" outlineLevel="1" x14ac:dyDescent="0.25">
      <c r="B67" s="120"/>
      <c r="C67" s="619" t="s">
        <v>82</v>
      </c>
      <c r="D67" s="187"/>
      <c r="E67" s="656"/>
      <c r="F67" s="649" t="str">
        <f t="shared" si="1"/>
        <v>0,00000</v>
      </c>
      <c r="G67" s="122"/>
      <c r="I67" s="1445"/>
    </row>
    <row r="68" spans="2:9" ht="21" customHeight="1" outlineLevel="1" x14ac:dyDescent="0.25">
      <c r="B68" s="120"/>
      <c r="C68" s="619" t="s">
        <v>83</v>
      </c>
      <c r="D68" s="187"/>
      <c r="E68" s="656"/>
      <c r="F68" s="649" t="str">
        <f t="shared" si="1"/>
        <v>0,00000</v>
      </c>
      <c r="G68" s="122"/>
      <c r="I68" s="652"/>
    </row>
    <row r="69" spans="2:9" ht="21" customHeight="1" outlineLevel="1" x14ac:dyDescent="0.25">
      <c r="B69" s="120"/>
      <c r="C69" s="619" t="s">
        <v>84</v>
      </c>
      <c r="D69" s="187"/>
      <c r="E69" s="656"/>
      <c r="F69" s="649" t="str">
        <f t="shared" si="1"/>
        <v>0,00000</v>
      </c>
      <c r="G69" s="122"/>
      <c r="I69" s="652"/>
    </row>
    <row r="70" spans="2:9" ht="21" customHeight="1" outlineLevel="1" x14ac:dyDescent="0.25">
      <c r="B70" s="120"/>
      <c r="C70" s="619" t="s">
        <v>85</v>
      </c>
      <c r="D70" s="187"/>
      <c r="E70" s="656"/>
      <c r="F70" s="649" t="str">
        <f t="shared" si="1"/>
        <v>0,00000</v>
      </c>
      <c r="G70" s="122"/>
      <c r="I70" s="652"/>
    </row>
    <row r="71" spans="2:9" ht="21" customHeight="1" outlineLevel="1" x14ac:dyDescent="0.25">
      <c r="B71" s="120"/>
      <c r="C71" s="619" t="s">
        <v>327</v>
      </c>
      <c r="D71" s="187"/>
      <c r="E71" s="656"/>
      <c r="F71" s="649" t="str">
        <f t="shared" si="1"/>
        <v>0,00000</v>
      </c>
      <c r="G71" s="122"/>
      <c r="I71" s="652"/>
    </row>
    <row r="72" spans="2:9" ht="21" customHeight="1" outlineLevel="1" x14ac:dyDescent="0.25">
      <c r="B72" s="120"/>
      <c r="C72" s="619" t="s">
        <v>328</v>
      </c>
      <c r="D72" s="187"/>
      <c r="E72" s="656"/>
      <c r="F72" s="649" t="str">
        <f t="shared" si="1"/>
        <v>0,00000</v>
      </c>
      <c r="G72" s="122"/>
      <c r="I72" s="652"/>
    </row>
    <row r="73" spans="2:9" ht="21" customHeight="1" outlineLevel="1" x14ac:dyDescent="0.25">
      <c r="B73" s="120"/>
      <c r="C73" s="619" t="s">
        <v>329</v>
      </c>
      <c r="D73" s="187"/>
      <c r="E73" s="656"/>
      <c r="F73" s="649" t="str">
        <f t="shared" si="1"/>
        <v>0,00000</v>
      </c>
      <c r="G73" s="122"/>
      <c r="I73" s="652"/>
    </row>
    <row r="74" spans="2:9" ht="21" customHeight="1" outlineLevel="1" x14ac:dyDescent="0.25">
      <c r="B74" s="120"/>
      <c r="C74" s="619" t="s">
        <v>330</v>
      </c>
      <c r="D74" s="187"/>
      <c r="E74" s="656"/>
      <c r="F74" s="649" t="str">
        <f t="shared" si="1"/>
        <v>0,00000</v>
      </c>
      <c r="G74" s="122"/>
      <c r="I74" s="652"/>
    </row>
    <row r="75" spans="2:9" ht="21" customHeight="1" outlineLevel="1" x14ac:dyDescent="0.25">
      <c r="B75" s="120"/>
      <c r="C75" s="619" t="s">
        <v>331</v>
      </c>
      <c r="D75" s="187"/>
      <c r="E75" s="656"/>
      <c r="F75" s="649" t="str">
        <f t="shared" si="1"/>
        <v>0,00000</v>
      </c>
      <c r="G75" s="122"/>
      <c r="I75" s="652"/>
    </row>
    <row r="76" spans="2:9" ht="21" customHeight="1" outlineLevel="1" x14ac:dyDescent="0.25">
      <c r="B76" s="120"/>
      <c r="C76" s="619" t="s">
        <v>332</v>
      </c>
      <c r="D76" s="187"/>
      <c r="E76" s="656"/>
      <c r="F76" s="649" t="str">
        <f t="shared" si="1"/>
        <v>0,00000</v>
      </c>
      <c r="G76" s="122"/>
      <c r="I76" s="652"/>
    </row>
    <row r="77" spans="2:9" ht="21" customHeight="1" outlineLevel="1" x14ac:dyDescent="0.25">
      <c r="B77" s="120"/>
      <c r="C77" s="619" t="s">
        <v>333</v>
      </c>
      <c r="D77" s="187"/>
      <c r="E77" s="656"/>
      <c r="F77" s="649" t="str">
        <f t="shared" si="1"/>
        <v>0,00000</v>
      </c>
      <c r="G77" s="122"/>
      <c r="I77" s="652"/>
    </row>
    <row r="78" spans="2:9" ht="21" customHeight="1" outlineLevel="1" x14ac:dyDescent="0.25">
      <c r="B78" s="120"/>
      <c r="C78" s="619" t="s">
        <v>334</v>
      </c>
      <c r="D78" s="187"/>
      <c r="E78" s="656"/>
      <c r="F78" s="649" t="str">
        <f t="shared" si="1"/>
        <v>0,00000</v>
      </c>
      <c r="G78" s="122"/>
      <c r="I78" s="652"/>
    </row>
    <row r="79" spans="2:9" ht="21" customHeight="1" outlineLevel="1" x14ac:dyDescent="0.25">
      <c r="B79" s="120"/>
      <c r="C79" s="619" t="s">
        <v>335</v>
      </c>
      <c r="D79" s="187"/>
      <c r="E79" s="656"/>
      <c r="F79" s="649" t="str">
        <f t="shared" si="1"/>
        <v>0,00000</v>
      </c>
      <c r="G79" s="122"/>
      <c r="I79" s="652"/>
    </row>
    <row r="80" spans="2:9" ht="21" customHeight="1" outlineLevel="1" thickBot="1" x14ac:dyDescent="0.3">
      <c r="B80" s="120"/>
      <c r="C80" s="620" t="s">
        <v>336</v>
      </c>
      <c r="D80" s="415"/>
      <c r="E80" s="657"/>
      <c r="F80" s="654" t="str">
        <f t="shared" si="1"/>
        <v>0,00000</v>
      </c>
      <c r="G80" s="122"/>
      <c r="I80" s="652"/>
    </row>
    <row r="81" spans="2:11" ht="13.5" customHeight="1" x14ac:dyDescent="0.25">
      <c r="B81" s="124"/>
      <c r="C81" s="125"/>
      <c r="D81" s="125"/>
      <c r="E81" s="125"/>
      <c r="F81" s="125"/>
      <c r="G81" s="126"/>
      <c r="I81" s="655"/>
      <c r="K81" s="1160" t="s">
        <v>1073</v>
      </c>
    </row>
    <row r="82" spans="2:11" ht="16.5" customHeight="1" thickBot="1" x14ac:dyDescent="0.3">
      <c r="K82" s="1160" t="s">
        <v>1074</v>
      </c>
    </row>
    <row r="83" spans="2:11" ht="24.9" customHeight="1" thickBot="1" x14ac:dyDescent="0.3">
      <c r="C83" s="1512" t="s">
        <v>1384</v>
      </c>
      <c r="D83" s="1513"/>
      <c r="E83" s="1564"/>
      <c r="F83" s="127">
        <f>SUM(F51:F80)</f>
        <v>0</v>
      </c>
      <c r="K83" s="1160" t="s">
        <v>1076</v>
      </c>
    </row>
    <row r="84" spans="2:11" x14ac:dyDescent="0.25">
      <c r="K84" s="1160" t="s">
        <v>925</v>
      </c>
    </row>
    <row r="85" spans="2:11" x14ac:dyDescent="0.25">
      <c r="J85" s="569"/>
    </row>
    <row r="86" spans="2:11" x14ac:dyDescent="0.25">
      <c r="J86" s="569"/>
    </row>
    <row r="87" spans="2:11" x14ac:dyDescent="0.25">
      <c r="J87" s="569"/>
    </row>
    <row r="88" spans="2:11" x14ac:dyDescent="0.25">
      <c r="J88" s="569"/>
    </row>
    <row r="89" spans="2:11" x14ac:dyDescent="0.25">
      <c r="J89" s="569"/>
    </row>
    <row r="90" spans="2:11" x14ac:dyDescent="0.25">
      <c r="J90" s="569"/>
    </row>
    <row r="91" spans="2:11" x14ac:dyDescent="0.25">
      <c r="J91" s="569"/>
    </row>
    <row r="92" spans="2:11" x14ac:dyDescent="0.25">
      <c r="J92" s="569"/>
    </row>
  </sheetData>
  <sheetProtection algorithmName="SHA-512" hashValue="sxO4ncrn/mEZt8cTB79qswoUfnWv6QR26jBLYll0i5yRHKD/etrQwPD024ya6vaZ92iGvZQ62kbiBKw4HiJ8gw==" saltValue="muzSUikqX3UMFP1GqaIgdw==" spinCount="100000" sheet="1" objects="1" scenarios="1"/>
  <mergeCells count="16">
    <mergeCell ref="B2:E2"/>
    <mergeCell ref="I10:I11"/>
    <mergeCell ref="C11:C12"/>
    <mergeCell ref="I13:I15"/>
    <mergeCell ref="I17:I19"/>
    <mergeCell ref="G4:H4"/>
    <mergeCell ref="G5:H5"/>
    <mergeCell ref="D4:E4"/>
    <mergeCell ref="I22:I29"/>
    <mergeCell ref="C83:E83"/>
    <mergeCell ref="C45:E45"/>
    <mergeCell ref="I48:I49"/>
    <mergeCell ref="C49:C50"/>
    <mergeCell ref="I51:I53"/>
    <mergeCell ref="I55:I57"/>
    <mergeCell ref="I60:I67"/>
  </mergeCells>
  <dataValidations count="3">
    <dataValidation operator="greaterThanOrEqual" allowBlank="1" showInputMessage="1" showErrorMessage="1" sqref="C13:C42 C51:C80" xr:uid="{00000000-0002-0000-1400-000000000000}"/>
    <dataValidation type="decimal" operator="greaterThanOrEqual" allowBlank="1" showInputMessage="1" showErrorMessage="1" error="El valor que heu introduït no és vàlid._x000a__x000a_El valor ha de ser un número major que 0." sqref="D13:D42 D51:D80" xr:uid="{00000000-0002-0000-1400-000001000000}">
      <formula1>0</formula1>
    </dataValidation>
    <dataValidation type="list" allowBlank="1" showInputMessage="1" showErrorMessage="1" sqref="I5" xr:uid="{00000000-0002-0000-1400-000002000000}">
      <formula1>$K$11:$K$13</formula1>
    </dataValidation>
  </dataValidations>
  <hyperlinks>
    <hyperlink ref="I17" r:id="rId1" display="Càlcul de les emissions de GEH derivades de la gestió dels residus municipals. Metodologia per organitzacions. Març 2014" xr:uid="{00000000-0004-0000-1400-000000000000}"/>
    <hyperlink ref="I17:I20" r:id="rId2" display="Càlcul de les emissions de gasos amb efecte d’hivernacle del cicle de l’aigua de les xarxes urbanes a Catalunya. Febrer 2015" xr:uid="{00000000-0004-0000-1400-000001000000}"/>
    <hyperlink ref="I17:I19" r:id="rId3" display="Càlcul de les emissions de gasos amb efecte d’hivernacle del cicle de l’aigua de les xarxes urbanes a Catalunya. Febrer 2015" xr:uid="{00000000-0004-0000-1400-000002000000}"/>
    <hyperlink ref="I13:I15" r:id="rId4" display="Guia pràctica per al càlcul d'emissions de gasos amb efecte d'hivernacle. Versió 2020. " xr:uid="{00000000-0004-0000-1400-000003000000}"/>
    <hyperlink ref="I55:I58" r:id="rId5" display="Càlcul de les emissions de gasos amb efecte d’hivernacle del cicle de l’aigua de les xarxes urbanes a Catalunya. Febrer 2015" xr:uid="{00000000-0004-0000-1400-000004000000}"/>
    <hyperlink ref="I51:I53" r:id="rId6" display="Guia pràctica per al càlcul d'emissions de gasos amb efecte d'hivernacle. Versió 2020. " xr:uid="{00000000-0004-0000-1400-000005000000}"/>
    <hyperlink ref="D5" location="IND_Aigua!B9" display="Aigua provinent de la xarxa" xr:uid="{00000000-0004-0000-1400-000006000000}"/>
    <hyperlink ref="E5" location="IND_Aigua!B47" display="Aigua provinent d'altres fonts" xr:uid="{00000000-0004-0000-1400-000007000000}"/>
  </hyperlinks>
  <pageMargins left="0.75" right="0.75" top="1" bottom="1" header="0.5" footer="0.5"/>
  <pageSetup paperSize="9" scale="63" orientation="landscape" r:id="rId7"/>
  <headerFooter alignWithMargins="0"/>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ull25">
    <tabColor indexed="27"/>
    <pageSetUpPr autoPageBreaks="0" fitToPage="1"/>
  </sheetPr>
  <dimension ref="A1:BM86"/>
  <sheetViews>
    <sheetView zoomScaleNormal="100" workbookViewId="0"/>
  </sheetViews>
  <sheetFormatPr defaultColWidth="9.44140625" defaultRowHeight="13.2" outlineLevelRow="1" x14ac:dyDescent="0.25"/>
  <cols>
    <col min="1" max="1" width="3.44140625" style="82" customWidth="1"/>
    <col min="2" max="2" width="5.44140625" style="82" customWidth="1"/>
    <col min="3" max="3" width="47.5546875" style="82" customWidth="1"/>
    <col min="4" max="4" width="28.44140625" style="82" customWidth="1"/>
    <col min="5" max="5" width="32.109375" style="82" customWidth="1"/>
    <col min="6" max="7" width="19.44140625" style="82" customWidth="1"/>
    <col min="8" max="8" width="23" style="82" customWidth="1"/>
    <col min="9" max="10" width="5.44140625" style="82" customWidth="1"/>
    <col min="11" max="11" width="40.44140625" style="82" customWidth="1"/>
    <col min="12" max="13" width="9.44140625" style="82"/>
    <col min="14" max="14" width="0" style="82" hidden="1" customWidth="1"/>
    <col min="15" max="16384" width="9.44140625" style="82"/>
  </cols>
  <sheetData>
    <row r="1" spans="1:65" s="107" customFormat="1" ht="17.25" customHeight="1" x14ac:dyDescent="0.25">
      <c r="B1" s="128"/>
    </row>
    <row r="2" spans="1:65" s="107" customFormat="1" ht="33.75" customHeight="1" x14ac:dyDescent="0.25">
      <c r="B2" s="1535" t="s">
        <v>800</v>
      </c>
      <c r="C2" s="1535"/>
      <c r="D2" s="1535"/>
      <c r="E2" s="1535"/>
      <c r="F2" s="1535"/>
      <c r="G2" s="708"/>
    </row>
    <row r="3" spans="1:65" s="107" customFormat="1" ht="17.25" customHeight="1" x14ac:dyDescent="0.25">
      <c r="B3" s="182"/>
      <c r="C3" s="182"/>
      <c r="D3" s="182"/>
      <c r="E3" s="182"/>
      <c r="F3" s="182"/>
      <c r="G3" s="182"/>
    </row>
    <row r="4" spans="1:65" s="107" customFormat="1" ht="17.25" customHeight="1" thickBot="1" x14ac:dyDescent="0.3">
      <c r="B4" s="640"/>
      <c r="C4" s="130" t="s">
        <v>0</v>
      </c>
      <c r="D4" s="182"/>
      <c r="E4" s="182"/>
      <c r="F4" s="182"/>
      <c r="G4" s="182"/>
    </row>
    <row r="5" spans="1:65" s="107" customFormat="1" ht="17.25" customHeight="1" thickBot="1" x14ac:dyDescent="0.3">
      <c r="B5" s="641"/>
      <c r="C5" s="130" t="s">
        <v>51</v>
      </c>
      <c r="D5" s="1832" t="s">
        <v>1112</v>
      </c>
      <c r="E5" s="1833"/>
      <c r="F5" s="1834"/>
      <c r="G5" s="1017"/>
      <c r="H5" s="1826" t="s">
        <v>1105</v>
      </c>
      <c r="I5" s="1827"/>
      <c r="J5" s="1827"/>
      <c r="K5" s="1828"/>
    </row>
    <row r="6" spans="1:65" s="107" customFormat="1" ht="17.25" customHeight="1" thickBot="1" x14ac:dyDescent="0.3">
      <c r="B6" s="642"/>
      <c r="C6" s="130" t="s">
        <v>1</v>
      </c>
      <c r="D6" s="182"/>
      <c r="E6" s="182"/>
      <c r="F6" s="182"/>
      <c r="G6" s="182"/>
      <c r="H6" s="1829"/>
      <c r="I6" s="1830"/>
      <c r="J6" s="1830"/>
      <c r="K6" s="1831"/>
      <c r="N6" s="107" t="s">
        <v>1073</v>
      </c>
    </row>
    <row r="7" spans="1:65" s="107" customFormat="1" ht="17.25" customHeight="1" x14ac:dyDescent="0.25">
      <c r="B7" s="643"/>
      <c r="C7" s="130" t="s">
        <v>52</v>
      </c>
      <c r="D7" s="182"/>
      <c r="E7" s="182"/>
      <c r="F7" s="182"/>
      <c r="G7" s="182"/>
      <c r="N7" s="107" t="s">
        <v>1074</v>
      </c>
    </row>
    <row r="8" spans="1:65" s="107" customFormat="1" ht="17.25" customHeight="1" x14ac:dyDescent="0.25">
      <c r="B8" s="130"/>
      <c r="C8" s="130"/>
      <c r="D8" s="709"/>
      <c r="E8" s="182"/>
      <c r="F8" s="182"/>
      <c r="G8" s="182"/>
      <c r="N8" s="107" t="s">
        <v>1075</v>
      </c>
    </row>
    <row r="9" spans="1:65" s="107" customFormat="1" ht="17.25" customHeight="1" x14ac:dyDescent="0.25">
      <c r="B9" s="130"/>
      <c r="C9" s="130"/>
      <c r="D9" s="182"/>
      <c r="E9" s="182"/>
      <c r="F9" s="182"/>
      <c r="G9" s="182"/>
      <c r="N9" s="107" t="s">
        <v>1076</v>
      </c>
    </row>
    <row r="10" spans="1:65" s="107" customFormat="1" ht="17.25" customHeight="1" thickBot="1" x14ac:dyDescent="0.3">
      <c r="B10" s="115"/>
      <c r="C10" s="183"/>
      <c r="D10" s="183"/>
      <c r="E10" s="183"/>
      <c r="F10" s="116"/>
      <c r="G10" s="116"/>
      <c r="H10" s="116"/>
      <c r="I10" s="117"/>
      <c r="K10" s="1480" t="s">
        <v>1363</v>
      </c>
      <c r="N10" s="107" t="s">
        <v>1077</v>
      </c>
    </row>
    <row r="11" spans="1:65" s="160" customFormat="1" ht="36.75" customHeight="1" x14ac:dyDescent="0.25">
      <c r="B11" s="644"/>
      <c r="C11" s="1561" t="s">
        <v>1116</v>
      </c>
      <c r="D11" s="1461" t="s">
        <v>1636</v>
      </c>
      <c r="E11" s="1461" t="s">
        <v>1117</v>
      </c>
      <c r="F11" s="1461"/>
      <c r="G11" s="1461"/>
      <c r="H11" s="613" t="s">
        <v>1107</v>
      </c>
      <c r="I11" s="645"/>
      <c r="J11" s="646"/>
      <c r="K11" s="1592"/>
      <c r="N11" s="107" t="s">
        <v>925</v>
      </c>
    </row>
    <row r="12" spans="1:65" s="160" customFormat="1" ht="47.4" customHeight="1" x14ac:dyDescent="0.25">
      <c r="B12" s="644"/>
      <c r="C12" s="1523"/>
      <c r="D12" s="1475"/>
      <c r="E12" s="583" t="s">
        <v>1175</v>
      </c>
      <c r="F12" s="583" t="s">
        <v>802</v>
      </c>
      <c r="G12" s="583" t="s">
        <v>1115</v>
      </c>
      <c r="H12" s="610" t="s">
        <v>1072</v>
      </c>
      <c r="I12" s="645"/>
      <c r="J12" s="646"/>
      <c r="K12" s="647"/>
    </row>
    <row r="13" spans="1:65" ht="21" customHeight="1" x14ac:dyDescent="0.25">
      <c r="A13" s="107"/>
      <c r="B13" s="120"/>
      <c r="C13" s="619" t="s">
        <v>805</v>
      </c>
      <c r="D13" s="710"/>
      <c r="E13" s="711"/>
      <c r="F13" s="656"/>
      <c r="G13" s="656"/>
      <c r="H13" s="712"/>
      <c r="I13" s="122"/>
      <c r="J13" s="650"/>
      <c r="K13" s="1667" t="s">
        <v>1836</v>
      </c>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row>
    <row r="14" spans="1:65" ht="21" customHeight="1" x14ac:dyDescent="0.25">
      <c r="A14" s="107"/>
      <c r="B14" s="120"/>
      <c r="C14" s="619" t="s">
        <v>806</v>
      </c>
      <c r="D14" s="710"/>
      <c r="E14" s="711"/>
      <c r="F14" s="656"/>
      <c r="G14" s="656"/>
      <c r="H14" s="712"/>
      <c r="I14" s="122"/>
      <c r="J14" s="650"/>
      <c r="K14" s="1667"/>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row>
    <row r="15" spans="1:65" ht="21" customHeight="1" x14ac:dyDescent="0.25">
      <c r="A15" s="107"/>
      <c r="B15" s="120"/>
      <c r="C15" s="619" t="s">
        <v>807</v>
      </c>
      <c r="D15" s="710"/>
      <c r="E15" s="711"/>
      <c r="F15" s="656"/>
      <c r="G15" s="656"/>
      <c r="H15" s="712"/>
      <c r="I15" s="122"/>
      <c r="J15" s="650"/>
      <c r="K15" s="67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row>
    <row r="16" spans="1:65" ht="21" customHeight="1" x14ac:dyDescent="0.25">
      <c r="A16" s="107"/>
      <c r="B16" s="120"/>
      <c r="C16" s="619" t="s">
        <v>808</v>
      </c>
      <c r="D16" s="710"/>
      <c r="E16" s="711"/>
      <c r="F16" s="656"/>
      <c r="G16" s="656"/>
      <c r="H16" s="712"/>
      <c r="I16" s="122"/>
      <c r="J16" s="650"/>
      <c r="K16" s="318"/>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row>
    <row r="17" spans="1:65" ht="21" customHeight="1" x14ac:dyDescent="0.25">
      <c r="A17" s="107"/>
      <c r="B17" s="120"/>
      <c r="C17" s="619" t="s">
        <v>809</v>
      </c>
      <c r="D17" s="710"/>
      <c r="E17" s="711"/>
      <c r="F17" s="656"/>
      <c r="G17" s="656"/>
      <c r="H17" s="712"/>
      <c r="I17" s="122"/>
      <c r="J17" s="650"/>
      <c r="K17" s="1667"/>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row>
    <row r="18" spans="1:65" ht="21" customHeight="1" x14ac:dyDescent="0.25">
      <c r="A18" s="107"/>
      <c r="B18" s="120"/>
      <c r="C18" s="619" t="s">
        <v>810</v>
      </c>
      <c r="D18" s="710"/>
      <c r="E18" s="711"/>
      <c r="F18" s="656"/>
      <c r="G18" s="656"/>
      <c r="H18" s="712"/>
      <c r="I18" s="122"/>
      <c r="J18" s="650"/>
      <c r="K18" s="1667"/>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row>
    <row r="19" spans="1:65" ht="21" customHeight="1" outlineLevel="1" x14ac:dyDescent="0.25">
      <c r="A19" s="107"/>
      <c r="B19" s="120"/>
      <c r="C19" s="619" t="s">
        <v>811</v>
      </c>
      <c r="D19" s="710"/>
      <c r="E19" s="711"/>
      <c r="F19" s="656"/>
      <c r="G19" s="656"/>
      <c r="H19" s="712"/>
      <c r="I19" s="122"/>
      <c r="J19" s="650"/>
      <c r="K19" s="1667"/>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row>
    <row r="20" spans="1:65" ht="21" customHeight="1" outlineLevel="1" x14ac:dyDescent="0.25">
      <c r="A20" s="107"/>
      <c r="B20" s="120"/>
      <c r="C20" s="619" t="s">
        <v>812</v>
      </c>
      <c r="D20" s="710"/>
      <c r="E20" s="711"/>
      <c r="F20" s="656"/>
      <c r="G20" s="656"/>
      <c r="H20" s="712"/>
      <c r="I20" s="122"/>
      <c r="J20" s="650"/>
      <c r="K20" s="651"/>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row>
    <row r="21" spans="1:65" ht="21" customHeight="1" outlineLevel="1" x14ac:dyDescent="0.25">
      <c r="A21" s="107"/>
      <c r="B21" s="120"/>
      <c r="C21" s="619" t="s">
        <v>813</v>
      </c>
      <c r="D21" s="710"/>
      <c r="E21" s="711"/>
      <c r="F21" s="656"/>
      <c r="G21" s="656"/>
      <c r="H21" s="712"/>
      <c r="I21" s="122"/>
      <c r="J21" s="650"/>
      <c r="K21" s="318"/>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row>
    <row r="22" spans="1:65" ht="21" customHeight="1" outlineLevel="1" x14ac:dyDescent="0.25">
      <c r="A22" s="107"/>
      <c r="B22" s="120"/>
      <c r="C22" s="619" t="s">
        <v>814</v>
      </c>
      <c r="D22" s="710"/>
      <c r="E22" s="711"/>
      <c r="F22" s="656"/>
      <c r="G22" s="656"/>
      <c r="H22" s="712"/>
      <c r="I22" s="122"/>
      <c r="J22" s="650"/>
      <c r="K22" s="1445" t="s">
        <v>1772</v>
      </c>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row>
    <row r="23" spans="1:65" ht="21" customHeight="1" outlineLevel="1" x14ac:dyDescent="0.25">
      <c r="A23" s="107"/>
      <c r="B23" s="120"/>
      <c r="C23" s="619" t="s">
        <v>815</v>
      </c>
      <c r="D23" s="710"/>
      <c r="E23" s="711"/>
      <c r="F23" s="656"/>
      <c r="G23" s="656"/>
      <c r="H23" s="712"/>
      <c r="I23" s="122"/>
      <c r="J23" s="650"/>
      <c r="K23" s="1445"/>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row>
    <row r="24" spans="1:65" ht="21" customHeight="1" outlineLevel="1" x14ac:dyDescent="0.25">
      <c r="A24" s="107"/>
      <c r="B24" s="120"/>
      <c r="C24" s="619" t="s">
        <v>816</v>
      </c>
      <c r="D24" s="710"/>
      <c r="E24" s="711"/>
      <c r="F24" s="656"/>
      <c r="G24" s="656"/>
      <c r="H24" s="712"/>
      <c r="I24" s="122"/>
      <c r="J24" s="650"/>
      <c r="K24" s="1445"/>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row>
    <row r="25" spans="1:65" ht="21" customHeight="1" outlineLevel="1" x14ac:dyDescent="0.25">
      <c r="A25" s="107"/>
      <c r="B25" s="120"/>
      <c r="C25" s="619" t="s">
        <v>817</v>
      </c>
      <c r="D25" s="710"/>
      <c r="E25" s="711"/>
      <c r="F25" s="656"/>
      <c r="G25" s="656"/>
      <c r="H25" s="712"/>
      <c r="I25" s="122"/>
      <c r="J25" s="107"/>
      <c r="K25" s="1445"/>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row>
    <row r="26" spans="1:65" ht="21" customHeight="1" outlineLevel="1" x14ac:dyDescent="0.25">
      <c r="A26" s="107"/>
      <c r="B26" s="120"/>
      <c r="C26" s="619" t="s">
        <v>818</v>
      </c>
      <c r="D26" s="710"/>
      <c r="E26" s="711"/>
      <c r="F26" s="656"/>
      <c r="G26" s="656"/>
      <c r="H26" s="712"/>
      <c r="I26" s="122"/>
      <c r="J26" s="107"/>
      <c r="K26" s="1445"/>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row>
    <row r="27" spans="1:65" ht="21" customHeight="1" outlineLevel="1" x14ac:dyDescent="0.25">
      <c r="A27" s="107"/>
      <c r="B27" s="120"/>
      <c r="C27" s="619" t="s">
        <v>819</v>
      </c>
      <c r="D27" s="710"/>
      <c r="E27" s="711"/>
      <c r="F27" s="656"/>
      <c r="G27" s="656"/>
      <c r="H27" s="712"/>
      <c r="I27" s="122"/>
      <c r="J27" s="107"/>
      <c r="K27" s="1445"/>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row>
    <row r="28" spans="1:65" ht="21" customHeight="1" outlineLevel="1" x14ac:dyDescent="0.25">
      <c r="A28" s="107"/>
      <c r="B28" s="120"/>
      <c r="C28" s="619" t="s">
        <v>820</v>
      </c>
      <c r="D28" s="710"/>
      <c r="E28" s="711"/>
      <c r="F28" s="656"/>
      <c r="G28" s="656"/>
      <c r="H28" s="712"/>
      <c r="I28" s="122"/>
      <c r="J28" s="107"/>
      <c r="K28" s="1445"/>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row>
    <row r="29" spans="1:65" ht="21" customHeight="1" outlineLevel="1" x14ac:dyDescent="0.25">
      <c r="A29" s="107"/>
      <c r="B29" s="120"/>
      <c r="C29" s="619" t="s">
        <v>821</v>
      </c>
      <c r="D29" s="710"/>
      <c r="E29" s="711"/>
      <c r="F29" s="656"/>
      <c r="G29" s="656"/>
      <c r="H29" s="712"/>
      <c r="I29" s="122"/>
      <c r="J29" s="107"/>
      <c r="K29" s="1445"/>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row>
    <row r="30" spans="1:65" ht="21" customHeight="1" outlineLevel="1" x14ac:dyDescent="0.25">
      <c r="A30" s="107"/>
      <c r="B30" s="120"/>
      <c r="C30" s="619" t="s">
        <v>822</v>
      </c>
      <c r="D30" s="710"/>
      <c r="E30" s="711"/>
      <c r="F30" s="656"/>
      <c r="G30" s="656"/>
      <c r="H30" s="712"/>
      <c r="I30" s="122"/>
      <c r="J30" s="107"/>
      <c r="K30" s="652"/>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row>
    <row r="31" spans="1:65" ht="21" customHeight="1" outlineLevel="1" x14ac:dyDescent="0.25">
      <c r="A31" s="107"/>
      <c r="B31" s="120"/>
      <c r="C31" s="619" t="s">
        <v>823</v>
      </c>
      <c r="D31" s="710"/>
      <c r="E31" s="711"/>
      <c r="F31" s="656"/>
      <c r="G31" s="656"/>
      <c r="H31" s="712"/>
      <c r="I31" s="122"/>
      <c r="J31" s="107"/>
      <c r="K31" s="652"/>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row>
    <row r="32" spans="1:65" ht="21" customHeight="1" outlineLevel="1" x14ac:dyDescent="0.25">
      <c r="A32" s="107"/>
      <c r="B32" s="120"/>
      <c r="C32" s="619" t="s">
        <v>824</v>
      </c>
      <c r="D32" s="710"/>
      <c r="E32" s="711"/>
      <c r="F32" s="656"/>
      <c r="G32" s="656"/>
      <c r="H32" s="712"/>
      <c r="I32" s="122"/>
      <c r="J32" s="107"/>
      <c r="K32" s="652"/>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row>
    <row r="33" spans="1:65" ht="21" customHeight="1" outlineLevel="1" x14ac:dyDescent="0.25">
      <c r="A33" s="107"/>
      <c r="B33" s="120"/>
      <c r="C33" s="619" t="s">
        <v>825</v>
      </c>
      <c r="D33" s="710"/>
      <c r="E33" s="711"/>
      <c r="F33" s="656"/>
      <c r="G33" s="656"/>
      <c r="H33" s="712"/>
      <c r="I33" s="122"/>
      <c r="J33" s="107"/>
      <c r="K33" s="652"/>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row>
    <row r="34" spans="1:65" ht="21" customHeight="1" outlineLevel="1" x14ac:dyDescent="0.25">
      <c r="A34" s="107"/>
      <c r="B34" s="120"/>
      <c r="C34" s="619" t="s">
        <v>826</v>
      </c>
      <c r="D34" s="710"/>
      <c r="E34" s="711"/>
      <c r="F34" s="656"/>
      <c r="G34" s="656"/>
      <c r="H34" s="712"/>
      <c r="I34" s="122"/>
      <c r="J34" s="107"/>
      <c r="K34" s="652"/>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row>
    <row r="35" spans="1:65" ht="21" customHeight="1" outlineLevel="1" x14ac:dyDescent="0.25">
      <c r="A35" s="107"/>
      <c r="B35" s="120"/>
      <c r="C35" s="619" t="s">
        <v>827</v>
      </c>
      <c r="D35" s="710"/>
      <c r="E35" s="711"/>
      <c r="F35" s="656"/>
      <c r="G35" s="656"/>
      <c r="H35" s="712"/>
      <c r="I35" s="122"/>
      <c r="J35" s="107"/>
      <c r="K35" s="652"/>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row>
    <row r="36" spans="1:65" ht="21" customHeight="1" outlineLevel="1" x14ac:dyDescent="0.25">
      <c r="A36" s="107"/>
      <c r="B36" s="120"/>
      <c r="C36" s="619" t="s">
        <v>828</v>
      </c>
      <c r="D36" s="710"/>
      <c r="E36" s="711"/>
      <c r="F36" s="656"/>
      <c r="G36" s="656"/>
      <c r="H36" s="712"/>
      <c r="I36" s="122"/>
      <c r="J36" s="107"/>
      <c r="K36" s="652"/>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row>
    <row r="37" spans="1:65" ht="21" customHeight="1" outlineLevel="1" x14ac:dyDescent="0.25">
      <c r="A37" s="107"/>
      <c r="B37" s="120"/>
      <c r="C37" s="619" t="s">
        <v>829</v>
      </c>
      <c r="D37" s="710"/>
      <c r="E37" s="711"/>
      <c r="F37" s="656"/>
      <c r="G37" s="656"/>
      <c r="H37" s="712"/>
      <c r="I37" s="122"/>
      <c r="J37" s="107"/>
      <c r="K37" s="652"/>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row>
    <row r="38" spans="1:65" ht="21" customHeight="1" outlineLevel="1" x14ac:dyDescent="0.25">
      <c r="A38" s="107"/>
      <c r="B38" s="120"/>
      <c r="C38" s="619" t="s">
        <v>830</v>
      </c>
      <c r="D38" s="710"/>
      <c r="E38" s="711"/>
      <c r="F38" s="656"/>
      <c r="G38" s="656"/>
      <c r="H38" s="712"/>
      <c r="I38" s="122"/>
      <c r="J38" s="107"/>
      <c r="K38" s="652"/>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row>
    <row r="39" spans="1:65" ht="21" customHeight="1" outlineLevel="1" x14ac:dyDescent="0.25">
      <c r="A39" s="107"/>
      <c r="B39" s="120"/>
      <c r="C39" s="619" t="s">
        <v>831</v>
      </c>
      <c r="D39" s="710"/>
      <c r="E39" s="711"/>
      <c r="F39" s="656"/>
      <c r="G39" s="656"/>
      <c r="H39" s="712"/>
      <c r="I39" s="122"/>
      <c r="J39" s="107"/>
      <c r="K39" s="652"/>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row>
    <row r="40" spans="1:65" ht="21" customHeight="1" outlineLevel="1" x14ac:dyDescent="0.25">
      <c r="A40" s="107"/>
      <c r="B40" s="120"/>
      <c r="C40" s="619" t="s">
        <v>832</v>
      </c>
      <c r="D40" s="710"/>
      <c r="E40" s="711"/>
      <c r="F40" s="656"/>
      <c r="G40" s="656"/>
      <c r="H40" s="712"/>
      <c r="I40" s="122"/>
      <c r="J40" s="107"/>
      <c r="K40" s="652"/>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row>
    <row r="41" spans="1:65" ht="21" customHeight="1" outlineLevel="1" x14ac:dyDescent="0.25">
      <c r="A41" s="107"/>
      <c r="B41" s="120"/>
      <c r="C41" s="619" t="s">
        <v>833</v>
      </c>
      <c r="D41" s="710"/>
      <c r="E41" s="711"/>
      <c r="F41" s="656"/>
      <c r="G41" s="656"/>
      <c r="H41" s="712"/>
      <c r="I41" s="122"/>
      <c r="J41" s="107"/>
      <c r="K41" s="652"/>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row>
    <row r="42" spans="1:65" ht="21" customHeight="1" outlineLevel="1" thickBot="1" x14ac:dyDescent="0.3">
      <c r="A42" s="107"/>
      <c r="B42" s="120"/>
      <c r="C42" s="620" t="s">
        <v>834</v>
      </c>
      <c r="D42" s="713"/>
      <c r="E42" s="714"/>
      <c r="F42" s="657"/>
      <c r="G42" s="657"/>
      <c r="H42" s="715"/>
      <c r="I42" s="122"/>
      <c r="J42" s="107"/>
      <c r="K42" s="652"/>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row>
    <row r="43" spans="1:65" ht="13.5" customHeight="1" x14ac:dyDescent="0.25">
      <c r="A43" s="107"/>
      <c r="B43" s="124"/>
      <c r="C43" s="125"/>
      <c r="D43" s="125"/>
      <c r="E43" s="125"/>
      <c r="F43" s="125"/>
      <c r="G43" s="125"/>
      <c r="H43" s="125"/>
      <c r="I43" s="126"/>
      <c r="J43" s="107"/>
      <c r="K43" s="655"/>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row>
    <row r="44" spans="1:65" ht="16.5" customHeight="1" thickBot="1" x14ac:dyDescent="0.3">
      <c r="A44" s="107"/>
      <c r="B44" s="107"/>
      <c r="C44" s="107"/>
      <c r="D44" s="107"/>
      <c r="E44" s="107"/>
      <c r="F44" s="107"/>
      <c r="G44" s="107"/>
      <c r="H44" s="107"/>
      <c r="I44" s="107"/>
      <c r="J44" s="107"/>
      <c r="K44" s="107"/>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row>
    <row r="45" spans="1:65" ht="24.9" customHeight="1" thickBot="1" x14ac:dyDescent="0.3">
      <c r="A45" s="107"/>
      <c r="B45" s="107"/>
      <c r="C45" s="1512" t="s">
        <v>1383</v>
      </c>
      <c r="D45" s="1513"/>
      <c r="E45" s="1513"/>
      <c r="F45" s="1513"/>
      <c r="G45" s="1564"/>
      <c r="H45" s="127">
        <f>SUM(H13:H42)</f>
        <v>0</v>
      </c>
      <c r="I45" s="107"/>
      <c r="J45" s="107"/>
      <c r="K45" s="107"/>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row>
    <row r="46" spans="1:65" ht="15" customHeight="1" x14ac:dyDescent="0.25">
      <c r="A46" s="107"/>
      <c r="B46" s="107"/>
      <c r="C46" s="130"/>
      <c r="D46" s="130"/>
      <c r="E46" s="130"/>
      <c r="F46" s="107"/>
      <c r="G46" s="107"/>
      <c r="H46" s="107"/>
      <c r="I46" s="107"/>
      <c r="J46" s="107"/>
      <c r="K46" s="107"/>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row>
    <row r="47" spans="1:65" ht="15" customHeight="1" x14ac:dyDescent="0.25">
      <c r="A47" s="107"/>
      <c r="B47" s="107"/>
      <c r="C47" s="671"/>
      <c r="D47" s="671"/>
      <c r="E47" s="671"/>
      <c r="F47" s="134"/>
      <c r="G47" s="134"/>
      <c r="H47" s="132"/>
      <c r="I47" s="160"/>
      <c r="J47" s="107"/>
      <c r="K47" s="107"/>
      <c r="L47" s="160"/>
      <c r="M47" s="160"/>
      <c r="N47" s="160"/>
      <c r="O47" s="160"/>
      <c r="P47" s="160"/>
      <c r="Q47" s="160"/>
      <c r="R47" s="160"/>
      <c r="S47" s="160"/>
      <c r="T47" s="160"/>
      <c r="U47" s="160"/>
      <c r="V47" s="160"/>
      <c r="W47" s="160"/>
      <c r="X47" s="160"/>
      <c r="Y47" s="160"/>
      <c r="Z47" s="160"/>
      <c r="AA47" s="160"/>
      <c r="AB47" s="160"/>
      <c r="AC47" s="160"/>
      <c r="AD47" s="160"/>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60"/>
    </row>
    <row r="48" spans="1:65"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60"/>
    </row>
    <row r="49" spans="1:65"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60"/>
    </row>
    <row r="50" spans="1:65" x14ac:dyDescent="0.25">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60"/>
    </row>
    <row r="51" spans="1:65" x14ac:dyDescent="0.25">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60"/>
    </row>
    <row r="52" spans="1:65" x14ac:dyDescent="0.25">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row>
    <row r="53" spans="1:65" x14ac:dyDescent="0.25">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row>
    <row r="54" spans="1:65" x14ac:dyDescent="0.25">
      <c r="A54" s="107"/>
      <c r="B54" s="107"/>
      <c r="C54" s="107"/>
      <c r="D54" s="671"/>
      <c r="E54" s="671"/>
      <c r="F54" s="671"/>
      <c r="G54" s="134"/>
      <c r="H54" s="134"/>
      <c r="I54" s="132"/>
      <c r="J54" s="160"/>
      <c r="K54" s="107"/>
      <c r="L54" s="107"/>
      <c r="M54" s="160"/>
      <c r="N54" s="160"/>
      <c r="O54" s="107"/>
      <c r="P54" s="107"/>
      <c r="Q54" s="671"/>
      <c r="R54" s="671"/>
      <c r="S54" s="671"/>
      <c r="T54" s="134"/>
      <c r="U54" s="134"/>
      <c r="V54" s="132"/>
      <c r="W54" s="160"/>
      <c r="X54" s="107"/>
      <c r="Y54" s="107"/>
      <c r="Z54" s="160"/>
      <c r="AA54" s="160"/>
      <c r="AB54" s="107"/>
      <c r="AC54" s="107"/>
      <c r="AD54" s="671"/>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row>
    <row r="55" spans="1:65" x14ac:dyDescent="0.25">
      <c r="A55" s="107"/>
      <c r="B55" s="107"/>
      <c r="C55" s="107"/>
      <c r="D55" s="671"/>
      <c r="E55" s="671"/>
      <c r="F55" s="671"/>
      <c r="G55" s="134"/>
      <c r="H55" s="134"/>
      <c r="I55" s="132"/>
      <c r="J55" s="160"/>
      <c r="K55" s="107"/>
      <c r="L55" s="107"/>
      <c r="M55" s="160"/>
      <c r="N55" s="160"/>
      <c r="O55" s="107"/>
      <c r="P55" s="107"/>
      <c r="Q55" s="671"/>
      <c r="R55" s="671"/>
      <c r="S55" s="671"/>
      <c r="T55" s="134"/>
      <c r="U55" s="134"/>
      <c r="V55" s="132"/>
      <c r="W55" s="160"/>
      <c r="X55" s="107"/>
      <c r="Y55" s="107"/>
      <c r="Z55" s="160"/>
      <c r="AA55" s="160"/>
      <c r="AB55" s="107"/>
      <c r="AC55" s="107"/>
      <c r="AD55" s="671"/>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row>
    <row r="56" spans="1:65" x14ac:dyDescent="0.25">
      <c r="A56" s="107"/>
      <c r="B56" s="107"/>
      <c r="C56" s="107"/>
      <c r="D56" s="671"/>
      <c r="E56" s="671"/>
      <c r="F56" s="671"/>
      <c r="G56" s="134"/>
      <c r="H56" s="134"/>
      <c r="I56" s="132"/>
      <c r="J56" s="160"/>
      <c r="K56" s="107"/>
      <c r="L56" s="107"/>
      <c r="M56" s="160"/>
      <c r="N56" s="160"/>
      <c r="O56" s="107"/>
      <c r="P56" s="107"/>
      <c r="Q56" s="671"/>
      <c r="R56" s="671"/>
      <c r="S56" s="671"/>
      <c r="T56" s="134"/>
      <c r="U56" s="134"/>
      <c r="V56" s="132"/>
      <c r="W56" s="160"/>
      <c r="X56" s="107"/>
      <c r="Y56" s="107"/>
      <c r="Z56" s="160"/>
      <c r="AA56" s="160"/>
      <c r="AB56" s="107"/>
      <c r="AC56" s="107"/>
      <c r="AD56" s="671"/>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row>
    <row r="57" spans="1:65" x14ac:dyDescent="0.25">
      <c r="A57" s="107"/>
      <c r="B57" s="107"/>
      <c r="C57" s="107"/>
      <c r="D57" s="671"/>
      <c r="E57" s="671"/>
      <c r="F57" s="671"/>
      <c r="G57" s="134"/>
      <c r="H57" s="134"/>
      <c r="I57" s="132"/>
      <c r="J57" s="160"/>
      <c r="K57" s="107"/>
      <c r="L57" s="107"/>
      <c r="M57" s="160"/>
      <c r="N57" s="160"/>
      <c r="O57" s="107"/>
      <c r="P57" s="107"/>
      <c r="Q57" s="671"/>
      <c r="R57" s="671"/>
      <c r="S57" s="671"/>
      <c r="T57" s="134"/>
      <c r="U57" s="134"/>
      <c r="V57" s="132"/>
      <c r="W57" s="160"/>
      <c r="X57" s="107"/>
      <c r="Y57" s="107"/>
      <c r="Z57" s="160"/>
      <c r="AA57" s="160"/>
      <c r="AB57" s="107"/>
      <c r="AC57" s="107"/>
      <c r="AD57" s="671"/>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row>
    <row r="58" spans="1:65" x14ac:dyDescent="0.25">
      <c r="A58" s="107"/>
      <c r="B58" s="107"/>
      <c r="C58" s="107"/>
      <c r="D58" s="671"/>
      <c r="E58" s="671"/>
      <c r="F58" s="671"/>
      <c r="G58" s="134"/>
      <c r="H58" s="134"/>
      <c r="I58" s="132"/>
      <c r="J58" s="160"/>
      <c r="K58" s="107"/>
      <c r="L58" s="107"/>
      <c r="M58" s="160"/>
      <c r="N58" s="160"/>
      <c r="O58" s="107"/>
      <c r="P58" s="107"/>
      <c r="Q58" s="671"/>
      <c r="R58" s="671"/>
      <c r="S58" s="671"/>
      <c r="T58" s="134"/>
      <c r="U58" s="134"/>
      <c r="V58" s="132"/>
      <c r="W58" s="160"/>
      <c r="X58" s="107"/>
      <c r="Y58" s="107"/>
      <c r="Z58" s="160"/>
      <c r="AA58" s="160"/>
      <c r="AB58" s="107"/>
      <c r="AC58" s="107"/>
      <c r="AD58" s="671"/>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row>
    <row r="59" spans="1:65" x14ac:dyDescent="0.25">
      <c r="A59" s="107"/>
      <c r="B59" s="107"/>
      <c r="C59" s="107"/>
      <c r="D59" s="671"/>
      <c r="E59" s="671"/>
      <c r="F59" s="671"/>
      <c r="G59" s="134"/>
      <c r="H59" s="134"/>
      <c r="I59" s="132"/>
      <c r="J59" s="160"/>
      <c r="K59" s="107"/>
      <c r="L59" s="107"/>
      <c r="M59" s="160"/>
      <c r="N59" s="160"/>
      <c r="O59" s="107"/>
      <c r="P59" s="107"/>
      <c r="Q59" s="671"/>
      <c r="R59" s="671"/>
      <c r="S59" s="671"/>
      <c r="T59" s="134"/>
      <c r="U59" s="134"/>
      <c r="V59" s="132"/>
      <c r="W59" s="160"/>
      <c r="X59" s="107"/>
      <c r="Y59" s="107"/>
      <c r="Z59" s="160"/>
      <c r="AA59" s="160"/>
      <c r="AB59" s="107"/>
      <c r="AC59" s="107"/>
      <c r="AD59" s="671"/>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row>
    <row r="60" spans="1:65" x14ac:dyDescent="0.25">
      <c r="A60" s="107"/>
      <c r="B60" s="107"/>
      <c r="C60" s="107"/>
      <c r="D60" s="671"/>
      <c r="E60" s="671"/>
      <c r="F60" s="671"/>
      <c r="G60" s="134"/>
      <c r="H60" s="134"/>
      <c r="I60" s="132"/>
      <c r="J60" s="160"/>
      <c r="K60" s="107"/>
      <c r="L60" s="107"/>
      <c r="M60" s="160"/>
      <c r="N60" s="160"/>
      <c r="O60" s="107"/>
      <c r="P60" s="107"/>
      <c r="Q60" s="671"/>
      <c r="R60" s="671"/>
      <c r="S60" s="671"/>
      <c r="T60" s="134"/>
      <c r="U60" s="134"/>
      <c r="V60" s="132"/>
      <c r="W60" s="160"/>
      <c r="X60" s="107"/>
      <c r="Y60" s="107"/>
      <c r="Z60" s="160"/>
      <c r="AA60" s="160"/>
      <c r="AB60" s="107"/>
      <c r="AC60" s="107"/>
      <c r="AD60" s="671"/>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row>
    <row r="61" spans="1:65" x14ac:dyDescent="0.25">
      <c r="A61" s="107"/>
      <c r="B61" s="107"/>
      <c r="C61" s="107"/>
      <c r="D61" s="671"/>
      <c r="E61" s="671"/>
      <c r="F61" s="671"/>
      <c r="G61" s="134"/>
      <c r="H61" s="134"/>
      <c r="I61" s="132"/>
      <c r="J61" s="160"/>
      <c r="K61" s="107"/>
      <c r="L61" s="107"/>
      <c r="M61" s="160"/>
      <c r="N61" s="160"/>
      <c r="O61" s="107"/>
      <c r="P61" s="107"/>
      <c r="Q61" s="671"/>
      <c r="R61" s="671"/>
      <c r="S61" s="671"/>
      <c r="T61" s="134"/>
      <c r="U61" s="134"/>
      <c r="V61" s="132"/>
      <c r="W61" s="160"/>
      <c r="X61" s="107"/>
      <c r="Y61" s="107"/>
      <c r="Z61" s="160"/>
      <c r="AA61" s="160"/>
      <c r="AB61" s="107"/>
      <c r="AC61" s="107"/>
      <c r="AD61" s="671"/>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row>
    <row r="62" spans="1:65" x14ac:dyDescent="0.25">
      <c r="A62" s="107"/>
      <c r="B62" s="107"/>
      <c r="C62" s="107"/>
      <c r="D62" s="671"/>
      <c r="E62" s="671"/>
      <c r="F62" s="671"/>
      <c r="G62" s="134"/>
      <c r="H62" s="134"/>
      <c r="I62" s="132"/>
      <c r="J62" s="160"/>
      <c r="K62" s="107"/>
      <c r="L62" s="107"/>
      <c r="M62" s="160"/>
      <c r="N62" s="160"/>
      <c r="O62" s="107"/>
      <c r="P62" s="107"/>
      <c r="Q62" s="671"/>
      <c r="R62" s="671"/>
      <c r="S62" s="671"/>
      <c r="T62" s="134"/>
      <c r="U62" s="134"/>
      <c r="V62" s="132"/>
      <c r="W62" s="160"/>
      <c r="X62" s="107"/>
      <c r="Y62" s="107"/>
      <c r="Z62" s="160"/>
      <c r="AA62" s="160"/>
      <c r="AB62" s="107"/>
      <c r="AC62" s="107"/>
      <c r="AD62" s="671"/>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row>
    <row r="63" spans="1:65" x14ac:dyDescent="0.25">
      <c r="A63" s="107"/>
      <c r="B63" s="107"/>
      <c r="C63" s="107"/>
      <c r="D63" s="671"/>
      <c r="E63" s="671"/>
      <c r="F63" s="671"/>
      <c r="G63" s="134"/>
      <c r="H63" s="134"/>
      <c r="I63" s="132"/>
      <c r="J63" s="160"/>
      <c r="K63" s="107"/>
      <c r="L63" s="107"/>
      <c r="M63" s="160"/>
      <c r="N63" s="160"/>
      <c r="O63" s="107"/>
      <c r="P63" s="107"/>
      <c r="Q63" s="671"/>
      <c r="R63" s="671"/>
      <c r="S63" s="671"/>
      <c r="T63" s="134"/>
      <c r="U63" s="134"/>
      <c r="V63" s="132"/>
      <c r="W63" s="160"/>
      <c r="X63" s="107"/>
      <c r="Y63" s="107"/>
      <c r="Z63" s="160"/>
      <c r="AA63" s="160"/>
      <c r="AB63" s="107"/>
      <c r="AC63" s="107"/>
      <c r="AD63" s="671"/>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row>
    <row r="64" spans="1:65" x14ac:dyDescent="0.25">
      <c r="A64" s="107"/>
      <c r="B64" s="107"/>
      <c r="C64" s="107"/>
      <c r="D64" s="671"/>
      <c r="E64" s="671"/>
      <c r="F64" s="671"/>
      <c r="G64" s="134"/>
      <c r="H64" s="134"/>
      <c r="I64" s="132"/>
      <c r="J64" s="160"/>
      <c r="K64" s="107"/>
      <c r="L64" s="107"/>
      <c r="M64" s="160"/>
      <c r="N64" s="160"/>
      <c r="O64" s="107"/>
      <c r="P64" s="107"/>
      <c r="Q64" s="671"/>
      <c r="R64" s="671"/>
      <c r="S64" s="671"/>
      <c r="T64" s="134"/>
      <c r="U64" s="134"/>
      <c r="V64" s="132"/>
      <c r="W64" s="160"/>
      <c r="X64" s="107"/>
      <c r="Y64" s="107"/>
      <c r="Z64" s="160"/>
      <c r="AA64" s="160"/>
      <c r="AB64" s="107"/>
      <c r="AC64" s="107"/>
      <c r="AD64" s="671"/>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row>
    <row r="65" spans="1:65" x14ac:dyDescent="0.25">
      <c r="A65" s="107"/>
      <c r="B65" s="107"/>
      <c r="C65" s="107"/>
      <c r="D65" s="671"/>
      <c r="E65" s="671"/>
      <c r="F65" s="671"/>
      <c r="G65" s="134"/>
      <c r="H65" s="134"/>
      <c r="I65" s="132"/>
      <c r="J65" s="160"/>
      <c r="K65" s="107"/>
      <c r="L65" s="107"/>
      <c r="M65" s="160"/>
      <c r="N65" s="160"/>
      <c r="O65" s="107"/>
      <c r="P65" s="107"/>
      <c r="Q65" s="671"/>
      <c r="R65" s="671"/>
      <c r="S65" s="671"/>
      <c r="T65" s="134"/>
      <c r="U65" s="134"/>
      <c r="V65" s="132"/>
      <c r="W65" s="160"/>
      <c r="X65" s="107"/>
      <c r="Y65" s="107"/>
      <c r="Z65" s="160"/>
      <c r="AA65" s="160"/>
      <c r="AB65" s="107"/>
      <c r="AC65" s="107"/>
      <c r="AD65" s="671"/>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row>
    <row r="66" spans="1:65" x14ac:dyDescent="0.25">
      <c r="A66" s="107"/>
      <c r="B66" s="107"/>
      <c r="C66" s="107"/>
      <c r="D66" s="671"/>
      <c r="E66" s="671"/>
      <c r="F66" s="671"/>
      <c r="G66" s="134"/>
      <c r="H66" s="134"/>
      <c r="I66" s="132"/>
      <c r="J66" s="160"/>
      <c r="K66" s="107"/>
      <c r="L66" s="107"/>
      <c r="M66" s="160"/>
      <c r="N66" s="160"/>
      <c r="O66" s="107"/>
      <c r="P66" s="107"/>
      <c r="Q66" s="671"/>
      <c r="R66" s="671"/>
      <c r="S66" s="671"/>
      <c r="T66" s="134"/>
      <c r="U66" s="134"/>
      <c r="V66" s="132"/>
      <c r="W66" s="160"/>
      <c r="X66" s="107"/>
      <c r="Y66" s="107"/>
      <c r="Z66" s="160"/>
      <c r="AA66" s="160"/>
      <c r="AB66" s="107"/>
      <c r="AC66" s="107"/>
      <c r="AD66" s="671"/>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row>
    <row r="67" spans="1:65" x14ac:dyDescent="0.25">
      <c r="A67" s="107"/>
      <c r="B67" s="107"/>
      <c r="C67" s="107"/>
      <c r="D67" s="671"/>
      <c r="E67" s="671"/>
      <c r="F67" s="671"/>
      <c r="G67" s="134"/>
      <c r="H67" s="134"/>
      <c r="I67" s="132"/>
      <c r="J67" s="160"/>
      <c r="K67" s="107"/>
      <c r="L67" s="107"/>
      <c r="M67" s="160"/>
      <c r="N67" s="160"/>
      <c r="O67" s="107"/>
      <c r="P67" s="107"/>
      <c r="Q67" s="671"/>
      <c r="R67" s="671"/>
      <c r="S67" s="671"/>
      <c r="T67" s="134"/>
      <c r="U67" s="134"/>
      <c r="V67" s="132"/>
      <c r="W67" s="160"/>
      <c r="X67" s="107"/>
      <c r="Y67" s="107"/>
      <c r="Z67" s="160"/>
      <c r="AA67" s="160"/>
      <c r="AB67" s="107"/>
      <c r="AC67" s="107"/>
      <c r="AD67" s="671"/>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row>
    <row r="68" spans="1:65" x14ac:dyDescent="0.25">
      <c r="A68" s="107"/>
      <c r="B68" s="107"/>
      <c r="C68" s="107"/>
      <c r="D68" s="671"/>
      <c r="E68" s="671"/>
      <c r="F68" s="671"/>
      <c r="G68" s="134"/>
      <c r="H68" s="134"/>
      <c r="I68" s="132"/>
      <c r="J68" s="160"/>
      <c r="K68" s="107"/>
      <c r="L68" s="107"/>
      <c r="M68" s="160"/>
      <c r="N68" s="160"/>
      <c r="O68" s="107"/>
      <c r="P68" s="107"/>
      <c r="Q68" s="671"/>
      <c r="R68" s="671"/>
      <c r="S68" s="671"/>
      <c r="T68" s="134"/>
      <c r="U68" s="134"/>
      <c r="V68" s="132"/>
      <c r="W68" s="160"/>
      <c r="X68" s="107"/>
      <c r="Y68" s="107"/>
      <c r="Z68" s="160"/>
      <c r="AA68" s="160"/>
      <c r="AB68" s="107"/>
      <c r="AC68" s="107"/>
      <c r="AD68" s="671"/>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row>
    <row r="69" spans="1:65" x14ac:dyDescent="0.25">
      <c r="A69" s="107"/>
      <c r="B69" s="107"/>
      <c r="C69" s="107"/>
      <c r="D69" s="671"/>
      <c r="E69" s="671"/>
      <c r="F69" s="671"/>
      <c r="G69" s="134"/>
      <c r="H69" s="134"/>
      <c r="I69" s="132"/>
      <c r="J69" s="160"/>
      <c r="K69" s="107"/>
      <c r="L69" s="107"/>
      <c r="M69" s="160"/>
      <c r="N69" s="160"/>
      <c r="O69" s="107"/>
      <c r="P69" s="107"/>
      <c r="Q69" s="671"/>
      <c r="R69" s="671"/>
      <c r="S69" s="671"/>
      <c r="T69" s="134"/>
      <c r="U69" s="134"/>
      <c r="V69" s="132"/>
      <c r="W69" s="160"/>
      <c r="X69" s="107"/>
      <c r="Y69" s="107"/>
      <c r="Z69" s="160"/>
      <c r="AA69" s="160"/>
      <c r="AB69" s="107"/>
      <c r="AC69" s="107"/>
      <c r="AD69" s="671"/>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row>
    <row r="70" spans="1:65" x14ac:dyDescent="0.25">
      <c r="A70" s="107"/>
      <c r="B70" s="107"/>
      <c r="C70" s="107"/>
      <c r="D70" s="671"/>
      <c r="E70" s="671"/>
      <c r="F70" s="671"/>
      <c r="G70" s="134"/>
      <c r="H70" s="134"/>
      <c r="I70" s="132"/>
      <c r="J70" s="160"/>
      <c r="K70" s="107"/>
      <c r="L70" s="107"/>
      <c r="M70" s="160"/>
      <c r="N70" s="160"/>
      <c r="O70" s="107"/>
      <c r="P70" s="107"/>
      <c r="Q70" s="671"/>
      <c r="R70" s="671"/>
      <c r="S70" s="671"/>
      <c r="T70" s="134"/>
      <c r="U70" s="134"/>
      <c r="V70" s="132"/>
      <c r="W70" s="160"/>
      <c r="X70" s="107"/>
      <c r="Y70" s="107"/>
      <c r="Z70" s="160"/>
      <c r="AA70" s="160"/>
      <c r="AB70" s="107"/>
      <c r="AC70" s="107"/>
      <c r="AD70" s="671"/>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row>
    <row r="71" spans="1:65" x14ac:dyDescent="0.25">
      <c r="A71" s="107"/>
      <c r="B71" s="107"/>
      <c r="C71" s="107"/>
      <c r="D71" s="671"/>
      <c r="E71" s="671"/>
      <c r="F71" s="671"/>
      <c r="G71" s="134"/>
      <c r="H71" s="134"/>
      <c r="I71" s="132"/>
      <c r="J71" s="160"/>
      <c r="K71" s="107"/>
      <c r="L71" s="107"/>
      <c r="M71" s="160"/>
      <c r="N71" s="160"/>
      <c r="O71" s="107"/>
      <c r="P71" s="107"/>
      <c r="Q71" s="671"/>
      <c r="R71" s="671"/>
      <c r="S71" s="671"/>
      <c r="T71" s="134"/>
      <c r="U71" s="134"/>
      <c r="V71" s="132"/>
      <c r="W71" s="160"/>
      <c r="X71" s="107"/>
      <c r="Y71" s="107"/>
      <c r="Z71" s="160"/>
      <c r="AA71" s="160"/>
      <c r="AB71" s="107"/>
      <c r="AC71" s="107"/>
      <c r="AD71" s="671"/>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row>
    <row r="72" spans="1:65" x14ac:dyDescent="0.25">
      <c r="A72" s="107"/>
      <c r="B72" s="107"/>
      <c r="C72" s="107"/>
      <c r="D72" s="671"/>
      <c r="E72" s="671"/>
      <c r="F72" s="671"/>
      <c r="G72" s="134"/>
      <c r="H72" s="134"/>
      <c r="I72" s="132"/>
      <c r="J72" s="160"/>
      <c r="K72" s="107"/>
      <c r="L72" s="107"/>
      <c r="M72" s="160"/>
      <c r="N72" s="160"/>
      <c r="O72" s="107"/>
      <c r="P72" s="107"/>
      <c r="Q72" s="671"/>
      <c r="R72" s="671"/>
      <c r="S72" s="671"/>
      <c r="T72" s="134"/>
      <c r="U72" s="134"/>
      <c r="V72" s="132"/>
      <c r="W72" s="160"/>
      <c r="X72" s="107"/>
      <c r="Y72" s="107"/>
      <c r="Z72" s="160"/>
      <c r="AA72" s="160"/>
      <c r="AB72" s="107"/>
      <c r="AC72" s="107"/>
      <c r="AD72" s="671"/>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row>
    <row r="73" spans="1:65" x14ac:dyDescent="0.25">
      <c r="A73" s="107"/>
      <c r="B73" s="107"/>
      <c r="C73" s="107"/>
      <c r="D73" s="671"/>
      <c r="E73" s="671"/>
      <c r="F73" s="671"/>
      <c r="G73" s="134"/>
      <c r="H73" s="134"/>
      <c r="I73" s="132"/>
      <c r="J73" s="160"/>
      <c r="K73" s="107"/>
      <c r="L73" s="107"/>
      <c r="M73" s="160"/>
      <c r="N73" s="160"/>
      <c r="O73" s="107"/>
      <c r="P73" s="107"/>
      <c r="Q73" s="671"/>
      <c r="R73" s="671"/>
      <c r="S73" s="671"/>
      <c r="T73" s="134"/>
      <c r="U73" s="134"/>
      <c r="V73" s="132"/>
      <c r="W73" s="160"/>
      <c r="X73" s="107"/>
      <c r="Y73" s="107"/>
      <c r="Z73" s="160"/>
      <c r="AA73" s="160"/>
      <c r="AB73" s="107"/>
      <c r="AC73" s="107"/>
      <c r="AD73" s="671"/>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row>
    <row r="74" spans="1:65" x14ac:dyDescent="0.25">
      <c r="A74" s="107"/>
      <c r="B74" s="107"/>
      <c r="C74" s="107"/>
      <c r="D74" s="671"/>
      <c r="E74" s="671"/>
      <c r="F74" s="671"/>
      <c r="G74" s="134"/>
      <c r="H74" s="134"/>
      <c r="I74" s="132"/>
      <c r="J74" s="160"/>
      <c r="K74" s="107"/>
      <c r="L74" s="107"/>
      <c r="M74" s="160"/>
      <c r="N74" s="160"/>
      <c r="O74" s="107"/>
      <c r="P74" s="107"/>
      <c r="Q74" s="671"/>
      <c r="R74" s="671"/>
      <c r="S74" s="671"/>
      <c r="T74" s="134"/>
      <c r="U74" s="134"/>
      <c r="V74" s="132"/>
      <c r="W74" s="160"/>
      <c r="X74" s="107"/>
      <c r="Y74" s="107"/>
      <c r="Z74" s="160"/>
      <c r="AA74" s="160"/>
      <c r="AB74" s="107"/>
      <c r="AC74" s="107"/>
      <c r="AD74" s="671"/>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row>
    <row r="75" spans="1:65" x14ac:dyDescent="0.25">
      <c r="A75" s="107"/>
      <c r="B75" s="107"/>
      <c r="C75" s="107"/>
      <c r="D75" s="671"/>
      <c r="E75" s="671"/>
      <c r="F75" s="671"/>
      <c r="G75" s="134"/>
      <c r="H75" s="134"/>
      <c r="I75" s="132"/>
      <c r="J75" s="160"/>
      <c r="K75" s="107"/>
      <c r="L75" s="107"/>
      <c r="M75" s="160"/>
      <c r="N75" s="160"/>
      <c r="O75" s="107"/>
      <c r="P75" s="107"/>
      <c r="Q75" s="671"/>
      <c r="R75" s="671"/>
      <c r="S75" s="671"/>
      <c r="T75" s="134"/>
      <c r="U75" s="134"/>
      <c r="V75" s="132"/>
      <c r="W75" s="160"/>
      <c r="X75" s="107"/>
      <c r="Y75" s="107"/>
      <c r="Z75" s="160"/>
      <c r="AA75" s="160"/>
      <c r="AB75" s="107"/>
      <c r="AC75" s="107"/>
      <c r="AD75" s="671"/>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row>
    <row r="76" spans="1:65" x14ac:dyDescent="0.25">
      <c r="A76" s="107"/>
      <c r="B76" s="107"/>
      <c r="C76" s="107"/>
      <c r="D76" s="671"/>
      <c r="E76" s="671"/>
      <c r="F76" s="671"/>
      <c r="G76" s="134"/>
      <c r="H76" s="134"/>
      <c r="I76" s="132"/>
      <c r="J76" s="160"/>
      <c r="K76" s="107"/>
      <c r="L76" s="107"/>
      <c r="M76" s="160"/>
      <c r="N76" s="160"/>
      <c r="O76" s="107"/>
      <c r="P76" s="107"/>
      <c r="Q76" s="671"/>
      <c r="R76" s="671"/>
      <c r="S76" s="671"/>
      <c r="T76" s="134"/>
      <c r="U76" s="134"/>
      <c r="V76" s="132"/>
      <c r="W76" s="160"/>
      <c r="X76" s="107"/>
      <c r="Y76" s="107"/>
      <c r="Z76" s="160"/>
      <c r="AA76" s="160"/>
      <c r="AB76" s="107"/>
      <c r="AC76" s="107"/>
      <c r="AD76" s="671"/>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row>
    <row r="77" spans="1:65" x14ac:dyDescent="0.25">
      <c r="A77" s="107"/>
      <c r="B77" s="107"/>
      <c r="C77" s="107"/>
      <c r="D77" s="671"/>
      <c r="E77" s="671"/>
      <c r="F77" s="671"/>
      <c r="G77" s="134"/>
      <c r="H77" s="134"/>
      <c r="I77" s="132"/>
      <c r="J77" s="160"/>
      <c r="K77" s="107"/>
      <c r="L77" s="107"/>
      <c r="M77" s="160"/>
      <c r="N77" s="160"/>
      <c r="O77" s="107"/>
      <c r="P77" s="107"/>
      <c r="Q77" s="671"/>
      <c r="R77" s="671"/>
      <c r="S77" s="671"/>
      <c r="T77" s="134"/>
      <c r="U77" s="134"/>
      <c r="V77" s="132"/>
      <c r="W77" s="160"/>
      <c r="X77" s="107"/>
      <c r="Y77" s="107"/>
      <c r="Z77" s="160"/>
      <c r="AA77" s="160"/>
      <c r="AB77" s="107"/>
      <c r="AC77" s="107"/>
      <c r="AD77" s="671"/>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row>
    <row r="78" spans="1:65" x14ac:dyDescent="0.25">
      <c r="A78" s="107"/>
      <c r="B78" s="107"/>
      <c r="C78" s="107"/>
      <c r="D78" s="671"/>
      <c r="E78" s="671"/>
      <c r="F78" s="671"/>
      <c r="G78" s="134"/>
      <c r="H78" s="134"/>
      <c r="I78" s="132"/>
      <c r="J78" s="160"/>
      <c r="K78" s="107"/>
      <c r="L78" s="107"/>
      <c r="M78" s="160"/>
      <c r="N78" s="160"/>
      <c r="O78" s="107"/>
      <c r="P78" s="107"/>
      <c r="Q78" s="671"/>
      <c r="R78" s="671"/>
      <c r="S78" s="671"/>
      <c r="T78" s="134"/>
      <c r="U78" s="134"/>
      <c r="V78" s="132"/>
      <c r="W78" s="160"/>
      <c r="X78" s="107"/>
      <c r="Y78" s="107"/>
      <c r="Z78" s="160"/>
      <c r="AA78" s="160"/>
      <c r="AB78" s="107"/>
      <c r="AC78" s="107"/>
      <c r="AD78" s="671"/>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row>
    <row r="79" spans="1:65" x14ac:dyDescent="0.25">
      <c r="A79" s="107"/>
      <c r="B79" s="107"/>
      <c r="C79" s="107"/>
      <c r="D79" s="671"/>
      <c r="E79" s="671"/>
      <c r="F79" s="671"/>
      <c r="G79" s="134"/>
      <c r="H79" s="134"/>
      <c r="I79" s="132"/>
      <c r="J79" s="160"/>
      <c r="K79" s="107"/>
      <c r="L79" s="107"/>
      <c r="M79" s="160"/>
      <c r="N79" s="160"/>
      <c r="O79" s="107"/>
      <c r="P79" s="107"/>
      <c r="Q79" s="671"/>
      <c r="R79" s="671"/>
      <c r="S79" s="671"/>
      <c r="T79" s="134"/>
      <c r="U79" s="134"/>
      <c r="V79" s="132"/>
      <c r="W79" s="160"/>
      <c r="X79" s="107"/>
      <c r="Y79" s="107"/>
      <c r="Z79" s="160"/>
      <c r="AA79" s="160"/>
      <c r="AB79" s="107"/>
      <c r="AC79" s="107"/>
      <c r="AD79" s="671"/>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row>
    <row r="80" spans="1:65" x14ac:dyDescent="0.25">
      <c r="A80" s="107"/>
      <c r="B80" s="107"/>
      <c r="C80" s="107"/>
      <c r="D80" s="671"/>
      <c r="E80" s="671"/>
      <c r="F80" s="671"/>
      <c r="G80" s="134"/>
      <c r="H80" s="134"/>
      <c r="I80" s="132"/>
      <c r="J80" s="160"/>
      <c r="K80" s="107"/>
      <c r="L80" s="107"/>
      <c r="M80" s="160"/>
      <c r="N80" s="160"/>
      <c r="O80" s="107"/>
      <c r="P80" s="107"/>
      <c r="Q80" s="671"/>
      <c r="R80" s="671"/>
      <c r="S80" s="671"/>
      <c r="T80" s="134"/>
      <c r="U80" s="134"/>
      <c r="V80" s="132"/>
      <c r="W80" s="160"/>
      <c r="X80" s="107"/>
      <c r="Y80" s="107"/>
      <c r="Z80" s="160"/>
      <c r="AA80" s="160"/>
      <c r="AB80" s="107"/>
      <c r="AC80" s="107"/>
      <c r="AD80" s="671"/>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row>
    <row r="81" spans="1:65" x14ac:dyDescent="0.25">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row>
    <row r="82" spans="1:65"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row>
    <row r="83" spans="1:65" x14ac:dyDescent="0.25">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row>
    <row r="84" spans="1:65" x14ac:dyDescent="0.25">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row>
    <row r="85" spans="1:65" x14ac:dyDescent="0.25">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row>
    <row r="86" spans="1:65" x14ac:dyDescent="0.25">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row>
  </sheetData>
  <sheetProtection algorithmName="SHA-512" hashValue="DIXh3ZDiB3OQQV5tdrprLALky556wZsr8q2C+jAIz+AJ3ulDObLv/hNe7D/aXb9OckkbWS8mtZJrXDn/sS74Lg==" saltValue="+4rBp7869gdU5OthkTzH9w==" spinCount="100000" sheet="1" objects="1" scenarios="1"/>
  <mergeCells count="11">
    <mergeCell ref="B2:F2"/>
    <mergeCell ref="K10:K11"/>
    <mergeCell ref="C11:C12"/>
    <mergeCell ref="K17:K19"/>
    <mergeCell ref="D5:F5"/>
    <mergeCell ref="C45:G45"/>
    <mergeCell ref="E11:G11"/>
    <mergeCell ref="H5:K6"/>
    <mergeCell ref="D11:D12"/>
    <mergeCell ref="K22:K29"/>
    <mergeCell ref="K13:K14"/>
  </mergeCells>
  <dataValidations count="4">
    <dataValidation type="decimal" operator="greaterThanOrEqual" allowBlank="1" showInputMessage="1" showErrorMessage="1" error="El valor que heu introduït no és vàlid._x000a__x000a_El valor ha de ser un número major que 0." sqref="E13:E42" xr:uid="{00000000-0002-0000-1500-000000000000}">
      <formula1>0</formula1>
    </dataValidation>
    <dataValidation operator="greaterThanOrEqual" allowBlank="1" showInputMessage="1" showErrorMessage="1" sqref="C13:C42" xr:uid="{00000000-0002-0000-1500-000001000000}"/>
    <dataValidation type="decimal" operator="greaterThanOrEqual" allowBlank="1" showInputMessage="1" showErrorMessage="1" error="El valor que heu introduït no és vàlid._x000a__x000a_El valor ha de ser un número major que 0." prompt="IntroduÏu la dada aplicant fòrmula o directament" sqref="H13:H42" xr:uid="{00000000-0002-0000-1500-000002000000}">
      <formula1>0</formula1>
    </dataValidation>
    <dataValidation type="list" allowBlank="1" showInputMessage="1" showErrorMessage="1" sqref="D13:D42 G5" xr:uid="{00000000-0002-0000-1500-000003000000}">
      <formula1>$N$7:$N$11</formula1>
    </dataValidation>
  </dataValidations>
  <hyperlinks>
    <hyperlink ref="K13:K14" r:id="rId1" display="Guia de càlcul d'emissions de gasos amb efecte d'hivernacle (OCCC). Versió 2024. " xr:uid="{00000000-0004-0000-1500-000000000000}"/>
  </hyperlinks>
  <pageMargins left="0.75" right="0.75" top="1" bottom="1" header="0.5" footer="0.5"/>
  <pageSetup paperSize="9" scale="63"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ull26">
    <tabColor indexed="27"/>
    <pageSetUpPr autoPageBreaks="0" fitToPage="1"/>
  </sheetPr>
  <dimension ref="A1:BK100"/>
  <sheetViews>
    <sheetView topLeftCell="C11" zoomScaleNormal="100" workbookViewId="0">
      <selection activeCell="E16" sqref="E16"/>
    </sheetView>
  </sheetViews>
  <sheetFormatPr defaultColWidth="9.44140625" defaultRowHeight="13.2" outlineLevelRow="1" x14ac:dyDescent="0.25"/>
  <cols>
    <col min="1" max="1" width="3.44140625" style="324" customWidth="1"/>
    <col min="2" max="2" width="5.44140625" style="324" customWidth="1"/>
    <col min="3" max="3" width="37.88671875" style="324" customWidth="1"/>
    <col min="4" max="4" width="28.44140625" style="324" customWidth="1"/>
    <col min="5" max="5" width="36" style="324" customWidth="1"/>
    <col min="6" max="6" width="25.88671875" style="324" customWidth="1"/>
    <col min="7" max="7" width="19.44140625" style="324" customWidth="1"/>
    <col min="8" max="8" width="23" style="324" customWidth="1"/>
    <col min="9" max="9" width="32.5546875" style="324" customWidth="1"/>
    <col min="10" max="10" width="19.44140625" style="324" customWidth="1"/>
    <col min="11" max="11" width="34.5546875" style="324" customWidth="1"/>
    <col min="12" max="13" width="5.44140625" style="324" customWidth="1"/>
    <col min="14" max="14" width="40.44140625" style="324" customWidth="1"/>
    <col min="15" max="15" width="9.44140625" style="324"/>
    <col min="16" max="16" width="0" style="324" hidden="1" customWidth="1"/>
    <col min="17" max="16384" width="9.44140625" style="324"/>
  </cols>
  <sheetData>
    <row r="1" spans="1:63" s="250" customFormat="1" ht="17.25" customHeight="1" x14ac:dyDescent="0.25">
      <c r="B1" s="128"/>
    </row>
    <row r="2" spans="1:63" s="250" customFormat="1" ht="33.75" customHeight="1" x14ac:dyDescent="0.25">
      <c r="B2" s="1535" t="s">
        <v>863</v>
      </c>
      <c r="C2" s="1535"/>
      <c r="D2" s="1535"/>
      <c r="E2" s="1535"/>
      <c r="F2" s="1535"/>
      <c r="G2" s="1535"/>
      <c r="H2" s="1535"/>
      <c r="I2" s="1535"/>
      <c r="J2" s="1535"/>
    </row>
    <row r="3" spans="1:63" s="250" customFormat="1" ht="17.25" customHeight="1" x14ac:dyDescent="0.25">
      <c r="B3" s="256"/>
      <c r="C3" s="256"/>
      <c r="D3" s="256"/>
      <c r="E3" s="256"/>
      <c r="F3" s="256"/>
      <c r="G3" s="256"/>
      <c r="I3" s="256"/>
      <c r="J3" s="256"/>
    </row>
    <row r="4" spans="1:63" s="250" customFormat="1" ht="17.25" customHeight="1" thickBot="1" x14ac:dyDescent="0.3">
      <c r="B4" s="253"/>
      <c r="C4" s="255" t="s">
        <v>0</v>
      </c>
      <c r="D4" s="256"/>
      <c r="E4" s="256"/>
      <c r="F4" s="256"/>
      <c r="G4" s="256"/>
      <c r="I4" s="256"/>
      <c r="J4" s="256"/>
    </row>
    <row r="5" spans="1:63" s="250" customFormat="1" ht="27" customHeight="1" thickBot="1" x14ac:dyDescent="0.3">
      <c r="B5" s="257"/>
      <c r="C5" s="255" t="s">
        <v>51</v>
      </c>
      <c r="D5" s="1404" t="s">
        <v>1638</v>
      </c>
      <c r="E5" s="1406"/>
      <c r="G5" s="1562" t="s">
        <v>1113</v>
      </c>
      <c r="H5" s="1563"/>
      <c r="I5" s="1571"/>
      <c r="J5" s="321"/>
      <c r="K5" s="256"/>
      <c r="L5" s="256"/>
      <c r="M5" s="256"/>
      <c r="N5" s="256"/>
      <c r="O5" s="256"/>
    </row>
    <row r="6" spans="1:63" s="250" customFormat="1" ht="27" customHeight="1" thickBot="1" x14ac:dyDescent="0.3">
      <c r="B6" s="258"/>
      <c r="C6" s="255" t="s">
        <v>1</v>
      </c>
      <c r="D6" s="1407" t="s">
        <v>1639</v>
      </c>
      <c r="E6" s="1409"/>
      <c r="G6" s="1562" t="s">
        <v>1182</v>
      </c>
      <c r="H6" s="1563"/>
      <c r="I6" s="1571"/>
      <c r="J6" s="321"/>
      <c r="K6" s="256"/>
      <c r="L6" s="256"/>
      <c r="M6" s="256"/>
      <c r="N6" s="256"/>
      <c r="O6" s="256"/>
    </row>
    <row r="7" spans="1:63" s="250" customFormat="1" ht="30" customHeight="1" thickBot="1" x14ac:dyDescent="0.3">
      <c r="B7" s="259"/>
      <c r="C7" s="255" t="s">
        <v>52</v>
      </c>
      <c r="D7" s="1838" t="s">
        <v>1637</v>
      </c>
      <c r="E7" s="1839"/>
      <c r="F7" s="256"/>
      <c r="G7" s="256"/>
      <c r="J7" s="1562" t="s">
        <v>1105</v>
      </c>
      <c r="K7" s="1563"/>
      <c r="L7" s="1563"/>
      <c r="M7" s="1563"/>
      <c r="N7" s="1571"/>
    </row>
    <row r="8" spans="1:63" s="250" customFormat="1" ht="28.5" customHeight="1" x14ac:dyDescent="0.25">
      <c r="B8" s="255"/>
      <c r="C8" s="255"/>
      <c r="D8" s="812"/>
      <c r="E8" s="811"/>
      <c r="F8" s="811"/>
      <c r="G8" s="811"/>
      <c r="I8" s="256"/>
      <c r="J8" s="256"/>
    </row>
    <row r="9" spans="1:63" s="250" customFormat="1" ht="17.25" customHeight="1" x14ac:dyDescent="0.25">
      <c r="B9" s="1835" t="s">
        <v>1449</v>
      </c>
      <c r="C9" s="1835"/>
      <c r="D9" s="1835"/>
      <c r="E9" s="1835"/>
      <c r="F9" s="1835"/>
      <c r="G9" s="1835"/>
      <c r="H9" s="1835"/>
      <c r="I9" s="1835"/>
      <c r="J9" s="1835"/>
      <c r="K9" s="1835"/>
      <c r="L9" s="1835"/>
    </row>
    <row r="10" spans="1:63" s="250" customFormat="1" ht="17.25" customHeight="1" thickBot="1" x14ac:dyDescent="0.3">
      <c r="B10" s="263"/>
      <c r="C10" s="658"/>
      <c r="D10" s="658"/>
      <c r="E10" s="658"/>
      <c r="F10" s="264"/>
      <c r="G10" s="264"/>
      <c r="H10" s="264"/>
      <c r="I10" s="264"/>
      <c r="J10" s="264"/>
      <c r="K10" s="264"/>
      <c r="L10" s="265"/>
      <c r="N10" s="1480" t="s">
        <v>1363</v>
      </c>
    </row>
    <row r="11" spans="1:63" s="372" customFormat="1" ht="63.9" customHeight="1" x14ac:dyDescent="0.25">
      <c r="B11" s="659"/>
      <c r="C11" s="1561" t="s">
        <v>1378</v>
      </c>
      <c r="D11" s="1461" t="s">
        <v>801</v>
      </c>
      <c r="E11" s="1461"/>
      <c r="F11" s="1461" t="s">
        <v>1005</v>
      </c>
      <c r="G11" s="1461"/>
      <c r="H11" s="1609"/>
      <c r="I11" s="1836" t="s">
        <v>1418</v>
      </c>
      <c r="J11" s="1569"/>
      <c r="K11" s="1837"/>
      <c r="L11" s="660"/>
      <c r="N11" s="1481"/>
    </row>
    <row r="12" spans="1:63" s="372" customFormat="1" ht="101.1" customHeight="1" x14ac:dyDescent="0.25">
      <c r="B12" s="659"/>
      <c r="C12" s="1523"/>
      <c r="D12" s="1475"/>
      <c r="E12" s="1475"/>
      <c r="F12" s="585" t="s">
        <v>1379</v>
      </c>
      <c r="G12" s="1475" t="s">
        <v>803</v>
      </c>
      <c r="H12" s="597" t="s">
        <v>1107</v>
      </c>
      <c r="I12" s="699" t="s">
        <v>1364</v>
      </c>
      <c r="J12" s="1475" t="s">
        <v>1179</v>
      </c>
      <c r="K12" s="586" t="s">
        <v>1365</v>
      </c>
      <c r="L12" s="660"/>
      <c r="M12" s="669"/>
      <c r="N12" s="670" t="s">
        <v>1836</v>
      </c>
    </row>
    <row r="13" spans="1:63" s="372" customFormat="1" ht="55.5" customHeight="1" thickBot="1" x14ac:dyDescent="0.3">
      <c r="B13" s="659"/>
      <c r="C13" s="1793"/>
      <c r="D13" s="1168" t="s">
        <v>63</v>
      </c>
      <c r="E13" s="1168" t="s">
        <v>802</v>
      </c>
      <c r="F13" s="1168" t="s">
        <v>1481</v>
      </c>
      <c r="G13" s="1779"/>
      <c r="H13" s="1185" t="s">
        <v>1072</v>
      </c>
      <c r="I13" s="1175" t="s">
        <v>1180</v>
      </c>
      <c r="J13" s="1779"/>
      <c r="K13" s="1169" t="s">
        <v>1181</v>
      </c>
      <c r="L13" s="660"/>
      <c r="M13" s="661"/>
      <c r="N13" s="147" t="s">
        <v>1773</v>
      </c>
    </row>
    <row r="14" spans="1:63" ht="21" customHeight="1" x14ac:dyDescent="0.25">
      <c r="A14" s="250"/>
      <c r="B14" s="266"/>
      <c r="C14" s="1178" t="s">
        <v>1863</v>
      </c>
      <c r="D14" s="1179">
        <v>12993</v>
      </c>
      <c r="E14" s="1180" t="s">
        <v>65</v>
      </c>
      <c r="F14" s="1181">
        <v>3.7000000000000002E-3</v>
      </c>
      <c r="G14" s="1181" t="s">
        <v>1073</v>
      </c>
      <c r="H14" s="1182">
        <f>IF(D14=0,IF(F14=0,"0,00000",D14*F14),IF(F14=0,"Indiqueu factor d'emissió",D14*F14))</f>
        <v>48.074100000000001</v>
      </c>
      <c r="I14" s="1183"/>
      <c r="J14" s="1181"/>
      <c r="K14" s="1184" t="str">
        <f>IF(D14=0,IF(I14=0,"0,00000",D14*I14),IF(I14=0,"Indiqueu factor de remoció",D14*I14))</f>
        <v>Indiqueu factor de remoció</v>
      </c>
      <c r="L14" s="267"/>
      <c r="M14" s="268"/>
      <c r="N14" s="147"/>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row>
    <row r="15" spans="1:63" ht="21" customHeight="1" x14ac:dyDescent="0.25">
      <c r="A15" s="250"/>
      <c r="B15" s="266"/>
      <c r="C15" s="619" t="s">
        <v>1370</v>
      </c>
      <c r="D15" s="187">
        <v>175</v>
      </c>
      <c r="E15" s="696" t="s">
        <v>65</v>
      </c>
      <c r="F15" s="663">
        <v>1.8E-3</v>
      </c>
      <c r="G15" s="663" t="s">
        <v>1073</v>
      </c>
      <c r="H15" s="705">
        <f>IF(D15=0,IF(F15=0,"0,00000",D15*F15),IF(F15=0,"Indiqueu factor d'emissió",D15*F15))</f>
        <v>0.315</v>
      </c>
      <c r="I15" s="662"/>
      <c r="J15" s="663"/>
      <c r="K15" s="706" t="str">
        <f t="shared" ref="K15:K43" si="0">IF(D15=0,IF(I15=0,"0,00000",D15*I15),IF(I15=0,"Indiqueu factor de remoció",D15*I15))</f>
        <v>Indiqueu factor de remoció</v>
      </c>
      <c r="L15" s="267"/>
      <c r="M15" s="268"/>
      <c r="N15" s="1445" t="s">
        <v>1844</v>
      </c>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row>
    <row r="16" spans="1:63" ht="21" customHeight="1" x14ac:dyDescent="0.25">
      <c r="A16" s="250"/>
      <c r="B16" s="266"/>
      <c r="C16" s="619" t="s">
        <v>835</v>
      </c>
      <c r="D16" s="187"/>
      <c r="E16" s="696"/>
      <c r="F16" s="663"/>
      <c r="G16" s="663"/>
      <c r="H16" s="705" t="str">
        <f t="shared" ref="H16:H43" si="1">IF(D16=0,IF(F16=0,"0,00000",D16*F16),IF(F16=0,"Indiqueu factor d'emissió",D16*F16))</f>
        <v>0,00000</v>
      </c>
      <c r="I16" s="662"/>
      <c r="J16" s="663"/>
      <c r="K16" s="706" t="str">
        <f t="shared" si="0"/>
        <v>0,00000</v>
      </c>
      <c r="L16" s="267"/>
      <c r="M16" s="268"/>
      <c r="N16" s="1445"/>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row>
    <row r="17" spans="1:63" ht="21" customHeight="1" x14ac:dyDescent="0.25">
      <c r="A17" s="250"/>
      <c r="B17" s="266"/>
      <c r="C17" s="619" t="s">
        <v>836</v>
      </c>
      <c r="D17" s="187"/>
      <c r="E17" s="696"/>
      <c r="F17" s="663"/>
      <c r="G17" s="663"/>
      <c r="H17" s="705" t="str">
        <f t="shared" si="1"/>
        <v>0,00000</v>
      </c>
      <c r="I17" s="662"/>
      <c r="J17" s="663"/>
      <c r="K17" s="706" t="str">
        <f t="shared" si="0"/>
        <v>0,00000</v>
      </c>
      <c r="L17" s="267"/>
      <c r="M17" s="268"/>
      <c r="N17" s="1445"/>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row>
    <row r="18" spans="1:63" ht="21" customHeight="1" x14ac:dyDescent="0.25">
      <c r="A18" s="250"/>
      <c r="B18" s="266"/>
      <c r="C18" s="619" t="s">
        <v>837</v>
      </c>
      <c r="D18" s="187"/>
      <c r="E18" s="696"/>
      <c r="F18" s="663"/>
      <c r="G18" s="663"/>
      <c r="H18" s="705" t="str">
        <f t="shared" si="1"/>
        <v>0,00000</v>
      </c>
      <c r="I18" s="662"/>
      <c r="J18" s="663"/>
      <c r="K18" s="706" t="str">
        <f t="shared" si="0"/>
        <v>0,00000</v>
      </c>
      <c r="L18" s="267"/>
      <c r="M18" s="268"/>
      <c r="N18" s="1445"/>
      <c r="O18" s="372"/>
      <c r="P18" s="372"/>
      <c r="Q18" s="372"/>
      <c r="R18" s="372"/>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row>
    <row r="19" spans="1:63" ht="21" customHeight="1" x14ac:dyDescent="0.25">
      <c r="A19" s="250"/>
      <c r="B19" s="266"/>
      <c r="C19" s="619" t="s">
        <v>838</v>
      </c>
      <c r="D19" s="187"/>
      <c r="E19" s="696"/>
      <c r="F19" s="663"/>
      <c r="G19" s="663"/>
      <c r="H19" s="705" t="str">
        <f t="shared" si="1"/>
        <v>0,00000</v>
      </c>
      <c r="I19" s="662"/>
      <c r="J19" s="663"/>
      <c r="K19" s="706" t="str">
        <f t="shared" si="0"/>
        <v>0,00000</v>
      </c>
      <c r="L19" s="267"/>
      <c r="M19" s="268"/>
      <c r="N19" s="695" t="str">
        <f>'Factors emissió OCCC'!C157</f>
        <v>Paper A4</v>
      </c>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row>
    <row r="20" spans="1:63" ht="21" customHeight="1" outlineLevel="1" x14ac:dyDescent="0.25">
      <c r="A20" s="250"/>
      <c r="B20" s="266"/>
      <c r="C20" s="619" t="s">
        <v>839</v>
      </c>
      <c r="D20" s="187"/>
      <c r="E20" s="696"/>
      <c r="F20" s="663"/>
      <c r="G20" s="663"/>
      <c r="H20" s="705" t="str">
        <f t="shared" si="1"/>
        <v>0,00000</v>
      </c>
      <c r="I20" s="662"/>
      <c r="J20" s="663"/>
      <c r="K20" s="706" t="str">
        <f t="shared" si="0"/>
        <v>0,00000</v>
      </c>
      <c r="L20" s="267"/>
      <c r="M20" s="268"/>
      <c r="N20" s="695" t="str">
        <f>'Factors emissió OCCC'!C158</f>
        <v>Paper reciclat</v>
      </c>
      <c r="O20" s="372"/>
      <c r="P20" s="372"/>
      <c r="Q20" s="372"/>
      <c r="R20" s="372"/>
      <c r="S20" s="372"/>
      <c r="T20" s="372"/>
      <c r="U20" s="372"/>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row>
    <row r="21" spans="1:63" ht="21" customHeight="1" outlineLevel="1" x14ac:dyDescent="0.25">
      <c r="A21" s="250"/>
      <c r="B21" s="266"/>
      <c r="C21" s="619" t="s">
        <v>840</v>
      </c>
      <c r="D21" s="187"/>
      <c r="E21" s="696"/>
      <c r="F21" s="663"/>
      <c r="G21" s="663"/>
      <c r="H21" s="705" t="str">
        <f t="shared" si="1"/>
        <v>0,00000</v>
      </c>
      <c r="I21" s="662"/>
      <c r="J21" s="663"/>
      <c r="K21" s="706" t="str">
        <f t="shared" si="0"/>
        <v>0,00000</v>
      </c>
      <c r="L21" s="267"/>
      <c r="M21" s="268"/>
      <c r="N21" s="695" t="str">
        <f>'Factors emissió OCCC'!C159</f>
        <v>Ordinador sobretaula</v>
      </c>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row>
    <row r="22" spans="1:63" ht="21" customHeight="1" outlineLevel="1" x14ac:dyDescent="0.25">
      <c r="A22" s="250"/>
      <c r="B22" s="266"/>
      <c r="C22" s="619" t="s">
        <v>841</v>
      </c>
      <c r="D22" s="187"/>
      <c r="E22" s="696"/>
      <c r="F22" s="663"/>
      <c r="G22" s="663"/>
      <c r="H22" s="705" t="str">
        <f t="shared" si="1"/>
        <v>0,00000</v>
      </c>
      <c r="I22" s="662"/>
      <c r="J22" s="663"/>
      <c r="K22" s="706" t="str">
        <f t="shared" si="0"/>
        <v>0,00000</v>
      </c>
      <c r="L22" s="267"/>
      <c r="M22" s="268"/>
      <c r="N22" s="695" t="str">
        <f>'Factors emissió OCCC'!C160</f>
        <v>Ordinador portàtil</v>
      </c>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row>
    <row r="23" spans="1:63" ht="21" customHeight="1" outlineLevel="1" x14ac:dyDescent="0.25">
      <c r="A23" s="250"/>
      <c r="B23" s="266"/>
      <c r="C23" s="619" t="s">
        <v>842</v>
      </c>
      <c r="D23" s="187"/>
      <c r="E23" s="696"/>
      <c r="F23" s="663"/>
      <c r="G23" s="663"/>
      <c r="H23" s="705" t="str">
        <f t="shared" si="1"/>
        <v>0,00000</v>
      </c>
      <c r="I23" s="662"/>
      <c r="J23" s="663"/>
      <c r="K23" s="706" t="str">
        <f t="shared" si="0"/>
        <v>0,00000</v>
      </c>
      <c r="L23" s="267"/>
      <c r="M23" s="268"/>
      <c r="N23" s="695" t="str">
        <f>'Factors emissió OCCC'!C161</f>
        <v>Tablet</v>
      </c>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row>
    <row r="24" spans="1:63" ht="21" customHeight="1" outlineLevel="1" x14ac:dyDescent="0.25">
      <c r="A24" s="250"/>
      <c r="B24" s="266"/>
      <c r="C24" s="619" t="s">
        <v>843</v>
      </c>
      <c r="D24" s="187"/>
      <c r="E24" s="696"/>
      <c r="F24" s="663"/>
      <c r="G24" s="663"/>
      <c r="H24" s="705" t="str">
        <f t="shared" si="1"/>
        <v>0,00000</v>
      </c>
      <c r="I24" s="662"/>
      <c r="J24" s="663"/>
      <c r="K24" s="706" t="str">
        <f t="shared" si="0"/>
        <v>0,00000</v>
      </c>
      <c r="L24" s="267"/>
      <c r="M24" s="268"/>
      <c r="N24" s="695" t="str">
        <f>'Factors emissió OCCC'!C162</f>
        <v>Telèfon mòbil</v>
      </c>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2"/>
      <c r="BD24" s="372"/>
      <c r="BE24" s="372"/>
      <c r="BF24" s="372"/>
      <c r="BG24" s="372"/>
      <c r="BH24" s="372"/>
      <c r="BI24" s="372"/>
      <c r="BJ24" s="372"/>
      <c r="BK24" s="372"/>
    </row>
    <row r="25" spans="1:63" ht="21" customHeight="1" outlineLevel="1" x14ac:dyDescent="0.25">
      <c r="A25" s="250"/>
      <c r="B25" s="266"/>
      <c r="C25" s="619" t="s">
        <v>844</v>
      </c>
      <c r="D25" s="187"/>
      <c r="E25" s="696"/>
      <c r="F25" s="663"/>
      <c r="G25" s="663"/>
      <c r="H25" s="705" t="str">
        <f t="shared" si="1"/>
        <v>0,00000</v>
      </c>
      <c r="I25" s="662"/>
      <c r="J25" s="663"/>
      <c r="K25" s="706" t="str">
        <f t="shared" si="0"/>
        <v>0,00000</v>
      </c>
      <c r="L25" s="267"/>
      <c r="M25" s="268"/>
      <c r="N25" s="695" t="str">
        <f>'Factors emissió OCCC'!C163</f>
        <v>Impressora</v>
      </c>
      <c r="O25" s="372"/>
      <c r="P25" s="372"/>
      <c r="Q25" s="372"/>
      <c r="R25" s="372"/>
      <c r="S25" s="372"/>
      <c r="T25" s="372"/>
      <c r="U25" s="372"/>
      <c r="V25" s="372"/>
      <c r="W25" s="372"/>
      <c r="X25" s="372"/>
      <c r="Y25" s="372"/>
      <c r="Z25" s="372"/>
      <c r="AA25" s="372"/>
      <c r="AB25" s="372"/>
      <c r="AC25" s="372"/>
      <c r="AD25" s="372"/>
      <c r="AE25" s="372"/>
      <c r="AF25" s="372"/>
      <c r="AG25" s="372"/>
      <c r="AH25" s="372"/>
      <c r="AI25" s="372"/>
      <c r="AJ25" s="372"/>
      <c r="AK25" s="372"/>
      <c r="AL25" s="372"/>
      <c r="AM25" s="372"/>
      <c r="AN25" s="372"/>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row>
    <row r="26" spans="1:63" ht="21" customHeight="1" outlineLevel="1" x14ac:dyDescent="0.25">
      <c r="A26" s="250"/>
      <c r="B26" s="266"/>
      <c r="C26" s="619" t="s">
        <v>845</v>
      </c>
      <c r="D26" s="187"/>
      <c r="E26" s="696"/>
      <c r="F26" s="663"/>
      <c r="G26" s="663"/>
      <c r="H26" s="705" t="str">
        <f t="shared" si="1"/>
        <v>0,00000</v>
      </c>
      <c r="I26" s="662"/>
      <c r="J26" s="663"/>
      <c r="K26" s="706" t="str">
        <f t="shared" si="0"/>
        <v>0,00000</v>
      </c>
      <c r="L26" s="267"/>
      <c r="M26" s="250"/>
      <c r="N26" s="695" t="str">
        <f>'Factors emissió OCCC'!C164</f>
        <v>Router</v>
      </c>
      <c r="O26" s="372"/>
      <c r="P26" s="372"/>
      <c r="Q26" s="372"/>
      <c r="R26" s="372"/>
      <c r="S26" s="372"/>
      <c r="T26" s="372"/>
      <c r="U26" s="372"/>
      <c r="V26" s="372"/>
      <c r="W26" s="372"/>
      <c r="X26" s="372"/>
      <c r="Y26" s="372"/>
      <c r="Z26" s="372"/>
      <c r="AA26" s="372"/>
      <c r="AB26" s="372"/>
      <c r="AC26" s="372"/>
      <c r="AD26" s="372"/>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row>
    <row r="27" spans="1:63" ht="21" customHeight="1" outlineLevel="1" x14ac:dyDescent="0.25">
      <c r="A27" s="250"/>
      <c r="B27" s="266"/>
      <c r="C27" s="619" t="s">
        <v>846</v>
      </c>
      <c r="D27" s="187"/>
      <c r="E27" s="696"/>
      <c r="F27" s="663"/>
      <c r="G27" s="663"/>
      <c r="H27" s="705" t="str">
        <f t="shared" si="1"/>
        <v>0,00000</v>
      </c>
      <c r="I27" s="662"/>
      <c r="J27" s="663"/>
      <c r="K27" s="706" t="str">
        <f t="shared" si="0"/>
        <v>0,00000</v>
      </c>
      <c r="L27" s="267"/>
      <c r="M27" s="250"/>
      <c r="N27" s="147"/>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row>
    <row r="28" spans="1:63" ht="21" customHeight="1" outlineLevel="1" x14ac:dyDescent="0.25">
      <c r="A28" s="250"/>
      <c r="B28" s="266"/>
      <c r="C28" s="619" t="s">
        <v>847</v>
      </c>
      <c r="D28" s="187"/>
      <c r="E28" s="696"/>
      <c r="F28" s="663"/>
      <c r="G28" s="663"/>
      <c r="H28" s="705" t="str">
        <f t="shared" si="1"/>
        <v>0,00000</v>
      </c>
      <c r="I28" s="662"/>
      <c r="J28" s="663"/>
      <c r="K28" s="706" t="str">
        <f t="shared" si="0"/>
        <v>0,00000</v>
      </c>
      <c r="L28" s="267"/>
      <c r="M28" s="250"/>
      <c r="N28" s="147"/>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row>
    <row r="29" spans="1:63" ht="21" customHeight="1" outlineLevel="1" x14ac:dyDescent="0.25">
      <c r="A29" s="250"/>
      <c r="B29" s="266"/>
      <c r="C29" s="619" t="s">
        <v>848</v>
      </c>
      <c r="D29" s="187"/>
      <c r="E29" s="696"/>
      <c r="F29" s="663"/>
      <c r="G29" s="663"/>
      <c r="H29" s="705" t="str">
        <f t="shared" si="1"/>
        <v>0,00000</v>
      </c>
      <c r="I29" s="662"/>
      <c r="J29" s="663"/>
      <c r="K29" s="706" t="str">
        <f t="shared" si="0"/>
        <v>0,00000</v>
      </c>
      <c r="L29" s="267"/>
      <c r="M29" s="250"/>
      <c r="N29" s="147"/>
      <c r="O29" s="372"/>
      <c r="P29" s="372"/>
      <c r="Q29" s="372"/>
      <c r="R29" s="372"/>
      <c r="S29" s="372"/>
      <c r="T29" s="372"/>
      <c r="U29" s="372"/>
      <c r="V29" s="372"/>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row>
    <row r="30" spans="1:63" ht="21" customHeight="1" outlineLevel="1" x14ac:dyDescent="0.25">
      <c r="A30" s="250"/>
      <c r="B30" s="266"/>
      <c r="C30" s="619" t="s">
        <v>849</v>
      </c>
      <c r="D30" s="187"/>
      <c r="E30" s="696"/>
      <c r="F30" s="663"/>
      <c r="G30" s="663"/>
      <c r="H30" s="705" t="str">
        <f t="shared" si="1"/>
        <v>0,00000</v>
      </c>
      <c r="I30" s="662"/>
      <c r="J30" s="663"/>
      <c r="K30" s="706" t="str">
        <f t="shared" si="0"/>
        <v>0,00000</v>
      </c>
      <c r="L30" s="267"/>
      <c r="M30" s="250"/>
      <c r="N30" s="147"/>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row>
    <row r="31" spans="1:63" ht="21" customHeight="1" outlineLevel="1" x14ac:dyDescent="0.25">
      <c r="A31" s="250"/>
      <c r="B31" s="266"/>
      <c r="C31" s="619" t="s">
        <v>850</v>
      </c>
      <c r="D31" s="187"/>
      <c r="E31" s="696"/>
      <c r="F31" s="663"/>
      <c r="G31" s="663"/>
      <c r="H31" s="705" t="str">
        <f t="shared" si="1"/>
        <v>0,00000</v>
      </c>
      <c r="I31" s="662"/>
      <c r="J31" s="663"/>
      <c r="K31" s="706" t="str">
        <f t="shared" si="0"/>
        <v>0,00000</v>
      </c>
      <c r="L31" s="267"/>
      <c r="M31" s="250"/>
      <c r="N31" s="65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row>
    <row r="32" spans="1:63" ht="21" customHeight="1" outlineLevel="1" x14ac:dyDescent="0.25">
      <c r="A32" s="250"/>
      <c r="B32" s="266"/>
      <c r="C32" s="619" t="s">
        <v>851</v>
      </c>
      <c r="D32" s="187"/>
      <c r="E32" s="696"/>
      <c r="F32" s="663"/>
      <c r="G32" s="663"/>
      <c r="H32" s="705" t="str">
        <f t="shared" si="1"/>
        <v>0,00000</v>
      </c>
      <c r="I32" s="662"/>
      <c r="J32" s="663"/>
      <c r="K32" s="706" t="str">
        <f t="shared" si="0"/>
        <v>0,00000</v>
      </c>
      <c r="L32" s="267"/>
      <c r="M32" s="250"/>
      <c r="N32" s="65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row>
    <row r="33" spans="1:63" ht="21" customHeight="1" outlineLevel="1" x14ac:dyDescent="0.25">
      <c r="A33" s="250"/>
      <c r="B33" s="266"/>
      <c r="C33" s="619" t="s">
        <v>852</v>
      </c>
      <c r="D33" s="187"/>
      <c r="E33" s="696"/>
      <c r="F33" s="663"/>
      <c r="G33" s="663"/>
      <c r="H33" s="705" t="str">
        <f t="shared" si="1"/>
        <v>0,00000</v>
      </c>
      <c r="I33" s="662"/>
      <c r="J33" s="663"/>
      <c r="K33" s="706" t="str">
        <f t="shared" si="0"/>
        <v>0,00000</v>
      </c>
      <c r="L33" s="267"/>
      <c r="M33" s="250"/>
      <c r="N33" s="652"/>
      <c r="O33" s="372"/>
      <c r="P33" s="372"/>
      <c r="Q33" s="372"/>
      <c r="R33" s="372"/>
      <c r="S33" s="372"/>
      <c r="T33" s="372"/>
      <c r="U33" s="372"/>
      <c r="V33" s="372"/>
      <c r="W33" s="372"/>
      <c r="X33" s="372"/>
      <c r="Y33" s="372"/>
      <c r="Z33" s="372"/>
      <c r="AA33" s="372"/>
      <c r="AB33" s="372"/>
      <c r="AC33" s="372"/>
      <c r="AD33" s="372"/>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row>
    <row r="34" spans="1:63" ht="21" customHeight="1" outlineLevel="1" x14ac:dyDescent="0.25">
      <c r="A34" s="250"/>
      <c r="B34" s="266"/>
      <c r="C34" s="619" t="s">
        <v>853</v>
      </c>
      <c r="D34" s="187"/>
      <c r="E34" s="696"/>
      <c r="F34" s="663"/>
      <c r="G34" s="663"/>
      <c r="H34" s="705" t="str">
        <f t="shared" si="1"/>
        <v>0,00000</v>
      </c>
      <c r="I34" s="662"/>
      <c r="J34" s="663"/>
      <c r="K34" s="706" t="str">
        <f t="shared" si="0"/>
        <v>0,00000</v>
      </c>
      <c r="L34" s="267"/>
      <c r="M34" s="250"/>
      <c r="N34" s="652"/>
      <c r="O34" s="372"/>
      <c r="P34" s="372"/>
      <c r="Q34" s="372"/>
      <c r="R34" s="372"/>
      <c r="S34" s="372"/>
      <c r="T34" s="372"/>
      <c r="U34" s="372"/>
      <c r="V34" s="372"/>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row>
    <row r="35" spans="1:63" ht="21" customHeight="1" outlineLevel="1" x14ac:dyDescent="0.25">
      <c r="A35" s="250"/>
      <c r="B35" s="266"/>
      <c r="C35" s="619" t="s">
        <v>854</v>
      </c>
      <c r="D35" s="187"/>
      <c r="E35" s="696"/>
      <c r="F35" s="663"/>
      <c r="G35" s="663"/>
      <c r="H35" s="705" t="str">
        <f t="shared" si="1"/>
        <v>0,00000</v>
      </c>
      <c r="I35" s="662"/>
      <c r="J35" s="663"/>
      <c r="K35" s="706" t="str">
        <f t="shared" si="0"/>
        <v>0,00000</v>
      </c>
      <c r="L35" s="267"/>
      <c r="M35" s="250"/>
      <c r="N35" s="65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row>
    <row r="36" spans="1:63" ht="21" customHeight="1" outlineLevel="1" x14ac:dyDescent="0.25">
      <c r="A36" s="250"/>
      <c r="B36" s="266"/>
      <c r="C36" s="619" t="s">
        <v>855</v>
      </c>
      <c r="D36" s="187"/>
      <c r="E36" s="696"/>
      <c r="F36" s="663"/>
      <c r="G36" s="663"/>
      <c r="H36" s="705" t="str">
        <f t="shared" si="1"/>
        <v>0,00000</v>
      </c>
      <c r="I36" s="662"/>
      <c r="J36" s="663"/>
      <c r="K36" s="706" t="str">
        <f t="shared" si="0"/>
        <v>0,00000</v>
      </c>
      <c r="L36" s="267"/>
      <c r="M36" s="250"/>
      <c r="N36" s="652"/>
      <c r="O36" s="372"/>
      <c r="P36" s="372"/>
      <c r="Q36" s="372"/>
      <c r="R36" s="372"/>
      <c r="S36" s="372"/>
      <c r="T36" s="372"/>
      <c r="U36" s="372"/>
      <c r="V36" s="372"/>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row>
    <row r="37" spans="1:63" ht="21" customHeight="1" outlineLevel="1" x14ac:dyDescent="0.25">
      <c r="A37" s="250"/>
      <c r="B37" s="266"/>
      <c r="C37" s="619" t="s">
        <v>856</v>
      </c>
      <c r="D37" s="187"/>
      <c r="E37" s="696"/>
      <c r="F37" s="663"/>
      <c r="G37" s="663"/>
      <c r="H37" s="705" t="str">
        <f t="shared" si="1"/>
        <v>0,00000</v>
      </c>
      <c r="I37" s="662"/>
      <c r="J37" s="663"/>
      <c r="K37" s="706" t="str">
        <f t="shared" si="0"/>
        <v>0,00000</v>
      </c>
      <c r="L37" s="267"/>
      <c r="M37" s="250"/>
      <c r="N37" s="65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row>
    <row r="38" spans="1:63" ht="21" customHeight="1" outlineLevel="1" x14ac:dyDescent="0.25">
      <c r="A38" s="250"/>
      <c r="B38" s="266"/>
      <c r="C38" s="619" t="s">
        <v>857</v>
      </c>
      <c r="D38" s="187"/>
      <c r="E38" s="696"/>
      <c r="F38" s="663"/>
      <c r="G38" s="663"/>
      <c r="H38" s="705" t="str">
        <f t="shared" si="1"/>
        <v>0,00000</v>
      </c>
      <c r="I38" s="662"/>
      <c r="J38" s="663"/>
      <c r="K38" s="706" t="str">
        <f t="shared" si="0"/>
        <v>0,00000</v>
      </c>
      <c r="L38" s="267"/>
      <c r="M38" s="250"/>
      <c r="N38" s="65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row>
    <row r="39" spans="1:63" ht="21" customHeight="1" outlineLevel="1" x14ac:dyDescent="0.25">
      <c r="A39" s="250"/>
      <c r="B39" s="266"/>
      <c r="C39" s="619" t="s">
        <v>858</v>
      </c>
      <c r="D39" s="187"/>
      <c r="E39" s="696"/>
      <c r="F39" s="663"/>
      <c r="G39" s="663"/>
      <c r="H39" s="705" t="str">
        <f t="shared" si="1"/>
        <v>0,00000</v>
      </c>
      <c r="I39" s="662"/>
      <c r="J39" s="663"/>
      <c r="K39" s="706" t="str">
        <f t="shared" si="0"/>
        <v>0,00000</v>
      </c>
      <c r="L39" s="267"/>
      <c r="M39" s="250"/>
      <c r="N39" s="652"/>
      <c r="O39" s="372"/>
      <c r="P39" s="372"/>
      <c r="Q39" s="372"/>
      <c r="R39" s="372"/>
      <c r="S39" s="372"/>
      <c r="T39" s="372"/>
      <c r="U39" s="372"/>
      <c r="V39" s="372"/>
      <c r="W39" s="372"/>
      <c r="X39" s="372"/>
      <c r="Y39" s="372"/>
      <c r="Z39" s="372"/>
      <c r="AA39" s="372"/>
      <c r="AB39" s="372"/>
      <c r="AC39" s="372"/>
      <c r="AD39" s="372"/>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c r="BF39" s="372"/>
      <c r="BG39" s="372"/>
      <c r="BH39" s="372"/>
      <c r="BI39" s="372"/>
      <c r="BJ39" s="372"/>
      <c r="BK39" s="372"/>
    </row>
    <row r="40" spans="1:63" ht="21" customHeight="1" outlineLevel="1" x14ac:dyDescent="0.25">
      <c r="A40" s="250"/>
      <c r="B40" s="266"/>
      <c r="C40" s="619" t="s">
        <v>859</v>
      </c>
      <c r="D40" s="187"/>
      <c r="E40" s="696"/>
      <c r="F40" s="663"/>
      <c r="G40" s="663"/>
      <c r="H40" s="705" t="str">
        <f t="shared" si="1"/>
        <v>0,00000</v>
      </c>
      <c r="I40" s="662"/>
      <c r="J40" s="663"/>
      <c r="K40" s="706" t="str">
        <f t="shared" si="0"/>
        <v>0,00000</v>
      </c>
      <c r="L40" s="267"/>
      <c r="M40" s="250"/>
      <c r="N40" s="65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row>
    <row r="41" spans="1:63" ht="21" customHeight="1" outlineLevel="1" x14ac:dyDescent="0.25">
      <c r="A41" s="250"/>
      <c r="B41" s="266"/>
      <c r="C41" s="619" t="s">
        <v>860</v>
      </c>
      <c r="D41" s="187"/>
      <c r="E41" s="696"/>
      <c r="F41" s="663"/>
      <c r="G41" s="663"/>
      <c r="H41" s="705" t="str">
        <f t="shared" si="1"/>
        <v>0,00000</v>
      </c>
      <c r="I41" s="662"/>
      <c r="J41" s="663"/>
      <c r="K41" s="706" t="str">
        <f t="shared" si="0"/>
        <v>0,00000</v>
      </c>
      <c r="L41" s="267"/>
      <c r="M41" s="250"/>
      <c r="N41" s="652"/>
      <c r="O41" s="372"/>
      <c r="P41" s="372"/>
      <c r="Q41" s="372"/>
      <c r="R41" s="372"/>
      <c r="S41" s="372"/>
      <c r="T41" s="372"/>
      <c r="U41" s="372"/>
      <c r="V41" s="372"/>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2"/>
      <c r="BG41" s="372"/>
      <c r="BH41" s="372"/>
      <c r="BI41" s="372"/>
      <c r="BJ41" s="372"/>
      <c r="BK41" s="372"/>
    </row>
    <row r="42" spans="1:63" ht="21" customHeight="1" outlineLevel="1" x14ac:dyDescent="0.25">
      <c r="A42" s="250"/>
      <c r="B42" s="266"/>
      <c r="C42" s="619" t="s">
        <v>861</v>
      </c>
      <c r="D42" s="187"/>
      <c r="E42" s="696"/>
      <c r="F42" s="663"/>
      <c r="G42" s="663"/>
      <c r="H42" s="705" t="str">
        <f t="shared" si="1"/>
        <v>0,00000</v>
      </c>
      <c r="I42" s="662"/>
      <c r="J42" s="663"/>
      <c r="K42" s="706" t="str">
        <f t="shared" si="0"/>
        <v>0,00000</v>
      </c>
      <c r="L42" s="267"/>
      <c r="M42" s="250"/>
      <c r="N42" s="65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row>
    <row r="43" spans="1:63" ht="21" customHeight="1" outlineLevel="1" thickBot="1" x14ac:dyDescent="0.3">
      <c r="A43" s="250"/>
      <c r="B43" s="266"/>
      <c r="C43" s="620" t="s">
        <v>862</v>
      </c>
      <c r="D43" s="415"/>
      <c r="E43" s="697"/>
      <c r="F43" s="665"/>
      <c r="G43" s="665"/>
      <c r="H43" s="907" t="str">
        <f t="shared" si="1"/>
        <v>0,00000</v>
      </c>
      <c r="I43" s="664"/>
      <c r="J43" s="665"/>
      <c r="K43" s="707" t="str">
        <f t="shared" si="0"/>
        <v>0,00000</v>
      </c>
      <c r="L43" s="267"/>
      <c r="M43" s="250"/>
      <c r="N43" s="652"/>
      <c r="O43" s="372"/>
      <c r="P43" s="372"/>
      <c r="Q43" s="372"/>
      <c r="R43" s="372"/>
      <c r="S43" s="372"/>
      <c r="T43" s="372"/>
      <c r="U43" s="372"/>
      <c r="V43" s="372"/>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c r="BG43" s="372"/>
      <c r="BH43" s="372"/>
      <c r="BI43" s="372"/>
      <c r="BJ43" s="372"/>
      <c r="BK43" s="372"/>
    </row>
    <row r="44" spans="1:63" ht="13.5" customHeight="1" x14ac:dyDescent="0.25">
      <c r="A44" s="250"/>
      <c r="B44" s="272"/>
      <c r="C44" s="273"/>
      <c r="D44" s="273"/>
      <c r="E44" s="273"/>
      <c r="F44" s="273"/>
      <c r="G44" s="273"/>
      <c r="H44" s="273"/>
      <c r="I44" s="273"/>
      <c r="J44" s="273"/>
      <c r="K44" s="273"/>
      <c r="L44" s="274"/>
      <c r="M44" s="250"/>
      <c r="N44" s="655"/>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K44" s="372"/>
    </row>
    <row r="45" spans="1:63" ht="16.5" customHeight="1" thickBot="1" x14ac:dyDescent="0.3">
      <c r="A45" s="250"/>
      <c r="B45" s="250"/>
      <c r="C45" s="250"/>
      <c r="D45" s="250"/>
      <c r="E45" s="250"/>
      <c r="F45" s="250"/>
      <c r="G45" s="250"/>
      <c r="H45" s="250"/>
      <c r="I45" s="250"/>
      <c r="J45" s="250"/>
      <c r="K45" s="250"/>
      <c r="L45" s="250"/>
      <c r="M45" s="250"/>
      <c r="N45" s="250"/>
      <c r="O45" s="372"/>
      <c r="P45" s="372"/>
      <c r="Q45" s="372"/>
      <c r="R45" s="372"/>
      <c r="S45" s="372"/>
      <c r="T45" s="372"/>
      <c r="U45" s="372"/>
      <c r="V45" s="372"/>
      <c r="W45" s="372"/>
      <c r="X45" s="372"/>
      <c r="Y45" s="372"/>
      <c r="Z45" s="372"/>
      <c r="AA45" s="372"/>
      <c r="AB45" s="372"/>
      <c r="AC45" s="372"/>
      <c r="AD45" s="372"/>
      <c r="AE45" s="372"/>
      <c r="AF45" s="372"/>
      <c r="AG45" s="372"/>
      <c r="AH45" s="372"/>
      <c r="AI45" s="372"/>
      <c r="AJ45" s="372"/>
      <c r="AK45" s="372"/>
      <c r="AL45" s="372"/>
      <c r="AM45" s="372"/>
      <c r="AN45" s="372"/>
      <c r="AO45" s="372"/>
      <c r="AP45" s="372"/>
      <c r="AQ45" s="372"/>
      <c r="AR45" s="372"/>
      <c r="AS45" s="372"/>
      <c r="AT45" s="372"/>
      <c r="AU45" s="372"/>
      <c r="AV45" s="372"/>
      <c r="AW45" s="372"/>
      <c r="AX45" s="372"/>
      <c r="AY45" s="372"/>
      <c r="AZ45" s="372"/>
      <c r="BA45" s="372"/>
      <c r="BB45" s="372"/>
      <c r="BC45" s="372"/>
      <c r="BD45" s="372"/>
      <c r="BE45" s="372"/>
      <c r="BF45" s="372"/>
      <c r="BG45" s="372"/>
      <c r="BH45" s="372"/>
      <c r="BI45" s="372"/>
      <c r="BJ45" s="372"/>
      <c r="BK45" s="372"/>
    </row>
    <row r="46" spans="1:63" ht="24.9" customHeight="1" thickBot="1" x14ac:dyDescent="0.3">
      <c r="A46" s="250"/>
      <c r="B46" s="250"/>
      <c r="C46" s="1642" t="s">
        <v>1381</v>
      </c>
      <c r="D46" s="1643"/>
      <c r="E46" s="1643"/>
      <c r="F46" s="1643"/>
      <c r="G46" s="1643"/>
      <c r="H46" s="666">
        <f>SUM(H14:H43)</f>
        <v>48.389099999999999</v>
      </c>
      <c r="I46" s="250"/>
      <c r="J46" s="250"/>
      <c r="K46" s="250"/>
      <c r="L46" s="250"/>
      <c r="M46" s="250"/>
      <c r="N46" s="250"/>
      <c r="O46" s="372"/>
      <c r="P46" s="250" t="s">
        <v>1073</v>
      </c>
      <c r="Q46" s="372"/>
      <c r="R46" s="372"/>
      <c r="S46" s="372"/>
      <c r="T46" s="372"/>
      <c r="U46" s="372"/>
      <c r="V46" s="372"/>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c r="BF46" s="372"/>
      <c r="BG46" s="372"/>
      <c r="BH46" s="372"/>
      <c r="BI46" s="372"/>
      <c r="BJ46" s="372"/>
      <c r="BK46" s="372"/>
    </row>
    <row r="47" spans="1:63" ht="24.9" customHeight="1" thickBot="1" x14ac:dyDescent="0.3">
      <c r="A47" s="250"/>
      <c r="B47" s="250"/>
      <c r="C47" s="1452" t="s">
        <v>1382</v>
      </c>
      <c r="D47" s="1453"/>
      <c r="E47" s="1453"/>
      <c r="F47" s="1453"/>
      <c r="G47" s="1453"/>
      <c r="H47" s="1453"/>
      <c r="I47" s="1453"/>
      <c r="J47" s="1453"/>
      <c r="K47" s="127">
        <f>SUM(K14:K43)</f>
        <v>0</v>
      </c>
      <c r="L47" s="250"/>
      <c r="M47" s="250"/>
      <c r="N47" s="250"/>
      <c r="O47" s="372"/>
      <c r="P47" s="250" t="s">
        <v>1074</v>
      </c>
      <c r="Q47" s="372"/>
      <c r="R47" s="372"/>
      <c r="S47" s="372"/>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c r="AT47" s="372"/>
      <c r="AU47" s="372"/>
      <c r="AV47" s="372"/>
      <c r="AW47" s="372"/>
      <c r="AX47" s="372"/>
      <c r="AY47" s="372"/>
      <c r="AZ47" s="372"/>
      <c r="BA47" s="372"/>
      <c r="BB47" s="372"/>
      <c r="BC47" s="372"/>
      <c r="BD47" s="372"/>
      <c r="BE47" s="372"/>
      <c r="BF47" s="372"/>
      <c r="BG47" s="372"/>
      <c r="BH47" s="372"/>
      <c r="BI47" s="372"/>
      <c r="BJ47" s="372"/>
      <c r="BK47" s="372"/>
    </row>
    <row r="48" spans="1:63" ht="15" customHeight="1" x14ac:dyDescent="0.25">
      <c r="A48" s="250"/>
      <c r="B48" s="250"/>
      <c r="C48" s="667"/>
      <c r="D48" s="667"/>
      <c r="E48" s="667"/>
      <c r="F48" s="668"/>
      <c r="G48" s="668"/>
      <c r="H48" s="373"/>
      <c r="I48" s="668"/>
      <c r="J48" s="668"/>
      <c r="K48" s="373"/>
      <c r="L48" s="372"/>
      <c r="M48" s="250"/>
      <c r="N48" s="250"/>
      <c r="O48" s="372"/>
      <c r="P48" s="250" t="s">
        <v>1075</v>
      </c>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row>
    <row r="49" spans="1:63" x14ac:dyDescent="0.25">
      <c r="A49" s="250"/>
      <c r="B49" s="250"/>
      <c r="C49" s="667"/>
      <c r="D49" s="667"/>
      <c r="E49" s="667"/>
      <c r="F49" s="668"/>
      <c r="G49" s="668"/>
      <c r="H49" s="373"/>
      <c r="I49" s="668"/>
      <c r="J49" s="668"/>
      <c r="K49" s="373"/>
      <c r="L49" s="372"/>
      <c r="M49" s="250"/>
      <c r="N49" s="250"/>
      <c r="O49" s="372"/>
      <c r="P49" s="250" t="s">
        <v>1076</v>
      </c>
      <c r="Q49" s="372"/>
      <c r="R49" s="372"/>
      <c r="S49" s="372"/>
      <c r="T49" s="372"/>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c r="BF49" s="372"/>
      <c r="BG49" s="372"/>
      <c r="BH49" s="372"/>
      <c r="BI49" s="372"/>
      <c r="BJ49" s="372"/>
      <c r="BK49" s="372"/>
    </row>
    <row r="50" spans="1:63" x14ac:dyDescent="0.25">
      <c r="A50" s="250"/>
      <c r="B50" s="250"/>
      <c r="C50" s="667"/>
      <c r="D50" s="667"/>
      <c r="E50" s="667"/>
      <c r="F50" s="668"/>
      <c r="G50" s="668"/>
      <c r="H50" s="373"/>
      <c r="I50" s="668"/>
      <c r="J50" s="668"/>
      <c r="K50" s="373"/>
      <c r="L50" s="372"/>
      <c r="M50" s="250"/>
      <c r="N50" s="250"/>
      <c r="O50" s="372"/>
      <c r="P50" s="250" t="s">
        <v>1077</v>
      </c>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row>
    <row r="51" spans="1:63" x14ac:dyDescent="0.25">
      <c r="A51" s="250"/>
      <c r="B51" s="250"/>
      <c r="C51" s="667"/>
      <c r="D51" s="667"/>
      <c r="E51" s="667"/>
      <c r="F51" s="668"/>
      <c r="G51" s="668"/>
      <c r="H51" s="373"/>
      <c r="I51" s="668"/>
      <c r="J51" s="668"/>
      <c r="K51" s="373"/>
      <c r="L51" s="372"/>
      <c r="M51" s="250"/>
      <c r="N51" s="250"/>
      <c r="O51" s="372"/>
      <c r="P51" s="250" t="s">
        <v>925</v>
      </c>
      <c r="Q51" s="372"/>
      <c r="R51" s="372"/>
      <c r="S51" s="372"/>
      <c r="T51" s="372"/>
      <c r="U51" s="372"/>
      <c r="V51" s="372"/>
      <c r="W51" s="372"/>
      <c r="X51" s="372"/>
      <c r="Y51" s="372"/>
      <c r="Z51" s="372"/>
      <c r="AA51" s="372"/>
      <c r="AB51" s="372"/>
      <c r="AC51" s="372"/>
      <c r="AD51" s="372"/>
      <c r="AE51" s="372"/>
      <c r="AF51" s="372"/>
      <c r="AG51" s="372"/>
      <c r="AH51" s="372"/>
      <c r="AI51" s="372"/>
      <c r="AJ51" s="372"/>
      <c r="AK51" s="372"/>
      <c r="AL51" s="372"/>
      <c r="AM51" s="372"/>
      <c r="AN51" s="372"/>
      <c r="AO51" s="372"/>
      <c r="AP51" s="372"/>
      <c r="AQ51" s="372"/>
      <c r="AR51" s="372"/>
      <c r="AS51" s="372"/>
      <c r="AT51" s="372"/>
      <c r="AU51" s="372"/>
      <c r="AV51" s="372"/>
      <c r="AW51" s="372"/>
      <c r="AX51" s="372"/>
      <c r="AY51" s="372"/>
      <c r="AZ51" s="372"/>
      <c r="BA51" s="372"/>
      <c r="BB51" s="372"/>
      <c r="BC51" s="372"/>
      <c r="BD51" s="372"/>
      <c r="BE51" s="372"/>
      <c r="BF51" s="372"/>
      <c r="BG51" s="372"/>
      <c r="BH51" s="372"/>
      <c r="BI51" s="372"/>
      <c r="BJ51" s="372"/>
      <c r="BK51" s="372"/>
    </row>
    <row r="52" spans="1:63" x14ac:dyDescent="0.25">
      <c r="A52" s="250"/>
      <c r="B52" s="250"/>
      <c r="C52" s="667"/>
      <c r="D52" s="667"/>
      <c r="E52" s="667"/>
      <c r="F52" s="668"/>
      <c r="G52" s="668"/>
      <c r="H52" s="373"/>
      <c r="I52" s="668"/>
      <c r="J52" s="668"/>
      <c r="K52" s="373"/>
      <c r="L52" s="372"/>
      <c r="M52" s="250"/>
      <c r="N52" s="250"/>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372"/>
    </row>
    <row r="53" spans="1:63" x14ac:dyDescent="0.25">
      <c r="A53" s="250"/>
      <c r="B53" s="250"/>
      <c r="C53" s="667"/>
      <c r="D53" s="667"/>
      <c r="E53" s="667"/>
      <c r="F53" s="668"/>
      <c r="G53" s="668"/>
      <c r="H53" s="373"/>
      <c r="I53" s="668"/>
      <c r="J53" s="668"/>
      <c r="K53" s="373"/>
      <c r="L53" s="372"/>
      <c r="M53" s="250"/>
      <c r="N53" s="250"/>
      <c r="O53" s="372"/>
      <c r="P53" s="372"/>
      <c r="Q53" s="372"/>
      <c r="R53" s="372"/>
      <c r="S53" s="372"/>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c r="BF53" s="372"/>
      <c r="BG53" s="372"/>
      <c r="BH53" s="372"/>
      <c r="BI53" s="372"/>
      <c r="BJ53" s="372"/>
      <c r="BK53" s="372"/>
    </row>
    <row r="54" spans="1:63" x14ac:dyDescent="0.25">
      <c r="A54" s="250"/>
      <c r="B54" s="250"/>
      <c r="C54" s="667"/>
      <c r="D54" s="667"/>
      <c r="E54" s="667"/>
      <c r="F54" s="668"/>
      <c r="G54" s="668"/>
      <c r="H54" s="373"/>
      <c r="I54" s="668"/>
      <c r="J54" s="668"/>
      <c r="K54" s="373"/>
      <c r="L54" s="372"/>
      <c r="M54" s="250"/>
      <c r="N54" s="250"/>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c r="BF54" s="372"/>
      <c r="BG54" s="372"/>
      <c r="BH54" s="372"/>
      <c r="BI54" s="372"/>
      <c r="BJ54" s="372"/>
      <c r="BK54" s="372"/>
    </row>
    <row r="55" spans="1:63" x14ac:dyDescent="0.25">
      <c r="A55" s="250"/>
      <c r="B55" s="250"/>
      <c r="C55" s="667"/>
      <c r="D55" s="667"/>
      <c r="E55" s="667"/>
      <c r="F55" s="668"/>
      <c r="G55" s="668"/>
      <c r="H55" s="373"/>
      <c r="I55" s="668"/>
      <c r="J55" s="668"/>
      <c r="K55" s="373"/>
      <c r="L55" s="372"/>
      <c r="M55" s="250"/>
      <c r="N55" s="250"/>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row>
    <row r="56" spans="1:63" x14ac:dyDescent="0.25">
      <c r="A56" s="250"/>
      <c r="B56" s="250"/>
      <c r="C56" s="667"/>
      <c r="D56" s="667"/>
      <c r="E56" s="667"/>
      <c r="F56" s="668"/>
      <c r="G56" s="668"/>
      <c r="H56" s="373"/>
      <c r="I56" s="668"/>
      <c r="J56" s="668"/>
      <c r="K56" s="373"/>
      <c r="L56" s="372"/>
      <c r="M56" s="250"/>
      <c r="N56" s="250"/>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2"/>
      <c r="BD56" s="372"/>
      <c r="BE56" s="372"/>
      <c r="BF56" s="372"/>
      <c r="BG56" s="372"/>
      <c r="BH56" s="372"/>
      <c r="BI56" s="372"/>
      <c r="BJ56" s="372"/>
      <c r="BK56" s="372"/>
    </row>
    <row r="57" spans="1:63" x14ac:dyDescent="0.25">
      <c r="A57" s="250"/>
      <c r="B57" s="250"/>
      <c r="C57" s="667"/>
      <c r="D57" s="667"/>
      <c r="E57" s="667"/>
      <c r="F57" s="668"/>
      <c r="G57" s="668"/>
      <c r="H57" s="373"/>
      <c r="I57" s="668"/>
      <c r="J57" s="668"/>
      <c r="K57" s="373"/>
      <c r="L57" s="372"/>
      <c r="M57" s="250"/>
      <c r="N57" s="250"/>
      <c r="O57" s="372"/>
      <c r="P57" s="372"/>
      <c r="Q57" s="372"/>
      <c r="R57" s="372"/>
      <c r="S57" s="372"/>
      <c r="T57" s="372"/>
      <c r="U57" s="372"/>
      <c r="V57" s="372"/>
      <c r="W57" s="372"/>
      <c r="X57" s="372"/>
      <c r="Y57" s="372"/>
      <c r="Z57" s="372"/>
      <c r="AA57" s="372"/>
      <c r="AB57" s="372"/>
      <c r="AC57" s="372"/>
      <c r="AD57" s="372"/>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72"/>
      <c r="BC57" s="372"/>
      <c r="BD57" s="372"/>
      <c r="BE57" s="372"/>
      <c r="BF57" s="372"/>
      <c r="BG57" s="372"/>
      <c r="BH57" s="372"/>
      <c r="BI57" s="372"/>
      <c r="BJ57" s="372"/>
      <c r="BK57" s="372"/>
    </row>
    <row r="58" spans="1:63" x14ac:dyDescent="0.25">
      <c r="A58" s="250"/>
      <c r="B58" s="250"/>
      <c r="C58" s="667"/>
      <c r="D58" s="667"/>
      <c r="E58" s="667"/>
      <c r="F58" s="668"/>
      <c r="G58" s="668"/>
      <c r="H58" s="373"/>
      <c r="I58" s="668"/>
      <c r="J58" s="668"/>
      <c r="K58" s="373"/>
      <c r="L58" s="372"/>
      <c r="M58" s="250"/>
      <c r="N58" s="250"/>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row>
    <row r="59" spans="1:63" x14ac:dyDescent="0.25">
      <c r="A59" s="250"/>
      <c r="B59" s="250"/>
      <c r="C59" s="667"/>
      <c r="D59" s="667"/>
      <c r="E59" s="667"/>
      <c r="F59" s="668"/>
      <c r="G59" s="668"/>
      <c r="H59" s="373"/>
      <c r="I59" s="668"/>
      <c r="J59" s="668"/>
      <c r="K59" s="373"/>
      <c r="L59" s="372"/>
      <c r="M59" s="250"/>
      <c r="N59" s="250"/>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2"/>
      <c r="AY59" s="372"/>
      <c r="AZ59" s="372"/>
      <c r="BA59" s="372"/>
      <c r="BB59" s="372"/>
      <c r="BC59" s="372"/>
      <c r="BD59" s="372"/>
      <c r="BE59" s="372"/>
      <c r="BF59" s="372"/>
      <c r="BG59" s="372"/>
      <c r="BH59" s="372"/>
      <c r="BI59" s="372"/>
      <c r="BJ59" s="372"/>
      <c r="BK59" s="372"/>
    </row>
    <row r="60" spans="1:63" x14ac:dyDescent="0.25">
      <c r="A60" s="250"/>
      <c r="B60" s="250"/>
      <c r="C60" s="667"/>
      <c r="D60" s="667"/>
      <c r="E60" s="667"/>
      <c r="F60" s="668"/>
      <c r="G60" s="668"/>
      <c r="H60" s="373"/>
      <c r="I60" s="668"/>
      <c r="J60" s="668"/>
      <c r="K60" s="373"/>
      <c r="L60" s="372"/>
      <c r="M60" s="250"/>
      <c r="N60" s="250"/>
      <c r="O60" s="372"/>
      <c r="P60" s="372"/>
      <c r="Q60" s="372"/>
      <c r="R60" s="372"/>
      <c r="S60" s="372"/>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row>
    <row r="61" spans="1:63" x14ac:dyDescent="0.25">
      <c r="A61" s="250"/>
      <c r="B61" s="250"/>
      <c r="C61" s="667"/>
      <c r="D61" s="667"/>
      <c r="E61" s="667"/>
      <c r="F61" s="668"/>
      <c r="G61" s="668"/>
      <c r="H61" s="373"/>
      <c r="I61" s="668"/>
      <c r="J61" s="668"/>
      <c r="K61" s="373"/>
      <c r="L61" s="372"/>
      <c r="M61" s="250"/>
      <c r="N61" s="250"/>
      <c r="O61" s="372"/>
      <c r="P61" s="372"/>
      <c r="Q61" s="372"/>
      <c r="R61" s="372"/>
      <c r="S61" s="372"/>
      <c r="T61" s="372"/>
      <c r="U61" s="372"/>
      <c r="V61" s="372"/>
      <c r="W61" s="372"/>
      <c r="X61" s="372"/>
      <c r="Y61" s="372"/>
      <c r="Z61" s="372"/>
      <c r="AA61" s="372"/>
      <c r="AB61" s="372"/>
      <c r="AC61" s="372"/>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row>
    <row r="62" spans="1:63" x14ac:dyDescent="0.25">
      <c r="A62" s="250"/>
      <c r="B62" s="250"/>
      <c r="C62" s="667"/>
      <c r="D62" s="667"/>
      <c r="E62" s="667"/>
      <c r="F62" s="668"/>
      <c r="G62" s="668"/>
      <c r="H62" s="373"/>
      <c r="I62" s="668"/>
      <c r="J62" s="668"/>
      <c r="K62" s="373"/>
      <c r="L62" s="372"/>
      <c r="M62" s="250"/>
      <c r="N62" s="250"/>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row>
    <row r="63" spans="1:63" x14ac:dyDescent="0.25">
      <c r="A63" s="250"/>
      <c r="B63" s="250"/>
      <c r="C63" s="667"/>
      <c r="D63" s="667"/>
      <c r="E63" s="667"/>
      <c r="F63" s="668"/>
      <c r="G63" s="668"/>
      <c r="H63" s="373"/>
      <c r="I63" s="668"/>
      <c r="J63" s="668"/>
      <c r="K63" s="373"/>
      <c r="L63" s="372"/>
      <c r="M63" s="250"/>
      <c r="N63" s="250"/>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row>
    <row r="64" spans="1:63" x14ac:dyDescent="0.25">
      <c r="A64" s="250"/>
      <c r="B64" s="250"/>
      <c r="C64" s="667"/>
      <c r="D64" s="667"/>
      <c r="E64" s="667"/>
      <c r="F64" s="668"/>
      <c r="G64" s="668"/>
      <c r="H64" s="373"/>
      <c r="I64" s="668"/>
      <c r="J64" s="668"/>
      <c r="K64" s="373"/>
      <c r="L64" s="372"/>
      <c r="M64" s="250"/>
      <c r="N64" s="250"/>
      <c r="O64" s="372"/>
      <c r="P64" s="372"/>
      <c r="Q64" s="372"/>
      <c r="R64" s="372"/>
      <c r="S64" s="372"/>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row>
    <row r="65" spans="1:63" x14ac:dyDescent="0.25">
      <c r="A65" s="250"/>
      <c r="B65" s="250"/>
      <c r="C65" s="667"/>
      <c r="D65" s="667"/>
      <c r="E65" s="667"/>
      <c r="F65" s="668"/>
      <c r="G65" s="668"/>
      <c r="H65" s="373"/>
      <c r="I65" s="668"/>
      <c r="J65" s="668"/>
      <c r="K65" s="373"/>
      <c r="L65" s="372"/>
      <c r="M65" s="250"/>
      <c r="N65" s="250"/>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row>
    <row r="66" spans="1:63" x14ac:dyDescent="0.25">
      <c r="A66" s="250"/>
      <c r="B66" s="250"/>
      <c r="C66" s="667"/>
      <c r="D66" s="667"/>
      <c r="E66" s="667"/>
      <c r="F66" s="668"/>
      <c r="G66" s="668"/>
      <c r="H66" s="373"/>
      <c r="I66" s="668"/>
      <c r="J66" s="668"/>
      <c r="K66" s="373"/>
      <c r="L66" s="372"/>
      <c r="M66" s="250"/>
      <c r="N66" s="250"/>
      <c r="O66" s="372"/>
      <c r="P66" s="372"/>
      <c r="Q66" s="372"/>
      <c r="R66" s="372"/>
      <c r="S66" s="37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row>
    <row r="67" spans="1:63" x14ac:dyDescent="0.25">
      <c r="A67" s="250"/>
      <c r="B67" s="250"/>
      <c r="C67" s="667"/>
      <c r="D67" s="667"/>
      <c r="E67" s="667"/>
      <c r="F67" s="668"/>
      <c r="G67" s="668"/>
      <c r="H67" s="373"/>
      <c r="I67" s="668"/>
      <c r="J67" s="668"/>
      <c r="K67" s="373"/>
      <c r="L67" s="372"/>
      <c r="M67" s="250"/>
      <c r="N67" s="250"/>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row>
    <row r="68" spans="1:63" x14ac:dyDescent="0.25">
      <c r="A68" s="250"/>
      <c r="B68" s="250"/>
      <c r="C68" s="667"/>
      <c r="D68" s="667"/>
      <c r="E68" s="667"/>
      <c r="F68" s="668"/>
      <c r="G68" s="668"/>
      <c r="H68" s="373"/>
      <c r="I68" s="668"/>
      <c r="J68" s="668"/>
      <c r="K68" s="373"/>
      <c r="L68" s="372"/>
      <c r="M68" s="250"/>
      <c r="N68" s="250"/>
      <c r="O68" s="372"/>
      <c r="P68" s="372"/>
      <c r="Q68" s="372"/>
      <c r="R68" s="372"/>
      <c r="S68" s="372"/>
      <c r="T68" s="372"/>
      <c r="U68" s="372"/>
      <c r="V68" s="372"/>
      <c r="W68" s="372"/>
      <c r="X68" s="372"/>
      <c r="Y68" s="372"/>
      <c r="Z68" s="372"/>
      <c r="AA68" s="372"/>
      <c r="AB68" s="372"/>
      <c r="AC68" s="372"/>
      <c r="AD68" s="372"/>
      <c r="AE68" s="372"/>
      <c r="AF68" s="372"/>
      <c r="AG68" s="372"/>
      <c r="AH68" s="372"/>
      <c r="AI68" s="372"/>
      <c r="AJ68" s="372"/>
      <c r="AK68" s="372"/>
      <c r="AL68" s="372"/>
      <c r="AM68" s="372"/>
      <c r="AN68" s="372"/>
      <c r="AO68" s="372"/>
      <c r="AP68" s="372"/>
      <c r="AQ68" s="372"/>
      <c r="AR68" s="372"/>
      <c r="AS68" s="372"/>
      <c r="AT68" s="372"/>
      <c r="AU68" s="372"/>
      <c r="AV68" s="372"/>
      <c r="AW68" s="372"/>
      <c r="AX68" s="372"/>
      <c r="AY68" s="372"/>
      <c r="AZ68" s="372"/>
      <c r="BA68" s="372"/>
      <c r="BB68" s="372"/>
      <c r="BC68" s="372"/>
      <c r="BD68" s="372"/>
      <c r="BE68" s="372"/>
      <c r="BF68" s="372"/>
      <c r="BG68" s="372"/>
      <c r="BH68" s="372"/>
      <c r="BI68" s="372"/>
      <c r="BJ68" s="372"/>
      <c r="BK68" s="372"/>
    </row>
    <row r="69" spans="1:63" x14ac:dyDescent="0.25">
      <c r="A69" s="250"/>
      <c r="B69" s="250"/>
      <c r="C69" s="667"/>
      <c r="D69" s="667"/>
      <c r="E69" s="667"/>
      <c r="F69" s="668"/>
      <c r="G69" s="668"/>
      <c r="H69" s="373"/>
      <c r="I69" s="668"/>
      <c r="J69" s="668"/>
      <c r="K69" s="373"/>
      <c r="L69" s="372"/>
      <c r="M69" s="250"/>
      <c r="N69" s="250"/>
      <c r="O69" s="372"/>
      <c r="P69" s="372"/>
      <c r="Q69" s="372"/>
      <c r="R69" s="372"/>
      <c r="S69" s="372"/>
      <c r="T69" s="372"/>
      <c r="U69" s="372"/>
      <c r="V69" s="372"/>
      <c r="W69" s="372"/>
      <c r="X69" s="372"/>
      <c r="Y69" s="372"/>
      <c r="Z69" s="372"/>
      <c r="AA69" s="372"/>
      <c r="AB69" s="372"/>
      <c r="AC69" s="372"/>
      <c r="AD69" s="372"/>
      <c r="AE69" s="372"/>
      <c r="AF69" s="372"/>
      <c r="AG69" s="372"/>
      <c r="AH69" s="372"/>
      <c r="AI69" s="372"/>
      <c r="AJ69" s="372"/>
      <c r="AK69" s="372"/>
      <c r="AL69" s="372"/>
      <c r="AM69" s="372"/>
      <c r="AN69" s="372"/>
      <c r="AO69" s="372"/>
      <c r="AP69" s="372"/>
      <c r="AQ69" s="372"/>
      <c r="AR69" s="372"/>
      <c r="AS69" s="372"/>
      <c r="AT69" s="372"/>
      <c r="AU69" s="372"/>
      <c r="AV69" s="372"/>
      <c r="AW69" s="372"/>
      <c r="AX69" s="372"/>
      <c r="AY69" s="372"/>
      <c r="AZ69" s="372"/>
      <c r="BA69" s="372"/>
      <c r="BB69" s="372"/>
      <c r="BC69" s="372"/>
      <c r="BD69" s="372"/>
      <c r="BE69" s="372"/>
      <c r="BF69" s="372"/>
      <c r="BG69" s="372"/>
      <c r="BH69" s="372"/>
      <c r="BI69" s="372"/>
      <c r="BJ69" s="372"/>
      <c r="BK69" s="372"/>
    </row>
    <row r="70" spans="1:63" x14ac:dyDescent="0.25">
      <c r="A70" s="250"/>
      <c r="B70" s="250"/>
      <c r="C70" s="667"/>
      <c r="D70" s="667"/>
      <c r="E70" s="667"/>
      <c r="F70" s="668"/>
      <c r="G70" s="668"/>
      <c r="H70" s="373"/>
      <c r="I70" s="668"/>
      <c r="J70" s="668"/>
      <c r="K70" s="373"/>
      <c r="L70" s="372"/>
      <c r="M70" s="250"/>
      <c r="N70" s="250"/>
      <c r="O70" s="372"/>
      <c r="P70" s="372"/>
      <c r="Q70" s="372"/>
      <c r="R70" s="372"/>
      <c r="S70" s="372"/>
      <c r="T70" s="372"/>
      <c r="U70" s="372"/>
      <c r="V70" s="372"/>
      <c r="W70" s="372"/>
      <c r="X70" s="372"/>
      <c r="Y70" s="372"/>
      <c r="Z70" s="372"/>
      <c r="AA70" s="372"/>
      <c r="AB70" s="372"/>
      <c r="AC70" s="372"/>
      <c r="AD70" s="372"/>
      <c r="AE70" s="372"/>
      <c r="AF70" s="372"/>
      <c r="AG70" s="372"/>
      <c r="AH70" s="372"/>
      <c r="AI70" s="372"/>
      <c r="AJ70" s="372"/>
      <c r="AK70" s="372"/>
      <c r="AL70" s="372"/>
      <c r="AM70" s="372"/>
      <c r="AN70" s="372"/>
      <c r="AO70" s="372"/>
      <c r="AP70" s="372"/>
      <c r="AQ70" s="372"/>
      <c r="AR70" s="372"/>
      <c r="AS70" s="372"/>
      <c r="AT70" s="372"/>
      <c r="AU70" s="372"/>
      <c r="AV70" s="372"/>
      <c r="AW70" s="372"/>
      <c r="AX70" s="372"/>
      <c r="AY70" s="372"/>
      <c r="AZ70" s="372"/>
      <c r="BA70" s="372"/>
      <c r="BB70" s="372"/>
      <c r="BC70" s="372"/>
      <c r="BD70" s="372"/>
      <c r="BE70" s="372"/>
      <c r="BF70" s="372"/>
      <c r="BG70" s="372"/>
      <c r="BH70" s="372"/>
      <c r="BI70" s="372"/>
      <c r="BJ70" s="372"/>
      <c r="BK70" s="372"/>
    </row>
    <row r="71" spans="1:63" x14ac:dyDescent="0.25">
      <c r="A71" s="250"/>
      <c r="B71" s="250"/>
      <c r="C71" s="667"/>
      <c r="D71" s="667"/>
      <c r="E71" s="667"/>
      <c r="F71" s="668"/>
      <c r="G71" s="668"/>
      <c r="H71" s="373"/>
      <c r="I71" s="668"/>
      <c r="J71" s="668"/>
      <c r="K71" s="373"/>
      <c r="L71" s="372"/>
      <c r="M71" s="250"/>
      <c r="N71" s="250"/>
      <c r="O71" s="372"/>
      <c r="P71" s="372"/>
      <c r="Q71" s="372"/>
      <c r="R71" s="372"/>
      <c r="S71" s="372"/>
      <c r="T71" s="372"/>
      <c r="U71" s="372"/>
      <c r="V71" s="372"/>
      <c r="W71" s="372"/>
      <c r="X71" s="372"/>
      <c r="Y71" s="372"/>
      <c r="Z71" s="372"/>
      <c r="AA71" s="372"/>
      <c r="AB71" s="372"/>
      <c r="AC71" s="372"/>
      <c r="AD71" s="372"/>
      <c r="AE71" s="372"/>
      <c r="AF71" s="372"/>
      <c r="AG71" s="372"/>
      <c r="AH71" s="372"/>
      <c r="AI71" s="372"/>
      <c r="AJ71" s="372"/>
      <c r="AK71" s="372"/>
      <c r="AL71" s="372"/>
      <c r="AM71" s="372"/>
      <c r="AN71" s="372"/>
      <c r="AO71" s="372"/>
      <c r="AP71" s="372"/>
      <c r="AQ71" s="372"/>
      <c r="AR71" s="372"/>
      <c r="AS71" s="372"/>
      <c r="AT71" s="372"/>
      <c r="AU71" s="372"/>
      <c r="AV71" s="372"/>
      <c r="AW71" s="372"/>
      <c r="AX71" s="372"/>
      <c r="AY71" s="372"/>
      <c r="AZ71" s="372"/>
      <c r="BA71" s="372"/>
      <c r="BB71" s="372"/>
      <c r="BC71" s="372"/>
      <c r="BD71" s="372"/>
      <c r="BE71" s="372"/>
      <c r="BF71" s="372"/>
      <c r="BG71" s="372"/>
      <c r="BH71" s="372"/>
      <c r="BI71" s="372"/>
      <c r="BJ71" s="372"/>
      <c r="BK71" s="372"/>
    </row>
    <row r="72" spans="1:63" x14ac:dyDescent="0.25">
      <c r="A72" s="250"/>
      <c r="B72" s="250"/>
      <c r="C72" s="667"/>
      <c r="D72" s="667"/>
      <c r="E72" s="667"/>
      <c r="F72" s="668"/>
      <c r="G72" s="668"/>
      <c r="H72" s="373"/>
      <c r="I72" s="668"/>
      <c r="J72" s="668"/>
      <c r="K72" s="373"/>
      <c r="L72" s="372"/>
      <c r="M72" s="250"/>
      <c r="N72" s="250"/>
      <c r="O72" s="372"/>
      <c r="P72" s="372"/>
      <c r="Q72" s="372"/>
      <c r="R72" s="372"/>
      <c r="S72" s="372"/>
      <c r="T72" s="372"/>
      <c r="U72" s="372"/>
      <c r="V72" s="372"/>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c r="AT72" s="372"/>
      <c r="AU72" s="372"/>
      <c r="AV72" s="372"/>
      <c r="AW72" s="372"/>
      <c r="AX72" s="372"/>
      <c r="AY72" s="372"/>
      <c r="AZ72" s="372"/>
      <c r="BA72" s="372"/>
      <c r="BB72" s="372"/>
      <c r="BC72" s="372"/>
      <c r="BD72" s="372"/>
      <c r="BE72" s="372"/>
      <c r="BF72" s="372"/>
      <c r="BG72" s="372"/>
      <c r="BH72" s="372"/>
      <c r="BI72" s="372"/>
      <c r="BJ72" s="372"/>
      <c r="BK72" s="372"/>
    </row>
    <row r="73" spans="1:63" x14ac:dyDescent="0.25">
      <c r="A73" s="250"/>
      <c r="B73" s="250"/>
      <c r="C73" s="667"/>
      <c r="D73" s="667"/>
      <c r="E73" s="667"/>
      <c r="F73" s="668"/>
      <c r="G73" s="668"/>
      <c r="H73" s="373"/>
      <c r="I73" s="668"/>
      <c r="J73" s="668"/>
      <c r="K73" s="373"/>
      <c r="L73" s="372"/>
      <c r="M73" s="250"/>
      <c r="N73" s="250"/>
      <c r="O73" s="372"/>
      <c r="P73" s="372"/>
      <c r="Q73" s="372"/>
      <c r="R73" s="372"/>
      <c r="S73" s="372"/>
      <c r="T73" s="372"/>
      <c r="U73" s="372"/>
      <c r="V73" s="372"/>
      <c r="W73" s="372"/>
      <c r="X73" s="372"/>
      <c r="Y73" s="372"/>
      <c r="Z73" s="372"/>
      <c r="AA73" s="372"/>
      <c r="AB73" s="372"/>
      <c r="AC73" s="372"/>
      <c r="AD73" s="372"/>
      <c r="AE73" s="372"/>
      <c r="AF73" s="372"/>
      <c r="AG73" s="372"/>
      <c r="AH73" s="372"/>
      <c r="AI73" s="372"/>
      <c r="AJ73" s="372"/>
      <c r="AK73" s="372"/>
      <c r="AL73" s="372"/>
      <c r="AM73" s="372"/>
      <c r="AN73" s="372"/>
      <c r="AO73" s="372"/>
      <c r="AP73" s="372"/>
      <c r="AQ73" s="372"/>
      <c r="AR73" s="372"/>
      <c r="AS73" s="372"/>
      <c r="AT73" s="372"/>
      <c r="AU73" s="372"/>
      <c r="AV73" s="372"/>
      <c r="AW73" s="372"/>
      <c r="AX73" s="372"/>
      <c r="AY73" s="372"/>
      <c r="AZ73" s="372"/>
      <c r="BA73" s="372"/>
      <c r="BB73" s="372"/>
      <c r="BC73" s="372"/>
      <c r="BD73" s="372"/>
      <c r="BE73" s="372"/>
      <c r="BF73" s="372"/>
      <c r="BG73" s="372"/>
      <c r="BH73" s="372"/>
      <c r="BI73" s="372"/>
      <c r="BJ73" s="372"/>
      <c r="BK73" s="372"/>
    </row>
    <row r="74" spans="1:63" x14ac:dyDescent="0.25">
      <c r="A74" s="250"/>
      <c r="B74" s="250"/>
      <c r="C74" s="667"/>
      <c r="D74" s="667"/>
      <c r="E74" s="667"/>
      <c r="F74" s="668"/>
      <c r="G74" s="668"/>
      <c r="H74" s="373"/>
      <c r="I74" s="668"/>
      <c r="J74" s="668"/>
      <c r="K74" s="373"/>
      <c r="L74" s="372"/>
      <c r="M74" s="250"/>
      <c r="N74" s="250"/>
      <c r="O74" s="372"/>
      <c r="P74" s="372"/>
      <c r="Q74" s="372"/>
      <c r="R74" s="372"/>
      <c r="S74" s="372"/>
      <c r="T74" s="372"/>
      <c r="U74" s="372"/>
      <c r="V74" s="372"/>
      <c r="W74" s="372"/>
      <c r="X74" s="372"/>
      <c r="Y74" s="372"/>
      <c r="Z74" s="372"/>
      <c r="AA74" s="372"/>
      <c r="AB74" s="372"/>
      <c r="AC74" s="372"/>
      <c r="AD74" s="372"/>
      <c r="AE74" s="372"/>
      <c r="AF74" s="372"/>
      <c r="AG74" s="372"/>
      <c r="AH74" s="372"/>
      <c r="AI74" s="372"/>
      <c r="AJ74" s="372"/>
      <c r="AK74" s="372"/>
      <c r="AL74" s="372"/>
      <c r="AM74" s="372"/>
      <c r="AN74" s="372"/>
      <c r="AO74" s="372"/>
      <c r="AP74" s="372"/>
      <c r="AQ74" s="372"/>
      <c r="AR74" s="372"/>
      <c r="AS74" s="372"/>
      <c r="AT74" s="372"/>
      <c r="AU74" s="372"/>
      <c r="AV74" s="372"/>
      <c r="AW74" s="372"/>
      <c r="AX74" s="372"/>
      <c r="AY74" s="372"/>
      <c r="AZ74" s="372"/>
      <c r="BA74" s="372"/>
      <c r="BB74" s="372"/>
      <c r="BC74" s="372"/>
      <c r="BD74" s="372"/>
      <c r="BE74" s="372"/>
      <c r="BF74" s="372"/>
      <c r="BG74" s="372"/>
      <c r="BH74" s="372"/>
      <c r="BI74" s="372"/>
      <c r="BJ74" s="372"/>
      <c r="BK74" s="372"/>
    </row>
    <row r="75" spans="1:63" x14ac:dyDescent="0.25">
      <c r="A75" s="250"/>
      <c r="B75" s="250"/>
      <c r="C75" s="667"/>
      <c r="D75" s="667"/>
      <c r="E75" s="667"/>
      <c r="F75" s="668"/>
      <c r="G75" s="668"/>
      <c r="H75" s="373"/>
      <c r="I75" s="668"/>
      <c r="J75" s="668"/>
      <c r="K75" s="373"/>
      <c r="L75" s="372"/>
      <c r="M75" s="250"/>
      <c r="N75" s="250"/>
      <c r="O75" s="372"/>
      <c r="P75" s="372"/>
      <c r="Q75" s="372"/>
      <c r="R75" s="372"/>
      <c r="S75" s="372"/>
      <c r="T75" s="372"/>
      <c r="U75" s="372"/>
      <c r="V75" s="372"/>
      <c r="W75" s="372"/>
      <c r="X75" s="372"/>
      <c r="Y75" s="372"/>
      <c r="Z75" s="372"/>
      <c r="AA75" s="372"/>
      <c r="AB75" s="372"/>
      <c r="AC75" s="372"/>
      <c r="AD75" s="372"/>
      <c r="AE75" s="372"/>
      <c r="AF75" s="372"/>
      <c r="AG75" s="372"/>
      <c r="AH75" s="372"/>
      <c r="AI75" s="372"/>
      <c r="AJ75" s="372"/>
      <c r="AK75" s="372"/>
      <c r="AL75" s="372"/>
      <c r="AM75" s="372"/>
      <c r="AN75" s="372"/>
      <c r="AO75" s="372"/>
      <c r="AP75" s="372"/>
      <c r="AQ75" s="372"/>
      <c r="AR75" s="372"/>
      <c r="AS75" s="372"/>
      <c r="AT75" s="372"/>
      <c r="AU75" s="372"/>
      <c r="AV75" s="372"/>
      <c r="AW75" s="372"/>
      <c r="AX75" s="372"/>
      <c r="AY75" s="372"/>
      <c r="AZ75" s="372"/>
      <c r="BA75" s="372"/>
      <c r="BB75" s="372"/>
      <c r="BC75" s="372"/>
      <c r="BD75" s="372"/>
      <c r="BE75" s="372"/>
      <c r="BF75" s="372"/>
      <c r="BG75" s="372"/>
      <c r="BH75" s="372"/>
      <c r="BI75" s="372"/>
      <c r="BJ75" s="372"/>
      <c r="BK75" s="372"/>
    </row>
    <row r="76" spans="1:63" x14ac:dyDescent="0.25">
      <c r="A76" s="250"/>
      <c r="B76" s="250"/>
      <c r="C76" s="667"/>
      <c r="D76" s="667"/>
      <c r="E76" s="667"/>
      <c r="F76" s="668"/>
      <c r="G76" s="668"/>
      <c r="H76" s="373"/>
      <c r="I76" s="668"/>
      <c r="J76" s="668"/>
      <c r="K76" s="373"/>
      <c r="L76" s="372"/>
      <c r="M76" s="250"/>
      <c r="N76" s="250"/>
      <c r="O76" s="372"/>
      <c r="P76" s="372"/>
      <c r="Q76" s="372"/>
      <c r="R76" s="372"/>
      <c r="S76" s="372"/>
      <c r="T76" s="372"/>
      <c r="U76" s="372"/>
      <c r="V76" s="372"/>
      <c r="W76" s="372"/>
      <c r="X76" s="372"/>
      <c r="Y76" s="372"/>
      <c r="Z76" s="372"/>
      <c r="AA76" s="372"/>
      <c r="AB76" s="372"/>
      <c r="AC76" s="372"/>
      <c r="AD76" s="372"/>
      <c r="AE76" s="372"/>
      <c r="AF76" s="372"/>
      <c r="AG76" s="372"/>
      <c r="AH76" s="372"/>
      <c r="AI76" s="372"/>
      <c r="AJ76" s="372"/>
      <c r="AK76" s="372"/>
      <c r="AL76" s="372"/>
      <c r="AM76" s="372"/>
      <c r="AN76" s="372"/>
      <c r="AO76" s="372"/>
      <c r="AP76" s="372"/>
      <c r="AQ76" s="372"/>
      <c r="AR76" s="372"/>
      <c r="AS76" s="372"/>
      <c r="AT76" s="372"/>
      <c r="AU76" s="372"/>
      <c r="AV76" s="372"/>
      <c r="AW76" s="372"/>
      <c r="AX76" s="372"/>
      <c r="AY76" s="372"/>
      <c r="AZ76" s="372"/>
      <c r="BA76" s="372"/>
      <c r="BB76" s="372"/>
      <c r="BC76" s="372"/>
      <c r="BD76" s="372"/>
      <c r="BE76" s="372"/>
      <c r="BF76" s="372"/>
      <c r="BG76" s="372"/>
      <c r="BH76" s="372"/>
      <c r="BI76" s="372"/>
      <c r="BJ76" s="372"/>
      <c r="BK76" s="372"/>
    </row>
    <row r="77" spans="1:63" x14ac:dyDescent="0.25">
      <c r="A77" s="250"/>
      <c r="B77" s="250"/>
      <c r="C77" s="667"/>
      <c r="D77" s="667"/>
      <c r="E77" s="667"/>
      <c r="F77" s="668"/>
      <c r="G77" s="668"/>
      <c r="H77" s="373"/>
      <c r="I77" s="668"/>
      <c r="J77" s="668"/>
      <c r="K77" s="373"/>
      <c r="L77" s="372"/>
      <c r="M77" s="250"/>
      <c r="N77" s="250"/>
      <c r="O77" s="372"/>
      <c r="P77" s="372"/>
      <c r="Q77" s="372"/>
      <c r="R77" s="372"/>
      <c r="S77" s="372"/>
      <c r="T77" s="372"/>
      <c r="U77" s="372"/>
      <c r="V77" s="372"/>
      <c r="W77" s="372"/>
      <c r="X77" s="372"/>
      <c r="Y77" s="372"/>
      <c r="Z77" s="372"/>
      <c r="AA77" s="372"/>
      <c r="AB77" s="372"/>
      <c r="AC77" s="372"/>
      <c r="AD77" s="372"/>
      <c r="AE77" s="372"/>
      <c r="AF77" s="372"/>
      <c r="AG77" s="372"/>
      <c r="AH77" s="372"/>
      <c r="AI77" s="372"/>
      <c r="AJ77" s="372"/>
      <c r="AK77" s="372"/>
      <c r="AL77" s="372"/>
      <c r="AM77" s="372"/>
      <c r="AN77" s="372"/>
      <c r="AO77" s="372"/>
      <c r="AP77" s="372"/>
      <c r="AQ77" s="372"/>
      <c r="AR77" s="372"/>
      <c r="AS77" s="372"/>
      <c r="AT77" s="372"/>
      <c r="AU77" s="372"/>
      <c r="AV77" s="372"/>
      <c r="AW77" s="372"/>
      <c r="AX77" s="372"/>
      <c r="AY77" s="372"/>
      <c r="AZ77" s="372"/>
      <c r="BA77" s="372"/>
      <c r="BB77" s="372"/>
      <c r="BC77" s="372"/>
      <c r="BD77" s="372"/>
      <c r="BE77" s="372"/>
      <c r="BF77" s="372"/>
      <c r="BG77" s="372"/>
      <c r="BH77" s="372"/>
      <c r="BI77" s="372"/>
      <c r="BJ77" s="372"/>
      <c r="BK77" s="372"/>
    </row>
    <row r="78" spans="1:63" x14ac:dyDescent="0.25">
      <c r="A78" s="250"/>
      <c r="B78" s="250"/>
      <c r="C78" s="667"/>
      <c r="D78" s="667"/>
      <c r="E78" s="667"/>
      <c r="F78" s="668"/>
      <c r="G78" s="668"/>
      <c r="H78" s="373"/>
      <c r="I78" s="668"/>
      <c r="J78" s="668"/>
      <c r="K78" s="373"/>
      <c r="L78" s="372"/>
      <c r="M78" s="250"/>
      <c r="N78" s="250"/>
      <c r="O78" s="372"/>
      <c r="P78" s="372"/>
      <c r="Q78" s="372"/>
      <c r="R78" s="372"/>
      <c r="S78" s="372"/>
      <c r="T78" s="372"/>
      <c r="U78" s="372"/>
      <c r="V78" s="372"/>
      <c r="W78" s="372"/>
      <c r="X78" s="372"/>
      <c r="Y78" s="372"/>
      <c r="Z78" s="372"/>
      <c r="AA78" s="372"/>
      <c r="AB78" s="372"/>
      <c r="AC78" s="372"/>
      <c r="AD78" s="372"/>
      <c r="AE78" s="372"/>
      <c r="AF78" s="372"/>
      <c r="AG78" s="372"/>
      <c r="AH78" s="372"/>
      <c r="AI78" s="372"/>
      <c r="AJ78" s="372"/>
      <c r="AK78" s="372"/>
      <c r="AL78" s="372"/>
      <c r="AM78" s="372"/>
      <c r="AN78" s="372"/>
      <c r="AO78" s="372"/>
      <c r="AP78" s="372"/>
      <c r="AQ78" s="372"/>
      <c r="AR78" s="372"/>
      <c r="AS78" s="372"/>
      <c r="AT78" s="372"/>
      <c r="AU78" s="372"/>
      <c r="AV78" s="372"/>
      <c r="AW78" s="372"/>
      <c r="AX78" s="372"/>
      <c r="AY78" s="372"/>
      <c r="AZ78" s="372"/>
      <c r="BA78" s="372"/>
      <c r="BB78" s="372"/>
      <c r="BC78" s="372"/>
      <c r="BD78" s="372"/>
      <c r="BE78" s="372"/>
      <c r="BF78" s="372"/>
      <c r="BG78" s="372"/>
      <c r="BH78" s="372"/>
      <c r="BI78" s="372"/>
      <c r="BJ78" s="372"/>
      <c r="BK78" s="372"/>
    </row>
    <row r="79" spans="1:63" x14ac:dyDescent="0.25">
      <c r="A79" s="250"/>
      <c r="B79" s="250"/>
      <c r="C79" s="667"/>
      <c r="D79" s="667"/>
      <c r="E79" s="667"/>
      <c r="F79" s="668"/>
      <c r="G79" s="668"/>
      <c r="H79" s="373"/>
      <c r="I79" s="668"/>
      <c r="J79" s="668"/>
      <c r="K79" s="373"/>
      <c r="L79" s="372"/>
      <c r="M79" s="250"/>
      <c r="N79" s="250"/>
      <c r="O79" s="372"/>
      <c r="P79" s="372"/>
      <c r="Q79" s="372"/>
      <c r="R79" s="372"/>
      <c r="S79" s="372"/>
      <c r="T79" s="372"/>
      <c r="U79" s="372"/>
      <c r="V79" s="372"/>
      <c r="W79" s="372"/>
      <c r="X79" s="372"/>
      <c r="Y79" s="372"/>
      <c r="Z79" s="372"/>
      <c r="AA79" s="372"/>
      <c r="AB79" s="372"/>
      <c r="AC79" s="372"/>
      <c r="AD79" s="372"/>
      <c r="AE79" s="372"/>
      <c r="AF79" s="372"/>
      <c r="AG79" s="372"/>
      <c r="AH79" s="372"/>
      <c r="AI79" s="372"/>
      <c r="AJ79" s="372"/>
      <c r="AK79" s="372"/>
      <c r="AL79" s="372"/>
      <c r="AM79" s="372"/>
      <c r="AN79" s="372"/>
      <c r="AO79" s="372"/>
      <c r="AP79" s="372"/>
      <c r="AQ79" s="372"/>
      <c r="AR79" s="372"/>
      <c r="AS79" s="372"/>
      <c r="AT79" s="372"/>
      <c r="AU79" s="372"/>
      <c r="AV79" s="372"/>
      <c r="AW79" s="372"/>
      <c r="AX79" s="372"/>
      <c r="AY79" s="372"/>
      <c r="AZ79" s="372"/>
      <c r="BA79" s="372"/>
      <c r="BB79" s="372"/>
      <c r="BC79" s="372"/>
      <c r="BD79" s="372"/>
      <c r="BE79" s="372"/>
      <c r="BF79" s="372"/>
      <c r="BG79" s="372"/>
      <c r="BH79" s="372"/>
      <c r="BI79" s="372"/>
      <c r="BJ79" s="372"/>
      <c r="BK79" s="372"/>
    </row>
    <row r="80" spans="1:63" x14ac:dyDescent="0.25">
      <c r="A80" s="250"/>
      <c r="B80" s="250"/>
      <c r="C80" s="667"/>
      <c r="D80" s="667"/>
      <c r="E80" s="667"/>
      <c r="F80" s="668"/>
      <c r="G80" s="668"/>
      <c r="H80" s="373"/>
      <c r="I80" s="668"/>
      <c r="J80" s="668"/>
      <c r="K80" s="373"/>
      <c r="L80" s="372"/>
      <c r="M80" s="250"/>
      <c r="N80" s="250"/>
      <c r="O80" s="372"/>
      <c r="P80" s="372"/>
      <c r="Q80" s="372"/>
      <c r="R80" s="372"/>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c r="AT80" s="372"/>
      <c r="AU80" s="372"/>
      <c r="AV80" s="372"/>
      <c r="AW80" s="372"/>
      <c r="AX80" s="372"/>
      <c r="AY80" s="372"/>
      <c r="AZ80" s="372"/>
      <c r="BA80" s="372"/>
      <c r="BB80" s="372"/>
      <c r="BC80" s="372"/>
      <c r="BD80" s="372"/>
      <c r="BE80" s="372"/>
      <c r="BF80" s="372"/>
      <c r="BG80" s="372"/>
      <c r="BH80" s="372"/>
      <c r="BI80" s="372"/>
      <c r="BJ80" s="372"/>
      <c r="BK80" s="372"/>
    </row>
    <row r="81" spans="1:63" x14ac:dyDescent="0.25">
      <c r="A81" s="250"/>
      <c r="B81" s="250"/>
      <c r="C81" s="667"/>
      <c r="D81" s="667"/>
      <c r="E81" s="667"/>
      <c r="F81" s="668"/>
      <c r="G81" s="668"/>
      <c r="H81" s="373"/>
      <c r="I81" s="668"/>
      <c r="J81" s="668"/>
      <c r="K81" s="373"/>
      <c r="L81" s="372"/>
      <c r="M81" s="250"/>
      <c r="N81" s="250"/>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c r="AZ81" s="372"/>
      <c r="BA81" s="372"/>
      <c r="BB81" s="372"/>
      <c r="BC81" s="372"/>
      <c r="BD81" s="372"/>
      <c r="BE81" s="372"/>
      <c r="BF81" s="372"/>
      <c r="BG81" s="372"/>
      <c r="BH81" s="372"/>
      <c r="BI81" s="372"/>
      <c r="BJ81" s="372"/>
      <c r="BK81" s="372"/>
    </row>
    <row r="82" spans="1:63" x14ac:dyDescent="0.25">
      <c r="A82" s="250"/>
      <c r="B82" s="250"/>
      <c r="C82" s="667"/>
      <c r="D82" s="667"/>
      <c r="E82" s="667"/>
      <c r="F82" s="668"/>
      <c r="G82" s="668"/>
      <c r="H82" s="373"/>
      <c r="I82" s="668"/>
      <c r="J82" s="668"/>
      <c r="K82" s="373"/>
      <c r="L82" s="372"/>
      <c r="M82" s="250"/>
      <c r="N82" s="250"/>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372"/>
      <c r="AS82" s="372"/>
      <c r="AT82" s="372"/>
      <c r="AU82" s="372"/>
      <c r="AV82" s="372"/>
      <c r="AW82" s="372"/>
      <c r="AX82" s="372"/>
      <c r="AY82" s="372"/>
      <c r="AZ82" s="372"/>
      <c r="BA82" s="372"/>
      <c r="BB82" s="372"/>
      <c r="BC82" s="372"/>
      <c r="BD82" s="372"/>
      <c r="BE82" s="372"/>
      <c r="BF82" s="372"/>
      <c r="BG82" s="372"/>
      <c r="BH82" s="372"/>
      <c r="BI82" s="372"/>
      <c r="BJ82" s="372"/>
      <c r="BK82" s="372"/>
    </row>
    <row r="83" spans="1:63" x14ac:dyDescent="0.25">
      <c r="A83" s="250"/>
      <c r="B83" s="250"/>
      <c r="C83" s="667"/>
      <c r="D83" s="667"/>
      <c r="E83" s="667"/>
      <c r="F83" s="668"/>
      <c r="G83" s="668"/>
      <c r="H83" s="373"/>
      <c r="I83" s="668"/>
      <c r="J83" s="668"/>
      <c r="K83" s="373"/>
      <c r="L83" s="372"/>
      <c r="M83" s="250"/>
      <c r="N83" s="250"/>
      <c r="O83" s="372"/>
      <c r="P83" s="372"/>
      <c r="Q83" s="372"/>
      <c r="R83" s="372"/>
      <c r="S83" s="372"/>
      <c r="T83" s="372"/>
      <c r="U83" s="372"/>
      <c r="V83" s="372"/>
      <c r="W83" s="372"/>
      <c r="X83" s="372"/>
      <c r="Y83" s="372"/>
      <c r="Z83" s="372"/>
      <c r="AA83" s="372"/>
      <c r="AB83" s="372"/>
      <c r="AC83" s="372"/>
      <c r="AD83" s="372"/>
      <c r="AE83" s="372"/>
      <c r="AF83" s="372"/>
      <c r="AG83" s="372"/>
      <c r="AH83" s="372"/>
      <c r="AI83" s="372"/>
      <c r="AJ83" s="372"/>
      <c r="AK83" s="372"/>
      <c r="AL83" s="372"/>
      <c r="AM83" s="372"/>
      <c r="AN83" s="372"/>
      <c r="AO83" s="372"/>
      <c r="AP83" s="372"/>
      <c r="AQ83" s="372"/>
      <c r="AR83" s="372"/>
      <c r="AS83" s="372"/>
      <c r="AT83" s="372"/>
      <c r="AU83" s="372"/>
      <c r="AV83" s="372"/>
      <c r="AW83" s="372"/>
      <c r="AX83" s="372"/>
      <c r="AY83" s="372"/>
      <c r="AZ83" s="372"/>
      <c r="BA83" s="372"/>
      <c r="BB83" s="372"/>
      <c r="BC83" s="372"/>
      <c r="BD83" s="372"/>
      <c r="BE83" s="372"/>
      <c r="BF83" s="372"/>
      <c r="BG83" s="372"/>
      <c r="BH83" s="372"/>
      <c r="BI83" s="372"/>
      <c r="BJ83" s="372"/>
      <c r="BK83" s="372"/>
    </row>
    <row r="84" spans="1:63" x14ac:dyDescent="0.25">
      <c r="A84" s="250"/>
      <c r="B84" s="250"/>
      <c r="C84" s="667"/>
      <c r="D84" s="667"/>
      <c r="E84" s="667"/>
      <c r="F84" s="668"/>
      <c r="G84" s="668"/>
      <c r="H84" s="373"/>
      <c r="I84" s="668"/>
      <c r="J84" s="668"/>
      <c r="K84" s="373"/>
      <c r="L84" s="372"/>
      <c r="M84" s="250"/>
      <c r="N84" s="250"/>
      <c r="O84" s="372"/>
      <c r="P84" s="372"/>
      <c r="Q84" s="372"/>
      <c r="R84" s="372"/>
      <c r="S84" s="372"/>
      <c r="T84" s="372"/>
      <c r="U84" s="372"/>
      <c r="V84" s="372"/>
      <c r="W84" s="372"/>
      <c r="X84" s="372"/>
      <c r="Y84" s="372"/>
      <c r="Z84" s="372"/>
      <c r="AA84" s="372"/>
      <c r="AB84" s="372"/>
      <c r="AC84" s="372"/>
      <c r="AD84" s="372"/>
      <c r="AE84" s="372"/>
      <c r="AF84" s="372"/>
      <c r="AG84" s="372"/>
      <c r="AH84" s="372"/>
      <c r="AI84" s="372"/>
      <c r="AJ84" s="372"/>
      <c r="AK84" s="372"/>
      <c r="AL84" s="372"/>
      <c r="AM84" s="372"/>
      <c r="AN84" s="372"/>
      <c r="AO84" s="372"/>
      <c r="AP84" s="372"/>
      <c r="AQ84" s="372"/>
      <c r="AR84" s="372"/>
      <c r="AS84" s="372"/>
      <c r="AT84" s="372"/>
      <c r="AU84" s="372"/>
      <c r="AV84" s="372"/>
      <c r="AW84" s="372"/>
      <c r="AX84" s="372"/>
      <c r="AY84" s="372"/>
      <c r="AZ84" s="372"/>
      <c r="BA84" s="372"/>
      <c r="BB84" s="372"/>
      <c r="BC84" s="372"/>
      <c r="BD84" s="372"/>
      <c r="BE84" s="372"/>
      <c r="BF84" s="372"/>
      <c r="BG84" s="372"/>
      <c r="BH84" s="372"/>
      <c r="BI84" s="372"/>
      <c r="BJ84" s="372"/>
      <c r="BK84" s="372"/>
    </row>
    <row r="85" spans="1:63" x14ac:dyDescent="0.25">
      <c r="A85" s="250"/>
      <c r="B85" s="250"/>
      <c r="C85" s="667"/>
      <c r="D85" s="667"/>
      <c r="E85" s="667"/>
      <c r="F85" s="668"/>
      <c r="G85" s="668"/>
      <c r="H85" s="373"/>
      <c r="I85" s="668"/>
      <c r="J85" s="668"/>
      <c r="K85" s="373"/>
      <c r="L85" s="372"/>
      <c r="M85" s="250"/>
      <c r="N85" s="250"/>
      <c r="O85" s="372"/>
      <c r="P85" s="372"/>
      <c r="Q85" s="372"/>
      <c r="R85" s="372"/>
      <c r="S85" s="372"/>
      <c r="T85" s="372"/>
      <c r="U85" s="372"/>
      <c r="V85" s="372"/>
      <c r="W85" s="372"/>
      <c r="X85" s="372"/>
      <c r="Y85" s="372"/>
      <c r="Z85" s="372"/>
      <c r="AA85" s="372"/>
      <c r="AB85" s="372"/>
      <c r="AC85" s="372"/>
      <c r="AD85" s="372"/>
      <c r="AE85" s="372"/>
      <c r="AF85" s="372"/>
      <c r="AG85" s="372"/>
      <c r="AH85" s="372"/>
      <c r="AI85" s="372"/>
      <c r="AJ85" s="372"/>
      <c r="AK85" s="372"/>
      <c r="AL85" s="372"/>
      <c r="AM85" s="372"/>
      <c r="AN85" s="372"/>
      <c r="AO85" s="372"/>
      <c r="AP85" s="372"/>
      <c r="AQ85" s="372"/>
      <c r="AR85" s="372"/>
      <c r="AS85" s="372"/>
      <c r="AT85" s="372"/>
      <c r="AU85" s="372"/>
      <c r="AV85" s="372"/>
      <c r="AW85" s="372"/>
      <c r="AX85" s="372"/>
      <c r="AY85" s="372"/>
      <c r="AZ85" s="372"/>
      <c r="BA85" s="372"/>
      <c r="BB85" s="372"/>
      <c r="BC85" s="372"/>
      <c r="BD85" s="372"/>
      <c r="BE85" s="372"/>
      <c r="BF85" s="372"/>
      <c r="BG85" s="372"/>
      <c r="BH85" s="372"/>
      <c r="BI85" s="372"/>
      <c r="BJ85" s="372"/>
      <c r="BK85" s="372"/>
    </row>
    <row r="86" spans="1:63" x14ac:dyDescent="0.25">
      <c r="A86" s="250"/>
      <c r="B86" s="250"/>
      <c r="C86" s="667"/>
      <c r="D86" s="667"/>
      <c r="E86" s="667"/>
      <c r="F86" s="668"/>
      <c r="G86" s="668"/>
      <c r="H86" s="373"/>
      <c r="I86" s="668"/>
      <c r="J86" s="668"/>
      <c r="K86" s="373"/>
      <c r="L86" s="372"/>
      <c r="M86" s="250"/>
      <c r="N86" s="250"/>
      <c r="O86" s="372"/>
      <c r="P86" s="372"/>
      <c r="Q86" s="372"/>
      <c r="R86" s="372"/>
      <c r="S86" s="372"/>
      <c r="T86" s="372"/>
      <c r="U86" s="372"/>
      <c r="V86" s="372"/>
      <c r="W86" s="372"/>
      <c r="X86" s="372"/>
      <c r="Y86" s="372"/>
      <c r="Z86" s="372"/>
      <c r="AA86" s="372"/>
      <c r="AB86" s="372"/>
      <c r="AC86" s="372"/>
      <c r="AD86" s="372"/>
      <c r="AE86" s="372"/>
      <c r="AF86" s="372"/>
      <c r="AG86" s="372"/>
      <c r="AH86" s="372"/>
      <c r="AI86" s="372"/>
      <c r="AJ86" s="372"/>
      <c r="AK86" s="372"/>
      <c r="AL86" s="372"/>
      <c r="AM86" s="372"/>
      <c r="AN86" s="372"/>
      <c r="AO86" s="372"/>
      <c r="AP86" s="372"/>
      <c r="AQ86" s="372"/>
      <c r="AR86" s="372"/>
      <c r="AS86" s="372"/>
      <c r="AT86" s="372"/>
      <c r="AU86" s="372"/>
      <c r="AV86" s="372"/>
      <c r="AW86" s="372"/>
      <c r="AX86" s="372"/>
      <c r="AY86" s="372"/>
      <c r="AZ86" s="372"/>
      <c r="BA86" s="372"/>
      <c r="BB86" s="372"/>
      <c r="BC86" s="372"/>
      <c r="BD86" s="372"/>
      <c r="BE86" s="372"/>
      <c r="BF86" s="372"/>
      <c r="BG86" s="372"/>
      <c r="BH86" s="372"/>
      <c r="BI86" s="372"/>
      <c r="BJ86" s="372"/>
      <c r="BK86" s="372"/>
    </row>
    <row r="87" spans="1:63" x14ac:dyDescent="0.25">
      <c r="A87" s="250"/>
      <c r="B87" s="250"/>
      <c r="C87" s="667"/>
      <c r="D87" s="667"/>
      <c r="E87" s="667"/>
      <c r="F87" s="668"/>
      <c r="G87" s="668"/>
      <c r="H87" s="373"/>
      <c r="I87" s="668"/>
      <c r="J87" s="668"/>
      <c r="K87" s="373"/>
      <c r="L87" s="372"/>
      <c r="M87" s="250"/>
      <c r="N87" s="250"/>
      <c r="O87" s="372"/>
      <c r="P87" s="372"/>
      <c r="Q87" s="372"/>
      <c r="R87" s="372"/>
      <c r="S87" s="372"/>
      <c r="T87" s="372"/>
      <c r="U87" s="372"/>
      <c r="V87" s="372"/>
      <c r="W87" s="372"/>
      <c r="X87" s="372"/>
      <c r="Y87" s="372"/>
      <c r="Z87" s="372"/>
      <c r="AA87" s="372"/>
      <c r="AB87" s="372"/>
      <c r="AC87" s="372"/>
      <c r="AD87" s="372"/>
      <c r="AE87" s="372"/>
      <c r="AF87" s="372"/>
      <c r="AG87" s="372"/>
      <c r="AH87" s="372"/>
      <c r="AI87" s="372"/>
      <c r="AJ87" s="372"/>
      <c r="AK87" s="372"/>
      <c r="AL87" s="372"/>
      <c r="AM87" s="372"/>
      <c r="AN87" s="372"/>
      <c r="AO87" s="372"/>
      <c r="AP87" s="372"/>
      <c r="AQ87" s="372"/>
      <c r="AR87" s="372"/>
      <c r="AS87" s="372"/>
      <c r="AT87" s="372"/>
      <c r="AU87" s="372"/>
      <c r="AV87" s="372"/>
      <c r="AW87" s="372"/>
      <c r="AX87" s="372"/>
      <c r="AY87" s="372"/>
      <c r="AZ87" s="372"/>
      <c r="BA87" s="372"/>
      <c r="BB87" s="372"/>
      <c r="BC87" s="372"/>
      <c r="BD87" s="372"/>
      <c r="BE87" s="372"/>
      <c r="BF87" s="372"/>
      <c r="BG87" s="372"/>
      <c r="BH87" s="372"/>
      <c r="BI87" s="372"/>
      <c r="BJ87" s="372"/>
      <c r="BK87" s="372"/>
    </row>
    <row r="88" spans="1:63" x14ac:dyDescent="0.25">
      <c r="A88" s="250"/>
      <c r="B88" s="250"/>
      <c r="C88" s="667"/>
      <c r="D88" s="667"/>
      <c r="E88" s="667"/>
      <c r="F88" s="668"/>
      <c r="G88" s="668"/>
      <c r="H88" s="373"/>
      <c r="I88" s="668"/>
      <c r="J88" s="668"/>
      <c r="K88" s="373"/>
      <c r="L88" s="372"/>
      <c r="M88" s="250"/>
      <c r="N88" s="250"/>
      <c r="O88" s="372"/>
      <c r="P88" s="372"/>
      <c r="Q88" s="372"/>
      <c r="R88" s="372"/>
      <c r="S88" s="372"/>
      <c r="T88" s="372"/>
      <c r="U88" s="372"/>
      <c r="V88" s="372"/>
      <c r="W88" s="372"/>
      <c r="X88" s="372"/>
      <c r="Y88" s="372"/>
      <c r="Z88" s="372"/>
      <c r="AA88" s="372"/>
      <c r="AB88" s="372"/>
      <c r="AC88" s="372"/>
      <c r="AD88" s="372"/>
      <c r="AE88" s="372"/>
      <c r="AF88" s="372"/>
      <c r="AG88" s="372"/>
      <c r="AH88" s="372"/>
      <c r="AI88" s="372"/>
      <c r="AJ88" s="372"/>
      <c r="AK88" s="372"/>
      <c r="AL88" s="372"/>
      <c r="AM88" s="372"/>
      <c r="AN88" s="372"/>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row>
    <row r="89" spans="1:63" x14ac:dyDescent="0.25">
      <c r="A89" s="250"/>
      <c r="B89" s="250"/>
      <c r="C89" s="667"/>
      <c r="D89" s="667"/>
      <c r="E89" s="667"/>
      <c r="F89" s="668"/>
      <c r="G89" s="668"/>
      <c r="H89" s="373"/>
      <c r="I89" s="668"/>
      <c r="J89" s="668"/>
      <c r="K89" s="373"/>
      <c r="L89" s="372"/>
      <c r="M89" s="250"/>
      <c r="N89" s="250"/>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372"/>
      <c r="AM89" s="372"/>
      <c r="AN89" s="372"/>
      <c r="AO89" s="372"/>
      <c r="AP89" s="372"/>
      <c r="AQ89" s="372"/>
      <c r="AR89" s="372"/>
      <c r="AS89" s="372"/>
      <c r="AT89" s="372"/>
      <c r="AU89" s="372"/>
      <c r="AV89" s="372"/>
      <c r="AW89" s="372"/>
      <c r="AX89" s="372"/>
      <c r="AY89" s="372"/>
      <c r="AZ89" s="372"/>
      <c r="BA89" s="372"/>
      <c r="BB89" s="372"/>
      <c r="BC89" s="372"/>
      <c r="BD89" s="372"/>
      <c r="BE89" s="372"/>
      <c r="BF89" s="372"/>
      <c r="BG89" s="372"/>
      <c r="BH89" s="372"/>
      <c r="BI89" s="372"/>
      <c r="BJ89" s="372"/>
      <c r="BK89" s="372"/>
    </row>
    <row r="90" spans="1:63" x14ac:dyDescent="0.25">
      <c r="A90" s="250"/>
      <c r="B90" s="250"/>
      <c r="C90" s="667"/>
      <c r="D90" s="667"/>
      <c r="E90" s="667"/>
      <c r="F90" s="668"/>
      <c r="G90" s="668"/>
      <c r="H90" s="373"/>
      <c r="I90" s="668"/>
      <c r="J90" s="668"/>
      <c r="K90" s="373"/>
      <c r="L90" s="372"/>
      <c r="M90" s="250"/>
      <c r="N90" s="250"/>
      <c r="O90" s="372"/>
      <c r="P90" s="372"/>
      <c r="Q90" s="372"/>
      <c r="R90" s="372"/>
      <c r="S90" s="372"/>
      <c r="T90" s="372"/>
      <c r="U90" s="372"/>
      <c r="V90" s="372"/>
      <c r="W90" s="372"/>
      <c r="X90" s="372"/>
      <c r="Y90" s="372"/>
      <c r="Z90" s="372"/>
      <c r="AA90" s="372"/>
      <c r="AB90" s="372"/>
      <c r="AC90" s="372"/>
      <c r="AD90" s="372"/>
      <c r="AE90" s="372"/>
      <c r="AF90" s="372"/>
      <c r="AG90" s="372"/>
      <c r="AH90" s="372"/>
      <c r="AI90" s="372"/>
      <c r="AJ90" s="372"/>
      <c r="AK90" s="372"/>
      <c r="AL90" s="372"/>
      <c r="AM90" s="372"/>
      <c r="AN90" s="372"/>
      <c r="AO90" s="372"/>
      <c r="AP90" s="372"/>
      <c r="AQ90" s="372"/>
      <c r="AR90" s="372"/>
      <c r="AS90" s="372"/>
      <c r="AT90" s="372"/>
      <c r="AU90" s="372"/>
      <c r="AV90" s="372"/>
      <c r="AW90" s="372"/>
      <c r="AX90" s="372"/>
      <c r="AY90" s="372"/>
      <c r="AZ90" s="372"/>
      <c r="BA90" s="372"/>
      <c r="BB90" s="372"/>
      <c r="BC90" s="372"/>
      <c r="BD90" s="372"/>
      <c r="BE90" s="372"/>
      <c r="BF90" s="372"/>
      <c r="BG90" s="372"/>
      <c r="BH90" s="372"/>
      <c r="BI90" s="372"/>
      <c r="BJ90" s="372"/>
      <c r="BK90" s="372"/>
    </row>
    <row r="91" spans="1:63" x14ac:dyDescent="0.25">
      <c r="A91" s="250"/>
      <c r="B91" s="250"/>
      <c r="C91" s="667"/>
      <c r="D91" s="667"/>
      <c r="E91" s="667"/>
      <c r="F91" s="668"/>
      <c r="G91" s="668"/>
      <c r="H91" s="373"/>
      <c r="I91" s="668"/>
      <c r="J91" s="668"/>
      <c r="K91" s="373"/>
      <c r="L91" s="372"/>
      <c r="M91" s="250"/>
      <c r="N91" s="250"/>
      <c r="O91" s="372"/>
      <c r="P91" s="372"/>
      <c r="Q91" s="372"/>
      <c r="R91" s="372"/>
      <c r="S91" s="372"/>
      <c r="T91" s="372"/>
      <c r="U91" s="372"/>
      <c r="V91" s="372"/>
      <c r="W91" s="372"/>
      <c r="X91" s="372"/>
      <c r="Y91" s="372"/>
      <c r="Z91" s="372"/>
      <c r="AA91" s="372"/>
      <c r="AB91" s="372"/>
      <c r="AC91" s="372"/>
      <c r="AD91" s="372"/>
      <c r="AE91" s="372"/>
      <c r="AF91" s="372"/>
      <c r="AG91" s="372"/>
      <c r="AH91" s="372"/>
      <c r="AI91" s="372"/>
      <c r="AJ91" s="372"/>
      <c r="AK91" s="372"/>
      <c r="AL91" s="372"/>
      <c r="AM91" s="372"/>
      <c r="AN91" s="372"/>
      <c r="AO91" s="372"/>
      <c r="AP91" s="372"/>
      <c r="AQ91" s="372"/>
      <c r="AR91" s="372"/>
      <c r="AS91" s="372"/>
      <c r="AT91" s="372"/>
      <c r="AU91" s="372"/>
      <c r="AV91" s="372"/>
      <c r="AW91" s="372"/>
      <c r="AX91" s="372"/>
      <c r="AY91" s="372"/>
      <c r="AZ91" s="372"/>
      <c r="BA91" s="372"/>
      <c r="BB91" s="372"/>
      <c r="BC91" s="372"/>
      <c r="BD91" s="372"/>
      <c r="BE91" s="372"/>
      <c r="BF91" s="372"/>
      <c r="BG91" s="372"/>
      <c r="BH91" s="372"/>
      <c r="BI91" s="372"/>
      <c r="BJ91" s="372"/>
      <c r="BK91" s="372"/>
    </row>
    <row r="92" spans="1:63" x14ac:dyDescent="0.25">
      <c r="A92" s="250"/>
      <c r="B92" s="250"/>
      <c r="C92" s="667"/>
      <c r="D92" s="667"/>
      <c r="E92" s="667"/>
      <c r="F92" s="668"/>
      <c r="G92" s="668"/>
      <c r="H92" s="373"/>
      <c r="I92" s="668"/>
      <c r="J92" s="668"/>
      <c r="K92" s="373"/>
      <c r="L92" s="372"/>
      <c r="M92" s="250"/>
      <c r="N92" s="250"/>
      <c r="O92" s="372"/>
      <c r="P92" s="372"/>
      <c r="Q92" s="372"/>
      <c r="R92" s="372"/>
      <c r="S92" s="372"/>
      <c r="T92" s="372"/>
      <c r="U92" s="372"/>
      <c r="V92" s="372"/>
      <c r="W92" s="372"/>
      <c r="X92" s="372"/>
      <c r="Y92" s="372"/>
      <c r="Z92" s="372"/>
      <c r="AA92" s="372"/>
      <c r="AB92" s="372"/>
      <c r="AC92" s="372"/>
      <c r="AD92" s="372"/>
      <c r="AE92" s="372"/>
      <c r="AF92" s="372"/>
      <c r="AG92" s="372"/>
      <c r="AH92" s="372"/>
      <c r="AI92" s="372"/>
      <c r="AJ92" s="372"/>
      <c r="AK92" s="372"/>
      <c r="AL92" s="372"/>
      <c r="AM92" s="372"/>
      <c r="AN92" s="372"/>
      <c r="AO92" s="372"/>
      <c r="AP92" s="372"/>
      <c r="AQ92" s="372"/>
      <c r="AR92" s="372"/>
      <c r="AS92" s="372"/>
      <c r="AT92" s="372"/>
      <c r="AU92" s="372"/>
      <c r="AV92" s="372"/>
      <c r="AW92" s="372"/>
      <c r="AX92" s="372"/>
      <c r="AY92" s="372"/>
      <c r="AZ92" s="372"/>
      <c r="BA92" s="372"/>
      <c r="BB92" s="372"/>
      <c r="BC92" s="372"/>
      <c r="BD92" s="372"/>
      <c r="BE92" s="372"/>
      <c r="BF92" s="372"/>
      <c r="BG92" s="372"/>
      <c r="BH92" s="372"/>
      <c r="BI92" s="372"/>
      <c r="BJ92" s="372"/>
      <c r="BK92" s="372"/>
    </row>
    <row r="93" spans="1:63" x14ac:dyDescent="0.25">
      <c r="A93" s="250"/>
      <c r="B93" s="250"/>
      <c r="C93" s="667"/>
      <c r="D93" s="667"/>
      <c r="E93" s="667"/>
      <c r="F93" s="668"/>
      <c r="G93" s="668"/>
      <c r="H93" s="373"/>
      <c r="I93" s="668"/>
      <c r="J93" s="668"/>
      <c r="K93" s="373"/>
      <c r="L93" s="372"/>
      <c r="M93" s="250"/>
      <c r="N93" s="250"/>
      <c r="O93" s="372"/>
      <c r="P93" s="372"/>
      <c r="Q93" s="372"/>
      <c r="R93" s="372"/>
      <c r="S93" s="372"/>
      <c r="T93" s="372"/>
      <c r="U93" s="372"/>
      <c r="V93" s="372"/>
      <c r="W93" s="372"/>
      <c r="X93" s="372"/>
      <c r="Y93" s="372"/>
      <c r="Z93" s="372"/>
      <c r="AA93" s="372"/>
      <c r="AB93" s="372"/>
      <c r="AC93" s="372"/>
      <c r="AD93" s="372"/>
      <c r="AE93" s="372"/>
      <c r="AF93" s="372"/>
      <c r="AG93" s="372"/>
      <c r="AH93" s="372"/>
      <c r="AI93" s="372"/>
      <c r="AJ93" s="372"/>
      <c r="AK93" s="372"/>
      <c r="AL93" s="372"/>
      <c r="AM93" s="372"/>
      <c r="AN93" s="372"/>
      <c r="AO93" s="372"/>
      <c r="AP93" s="372"/>
      <c r="AQ93" s="372"/>
      <c r="AR93" s="372"/>
      <c r="AS93" s="372"/>
      <c r="AT93" s="372"/>
      <c r="AU93" s="372"/>
      <c r="AV93" s="372"/>
      <c r="AW93" s="372"/>
      <c r="AX93" s="372"/>
      <c r="AY93" s="372"/>
      <c r="AZ93" s="372"/>
      <c r="BA93" s="372"/>
      <c r="BB93" s="372"/>
      <c r="BC93" s="372"/>
      <c r="BD93" s="372"/>
      <c r="BE93" s="372"/>
      <c r="BF93" s="372"/>
      <c r="BG93" s="372"/>
      <c r="BH93" s="372"/>
      <c r="BI93" s="372"/>
      <c r="BJ93" s="372"/>
      <c r="BK93" s="372"/>
    </row>
    <row r="94" spans="1:63" x14ac:dyDescent="0.25">
      <c r="A94" s="250"/>
      <c r="B94" s="250"/>
      <c r="C94" s="667"/>
      <c r="D94" s="667"/>
      <c r="E94" s="667"/>
      <c r="F94" s="668"/>
      <c r="G94" s="668"/>
      <c r="H94" s="373"/>
      <c r="I94" s="668"/>
      <c r="J94" s="668"/>
      <c r="K94" s="373"/>
      <c r="L94" s="372"/>
      <c r="M94" s="250"/>
      <c r="N94" s="250"/>
      <c r="O94" s="372"/>
      <c r="P94" s="372"/>
      <c r="Q94" s="372"/>
      <c r="R94" s="372"/>
      <c r="S94" s="372"/>
      <c r="T94" s="372"/>
      <c r="U94" s="372"/>
      <c r="V94" s="372"/>
      <c r="W94" s="372"/>
      <c r="X94" s="372"/>
      <c r="Y94" s="372"/>
      <c r="Z94" s="372"/>
      <c r="AA94" s="372"/>
      <c r="AB94" s="372"/>
      <c r="AC94" s="372"/>
      <c r="AD94" s="372"/>
      <c r="AE94" s="372"/>
      <c r="AF94" s="372"/>
      <c r="AG94" s="372"/>
      <c r="AH94" s="372"/>
      <c r="AI94" s="372"/>
      <c r="AJ94" s="372"/>
      <c r="AK94" s="372"/>
      <c r="AL94" s="372"/>
      <c r="AM94" s="372"/>
      <c r="AN94" s="372"/>
      <c r="AO94" s="372"/>
      <c r="AP94" s="372"/>
      <c r="AQ94" s="372"/>
      <c r="AR94" s="372"/>
      <c r="AS94" s="372"/>
      <c r="AT94" s="372"/>
      <c r="AU94" s="372"/>
      <c r="AV94" s="372"/>
      <c r="AW94" s="372"/>
      <c r="AX94" s="372"/>
      <c r="AY94" s="372"/>
      <c r="AZ94" s="372"/>
      <c r="BA94" s="372"/>
      <c r="BB94" s="372"/>
      <c r="BC94" s="372"/>
      <c r="BD94" s="372"/>
      <c r="BE94" s="372"/>
      <c r="BF94" s="372"/>
      <c r="BG94" s="372"/>
      <c r="BH94" s="372"/>
      <c r="BI94" s="372"/>
      <c r="BJ94" s="372"/>
      <c r="BK94" s="372"/>
    </row>
    <row r="95" spans="1:63" x14ac:dyDescent="0.25">
      <c r="A95" s="250"/>
      <c r="B95" s="250"/>
      <c r="C95" s="667"/>
      <c r="D95" s="667"/>
      <c r="E95" s="667"/>
      <c r="F95" s="668"/>
      <c r="G95" s="668"/>
      <c r="H95" s="373"/>
      <c r="I95" s="668"/>
      <c r="J95" s="668"/>
      <c r="K95" s="373"/>
      <c r="L95" s="372"/>
      <c r="M95" s="250"/>
      <c r="N95" s="250"/>
      <c r="O95" s="372"/>
      <c r="P95" s="372"/>
      <c r="Q95" s="372"/>
      <c r="R95" s="372"/>
      <c r="S95" s="372"/>
      <c r="T95" s="372"/>
      <c r="U95" s="372"/>
      <c r="V95" s="372"/>
      <c r="W95" s="372"/>
      <c r="X95" s="372"/>
      <c r="Y95" s="372"/>
      <c r="Z95" s="372"/>
      <c r="AA95" s="372"/>
      <c r="AB95" s="372"/>
      <c r="AC95" s="372"/>
      <c r="AD95" s="372"/>
      <c r="AE95" s="372"/>
      <c r="AF95" s="372"/>
      <c r="AG95" s="372"/>
      <c r="AH95" s="372"/>
      <c r="AI95" s="372"/>
      <c r="AJ95" s="372"/>
      <c r="AK95" s="372"/>
      <c r="AL95" s="372"/>
      <c r="AM95" s="372"/>
      <c r="AN95" s="372"/>
      <c r="AO95" s="372"/>
      <c r="AP95" s="372"/>
      <c r="AQ95" s="372"/>
      <c r="AR95" s="372"/>
      <c r="AS95" s="372"/>
      <c r="AT95" s="372"/>
      <c r="AU95" s="372"/>
      <c r="AV95" s="372"/>
      <c r="AW95" s="372"/>
      <c r="AX95" s="372"/>
      <c r="AY95" s="372"/>
      <c r="AZ95" s="372"/>
      <c r="BA95" s="372"/>
      <c r="BB95" s="372"/>
      <c r="BC95" s="372"/>
      <c r="BD95" s="372"/>
      <c r="BE95" s="372"/>
      <c r="BF95" s="372"/>
      <c r="BG95" s="372"/>
      <c r="BH95" s="372"/>
      <c r="BI95" s="372"/>
      <c r="BJ95" s="372"/>
      <c r="BK95" s="372"/>
    </row>
    <row r="96" spans="1:63" x14ac:dyDescent="0.25">
      <c r="A96" s="250"/>
      <c r="B96" s="250"/>
      <c r="C96" s="667"/>
      <c r="D96" s="667"/>
      <c r="E96" s="667"/>
      <c r="F96" s="668"/>
      <c r="G96" s="668"/>
      <c r="H96" s="373"/>
      <c r="I96" s="668"/>
      <c r="J96" s="668"/>
      <c r="K96" s="373"/>
      <c r="L96" s="372"/>
      <c r="M96" s="250"/>
      <c r="N96" s="250"/>
      <c r="O96" s="372"/>
      <c r="P96" s="372"/>
      <c r="Q96" s="372"/>
      <c r="R96" s="372"/>
      <c r="S96" s="372"/>
      <c r="T96" s="372"/>
      <c r="U96" s="372"/>
      <c r="V96" s="372"/>
      <c r="W96" s="372"/>
      <c r="X96" s="372"/>
      <c r="Y96" s="372"/>
      <c r="Z96" s="372"/>
      <c r="AA96" s="372"/>
      <c r="AB96" s="372"/>
      <c r="AC96" s="372"/>
      <c r="AD96" s="372"/>
      <c r="AE96" s="372"/>
      <c r="AF96" s="372"/>
      <c r="AG96" s="372"/>
      <c r="AH96" s="372"/>
      <c r="AI96" s="372"/>
      <c r="AJ96" s="372"/>
      <c r="AK96" s="372"/>
      <c r="AL96" s="372"/>
      <c r="AM96" s="372"/>
      <c r="AN96" s="372"/>
      <c r="AO96" s="372"/>
      <c r="AP96" s="372"/>
      <c r="AQ96" s="372"/>
      <c r="AR96" s="372"/>
      <c r="AS96" s="372"/>
      <c r="AT96" s="372"/>
      <c r="AU96" s="372"/>
      <c r="AV96" s="372"/>
      <c r="AW96" s="372"/>
      <c r="AX96" s="372"/>
      <c r="AY96" s="372"/>
      <c r="AZ96" s="372"/>
      <c r="BA96" s="372"/>
      <c r="BB96" s="372"/>
      <c r="BC96" s="372"/>
      <c r="BD96" s="372"/>
      <c r="BE96" s="372"/>
      <c r="BF96" s="372"/>
      <c r="BG96" s="372"/>
      <c r="BH96" s="372"/>
      <c r="BI96" s="372"/>
      <c r="BJ96" s="372"/>
      <c r="BK96" s="372"/>
    </row>
    <row r="97" spans="1:63" x14ac:dyDescent="0.25">
      <c r="A97" s="250"/>
      <c r="B97" s="250"/>
      <c r="C97" s="667"/>
      <c r="D97" s="667"/>
      <c r="E97" s="667"/>
      <c r="F97" s="668"/>
      <c r="G97" s="668"/>
      <c r="H97" s="373"/>
      <c r="I97" s="668"/>
      <c r="J97" s="668"/>
      <c r="K97" s="373"/>
      <c r="L97" s="372"/>
      <c r="M97" s="250"/>
      <c r="N97" s="250"/>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2"/>
      <c r="BA97" s="372"/>
      <c r="BB97" s="372"/>
      <c r="BC97" s="372"/>
      <c r="BD97" s="372"/>
      <c r="BE97" s="372"/>
      <c r="BF97" s="372"/>
      <c r="BG97" s="372"/>
      <c r="BH97" s="372"/>
      <c r="BI97" s="372"/>
      <c r="BJ97" s="372"/>
      <c r="BK97" s="372"/>
    </row>
    <row r="98" spans="1:63" x14ac:dyDescent="0.25">
      <c r="A98" s="250"/>
      <c r="B98" s="250"/>
      <c r="C98" s="667"/>
      <c r="D98" s="667"/>
      <c r="E98" s="667"/>
      <c r="F98" s="668"/>
      <c r="G98" s="668"/>
      <c r="H98" s="373"/>
      <c r="I98" s="668"/>
      <c r="J98" s="668"/>
      <c r="K98" s="373"/>
      <c r="L98" s="372"/>
      <c r="M98" s="250"/>
      <c r="N98" s="250"/>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c r="AQ98" s="372"/>
      <c r="AR98" s="372"/>
      <c r="AS98" s="372"/>
      <c r="AT98" s="372"/>
      <c r="AU98" s="372"/>
      <c r="AV98" s="372"/>
      <c r="AW98" s="372"/>
      <c r="AX98" s="372"/>
      <c r="AY98" s="372"/>
      <c r="AZ98" s="372"/>
      <c r="BA98" s="372"/>
      <c r="BB98" s="372"/>
      <c r="BC98" s="372"/>
      <c r="BD98" s="372"/>
      <c r="BE98" s="372"/>
      <c r="BF98" s="372"/>
      <c r="BG98" s="372"/>
      <c r="BH98" s="372"/>
      <c r="BI98" s="372"/>
      <c r="BJ98" s="372"/>
      <c r="BK98" s="372"/>
    </row>
    <row r="99" spans="1:63" x14ac:dyDescent="0.25">
      <c r="A99" s="250"/>
      <c r="B99" s="250"/>
      <c r="C99" s="667"/>
      <c r="D99" s="667"/>
      <c r="E99" s="667"/>
      <c r="F99" s="668"/>
      <c r="G99" s="668"/>
      <c r="H99" s="373"/>
      <c r="I99" s="668"/>
      <c r="J99" s="668"/>
      <c r="K99" s="373"/>
      <c r="L99" s="372"/>
      <c r="M99" s="250"/>
      <c r="N99" s="250"/>
      <c r="O99" s="372"/>
      <c r="P99" s="372"/>
      <c r="Q99" s="372"/>
      <c r="R99" s="372"/>
      <c r="S99" s="372"/>
      <c r="T99" s="372"/>
      <c r="U99" s="372"/>
      <c r="V99" s="372"/>
      <c r="W99" s="372"/>
      <c r="X99" s="372"/>
      <c r="Y99" s="372"/>
      <c r="Z99" s="372"/>
      <c r="AA99" s="372"/>
      <c r="AB99" s="372"/>
      <c r="AC99" s="372"/>
      <c r="AD99" s="372"/>
      <c r="AE99" s="372"/>
      <c r="AF99" s="372"/>
      <c r="AG99" s="372"/>
      <c r="AH99" s="372"/>
      <c r="AI99" s="372"/>
      <c r="AJ99" s="372"/>
      <c r="AK99" s="372"/>
      <c r="AL99" s="372"/>
      <c r="AM99" s="372"/>
      <c r="AN99" s="372"/>
      <c r="AO99" s="372"/>
      <c r="AP99" s="372"/>
      <c r="AQ99" s="372"/>
      <c r="AR99" s="372"/>
      <c r="AS99" s="372"/>
      <c r="AT99" s="372"/>
      <c r="AU99" s="372"/>
      <c r="AV99" s="372"/>
      <c r="AW99" s="372"/>
      <c r="AX99" s="372"/>
      <c r="AY99" s="372"/>
      <c r="AZ99" s="372"/>
      <c r="BA99" s="372"/>
      <c r="BB99" s="372"/>
      <c r="BC99" s="372"/>
      <c r="BD99" s="372"/>
      <c r="BE99" s="372"/>
      <c r="BF99" s="372"/>
      <c r="BG99" s="372"/>
      <c r="BH99" s="372"/>
      <c r="BI99" s="372"/>
      <c r="BJ99" s="372"/>
      <c r="BK99" s="372"/>
    </row>
    <row r="100" spans="1:63" x14ac:dyDescent="0.25">
      <c r="A100" s="250"/>
      <c r="B100" s="250"/>
      <c r="C100" s="667"/>
      <c r="D100" s="667"/>
      <c r="E100" s="667"/>
      <c r="F100" s="668"/>
      <c r="G100" s="668"/>
      <c r="H100" s="373"/>
      <c r="I100" s="668"/>
      <c r="J100" s="668"/>
      <c r="K100" s="373"/>
      <c r="L100" s="372"/>
      <c r="M100" s="250"/>
      <c r="N100" s="250"/>
      <c r="O100" s="372"/>
      <c r="P100" s="372"/>
      <c r="Q100" s="372"/>
      <c r="R100" s="372"/>
      <c r="S100" s="372"/>
      <c r="T100" s="372"/>
      <c r="U100" s="372"/>
      <c r="V100" s="372"/>
      <c r="W100" s="372"/>
      <c r="X100" s="372"/>
      <c r="Y100" s="372"/>
      <c r="Z100" s="372"/>
      <c r="AA100" s="372"/>
      <c r="AB100" s="372"/>
      <c r="AC100" s="372"/>
      <c r="AD100" s="372"/>
      <c r="AE100" s="372"/>
      <c r="AF100" s="372"/>
      <c r="AG100" s="372"/>
      <c r="AH100" s="372"/>
      <c r="AI100" s="372"/>
      <c r="AJ100" s="372"/>
      <c r="AK100" s="372"/>
      <c r="AL100" s="372"/>
      <c r="AM100" s="372"/>
      <c r="AN100" s="372"/>
      <c r="AO100" s="372"/>
      <c r="AP100" s="372"/>
      <c r="AQ100" s="372"/>
      <c r="AR100" s="372"/>
      <c r="AS100" s="372"/>
      <c r="AT100" s="372"/>
      <c r="AU100" s="372"/>
      <c r="AV100" s="372"/>
      <c r="AW100" s="372"/>
      <c r="AX100" s="372"/>
      <c r="AY100" s="372"/>
      <c r="AZ100" s="372"/>
      <c r="BA100" s="372"/>
      <c r="BB100" s="372"/>
      <c r="BC100" s="372"/>
      <c r="BD100" s="372"/>
      <c r="BE100" s="372"/>
      <c r="BF100" s="372"/>
      <c r="BG100" s="372"/>
      <c r="BH100" s="372"/>
      <c r="BI100" s="372"/>
      <c r="BJ100" s="372"/>
      <c r="BK100" s="372"/>
    </row>
  </sheetData>
  <sheetProtection algorithmName="SHA-512" hashValue="vrPUJ6ufBuOmNFIKBapImaBCkaX/5ZI02mV/jNPwEue8tjXpbKiZkaCEySQNUhGoPO8xXmTxr2m6yWEM66ekXA==" saltValue="K6tMYTY7MhEnJR9s7U1+VA==" spinCount="100000" sheet="1" objects="1" scenarios="1"/>
  <mergeCells count="18">
    <mergeCell ref="D7:E7"/>
    <mergeCell ref="N10:N11"/>
    <mergeCell ref="C47:J47"/>
    <mergeCell ref="C46:G46"/>
    <mergeCell ref="N15:N18"/>
    <mergeCell ref="B2:J2"/>
    <mergeCell ref="B9:L9"/>
    <mergeCell ref="G12:G13"/>
    <mergeCell ref="C11:C13"/>
    <mergeCell ref="D11:E12"/>
    <mergeCell ref="J12:J13"/>
    <mergeCell ref="F11:H11"/>
    <mergeCell ref="I11:K11"/>
    <mergeCell ref="D5:E5"/>
    <mergeCell ref="J7:N7"/>
    <mergeCell ref="D6:E6"/>
    <mergeCell ref="G5:I5"/>
    <mergeCell ref="G6:I6"/>
  </mergeCells>
  <dataValidations count="9">
    <dataValidation operator="greaterThanOrEqual" allowBlank="1" showInputMessage="1" showErrorMessage="1" sqref="C14:C43" xr:uid="{00000000-0002-0000-1600-000000000000}"/>
    <dataValidation allowBlank="1" showInputMessage="1" sqref="K14:K43 H14:H43" xr:uid="{00000000-0002-0000-1600-000001000000}"/>
    <dataValidation type="decimal" operator="greaterThanOrEqual" allowBlank="1" showErrorMessage="1" error="El valor que heu introduït no és vàlid._x000a__x000a_El valor ha de ser un número major que 0." prompt="Si és un valor en unitats màssiques, ha de ser en termes de tones" sqref="D14:D43" xr:uid="{00000000-0002-0000-1600-000002000000}">
      <formula1>0</formula1>
    </dataValidation>
    <dataValidation operator="greaterThanOrEqual" allowBlank="1" showInputMessage="1" showErrorMessage="1" error="El valor que heu introduït no és vàlid._x000a__x000a_El valor ha de ser un número major que 0." prompt="Si es tracta d'unitats màssiques, les unitats han de ser les mateixes que les del denominador del factor d'emissió de la columna F" sqref="E14:E43" xr:uid="{00000000-0002-0000-1600-000003000000}"/>
    <dataValidation allowBlank="1" showInputMessage="1" showErrorMessage="1" promptTitle="RECOMANACIONS IMPORTANTS" prompt="- La unitat del denominador ha de ser la mateixa que l'indicada a la columna E_x000a_- Pel paper i equips ofimàtics podeu utilitzar els FE de l'apartat 3.8.1 de la Guia càlcul _x000a_" sqref="F14:F43" xr:uid="{00000000-0002-0000-1600-000004000000}"/>
    <dataValidation type="list" allowBlank="1" showInputMessage="1" showErrorMessage="1" sqref="K5 J6" xr:uid="{00000000-0002-0000-1600-000005000000}">
      <formula1>$P$47:$P$51</formula1>
    </dataValidation>
    <dataValidation type="list" allowBlank="1" showInputMessage="1" showErrorMessage="1" sqref="J14:J43" xr:uid="{00000000-0002-0000-1600-000006000000}">
      <formula1>$P$47:$P$50</formula1>
    </dataValidation>
    <dataValidation type="list" allowBlank="1" showInputMessage="1" showErrorMessage="1" sqref="G14:G43" xr:uid="{00000000-0002-0000-1600-000007000000}">
      <formula1>$P$46:$P$50</formula1>
    </dataValidation>
    <dataValidation type="list" allowBlank="1" showInputMessage="1" showErrorMessage="1" sqref="J5" xr:uid="{00000000-0002-0000-1600-000008000000}">
      <formula1>$P$46:$P$51</formula1>
    </dataValidation>
  </dataValidations>
  <hyperlinks>
    <hyperlink ref="N12" r:id="rId1" xr:uid="{00000000-0004-0000-1600-000000000000}"/>
    <hyperlink ref="D7" location="'Factors emissió OCCC'!B154" display="Factors d'emissió del paper i equips ofimàtics" xr:uid="{00000000-0004-0000-1600-000001000000}"/>
    <hyperlink ref="D7:E7" location="'Factors emissió OCCC'!B156" display="Factors d'emissió del paper i equips ofimàtics" xr:uid="{00000000-0004-0000-1600-000002000000}"/>
  </hyperlinks>
  <pageMargins left="0.75" right="0.75" top="1" bottom="1" header="0.5" footer="0.5"/>
  <pageSetup paperSize="9" scale="63" orientation="landscape"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ull27">
    <tabColor indexed="27"/>
    <pageSetUpPr autoPageBreaks="0" fitToPage="1"/>
  </sheetPr>
  <dimension ref="A1:BD451"/>
  <sheetViews>
    <sheetView topLeftCell="A4" zoomScaleNormal="100" workbookViewId="0">
      <selection activeCell="G13" sqref="G13"/>
    </sheetView>
  </sheetViews>
  <sheetFormatPr defaultColWidth="9.44140625" defaultRowHeight="13.2" x14ac:dyDescent="0.25"/>
  <cols>
    <col min="1" max="1" width="3.44140625" style="82" customWidth="1"/>
    <col min="2" max="2" width="5.44140625" style="82" customWidth="1"/>
    <col min="3" max="4" width="37.88671875" style="82" customWidth="1"/>
    <col min="5" max="6" width="43.6640625" style="82" customWidth="1"/>
    <col min="7" max="7" width="29.109375" style="82" customWidth="1"/>
    <col min="8" max="9" width="32.88671875" style="82" customWidth="1"/>
    <col min="10" max="10" width="9.5546875" style="82" customWidth="1"/>
    <col min="11" max="11" width="5.44140625" style="82" customWidth="1"/>
    <col min="12" max="12" width="40.44140625" style="82" customWidth="1"/>
    <col min="13" max="16384" width="9.44140625" style="82"/>
  </cols>
  <sheetData>
    <row r="1" spans="1:56" s="107" customFormat="1" ht="17.25" customHeight="1" x14ac:dyDescent="0.25">
      <c r="B1" s="128"/>
    </row>
    <row r="2" spans="1:56" s="107" customFormat="1" ht="33.75" customHeight="1" x14ac:dyDescent="0.25">
      <c r="B2" s="1535" t="s">
        <v>1695</v>
      </c>
      <c r="C2" s="1535"/>
      <c r="D2" s="1535"/>
      <c r="E2" s="1535"/>
      <c r="F2" s="1535"/>
      <c r="G2" s="1535"/>
      <c r="H2" s="1535"/>
      <c r="I2" s="1535"/>
      <c r="J2" s="1535"/>
      <c r="L2" s="469"/>
    </row>
    <row r="3" spans="1:56" s="107" customFormat="1" ht="17.25" customHeight="1" x14ac:dyDescent="0.25">
      <c r="B3" s="182"/>
      <c r="C3" s="182"/>
      <c r="D3" s="182"/>
      <c r="E3" s="182"/>
      <c r="F3" s="182"/>
      <c r="G3" s="182"/>
      <c r="H3" s="182"/>
      <c r="L3" s="469"/>
    </row>
    <row r="4" spans="1:56" s="107" customFormat="1" ht="17.25" customHeight="1" thickBot="1" x14ac:dyDescent="0.3">
      <c r="C4" s="640"/>
      <c r="D4" s="255" t="s">
        <v>0</v>
      </c>
      <c r="E4" s="182"/>
      <c r="F4" s="182"/>
      <c r="G4" s="182"/>
      <c r="H4" s="182"/>
      <c r="L4" s="469"/>
    </row>
    <row r="5" spans="1:56" s="107" customFormat="1" ht="42.75" customHeight="1" thickBot="1" x14ac:dyDescent="0.3">
      <c r="C5" s="641"/>
      <c r="D5" s="255" t="s">
        <v>51</v>
      </c>
      <c r="E5" s="1404" t="s">
        <v>1679</v>
      </c>
      <c r="F5" s="1406"/>
      <c r="G5" s="1562" t="s">
        <v>1527</v>
      </c>
      <c r="H5" s="1563"/>
      <c r="I5" s="1571"/>
      <c r="J5" s="989" t="s">
        <v>1073</v>
      </c>
      <c r="L5" s="469"/>
    </row>
    <row r="6" spans="1:56" s="107" customFormat="1" ht="42.75" customHeight="1" x14ac:dyDescent="0.25">
      <c r="C6" s="642"/>
      <c r="D6" s="255" t="s">
        <v>1</v>
      </c>
      <c r="E6" s="1407"/>
      <c r="F6" s="1409"/>
      <c r="G6" s="182"/>
      <c r="L6" s="469"/>
    </row>
    <row r="7" spans="1:56" s="107" customFormat="1" ht="17.25" customHeight="1" thickBot="1" x14ac:dyDescent="0.3">
      <c r="C7" s="643"/>
      <c r="D7" s="255" t="s">
        <v>52</v>
      </c>
      <c r="E7" s="1838" t="s">
        <v>1674</v>
      </c>
      <c r="F7" s="1839"/>
      <c r="G7" s="182"/>
      <c r="L7" s="469"/>
    </row>
    <row r="8" spans="1:56" s="107" customFormat="1" ht="17.25" customHeight="1" x14ac:dyDescent="0.25">
      <c r="B8" s="130"/>
      <c r="C8" s="130"/>
      <c r="D8" s="130"/>
      <c r="G8" s="182"/>
      <c r="H8" s="182"/>
    </row>
    <row r="9" spans="1:56" s="107" customFormat="1" ht="17.25" customHeight="1" x14ac:dyDescent="0.25">
      <c r="B9" s="1840" t="s">
        <v>1538</v>
      </c>
      <c r="C9" s="1840"/>
      <c r="D9" s="1840"/>
      <c r="E9" s="1840"/>
      <c r="F9" s="1840"/>
      <c r="G9" s="1840"/>
      <c r="H9" s="1840"/>
      <c r="I9" s="1840"/>
      <c r="J9" s="1840"/>
    </row>
    <row r="10" spans="1:56" s="107" customFormat="1" ht="17.25" customHeight="1" thickBot="1" x14ac:dyDescent="0.3">
      <c r="B10" s="115"/>
      <c r="C10" s="183"/>
      <c r="D10" s="183"/>
      <c r="E10" s="183"/>
      <c r="F10" s="183"/>
      <c r="G10" s="116"/>
      <c r="H10" s="116"/>
      <c r="I10" s="116"/>
      <c r="J10" s="117"/>
      <c r="L10" s="1841" t="s">
        <v>1363</v>
      </c>
      <c r="N10" s="913"/>
    </row>
    <row r="11" spans="1:56" s="160" customFormat="1" ht="67.5" customHeight="1" x14ac:dyDescent="0.25">
      <c r="B11" s="644"/>
      <c r="C11" s="1561" t="s">
        <v>1543</v>
      </c>
      <c r="D11" s="1461" t="s">
        <v>782</v>
      </c>
      <c r="E11" s="612" t="s">
        <v>1526</v>
      </c>
      <c r="F11" s="1741" t="s">
        <v>1673</v>
      </c>
      <c r="G11" s="612" t="s">
        <v>1098</v>
      </c>
      <c r="H11" s="1461" t="s">
        <v>803</v>
      </c>
      <c r="I11" s="613" t="s">
        <v>1099</v>
      </c>
      <c r="J11" s="645"/>
      <c r="K11" s="646"/>
      <c r="L11" s="1842"/>
      <c r="N11" s="914"/>
    </row>
    <row r="12" spans="1:56" s="160" customFormat="1" ht="67.5" customHeight="1" x14ac:dyDescent="0.25">
      <c r="B12" s="644"/>
      <c r="C12" s="1523"/>
      <c r="D12" s="1475"/>
      <c r="E12" s="583" t="s">
        <v>87</v>
      </c>
      <c r="F12" s="1764"/>
      <c r="G12" s="583" t="s">
        <v>1545</v>
      </c>
      <c r="H12" s="1475"/>
      <c r="I12" s="610" t="s">
        <v>1072</v>
      </c>
      <c r="J12" s="645"/>
      <c r="K12" s="646"/>
      <c r="L12" s="958" t="s">
        <v>1774</v>
      </c>
      <c r="N12" s="914"/>
    </row>
    <row r="13" spans="1:56" ht="29.25" customHeight="1" x14ac:dyDescent="0.25">
      <c r="A13" s="107"/>
      <c r="B13" s="120"/>
      <c r="C13" s="993" t="str">
        <f>'IND_Consum electricitat'!C15</f>
        <v>Lloc 1</v>
      </c>
      <c r="D13" s="937" t="str">
        <f>IF('IND_Consum electricitat'!D15="","",'IND_Consum electricitat'!D15)</f>
        <v>Consum elèctric 100% renovable amb acreditació (GdO)</v>
      </c>
      <c r="E13" s="938">
        <f>IF('IND_Consum electricitat'!K15="","",'IND_Consum electricitat'!K15)</f>
        <v>5305282</v>
      </c>
      <c r="F13" s="938" t="str">
        <f>IF('IND_Consum electricitat'!I15="","",'IND_Consum electricitat'!I15)</f>
        <v/>
      </c>
      <c r="G13" s="1186">
        <f>IF(D13="","",IF(D13=$D$40,'Factors emissió OCCC'!$W$17*1000,IF(D13=$D$41,'Factors emissió OCCC'!$W$17*1000,IF(D13=$D$42,'Factors emissió OCCC'!$W$18*1000,IF(AND(D13=$D$43,F13=$G$43),'Factors emissió OCCC'!$W$19*1000,0)))))</f>
        <v>27</v>
      </c>
      <c r="H13" s="992" t="s">
        <v>1073</v>
      </c>
      <c r="I13" s="649">
        <f>IF(D13="","0,00000",E13*G13/1000000)</f>
        <v>143.242614</v>
      </c>
      <c r="J13" s="122"/>
      <c r="K13" s="650"/>
      <c r="L13" s="1667" t="s">
        <v>1838</v>
      </c>
      <c r="M13" s="160"/>
      <c r="N13" s="914"/>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row>
    <row r="14" spans="1:56" ht="29.25" customHeight="1" x14ac:dyDescent="0.25">
      <c r="A14" s="107"/>
      <c r="B14" s="120"/>
      <c r="C14" s="993" t="str">
        <f>'IND_Consum electricitat'!C16</f>
        <v>Lloc 2</v>
      </c>
      <c r="D14" s="937" t="str">
        <f>IF('IND_Consum electricitat'!D16="","",'IND_Consum electricitat'!D16)</f>
        <v>Consum elèctric 100% renovable amb acreditació (GdO)</v>
      </c>
      <c r="E14" s="938">
        <f>IF('IND_Consum electricitat'!K16="","",'IND_Consum electricitat'!K16)</f>
        <v>395816</v>
      </c>
      <c r="F14" s="938" t="str">
        <f>IF('IND_Consum electricitat'!I16="","",'IND_Consum electricitat'!I16)</f>
        <v/>
      </c>
      <c r="G14" s="1186">
        <f>IF(D14="","",IF(D14=$D$40,'Factors emissió OCCC'!$W$17*1000,IF(D14=$D$41,'Factors emissió OCCC'!$W$17*1000,IF(D14=$D$42,'Factors emissió OCCC'!$W$18*1000,IF(AND(D14=$D$43,F14=$G$43),'Factors emissió OCCC'!$W$19*1000,0)))))</f>
        <v>27</v>
      </c>
      <c r="H14" s="992" t="s">
        <v>1073</v>
      </c>
      <c r="I14" s="649">
        <f t="shared" ref="I14:I32" si="0">IF(D14="","0,00000",E14*G14/1000000)</f>
        <v>10.687032</v>
      </c>
      <c r="J14" s="122"/>
      <c r="K14" s="650"/>
      <c r="L14" s="1667"/>
      <c r="M14" s="160"/>
      <c r="N14" s="914"/>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row>
    <row r="15" spans="1:56" ht="29.25" customHeight="1" x14ac:dyDescent="0.25">
      <c r="A15" s="107"/>
      <c r="B15" s="120"/>
      <c r="C15" s="993" t="str">
        <f>'IND_Consum electricitat'!C17</f>
        <v>Lloc 3</v>
      </c>
      <c r="D15" s="937" t="str">
        <f>IF('IND_Consum electricitat'!D17="","",'IND_Consum electricitat'!D17)</f>
        <v/>
      </c>
      <c r="E15" s="938" t="str">
        <f>IF('IND_Consum electricitat'!K17="","",'IND_Consum electricitat'!K17)</f>
        <v/>
      </c>
      <c r="F15" s="938" t="str">
        <f>IF('IND_Consum electricitat'!I17="","",'IND_Consum electricitat'!I17)</f>
        <v/>
      </c>
      <c r="G15" s="1186" t="str">
        <f>IF(D15="","",IF(D15=$D$40,'Factors emissió OCCC'!$W$17*1000,IF(D15=$D$41,'Factors emissió OCCC'!$W$17*1000,IF(D15=$D$42,'Factors emissió OCCC'!$W$18*1000,IF(AND(D15=$D$43,F15=$G$43),'Factors emissió OCCC'!$W$19*1000,0)))))</f>
        <v/>
      </c>
      <c r="H15" s="992" t="s">
        <v>1073</v>
      </c>
      <c r="I15" s="649" t="str">
        <f t="shared" si="0"/>
        <v>0,00000</v>
      </c>
      <c r="J15" s="122"/>
      <c r="K15" s="650"/>
      <c r="L15" s="670"/>
      <c r="M15" s="160"/>
      <c r="N15" s="914"/>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row>
    <row r="16" spans="1:56" ht="29.25" customHeight="1" x14ac:dyDescent="0.25">
      <c r="A16" s="107"/>
      <c r="B16" s="120"/>
      <c r="C16" s="993" t="str">
        <f>'IND_Consum electricitat'!C18</f>
        <v>Lloc 4</v>
      </c>
      <c r="D16" s="937" t="str">
        <f>IF('IND_Consum electricitat'!D18="","",'IND_Consum electricitat'!D18)</f>
        <v/>
      </c>
      <c r="E16" s="938" t="str">
        <f>IF('IND_Consum electricitat'!K18="","",'IND_Consum electricitat'!K18)</f>
        <v/>
      </c>
      <c r="F16" s="938" t="str">
        <f>IF('IND_Consum electricitat'!I18="","",'IND_Consum electricitat'!I18)</f>
        <v/>
      </c>
      <c r="G16" s="1186" t="str">
        <f>IF(D16="","",IF(D16=$D$40,'Factors emissió OCCC'!$W$17*1000,IF(D16=$D$41,'Factors emissió OCCC'!$W$17*1000,IF(D16=$D$42,'Factors emissió OCCC'!$W$18*1000,IF(AND(D16=$D$43,F16=$G$43),'Factors emissió OCCC'!$W$19*1000,0)))))</f>
        <v/>
      </c>
      <c r="H16" s="992" t="s">
        <v>1073</v>
      </c>
      <c r="I16" s="649" t="str">
        <f t="shared" si="0"/>
        <v>0,00000</v>
      </c>
      <c r="J16" s="122"/>
      <c r="K16" s="650"/>
      <c r="L16" s="936"/>
      <c r="M16" s="160"/>
      <c r="N16" s="914"/>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row>
    <row r="17" spans="1:56" ht="29.25" customHeight="1" x14ac:dyDescent="0.25">
      <c r="A17" s="107"/>
      <c r="B17" s="120"/>
      <c r="C17" s="993" t="str">
        <f>'IND_Consum electricitat'!C19</f>
        <v>Lloc 5</v>
      </c>
      <c r="D17" s="937" t="str">
        <f>IF('IND_Consum electricitat'!D19="","",'IND_Consum electricitat'!D19)</f>
        <v/>
      </c>
      <c r="E17" s="938" t="str">
        <f>IF('IND_Consum electricitat'!K19="","",'IND_Consum electricitat'!K19)</f>
        <v/>
      </c>
      <c r="F17" s="938" t="str">
        <f>IF('IND_Consum electricitat'!I19="","",'IND_Consum electricitat'!I19)</f>
        <v/>
      </c>
      <c r="G17" s="1186" t="str">
        <f>IF(D17="","",IF(D17=$D$40,'Factors emissió OCCC'!$W$17*1000,IF(D17=$D$41,'Factors emissió OCCC'!$W$17*1000,IF(D17=$D$42,'Factors emissió OCCC'!$W$18*1000,IF(AND(D17=$D$43,F17=$G$43),'Factors emissió OCCC'!$W$19*1000,0)))))</f>
        <v/>
      </c>
      <c r="H17" s="992" t="s">
        <v>1073</v>
      </c>
      <c r="I17" s="649" t="str">
        <f t="shared" si="0"/>
        <v>0,00000</v>
      </c>
      <c r="J17" s="122"/>
      <c r="K17" s="650"/>
      <c r="L17" s="936"/>
      <c r="M17" s="160"/>
      <c r="N17" s="914"/>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row>
    <row r="18" spans="1:56" ht="29.25" customHeight="1" x14ac:dyDescent="0.25">
      <c r="A18" s="107"/>
      <c r="B18" s="120"/>
      <c r="C18" s="993" t="str">
        <f>'IND_Consum electricitat'!C20</f>
        <v>Lloc 6</v>
      </c>
      <c r="D18" s="937" t="str">
        <f>IF('IND_Consum electricitat'!D20="","",'IND_Consum electricitat'!D20)</f>
        <v/>
      </c>
      <c r="E18" s="938" t="str">
        <f>IF('IND_Consum electricitat'!K20="","",'IND_Consum electricitat'!K20)</f>
        <v/>
      </c>
      <c r="F18" s="938" t="str">
        <f>IF('IND_Consum electricitat'!I20="","",'IND_Consum electricitat'!I20)</f>
        <v/>
      </c>
      <c r="G18" s="1186" t="str">
        <f>IF(D18="","",IF(D18=$D$40,'Factors emissió OCCC'!$W$17*1000,IF(D18=$D$41,'Factors emissió OCCC'!$W$17*1000,IF(D18=$D$42,'Factors emissió OCCC'!$W$18*1000,IF(AND(D18=$D$43,F18=$G$43),'Factors emissió OCCC'!$W$19*1000,0)))))</f>
        <v/>
      </c>
      <c r="H18" s="992" t="s">
        <v>1073</v>
      </c>
      <c r="I18" s="649" t="str">
        <f t="shared" si="0"/>
        <v>0,00000</v>
      </c>
      <c r="J18" s="122"/>
      <c r="K18" s="650"/>
      <c r="L18" s="936"/>
      <c r="M18" s="160"/>
      <c r="N18" s="914"/>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row>
    <row r="19" spans="1:56" ht="29.25" customHeight="1" x14ac:dyDescent="0.25">
      <c r="A19" s="107"/>
      <c r="B19" s="120"/>
      <c r="C19" s="993" t="str">
        <f>'IND_Consum electricitat'!C21</f>
        <v>Lloc 7</v>
      </c>
      <c r="D19" s="937" t="str">
        <f>IF('IND_Consum electricitat'!D21="","",'IND_Consum electricitat'!D21)</f>
        <v/>
      </c>
      <c r="E19" s="938" t="str">
        <f>IF('IND_Consum electricitat'!K21="","",'IND_Consum electricitat'!K21)</f>
        <v/>
      </c>
      <c r="F19" s="938" t="str">
        <f>IF('IND_Consum electricitat'!I21="","",'IND_Consum electricitat'!I21)</f>
        <v/>
      </c>
      <c r="G19" s="1186" t="str">
        <f>IF(D19="","",IF(D19=$D$40,'Factors emissió OCCC'!$W$17*1000,IF(D19=$D$41,'Factors emissió OCCC'!$W$17*1000,IF(D19=$D$42,'Factors emissió OCCC'!$W$18*1000,IF(AND(D19=$D$43,F19=$G$43),'Factors emissió OCCC'!$W$19*1000,0)))))</f>
        <v/>
      </c>
      <c r="H19" s="992" t="s">
        <v>1073</v>
      </c>
      <c r="I19" s="649" t="str">
        <f t="shared" si="0"/>
        <v>0,00000</v>
      </c>
      <c r="J19" s="122"/>
      <c r="K19" s="650"/>
      <c r="L19" s="936"/>
      <c r="M19" s="160"/>
      <c r="N19" s="914"/>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row>
    <row r="20" spans="1:56" ht="29.25" customHeight="1" x14ac:dyDescent="0.25">
      <c r="A20" s="107"/>
      <c r="B20" s="120"/>
      <c r="C20" s="993" t="str">
        <f>'IND_Consum electricitat'!C22</f>
        <v>Lloc 8</v>
      </c>
      <c r="D20" s="937" t="str">
        <f>IF('IND_Consum electricitat'!D22="","",'IND_Consum electricitat'!D22)</f>
        <v/>
      </c>
      <c r="E20" s="938" t="str">
        <f>IF('IND_Consum electricitat'!K22="","",'IND_Consum electricitat'!K22)</f>
        <v/>
      </c>
      <c r="F20" s="938" t="str">
        <f>IF('IND_Consum electricitat'!I22="","",'IND_Consum electricitat'!I22)</f>
        <v/>
      </c>
      <c r="G20" s="1186" t="str">
        <f>IF(D20="","",IF(D20=$D$40,'Factors emissió OCCC'!$W$17*1000,IF(D20=$D$41,'Factors emissió OCCC'!$W$17*1000,IF(D20=$D$42,'Factors emissió OCCC'!$W$18*1000,IF(AND(D20=$D$43,F20=$G$43),'Factors emissió OCCC'!$W$19*1000,0)))))</f>
        <v/>
      </c>
      <c r="H20" s="992" t="s">
        <v>1073</v>
      </c>
      <c r="I20" s="649" t="str">
        <f t="shared" si="0"/>
        <v>0,00000</v>
      </c>
      <c r="J20" s="122"/>
      <c r="K20" s="650"/>
      <c r="L20" s="936"/>
      <c r="M20" s="160"/>
      <c r="N20" s="914"/>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row>
    <row r="21" spans="1:56" ht="29.25" customHeight="1" x14ac:dyDescent="0.25">
      <c r="A21" s="107"/>
      <c r="B21" s="120"/>
      <c r="C21" s="993" t="str">
        <f>'IND_Consum electricitat'!C23</f>
        <v>Lloc 9</v>
      </c>
      <c r="D21" s="937" t="str">
        <f>IF('IND_Consum electricitat'!D23="","",'IND_Consum electricitat'!D23)</f>
        <v/>
      </c>
      <c r="E21" s="938" t="str">
        <f>IF('IND_Consum electricitat'!K23="","",'IND_Consum electricitat'!K23)</f>
        <v/>
      </c>
      <c r="F21" s="938" t="str">
        <f>IF('IND_Consum electricitat'!I23="","",'IND_Consum electricitat'!I23)</f>
        <v/>
      </c>
      <c r="G21" s="1186" t="str">
        <f>IF(D21="","",IF(D21=$D$40,'Factors emissió OCCC'!$W$17*1000,IF(D21=$D$41,'Factors emissió OCCC'!$W$17*1000,IF(D21=$D$42,'Factors emissió OCCC'!$W$18*1000,IF(AND(D21=$D$43,F21=$G$43),'Factors emissió OCCC'!$W$19*1000,0)))))</f>
        <v/>
      </c>
      <c r="H21" s="992" t="s">
        <v>1073</v>
      </c>
      <c r="I21" s="649" t="str">
        <f t="shared" si="0"/>
        <v>0,00000</v>
      </c>
      <c r="J21" s="122"/>
      <c r="K21" s="650"/>
      <c r="L21" s="936"/>
      <c r="M21" s="160"/>
      <c r="N21" s="914"/>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row>
    <row r="22" spans="1:56" ht="29.25" customHeight="1" x14ac:dyDescent="0.25">
      <c r="A22" s="107"/>
      <c r="B22" s="120"/>
      <c r="C22" s="993" t="str">
        <f>'IND_Consum electricitat'!C24</f>
        <v>Lloc 10</v>
      </c>
      <c r="D22" s="937" t="str">
        <f>IF('IND_Consum electricitat'!D24="","",'IND_Consum electricitat'!D24)</f>
        <v/>
      </c>
      <c r="E22" s="938" t="str">
        <f>IF('IND_Consum electricitat'!K24="","",'IND_Consum electricitat'!K24)</f>
        <v/>
      </c>
      <c r="F22" s="938" t="str">
        <f>IF('IND_Consum electricitat'!I24="","",'IND_Consum electricitat'!I24)</f>
        <v/>
      </c>
      <c r="G22" s="1186" t="str">
        <f>IF(D22="","",IF(D22=$D$40,'Factors emissió OCCC'!$W$17*1000,IF(D22=$D$41,'Factors emissió OCCC'!$W$17*1000,IF(D22=$D$42,'Factors emissió OCCC'!$W$18*1000,IF(AND(D22=$D$43,F22=$G$43),'Factors emissió OCCC'!$W$19*1000,0)))))</f>
        <v/>
      </c>
      <c r="H22" s="992" t="s">
        <v>1073</v>
      </c>
      <c r="I22" s="649" t="str">
        <f t="shared" si="0"/>
        <v>0,00000</v>
      </c>
      <c r="J22" s="122"/>
      <c r="K22" s="650"/>
      <c r="L22" s="936"/>
      <c r="M22" s="160"/>
      <c r="N22" s="914"/>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row>
    <row r="23" spans="1:56" ht="29.25" customHeight="1" x14ac:dyDescent="0.25">
      <c r="A23" s="107"/>
      <c r="B23" s="120"/>
      <c r="C23" s="993" t="str">
        <f>'IND_Consum electricitat'!C25</f>
        <v>Lloc 11</v>
      </c>
      <c r="D23" s="937" t="str">
        <f>IF('IND_Consum electricitat'!D25="","",'IND_Consum electricitat'!D25)</f>
        <v/>
      </c>
      <c r="E23" s="938" t="str">
        <f>IF('IND_Consum electricitat'!K25="","",'IND_Consum electricitat'!K25)</f>
        <v/>
      </c>
      <c r="F23" s="938" t="str">
        <f>IF('IND_Consum electricitat'!I25="","",'IND_Consum electricitat'!I25)</f>
        <v/>
      </c>
      <c r="G23" s="1186" t="str">
        <f>IF(D23="","",IF(D23=$D$40,'Factors emissió OCCC'!$W$17*1000,IF(D23=$D$41,'Factors emissió OCCC'!$W$17*1000,IF(D23=$D$42,'Factors emissió OCCC'!$W$18*1000,IF(AND(D23=$D$43,F23=$G$43),'Factors emissió OCCC'!$W$19*1000,0)))))</f>
        <v/>
      </c>
      <c r="H23" s="992" t="s">
        <v>1073</v>
      </c>
      <c r="I23" s="649" t="str">
        <f t="shared" si="0"/>
        <v>0,00000</v>
      </c>
      <c r="J23" s="122"/>
      <c r="K23" s="650"/>
      <c r="L23" s="936"/>
      <c r="M23" s="160"/>
      <c r="N23" s="914"/>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row>
    <row r="24" spans="1:56" ht="29.25" customHeight="1" x14ac:dyDescent="0.25">
      <c r="A24" s="107"/>
      <c r="B24" s="120"/>
      <c r="C24" s="993" t="str">
        <f>'IND_Consum electricitat'!C26</f>
        <v>Lloc 12</v>
      </c>
      <c r="D24" s="937" t="str">
        <f>IF('IND_Consum electricitat'!D26="","",'IND_Consum electricitat'!D26)</f>
        <v/>
      </c>
      <c r="E24" s="938" t="str">
        <f>IF('IND_Consum electricitat'!K26="","",'IND_Consum electricitat'!K26)</f>
        <v/>
      </c>
      <c r="F24" s="938" t="str">
        <f>IF('IND_Consum electricitat'!I26="","",'IND_Consum electricitat'!I26)</f>
        <v/>
      </c>
      <c r="G24" s="1186" t="str">
        <f>IF(D24="","",IF(D24=$D$40,'Factors emissió OCCC'!$W$17*1000,IF(D24=$D$41,'Factors emissió OCCC'!$W$17*1000,IF(D24=$D$42,'Factors emissió OCCC'!$W$18*1000,IF(AND(D24=$D$43,F24=$G$43),'Factors emissió OCCC'!$W$19*1000,0)))))</f>
        <v/>
      </c>
      <c r="H24" s="992" t="s">
        <v>1073</v>
      </c>
      <c r="I24" s="649" t="str">
        <f t="shared" si="0"/>
        <v>0,00000</v>
      </c>
      <c r="J24" s="122"/>
      <c r="K24" s="650"/>
      <c r="L24" s="936"/>
      <c r="M24" s="160"/>
      <c r="N24" s="914"/>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row>
    <row r="25" spans="1:56" ht="29.25" customHeight="1" x14ac:dyDescent="0.25">
      <c r="A25" s="107"/>
      <c r="B25" s="120"/>
      <c r="C25" s="993" t="str">
        <f>'IND_Consum electricitat'!C27</f>
        <v>Lloc 13</v>
      </c>
      <c r="D25" s="937" t="str">
        <f>IF('IND_Consum electricitat'!D27="","",'IND_Consum electricitat'!D27)</f>
        <v/>
      </c>
      <c r="E25" s="938" t="str">
        <f>IF('IND_Consum electricitat'!K27="","",'IND_Consum electricitat'!K27)</f>
        <v/>
      </c>
      <c r="F25" s="938" t="str">
        <f>IF('IND_Consum electricitat'!I27="","",'IND_Consum electricitat'!I27)</f>
        <v/>
      </c>
      <c r="G25" s="1186" t="str">
        <f>IF(D25="","",IF(D25=$D$40,'Factors emissió OCCC'!$W$17*1000,IF(D25=$D$41,'Factors emissió OCCC'!$W$17*1000,IF(D25=$D$42,'Factors emissió OCCC'!$W$18*1000,IF(AND(D25=$D$43,F25=$G$43),'Factors emissió OCCC'!$W$19*1000,0)))))</f>
        <v/>
      </c>
      <c r="H25" s="992" t="s">
        <v>1073</v>
      </c>
      <c r="I25" s="649" t="str">
        <f t="shared" si="0"/>
        <v>0,00000</v>
      </c>
      <c r="J25" s="122"/>
      <c r="K25" s="650"/>
      <c r="L25" s="936"/>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row>
    <row r="26" spans="1:56" ht="29.25" customHeight="1" x14ac:dyDescent="0.25">
      <c r="A26" s="107"/>
      <c r="B26" s="120"/>
      <c r="C26" s="993" t="str">
        <f>'IND_Consum electricitat'!C28</f>
        <v>Lloc 14</v>
      </c>
      <c r="D26" s="937" t="str">
        <f>IF('IND_Consum electricitat'!D28="","",'IND_Consum electricitat'!D28)</f>
        <v/>
      </c>
      <c r="E26" s="938" t="str">
        <f>IF('IND_Consum electricitat'!K28="","",'IND_Consum electricitat'!K28)</f>
        <v/>
      </c>
      <c r="F26" s="938" t="str">
        <f>IF('IND_Consum electricitat'!I28="","",'IND_Consum electricitat'!I28)</f>
        <v/>
      </c>
      <c r="G26" s="1186" t="str">
        <f>IF(D26="","",IF(D26=$D$40,'Factors emissió OCCC'!$W$17*1000,IF(D26=$D$41,'Factors emissió OCCC'!$W$17*1000,IF(D26=$D$42,'Factors emissió OCCC'!$W$18*1000,IF(AND(D26=$D$43,F26=$G$43),'Factors emissió OCCC'!$W$19*1000,0)))))</f>
        <v/>
      </c>
      <c r="H26" s="992" t="s">
        <v>1073</v>
      </c>
      <c r="I26" s="649" t="str">
        <f t="shared" si="0"/>
        <v>0,00000</v>
      </c>
      <c r="J26" s="122"/>
      <c r="K26" s="650"/>
      <c r="L26" s="1445"/>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row>
    <row r="27" spans="1:56" ht="29.25" customHeight="1" x14ac:dyDescent="0.25">
      <c r="A27" s="107"/>
      <c r="B27" s="120"/>
      <c r="C27" s="993" t="str">
        <f>'IND_Consum electricitat'!C29</f>
        <v>Lloc 15</v>
      </c>
      <c r="D27" s="937" t="str">
        <f>IF('IND_Consum electricitat'!D29="","",'IND_Consum electricitat'!D29)</f>
        <v/>
      </c>
      <c r="E27" s="938" t="str">
        <f>IF('IND_Consum electricitat'!K29="","",'IND_Consum electricitat'!K29)</f>
        <v/>
      </c>
      <c r="F27" s="938" t="str">
        <f>IF('IND_Consum electricitat'!I29="","",'IND_Consum electricitat'!I29)</f>
        <v/>
      </c>
      <c r="G27" s="1186" t="str">
        <f>IF(D27="","",IF(D27=$D$40,'Factors emissió OCCC'!$W$17*1000,IF(D27=$D$41,'Factors emissió OCCC'!$W$17*1000,IF(D27=$D$42,'Factors emissió OCCC'!$W$18*1000,IF(AND(D27=$D$43,F27=$G$43),'Factors emissió OCCC'!$W$19*1000,0)))))</f>
        <v/>
      </c>
      <c r="H27" s="992" t="s">
        <v>1073</v>
      </c>
      <c r="I27" s="649" t="str">
        <f t="shared" si="0"/>
        <v>0,00000</v>
      </c>
      <c r="J27" s="122"/>
      <c r="K27" s="650"/>
      <c r="L27" s="1445"/>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row>
    <row r="28" spans="1:56" ht="29.25" customHeight="1" x14ac:dyDescent="0.25">
      <c r="A28" s="107"/>
      <c r="B28" s="120"/>
      <c r="C28" s="993" t="str">
        <f>'IND_Consum electricitat'!C30</f>
        <v>Lloc 16</v>
      </c>
      <c r="D28" s="937" t="str">
        <f>IF('IND_Consum electricitat'!D30="","",'IND_Consum electricitat'!D30)</f>
        <v/>
      </c>
      <c r="E28" s="938" t="str">
        <f>IF('IND_Consum electricitat'!K30="","",'IND_Consum electricitat'!K30)</f>
        <v/>
      </c>
      <c r="F28" s="938" t="str">
        <f>IF('IND_Consum electricitat'!I30="","",'IND_Consum electricitat'!I30)</f>
        <v/>
      </c>
      <c r="G28" s="1186" t="str">
        <f>IF(D28="","",IF(D28=$D$40,'Factors emissió OCCC'!$W$17*1000,IF(D28=$D$41,'Factors emissió OCCC'!$W$17*1000,IF(D28=$D$42,'Factors emissió OCCC'!$W$18*1000,IF(AND(D28=$D$43,F28=$G$43),'Factors emissió OCCC'!$W$19*1000,0)))))</f>
        <v/>
      </c>
      <c r="H28" s="992" t="s">
        <v>1073</v>
      </c>
      <c r="I28" s="649" t="str">
        <f t="shared" si="0"/>
        <v>0,00000</v>
      </c>
      <c r="J28" s="122"/>
      <c r="K28" s="107"/>
      <c r="L28" s="611"/>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row>
    <row r="29" spans="1:56" ht="29.25" customHeight="1" x14ac:dyDescent="0.25">
      <c r="A29" s="107"/>
      <c r="B29" s="120"/>
      <c r="C29" s="993" t="str">
        <f>'IND_Consum electricitat'!C31</f>
        <v>Lloc 17</v>
      </c>
      <c r="D29" s="937" t="str">
        <f>IF('IND_Consum electricitat'!D31="","",'IND_Consum electricitat'!D31)</f>
        <v/>
      </c>
      <c r="E29" s="938" t="str">
        <f>IF('IND_Consum electricitat'!K31="","",'IND_Consum electricitat'!K31)</f>
        <v/>
      </c>
      <c r="F29" s="938" t="str">
        <f>IF('IND_Consum electricitat'!I31="","",'IND_Consum electricitat'!I31)</f>
        <v/>
      </c>
      <c r="G29" s="1186" t="str">
        <f>IF(D29="","",IF(D29=$D$40,'Factors emissió OCCC'!$W$17*1000,IF(D29=$D$41,'Factors emissió OCCC'!$W$17*1000,IF(D29=$D$42,'Factors emissió OCCC'!$W$18*1000,IF(AND(D29=$D$43,F29=$G$43),'Factors emissió OCCC'!$W$19*1000,0)))))</f>
        <v/>
      </c>
      <c r="H29" s="992" t="s">
        <v>1073</v>
      </c>
      <c r="I29" s="649" t="str">
        <f t="shared" si="0"/>
        <v>0,00000</v>
      </c>
      <c r="J29" s="122"/>
      <c r="K29" s="107"/>
      <c r="L29" s="611"/>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row>
    <row r="30" spans="1:56" ht="29.25" customHeight="1" x14ac:dyDescent="0.25">
      <c r="A30" s="107"/>
      <c r="B30" s="120"/>
      <c r="C30" s="993" t="str">
        <f>'IND_Consum electricitat'!C32</f>
        <v>Lloc 18</v>
      </c>
      <c r="D30" s="937" t="str">
        <f>IF('IND_Consum electricitat'!D32="","",'IND_Consum electricitat'!D32)</f>
        <v/>
      </c>
      <c r="E30" s="938" t="str">
        <f>IF('IND_Consum electricitat'!K32="","",'IND_Consum electricitat'!K32)</f>
        <v/>
      </c>
      <c r="F30" s="938" t="str">
        <f>IF('IND_Consum electricitat'!I32="","",'IND_Consum electricitat'!I32)</f>
        <v/>
      </c>
      <c r="G30" s="1186" t="str">
        <f>IF(D30="","",IF(D30=$D$40,'Factors emissió OCCC'!$W$17*1000,IF(D30=$D$41,'Factors emissió OCCC'!$W$17*1000,IF(D30=$D$42,'Factors emissió OCCC'!$W$18*1000,IF(AND(D30=$D$43,F30=$G$43),'Factors emissió OCCC'!$W$19*1000,0)))))</f>
        <v/>
      </c>
      <c r="H30" s="992" t="s">
        <v>1073</v>
      </c>
      <c r="I30" s="649" t="str">
        <f t="shared" si="0"/>
        <v>0,00000</v>
      </c>
      <c r="J30" s="122"/>
      <c r="K30" s="107"/>
      <c r="L30" s="611"/>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row>
    <row r="31" spans="1:56" ht="29.25" customHeight="1" x14ac:dyDescent="0.25">
      <c r="A31" s="107"/>
      <c r="B31" s="120"/>
      <c r="C31" s="993" t="str">
        <f>'IND_Consum electricitat'!C33</f>
        <v>Lloc 19</v>
      </c>
      <c r="D31" s="937" t="str">
        <f>IF('IND_Consum electricitat'!D33="","",'IND_Consum electricitat'!D33)</f>
        <v/>
      </c>
      <c r="E31" s="938" t="str">
        <f>IF('IND_Consum electricitat'!K33="","",'IND_Consum electricitat'!K33)</f>
        <v/>
      </c>
      <c r="F31" s="938" t="str">
        <f>IF('IND_Consum electricitat'!I33="","",'IND_Consum electricitat'!I33)</f>
        <v/>
      </c>
      <c r="G31" s="1186" t="str">
        <f>IF(D31="","",IF(D31=$D$40,'Factors emissió OCCC'!$W$17*1000,IF(D31=$D$41,'Factors emissió OCCC'!$W$17*1000,IF(D31=$D$42,'Factors emissió OCCC'!$W$18*1000,IF(AND(D31=$D$43,F31=$G$43),'Factors emissió OCCC'!$W$19*1000,0)))))</f>
        <v/>
      </c>
      <c r="H31" s="992" t="s">
        <v>1073</v>
      </c>
      <c r="I31" s="649" t="str">
        <f t="shared" si="0"/>
        <v>0,00000</v>
      </c>
      <c r="J31" s="122"/>
      <c r="K31" s="107"/>
      <c r="L31" s="611"/>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row>
    <row r="32" spans="1:56" ht="29.25" customHeight="1" thickBot="1" x14ac:dyDescent="0.3">
      <c r="A32" s="107"/>
      <c r="B32" s="120"/>
      <c r="C32" s="994" t="str">
        <f>'IND_Consum electricitat'!C34</f>
        <v>Lloc 20</v>
      </c>
      <c r="D32" s="939" t="str">
        <f>IF('IND_Consum electricitat'!D34="","",'IND_Consum electricitat'!D34)</f>
        <v/>
      </c>
      <c r="E32" s="940" t="str">
        <f>IF('IND_Consum electricitat'!K34="","",'IND_Consum electricitat'!K34)</f>
        <v/>
      </c>
      <c r="F32" s="940" t="str">
        <f>IF('IND_Consum electricitat'!I34="","",'IND_Consum electricitat'!I34)</f>
        <v/>
      </c>
      <c r="G32" s="1187" t="str">
        <f>IF(D32="","",IF(D32=$D$40,'Factors emissió OCCC'!$W$17*1000,IF(D32=$D$41,'Factors emissió OCCC'!$W$17*1000,IF(D32=$D$42,'Factors emissió OCCC'!$W$18*1000,IF(AND(D32=$D$43,F32=$G$43),'Factors emissió OCCC'!$W$19*1000,0)))))</f>
        <v/>
      </c>
      <c r="H32" s="995" t="s">
        <v>1073</v>
      </c>
      <c r="I32" s="654" t="str">
        <f t="shared" si="0"/>
        <v>0,00000</v>
      </c>
      <c r="J32" s="122"/>
      <c r="K32" s="107"/>
      <c r="L32" s="611"/>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row>
    <row r="33" spans="1:56" ht="13.5" customHeight="1" thickBot="1" x14ac:dyDescent="0.3">
      <c r="A33" s="107"/>
      <c r="B33" s="120"/>
      <c r="C33" s="243"/>
      <c r="D33" s="243"/>
      <c r="E33" s="243"/>
      <c r="F33" s="243"/>
      <c r="G33" s="243"/>
      <c r="H33" s="243"/>
      <c r="I33" s="125"/>
      <c r="J33" s="122"/>
      <c r="K33" s="107"/>
      <c r="L33" s="611"/>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row>
    <row r="34" spans="1:56" ht="24.9" customHeight="1" thickBot="1" x14ac:dyDescent="0.3">
      <c r="A34" s="107"/>
      <c r="B34" s="120"/>
      <c r="C34" s="1512" t="s">
        <v>1544</v>
      </c>
      <c r="D34" s="1513"/>
      <c r="E34" s="1513"/>
      <c r="F34" s="1513"/>
      <c r="G34" s="1513"/>
      <c r="H34" s="1593"/>
      <c r="I34" s="334">
        <f>SUM(I13:I32)</f>
        <v>153.92964599999999</v>
      </c>
      <c r="J34" s="941"/>
      <c r="K34" s="107"/>
      <c r="L34" s="611"/>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row>
    <row r="35" spans="1:56" ht="13.5" customHeight="1" x14ac:dyDescent="0.25">
      <c r="A35" s="107"/>
      <c r="B35" s="125"/>
      <c r="C35" s="125"/>
      <c r="D35" s="125"/>
      <c r="E35" s="125"/>
      <c r="F35" s="125"/>
      <c r="G35" s="125"/>
      <c r="H35" s="125"/>
      <c r="I35" s="125"/>
      <c r="J35" s="126"/>
      <c r="K35" s="107"/>
      <c r="L35" s="991"/>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row>
    <row r="36" spans="1:56" ht="15" customHeight="1" x14ac:dyDescent="0.25">
      <c r="A36" s="107"/>
      <c r="B36" s="107"/>
      <c r="C36" s="130"/>
      <c r="D36" s="130"/>
      <c r="E36" s="130"/>
      <c r="F36" s="130"/>
      <c r="G36" s="107"/>
      <c r="H36" s="107"/>
      <c r="I36" s="107"/>
      <c r="J36" s="107"/>
      <c r="K36" s="107"/>
      <c r="L36" s="107"/>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row>
    <row r="37" spans="1:56" ht="15" customHeight="1" x14ac:dyDescent="0.25">
      <c r="A37" s="107"/>
      <c r="B37" s="107"/>
      <c r="C37" s="671"/>
      <c r="D37" s="671"/>
      <c r="E37" s="671"/>
      <c r="F37" s="671"/>
      <c r="G37" s="134"/>
      <c r="H37" s="134"/>
      <c r="I37" s="132"/>
      <c r="J37" s="160"/>
      <c r="K37" s="107"/>
      <c r="L37" s="107"/>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row>
    <row r="38" spans="1:56" x14ac:dyDescent="0.25">
      <c r="A38" s="107"/>
      <c r="B38" s="107"/>
      <c r="C38" s="671"/>
      <c r="D38" s="671"/>
      <c r="E38" s="671"/>
      <c r="F38" s="671"/>
      <c r="G38" s="134"/>
      <c r="H38" s="134"/>
      <c r="I38" s="132"/>
      <c r="J38" s="160"/>
      <c r="K38" s="107"/>
      <c r="L38" s="107"/>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row>
    <row r="39" spans="1:56" hidden="1" x14ac:dyDescent="0.25">
      <c r="A39" s="107"/>
      <c r="B39" s="107"/>
      <c r="C39" s="107"/>
      <c r="D39" s="107" t="s">
        <v>1528</v>
      </c>
      <c r="E39" s="130"/>
      <c r="F39" s="130"/>
      <c r="G39" s="107"/>
      <c r="H39" s="107"/>
      <c r="I39" s="132"/>
      <c r="J39" s="160"/>
      <c r="K39" s="107"/>
      <c r="L39" s="107"/>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row>
    <row r="40" spans="1:56" hidden="1" x14ac:dyDescent="0.25">
      <c r="A40" s="107"/>
      <c r="B40" s="107"/>
      <c r="C40" s="107"/>
      <c r="D40" s="107" t="s">
        <v>1130</v>
      </c>
      <c r="E40" s="130"/>
      <c r="F40" s="130"/>
      <c r="G40" s="107"/>
      <c r="H40" s="107"/>
      <c r="I40" s="132"/>
      <c r="J40" s="160"/>
      <c r="K40" s="107"/>
      <c r="L40" s="107"/>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row>
    <row r="41" spans="1:56" hidden="1" x14ac:dyDescent="0.25">
      <c r="A41" s="107"/>
      <c r="B41" s="107"/>
      <c r="C41" s="107"/>
      <c r="D41" s="107" t="s">
        <v>1131</v>
      </c>
      <c r="E41" s="130"/>
      <c r="F41" s="130"/>
      <c r="G41" s="107"/>
      <c r="H41" s="107"/>
      <c r="I41" s="132"/>
      <c r="J41" s="160"/>
      <c r="K41" s="107"/>
      <c r="L41" s="107"/>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row>
    <row r="42" spans="1:56" hidden="1" x14ac:dyDescent="0.25">
      <c r="A42" s="107"/>
      <c r="B42" s="107"/>
      <c r="C42" s="107"/>
      <c r="D42" s="107" t="s">
        <v>1132</v>
      </c>
      <c r="E42" s="130"/>
      <c r="F42" s="130"/>
      <c r="G42" s="107"/>
      <c r="H42" s="107"/>
      <c r="I42" s="132"/>
      <c r="J42" s="160"/>
      <c r="K42" s="107"/>
      <c r="L42" s="107"/>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row>
    <row r="43" spans="1:56" hidden="1" x14ac:dyDescent="0.25">
      <c r="A43" s="107"/>
      <c r="B43" s="107"/>
      <c r="C43" s="107"/>
      <c r="D43" s="107" t="s">
        <v>42</v>
      </c>
      <c r="E43" s="130"/>
      <c r="F43" s="130"/>
      <c r="G43" s="107" t="s">
        <v>784</v>
      </c>
      <c r="H43" s="107"/>
      <c r="I43" s="132"/>
      <c r="J43" s="160"/>
      <c r="K43" s="107"/>
      <c r="L43" s="107"/>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row>
    <row r="44" spans="1:56" x14ac:dyDescent="0.25">
      <c r="A44" s="107"/>
      <c r="B44" s="107"/>
      <c r="C44" s="671"/>
      <c r="D44" s="990"/>
      <c r="E44" s="990"/>
      <c r="F44" s="990"/>
      <c r="G44" s="107"/>
      <c r="H44" s="107"/>
      <c r="I44" s="132"/>
      <c r="J44" s="160"/>
      <c r="K44" s="107"/>
      <c r="L44" s="107"/>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row>
    <row r="45" spans="1:56" x14ac:dyDescent="0.25">
      <c r="A45" s="107"/>
      <c r="B45" s="107"/>
      <c r="C45" s="671"/>
      <c r="D45" s="990"/>
      <c r="E45" s="990"/>
      <c r="F45" s="990"/>
      <c r="G45" s="107"/>
      <c r="H45" s="107"/>
      <c r="I45" s="132"/>
      <c r="J45" s="160"/>
      <c r="K45" s="107"/>
      <c r="L45" s="107"/>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row>
    <row r="46" spans="1:56" x14ac:dyDescent="0.25">
      <c r="A46" s="107"/>
      <c r="B46" s="107"/>
      <c r="C46" s="671"/>
      <c r="D46" s="990"/>
      <c r="E46" s="990"/>
      <c r="F46" s="990"/>
      <c r="G46" s="107"/>
      <c r="H46" s="107"/>
      <c r="I46" s="132"/>
      <c r="J46" s="160"/>
      <c r="K46" s="107"/>
      <c r="L46" s="107"/>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row>
    <row r="47" spans="1:56" x14ac:dyDescent="0.25">
      <c r="A47" s="107"/>
      <c r="B47" s="107"/>
      <c r="C47" s="671"/>
      <c r="D47" s="671"/>
      <c r="E47" s="671"/>
      <c r="F47" s="671"/>
      <c r="G47" s="107"/>
      <c r="H47" s="107"/>
      <c r="I47" s="132"/>
      <c r="J47" s="160"/>
      <c r="K47" s="107"/>
      <c r="L47" s="107"/>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row>
    <row r="48" spans="1:56" x14ac:dyDescent="0.25">
      <c r="A48" s="107"/>
      <c r="B48" s="107"/>
      <c r="C48" s="671"/>
      <c r="D48" s="671"/>
      <c r="E48" s="671"/>
      <c r="F48" s="671"/>
      <c r="G48" s="134"/>
      <c r="H48" s="134"/>
      <c r="I48" s="132"/>
      <c r="J48" s="160"/>
      <c r="K48" s="107"/>
      <c r="L48" s="107"/>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row>
    <row r="49" spans="1:56" x14ac:dyDescent="0.25">
      <c r="A49" s="107"/>
      <c r="B49" s="107"/>
      <c r="C49" s="671"/>
      <c r="D49" s="671"/>
      <c r="E49" s="671"/>
      <c r="F49" s="671"/>
      <c r="G49" s="134"/>
      <c r="H49" s="134"/>
      <c r="I49" s="132"/>
      <c r="J49" s="160"/>
      <c r="K49" s="107"/>
      <c r="L49" s="107"/>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row>
    <row r="50" spans="1:56" x14ac:dyDescent="0.25">
      <c r="A50" s="107"/>
      <c r="B50" s="107"/>
      <c r="C50" s="671"/>
      <c r="D50" s="671"/>
      <c r="E50" s="671"/>
      <c r="F50" s="671"/>
      <c r="G50" s="134"/>
      <c r="H50" s="134"/>
      <c r="I50" s="132"/>
      <c r="J50" s="160"/>
      <c r="K50" s="107"/>
      <c r="L50" s="107"/>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row>
    <row r="51" spans="1:56" x14ac:dyDescent="0.25">
      <c r="A51" s="107"/>
      <c r="B51" s="107"/>
      <c r="C51" s="671"/>
      <c r="D51" s="671"/>
      <c r="E51" s="671"/>
      <c r="F51" s="671"/>
      <c r="G51" s="134"/>
      <c r="H51" s="134"/>
      <c r="I51" s="132"/>
      <c r="J51" s="160"/>
      <c r="K51" s="107"/>
      <c r="L51" s="107"/>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row>
    <row r="52" spans="1:56" x14ac:dyDescent="0.25">
      <c r="A52" s="107"/>
      <c r="B52" s="107"/>
      <c r="C52" s="671"/>
      <c r="D52" s="671"/>
      <c r="E52" s="671"/>
      <c r="F52" s="671"/>
      <c r="G52" s="134"/>
      <c r="H52" s="134"/>
      <c r="I52" s="132"/>
      <c r="J52" s="160"/>
      <c r="K52" s="107"/>
      <c r="L52" s="107"/>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row>
    <row r="53" spans="1:56" x14ac:dyDescent="0.25">
      <c r="A53" s="107"/>
      <c r="B53" s="107"/>
      <c r="C53" s="671"/>
      <c r="D53" s="671"/>
      <c r="E53" s="671"/>
      <c r="F53" s="671"/>
      <c r="G53" s="134"/>
      <c r="H53" s="134"/>
      <c r="I53" s="132"/>
      <c r="J53" s="160"/>
      <c r="K53" s="107"/>
      <c r="L53" s="107"/>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row>
    <row r="54" spans="1:56" x14ac:dyDescent="0.25">
      <c r="A54" s="107"/>
      <c r="B54" s="107"/>
      <c r="C54" s="671"/>
      <c r="D54" s="671"/>
      <c r="E54" s="671"/>
      <c r="F54" s="671"/>
      <c r="G54" s="134"/>
      <c r="H54" s="134"/>
      <c r="I54" s="132"/>
      <c r="J54" s="160"/>
      <c r="K54" s="107"/>
      <c r="L54" s="107"/>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row>
    <row r="55" spans="1:56" x14ac:dyDescent="0.25">
      <c r="A55" s="107"/>
      <c r="B55" s="107"/>
      <c r="C55" s="671"/>
      <c r="D55" s="671"/>
      <c r="E55" s="671"/>
      <c r="F55" s="671"/>
      <c r="G55" s="134"/>
      <c r="H55" s="134"/>
      <c r="I55" s="132"/>
      <c r="J55" s="160"/>
      <c r="K55" s="107"/>
      <c r="L55" s="107"/>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row>
    <row r="56" spans="1:56" x14ac:dyDescent="0.25">
      <c r="A56" s="107"/>
      <c r="B56" s="107"/>
      <c r="C56" s="671"/>
      <c r="D56" s="671"/>
      <c r="E56" s="671"/>
      <c r="F56" s="671"/>
      <c r="G56" s="134"/>
      <c r="H56" s="134"/>
      <c r="I56" s="132"/>
      <c r="J56" s="160"/>
      <c r="K56" s="107"/>
      <c r="L56" s="107"/>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row>
    <row r="57" spans="1:56" x14ac:dyDescent="0.25">
      <c r="A57" s="107"/>
      <c r="B57" s="107"/>
      <c r="C57" s="671"/>
      <c r="D57" s="671"/>
      <c r="E57" s="671"/>
      <c r="F57" s="671"/>
      <c r="G57" s="134"/>
      <c r="H57" s="134"/>
      <c r="I57" s="132"/>
      <c r="J57" s="160"/>
      <c r="K57" s="107"/>
      <c r="L57" s="107"/>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row>
    <row r="58" spans="1:56" x14ac:dyDescent="0.25">
      <c r="A58" s="107"/>
      <c r="B58" s="107"/>
      <c r="C58" s="671"/>
      <c r="D58" s="671"/>
      <c r="E58" s="671"/>
      <c r="F58" s="671"/>
      <c r="G58" s="134"/>
      <c r="H58" s="134"/>
      <c r="I58" s="132"/>
      <c r="J58" s="160"/>
      <c r="K58" s="107"/>
      <c r="L58" s="107"/>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row>
    <row r="59" spans="1:56" x14ac:dyDescent="0.25">
      <c r="A59" s="107"/>
      <c r="B59" s="107"/>
      <c r="C59" s="671"/>
      <c r="D59" s="671"/>
      <c r="E59" s="671"/>
      <c r="F59" s="671"/>
      <c r="G59" s="134"/>
      <c r="H59" s="134"/>
      <c r="I59" s="132"/>
      <c r="J59" s="160"/>
      <c r="K59" s="107"/>
      <c r="L59" s="107"/>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row>
    <row r="60" spans="1:56" x14ac:dyDescent="0.25">
      <c r="A60" s="107"/>
      <c r="B60" s="107"/>
      <c r="C60" s="671"/>
      <c r="D60" s="671"/>
      <c r="E60" s="671"/>
      <c r="F60" s="671"/>
      <c r="G60" s="134"/>
      <c r="H60" s="134"/>
      <c r="I60" s="132"/>
      <c r="J60" s="160"/>
      <c r="K60" s="107"/>
      <c r="L60" s="107"/>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row>
    <row r="61" spans="1:56" x14ac:dyDescent="0.25">
      <c r="A61" s="107"/>
      <c r="B61" s="107"/>
      <c r="C61" s="671"/>
      <c r="D61" s="671"/>
      <c r="E61" s="671"/>
      <c r="F61" s="671"/>
      <c r="G61" s="134"/>
      <c r="H61" s="134"/>
      <c r="I61" s="132"/>
      <c r="J61" s="160"/>
      <c r="K61" s="107"/>
      <c r="L61" s="107"/>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row>
    <row r="62" spans="1:56" x14ac:dyDescent="0.25">
      <c r="A62" s="107"/>
      <c r="B62" s="107"/>
      <c r="C62" s="671"/>
      <c r="D62" s="671"/>
      <c r="E62" s="671"/>
      <c r="F62" s="671"/>
      <c r="G62" s="134"/>
      <c r="H62" s="134"/>
      <c r="I62" s="132"/>
      <c r="J62" s="160"/>
      <c r="K62" s="107"/>
      <c r="L62" s="107"/>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row>
    <row r="63" spans="1:56" x14ac:dyDescent="0.25">
      <c r="A63" s="107"/>
      <c r="B63" s="107"/>
      <c r="C63" s="671"/>
      <c r="D63" s="671"/>
      <c r="E63" s="671"/>
      <c r="F63" s="671"/>
      <c r="G63" s="134"/>
      <c r="H63" s="134"/>
      <c r="I63" s="132"/>
      <c r="J63" s="160"/>
      <c r="K63" s="107"/>
      <c r="L63" s="107"/>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row>
    <row r="64" spans="1:56" x14ac:dyDescent="0.25">
      <c r="A64" s="107"/>
      <c r="B64" s="107"/>
      <c r="C64" s="671"/>
      <c r="D64" s="671"/>
      <c r="E64" s="671"/>
      <c r="F64" s="671"/>
      <c r="G64" s="134"/>
      <c r="H64" s="134"/>
      <c r="I64" s="132"/>
      <c r="J64" s="160"/>
      <c r="K64" s="107"/>
      <c r="L64" s="107"/>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row>
    <row r="65" spans="1:56" x14ac:dyDescent="0.25">
      <c r="A65" s="107"/>
      <c r="B65" s="107"/>
      <c r="C65" s="671"/>
      <c r="D65" s="671"/>
      <c r="E65" s="671"/>
      <c r="F65" s="671"/>
      <c r="G65" s="134"/>
      <c r="H65" s="134"/>
      <c r="I65" s="132"/>
      <c r="J65" s="160"/>
      <c r="K65" s="107"/>
      <c r="L65" s="107"/>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row>
    <row r="66" spans="1:56" x14ac:dyDescent="0.25">
      <c r="A66" s="107"/>
      <c r="B66" s="107"/>
      <c r="C66" s="671"/>
      <c r="D66" s="671"/>
      <c r="E66" s="671"/>
      <c r="F66" s="671"/>
      <c r="G66" s="134"/>
      <c r="H66" s="134"/>
      <c r="I66" s="132"/>
      <c r="J66" s="160"/>
      <c r="K66" s="107"/>
      <c r="L66" s="107"/>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row>
    <row r="67" spans="1:56" x14ac:dyDescent="0.25">
      <c r="A67" s="107"/>
      <c r="B67" s="107"/>
      <c r="C67" s="671"/>
      <c r="D67" s="671"/>
      <c r="E67" s="671"/>
      <c r="F67" s="671"/>
      <c r="G67" s="134"/>
      <c r="H67" s="134"/>
      <c r="I67" s="132"/>
      <c r="J67" s="160"/>
      <c r="K67" s="107"/>
      <c r="L67" s="107"/>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row>
    <row r="68" spans="1:56" x14ac:dyDescent="0.25">
      <c r="A68" s="107"/>
      <c r="B68" s="107"/>
      <c r="C68" s="671"/>
      <c r="D68" s="671"/>
      <c r="E68" s="671"/>
      <c r="F68" s="671"/>
      <c r="G68" s="134"/>
      <c r="H68" s="134"/>
      <c r="I68" s="132"/>
      <c r="J68" s="160"/>
      <c r="K68" s="107"/>
      <c r="L68" s="107"/>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row>
    <row r="69" spans="1:56" x14ac:dyDescent="0.25">
      <c r="A69" s="107"/>
      <c r="B69" s="107"/>
      <c r="C69" s="671"/>
      <c r="D69" s="671"/>
      <c r="E69" s="671"/>
      <c r="F69" s="671"/>
      <c r="G69" s="134"/>
      <c r="H69" s="134"/>
      <c r="I69" s="132"/>
      <c r="J69" s="160"/>
      <c r="K69" s="107"/>
      <c r="L69" s="107"/>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row>
    <row r="70" spans="1:56" x14ac:dyDescent="0.25">
      <c r="A70" s="107"/>
      <c r="B70" s="107"/>
      <c r="C70" s="671"/>
      <c r="D70" s="671"/>
      <c r="E70" s="671"/>
      <c r="F70" s="671"/>
      <c r="G70" s="134"/>
      <c r="H70" s="134"/>
      <c r="I70" s="132"/>
      <c r="J70" s="160"/>
      <c r="K70" s="107"/>
      <c r="L70" s="107"/>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row>
    <row r="71" spans="1:56" x14ac:dyDescent="0.25">
      <c r="A71" s="107"/>
      <c r="B71" s="107"/>
      <c r="C71" s="671"/>
      <c r="D71" s="671"/>
      <c r="E71" s="671"/>
      <c r="F71" s="671"/>
      <c r="G71" s="134"/>
      <c r="H71" s="134"/>
      <c r="I71" s="132"/>
      <c r="J71" s="160"/>
      <c r="K71" s="107"/>
      <c r="L71" s="107"/>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row>
    <row r="72" spans="1:56" x14ac:dyDescent="0.25">
      <c r="A72" s="107"/>
      <c r="B72" s="107"/>
      <c r="C72" s="671"/>
      <c r="D72" s="671"/>
      <c r="E72" s="671"/>
      <c r="F72" s="671"/>
      <c r="G72" s="134"/>
      <c r="H72" s="134"/>
      <c r="I72" s="132"/>
      <c r="J72" s="160"/>
      <c r="K72" s="107"/>
      <c r="L72" s="107"/>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row>
    <row r="73" spans="1:56" x14ac:dyDescent="0.25">
      <c r="A73" s="107"/>
      <c r="B73" s="107"/>
      <c r="C73" s="671"/>
      <c r="D73" s="671"/>
      <c r="E73" s="671"/>
      <c r="F73" s="671"/>
      <c r="G73" s="134"/>
      <c r="H73" s="134"/>
      <c r="I73" s="132"/>
      <c r="J73" s="160"/>
      <c r="K73" s="107"/>
      <c r="L73" s="107"/>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row>
    <row r="74" spans="1:56" x14ac:dyDescent="0.25">
      <c r="A74" s="107"/>
      <c r="B74" s="107"/>
      <c r="C74" s="671"/>
      <c r="D74" s="671"/>
      <c r="E74" s="671"/>
      <c r="F74" s="671"/>
      <c r="G74" s="134"/>
      <c r="H74" s="134"/>
      <c r="I74" s="132"/>
      <c r="J74" s="160"/>
      <c r="K74" s="107"/>
      <c r="L74" s="107"/>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row>
    <row r="75" spans="1:56" x14ac:dyDescent="0.25">
      <c r="A75" s="107"/>
      <c r="B75" s="107"/>
      <c r="C75" s="671"/>
      <c r="D75" s="671"/>
      <c r="E75" s="671"/>
      <c r="F75" s="671"/>
      <c r="G75" s="134"/>
      <c r="H75" s="134"/>
      <c r="I75" s="132"/>
      <c r="J75" s="160"/>
      <c r="K75" s="107"/>
      <c r="L75" s="107"/>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row>
    <row r="76" spans="1:56" x14ac:dyDescent="0.25">
      <c r="A76" s="107"/>
      <c r="B76" s="107"/>
      <c r="C76" s="671"/>
      <c r="D76" s="671"/>
      <c r="E76" s="671"/>
      <c r="F76" s="671"/>
      <c r="G76" s="134"/>
      <c r="H76" s="134"/>
      <c r="I76" s="132"/>
      <c r="J76" s="160"/>
      <c r="K76" s="107"/>
      <c r="L76" s="107"/>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row>
    <row r="77" spans="1:56" x14ac:dyDescent="0.25">
      <c r="A77" s="107"/>
      <c r="B77" s="107"/>
      <c r="C77" s="671"/>
      <c r="D77" s="671"/>
      <c r="E77" s="671"/>
      <c r="F77" s="671"/>
      <c r="G77" s="134"/>
      <c r="H77" s="134"/>
      <c r="I77" s="132"/>
      <c r="J77" s="160"/>
      <c r="K77" s="107"/>
      <c r="L77" s="107"/>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row>
    <row r="78" spans="1:56" x14ac:dyDescent="0.25">
      <c r="A78" s="107"/>
      <c r="B78" s="107"/>
      <c r="C78" s="671"/>
      <c r="D78" s="671"/>
      <c r="E78" s="671"/>
      <c r="F78" s="671"/>
      <c r="G78" s="134"/>
      <c r="H78" s="134"/>
      <c r="I78" s="132"/>
      <c r="J78" s="160"/>
      <c r="K78" s="107"/>
      <c r="L78" s="107"/>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row>
    <row r="79" spans="1:56" x14ac:dyDescent="0.25">
      <c r="A79" s="107"/>
      <c r="B79" s="107"/>
      <c r="C79" s="671"/>
      <c r="D79" s="671"/>
      <c r="E79" s="671"/>
      <c r="F79" s="671"/>
      <c r="G79" s="134"/>
      <c r="H79" s="134"/>
      <c r="I79" s="132"/>
      <c r="J79" s="160"/>
      <c r="K79" s="107"/>
      <c r="L79" s="107"/>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row>
    <row r="80" spans="1:56" x14ac:dyDescent="0.25">
      <c r="A80" s="107"/>
      <c r="B80" s="107"/>
      <c r="C80" s="671"/>
      <c r="D80" s="671"/>
      <c r="E80" s="671"/>
      <c r="F80" s="671"/>
      <c r="G80" s="134"/>
      <c r="H80" s="134"/>
      <c r="I80" s="132"/>
      <c r="J80" s="160"/>
      <c r="K80" s="107"/>
      <c r="L80" s="107"/>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row>
    <row r="81" spans="1:56" x14ac:dyDescent="0.25">
      <c r="A81" s="107"/>
      <c r="B81" s="107"/>
      <c r="C81" s="671"/>
      <c r="D81" s="671"/>
      <c r="E81" s="671"/>
      <c r="F81" s="671"/>
      <c r="G81" s="134"/>
      <c r="H81" s="134"/>
      <c r="I81" s="132"/>
      <c r="J81" s="160"/>
      <c r="K81" s="107"/>
      <c r="L81" s="107"/>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row>
    <row r="82" spans="1:56" x14ac:dyDescent="0.25">
      <c r="A82" s="107"/>
      <c r="B82" s="107"/>
      <c r="C82" s="671"/>
      <c r="D82" s="671"/>
      <c r="E82" s="671"/>
      <c r="F82" s="671"/>
      <c r="G82" s="134"/>
      <c r="H82" s="134"/>
      <c r="I82" s="132"/>
      <c r="J82" s="160"/>
      <c r="K82" s="107"/>
      <c r="L82" s="107"/>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row>
    <row r="83" spans="1:56" x14ac:dyDescent="0.25">
      <c r="A83" s="107"/>
      <c r="B83" s="107"/>
      <c r="C83" s="671"/>
      <c r="D83" s="671"/>
      <c r="E83" s="671"/>
      <c r="F83" s="671"/>
      <c r="G83" s="134"/>
      <c r="H83" s="134"/>
      <c r="I83" s="132"/>
      <c r="J83" s="160"/>
      <c r="K83" s="107"/>
      <c r="L83" s="107"/>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row>
    <row r="84" spans="1:56" x14ac:dyDescent="0.25">
      <c r="A84" s="107"/>
      <c r="B84" s="107"/>
      <c r="C84" s="671"/>
      <c r="D84" s="671"/>
      <c r="E84" s="671"/>
      <c r="F84" s="671"/>
      <c r="G84" s="134"/>
      <c r="H84" s="134"/>
      <c r="I84" s="132"/>
      <c r="J84" s="160"/>
      <c r="K84" s="107"/>
      <c r="L84" s="107"/>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row>
    <row r="85" spans="1:56" x14ac:dyDescent="0.25">
      <c r="A85" s="107"/>
      <c r="B85" s="107"/>
      <c r="C85" s="671"/>
      <c r="D85" s="671"/>
      <c r="E85" s="671"/>
      <c r="F85" s="671"/>
      <c r="G85" s="134"/>
      <c r="H85" s="134"/>
      <c r="I85" s="132"/>
      <c r="J85" s="160"/>
      <c r="K85" s="107"/>
      <c r="L85" s="107"/>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row>
    <row r="86" spans="1:56" x14ac:dyDescent="0.25">
      <c r="A86" s="107"/>
      <c r="B86" s="107"/>
      <c r="C86" s="671"/>
      <c r="D86" s="671"/>
      <c r="E86" s="671"/>
      <c r="F86" s="671"/>
      <c r="G86" s="134"/>
      <c r="H86" s="134"/>
      <c r="I86" s="132"/>
      <c r="J86" s="160"/>
      <c r="K86" s="107"/>
      <c r="L86" s="107"/>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row>
    <row r="87" spans="1:56" x14ac:dyDescent="0.25">
      <c r="A87" s="107"/>
      <c r="B87" s="107"/>
      <c r="C87" s="671"/>
      <c r="D87" s="671"/>
      <c r="E87" s="671"/>
      <c r="F87" s="671"/>
      <c r="G87" s="134"/>
      <c r="H87" s="134"/>
      <c r="I87" s="132"/>
      <c r="J87" s="160"/>
      <c r="K87" s="107"/>
      <c r="L87" s="107"/>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row>
    <row r="88" spans="1:56" x14ac:dyDescent="0.25">
      <c r="A88" s="107"/>
      <c r="B88" s="107"/>
      <c r="C88" s="671"/>
      <c r="D88" s="671"/>
      <c r="E88" s="671"/>
      <c r="F88" s="671"/>
      <c r="G88" s="134"/>
      <c r="H88" s="134"/>
      <c r="I88" s="132"/>
      <c r="J88" s="160"/>
      <c r="K88" s="107"/>
      <c r="L88" s="107"/>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row>
    <row r="89" spans="1:56" x14ac:dyDescent="0.25">
      <c r="A89" s="107"/>
      <c r="B89" s="107"/>
      <c r="C89" s="671"/>
      <c r="D89" s="671"/>
      <c r="E89" s="671"/>
      <c r="F89" s="671"/>
      <c r="G89" s="134"/>
      <c r="H89" s="134"/>
      <c r="I89" s="132"/>
      <c r="J89" s="160"/>
      <c r="K89" s="107"/>
      <c r="L89" s="107"/>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row>
    <row r="90" spans="1:56" x14ac:dyDescent="0.25">
      <c r="A90" s="107"/>
      <c r="B90" s="107"/>
      <c r="C90" s="671"/>
      <c r="D90" s="671"/>
      <c r="E90" s="671"/>
      <c r="F90" s="671"/>
      <c r="G90" s="134"/>
      <c r="H90" s="134"/>
      <c r="I90" s="132"/>
      <c r="J90" s="160"/>
      <c r="K90" s="107"/>
      <c r="L90" s="107"/>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row>
    <row r="91" spans="1:56" x14ac:dyDescent="0.25">
      <c r="A91" s="107"/>
      <c r="B91" s="107"/>
      <c r="C91" s="671"/>
      <c r="D91" s="671"/>
      <c r="E91" s="671"/>
      <c r="F91" s="671"/>
      <c r="G91" s="134"/>
      <c r="H91" s="134"/>
      <c r="I91" s="132"/>
      <c r="J91" s="160"/>
      <c r="K91" s="107"/>
      <c r="L91" s="107"/>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row>
    <row r="92" spans="1:56" x14ac:dyDescent="0.25">
      <c r="A92" s="107"/>
      <c r="B92" s="107"/>
      <c r="C92" s="671"/>
      <c r="D92" s="671"/>
      <c r="E92" s="671"/>
      <c r="F92" s="671"/>
      <c r="G92" s="134"/>
      <c r="H92" s="134"/>
      <c r="I92" s="132"/>
      <c r="J92" s="160"/>
      <c r="K92" s="107"/>
      <c r="L92" s="107"/>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row>
    <row r="93" spans="1:56" x14ac:dyDescent="0.25">
      <c r="A93" s="107"/>
      <c r="B93" s="107"/>
      <c r="C93" s="671"/>
      <c r="D93" s="671"/>
      <c r="E93" s="671"/>
      <c r="F93" s="671"/>
      <c r="G93" s="134"/>
      <c r="H93" s="134"/>
      <c r="I93" s="132"/>
      <c r="J93" s="160"/>
      <c r="K93" s="107"/>
      <c r="L93" s="107"/>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row>
    <row r="94" spans="1:56" x14ac:dyDescent="0.25">
      <c r="A94" s="107"/>
      <c r="B94" s="107"/>
      <c r="C94" s="671"/>
      <c r="D94" s="671"/>
      <c r="E94" s="671"/>
      <c r="F94" s="671"/>
      <c r="G94" s="134"/>
      <c r="H94" s="134"/>
      <c r="I94" s="132"/>
      <c r="J94" s="160"/>
      <c r="K94" s="107"/>
      <c r="L94" s="107"/>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row>
    <row r="95" spans="1:56" x14ac:dyDescent="0.25">
      <c r="A95" s="107"/>
      <c r="B95" s="107"/>
      <c r="C95" s="671"/>
      <c r="D95" s="671"/>
      <c r="E95" s="671"/>
      <c r="F95" s="671"/>
      <c r="G95" s="134"/>
      <c r="H95" s="134"/>
      <c r="I95" s="132"/>
      <c r="J95" s="160"/>
      <c r="K95" s="107"/>
      <c r="L95" s="107"/>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row>
    <row r="96" spans="1:56" x14ac:dyDescent="0.25">
      <c r="A96" s="107"/>
      <c r="B96" s="107"/>
      <c r="C96" s="671"/>
      <c r="D96" s="671"/>
      <c r="E96" s="671"/>
      <c r="F96" s="671"/>
      <c r="G96" s="134"/>
      <c r="H96" s="134"/>
      <c r="I96" s="132"/>
      <c r="J96" s="160"/>
      <c r="K96" s="107"/>
      <c r="L96" s="107"/>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row>
    <row r="97" spans="1:56" x14ac:dyDescent="0.25">
      <c r="A97" s="107"/>
      <c r="B97" s="107"/>
      <c r="C97" s="671"/>
      <c r="D97" s="671"/>
      <c r="E97" s="671"/>
      <c r="F97" s="671"/>
      <c r="G97" s="134"/>
      <c r="H97" s="134"/>
      <c r="I97" s="132"/>
      <c r="J97" s="160"/>
      <c r="K97" s="107"/>
      <c r="L97" s="107"/>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row>
    <row r="98" spans="1:56" x14ac:dyDescent="0.25">
      <c r="A98" s="107"/>
      <c r="B98" s="107"/>
      <c r="C98" s="671"/>
      <c r="D98" s="671"/>
      <c r="E98" s="671"/>
      <c r="F98" s="671"/>
      <c r="G98" s="134"/>
      <c r="H98" s="134"/>
      <c r="I98" s="132"/>
      <c r="J98" s="160"/>
      <c r="K98" s="107"/>
      <c r="L98" s="107"/>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row>
    <row r="99" spans="1:56" x14ac:dyDescent="0.25">
      <c r="A99" s="107"/>
      <c r="B99" s="107"/>
      <c r="C99" s="671"/>
      <c r="D99" s="671"/>
      <c r="E99" s="671"/>
      <c r="F99" s="671"/>
      <c r="G99" s="134"/>
      <c r="H99" s="134"/>
      <c r="I99" s="132"/>
      <c r="J99" s="160"/>
      <c r="K99" s="107"/>
      <c r="L99" s="107"/>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row>
    <row r="100" spans="1:56" x14ac:dyDescent="0.25">
      <c r="A100" s="107"/>
      <c r="B100" s="107"/>
      <c r="C100" s="671"/>
      <c r="D100" s="671"/>
      <c r="E100" s="671"/>
      <c r="F100" s="671"/>
      <c r="G100" s="134"/>
      <c r="H100" s="134"/>
      <c r="I100" s="132"/>
      <c r="J100" s="160"/>
      <c r="K100" s="107"/>
      <c r="L100" s="107"/>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row>
    <row r="101" spans="1:56" x14ac:dyDescent="0.25">
      <c r="A101" s="107"/>
      <c r="B101" s="107"/>
      <c r="C101" s="671"/>
      <c r="D101" s="671"/>
      <c r="E101" s="671"/>
      <c r="F101" s="671"/>
      <c r="G101" s="134"/>
      <c r="H101" s="134"/>
      <c r="I101" s="132"/>
      <c r="J101" s="160"/>
      <c r="K101" s="107"/>
      <c r="L101" s="107"/>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row>
    <row r="102" spans="1:56" x14ac:dyDescent="0.25">
      <c r="A102" s="107"/>
      <c r="B102" s="107"/>
      <c r="C102" s="671"/>
      <c r="D102" s="671"/>
      <c r="E102" s="671"/>
      <c r="F102" s="671"/>
      <c r="G102" s="134"/>
      <c r="H102" s="134"/>
      <c r="I102" s="132"/>
      <c r="J102" s="160"/>
      <c r="K102" s="107"/>
      <c r="L102" s="107"/>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row>
    <row r="103" spans="1:56" x14ac:dyDescent="0.25">
      <c r="A103" s="107"/>
      <c r="B103" s="107"/>
      <c r="C103" s="671"/>
      <c r="D103" s="671"/>
      <c r="E103" s="671"/>
      <c r="F103" s="671"/>
      <c r="G103" s="134"/>
      <c r="H103" s="134"/>
      <c r="I103" s="132"/>
      <c r="J103" s="160"/>
      <c r="K103" s="107"/>
      <c r="L103" s="107"/>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row>
    <row r="104" spans="1:56" x14ac:dyDescent="0.25">
      <c r="A104" s="107"/>
      <c r="B104" s="107"/>
      <c r="C104" s="671"/>
      <c r="D104" s="671"/>
      <c r="E104" s="671"/>
      <c r="F104" s="671"/>
      <c r="G104" s="134"/>
      <c r="H104" s="134"/>
      <c r="I104" s="132"/>
      <c r="J104" s="160"/>
      <c r="K104" s="107"/>
      <c r="L104" s="107"/>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row>
    <row r="105" spans="1:56" x14ac:dyDescent="0.25">
      <c r="A105" s="107"/>
      <c r="B105" s="107"/>
      <c r="C105" s="671"/>
      <c r="D105" s="671"/>
      <c r="E105" s="671"/>
      <c r="F105" s="671"/>
      <c r="G105" s="134"/>
      <c r="H105" s="134"/>
      <c r="I105" s="132"/>
      <c r="J105" s="160"/>
      <c r="K105" s="107"/>
      <c r="L105" s="107"/>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row>
    <row r="106" spans="1:56" x14ac:dyDescent="0.25">
      <c r="A106" s="107"/>
      <c r="B106" s="107"/>
      <c r="C106" s="671"/>
      <c r="D106" s="671"/>
      <c r="E106" s="671"/>
      <c r="F106" s="671"/>
      <c r="G106" s="134"/>
      <c r="H106" s="134"/>
      <c r="I106" s="132"/>
      <c r="J106" s="160"/>
      <c r="K106" s="107"/>
      <c r="L106" s="107"/>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row>
    <row r="107" spans="1:56" x14ac:dyDescent="0.25">
      <c r="A107" s="107"/>
      <c r="B107" s="107"/>
      <c r="C107" s="671"/>
      <c r="D107" s="671"/>
      <c r="E107" s="671"/>
      <c r="F107" s="671"/>
      <c r="G107" s="134"/>
      <c r="H107" s="134"/>
      <c r="I107" s="132"/>
      <c r="J107" s="160"/>
      <c r="K107" s="107"/>
      <c r="L107" s="107"/>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row>
    <row r="108" spans="1:56" x14ac:dyDescent="0.25">
      <c r="A108" s="107"/>
      <c r="B108" s="107"/>
      <c r="C108" s="671"/>
      <c r="D108" s="671"/>
      <c r="E108" s="671"/>
      <c r="F108" s="671"/>
      <c r="G108" s="134"/>
      <c r="H108" s="134"/>
      <c r="I108" s="132"/>
      <c r="J108" s="160"/>
      <c r="K108" s="107"/>
      <c r="L108" s="107"/>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row>
    <row r="109" spans="1:56" x14ac:dyDescent="0.25">
      <c r="A109" s="107"/>
      <c r="B109" s="107"/>
      <c r="C109" s="671"/>
      <c r="D109" s="671"/>
      <c r="E109" s="671"/>
      <c r="F109" s="671"/>
      <c r="G109" s="134"/>
      <c r="H109" s="134"/>
      <c r="I109" s="132"/>
      <c r="J109" s="160"/>
      <c r="K109" s="107"/>
      <c r="L109" s="107"/>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row>
    <row r="110" spans="1:56" x14ac:dyDescent="0.25">
      <c r="A110" s="107"/>
      <c r="B110" s="107"/>
      <c r="C110" s="671"/>
      <c r="D110" s="671"/>
      <c r="E110" s="671"/>
      <c r="F110" s="671"/>
      <c r="G110" s="134"/>
      <c r="H110" s="134"/>
      <c r="I110" s="132"/>
      <c r="J110" s="160"/>
      <c r="K110" s="107"/>
      <c r="L110" s="107"/>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row>
    <row r="111" spans="1:56" x14ac:dyDescent="0.25">
      <c r="A111" s="107"/>
      <c r="B111" s="107"/>
      <c r="C111" s="671"/>
      <c r="D111" s="671"/>
      <c r="E111" s="671"/>
      <c r="F111" s="671"/>
      <c r="G111" s="134"/>
      <c r="H111" s="134"/>
      <c r="I111" s="132"/>
      <c r="J111" s="160"/>
      <c r="K111" s="107"/>
      <c r="L111" s="107"/>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row>
    <row r="112" spans="1:56" x14ac:dyDescent="0.25">
      <c r="A112" s="107"/>
      <c r="B112" s="107"/>
      <c r="C112" s="671"/>
      <c r="D112" s="671"/>
      <c r="E112" s="671"/>
      <c r="F112" s="671"/>
      <c r="G112" s="134"/>
      <c r="H112" s="134"/>
      <c r="I112" s="132"/>
      <c r="J112" s="160"/>
      <c r="K112" s="107"/>
      <c r="L112" s="107"/>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row>
    <row r="113" spans="1:56" x14ac:dyDescent="0.25">
      <c r="A113" s="107"/>
      <c r="B113" s="107"/>
      <c r="C113" s="671"/>
      <c r="D113" s="671"/>
      <c r="E113" s="671"/>
      <c r="F113" s="671"/>
      <c r="G113" s="134"/>
      <c r="H113" s="134"/>
      <c r="I113" s="132"/>
      <c r="J113" s="160"/>
      <c r="K113" s="107"/>
      <c r="L113" s="107"/>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row>
    <row r="114" spans="1:56" x14ac:dyDescent="0.25">
      <c r="A114" s="107"/>
      <c r="B114" s="107"/>
      <c r="C114" s="671"/>
      <c r="D114" s="671"/>
      <c r="E114" s="671"/>
      <c r="F114" s="671"/>
      <c r="G114" s="134"/>
      <c r="H114" s="134"/>
      <c r="I114" s="132"/>
      <c r="J114" s="160"/>
      <c r="K114" s="107"/>
      <c r="L114" s="107"/>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row>
    <row r="115" spans="1:56" x14ac:dyDescent="0.25">
      <c r="A115" s="107"/>
      <c r="B115" s="107"/>
      <c r="C115" s="671"/>
      <c r="D115" s="671"/>
      <c r="E115" s="671"/>
      <c r="F115" s="671"/>
      <c r="G115" s="134"/>
      <c r="H115" s="134"/>
      <c r="I115" s="132"/>
      <c r="J115" s="160"/>
      <c r="K115" s="107"/>
      <c r="L115" s="107"/>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row>
    <row r="116" spans="1:56" x14ac:dyDescent="0.25">
      <c r="A116" s="107"/>
      <c r="B116" s="107"/>
      <c r="C116" s="671"/>
      <c r="D116" s="671"/>
      <c r="E116" s="671"/>
      <c r="F116" s="671"/>
      <c r="G116" s="134"/>
      <c r="H116" s="134"/>
      <c r="I116" s="132"/>
      <c r="J116" s="160"/>
      <c r="K116" s="107"/>
      <c r="L116" s="107"/>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row>
    <row r="117" spans="1:56" x14ac:dyDescent="0.25">
      <c r="A117" s="107"/>
      <c r="B117" s="107"/>
      <c r="C117" s="671"/>
      <c r="D117" s="671"/>
      <c r="E117" s="671"/>
      <c r="F117" s="671"/>
      <c r="G117" s="134"/>
      <c r="H117" s="134"/>
      <c r="I117" s="132"/>
      <c r="J117" s="160"/>
      <c r="K117" s="107"/>
      <c r="L117" s="107"/>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row>
    <row r="118" spans="1:56" x14ac:dyDescent="0.25">
      <c r="A118" s="107"/>
      <c r="B118" s="107"/>
      <c r="C118" s="671"/>
      <c r="D118" s="671"/>
      <c r="E118" s="671"/>
      <c r="F118" s="671"/>
      <c r="G118" s="134"/>
      <c r="H118" s="134"/>
      <c r="I118" s="132"/>
      <c r="J118" s="160"/>
      <c r="K118" s="107"/>
      <c r="L118" s="107"/>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row>
    <row r="119" spans="1:56" x14ac:dyDescent="0.25">
      <c r="A119" s="107"/>
      <c r="B119" s="107"/>
      <c r="C119" s="671"/>
      <c r="D119" s="671"/>
      <c r="E119" s="671"/>
      <c r="F119" s="671"/>
      <c r="G119" s="134"/>
      <c r="H119" s="134"/>
      <c r="I119" s="132"/>
      <c r="J119" s="160"/>
      <c r="K119" s="107"/>
      <c r="L119" s="107"/>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row>
    <row r="120" spans="1:56" x14ac:dyDescent="0.25">
      <c r="A120" s="107"/>
      <c r="B120" s="107"/>
      <c r="C120" s="671"/>
      <c r="D120" s="671"/>
      <c r="E120" s="671"/>
      <c r="F120" s="671"/>
      <c r="G120" s="134"/>
      <c r="H120" s="134"/>
      <c r="I120" s="132"/>
      <c r="J120" s="160"/>
      <c r="K120" s="107"/>
      <c r="L120" s="107"/>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row>
    <row r="121" spans="1:56" x14ac:dyDescent="0.25">
      <c r="A121" s="107"/>
      <c r="B121" s="107"/>
      <c r="C121" s="671"/>
      <c r="D121" s="671"/>
      <c r="E121" s="671"/>
      <c r="F121" s="671"/>
      <c r="G121" s="134"/>
      <c r="H121" s="134"/>
      <c r="I121" s="132"/>
      <c r="J121" s="160"/>
      <c r="K121" s="107"/>
      <c r="L121" s="107"/>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row>
    <row r="122" spans="1:56" x14ac:dyDescent="0.25">
      <c r="A122" s="107"/>
      <c r="B122" s="107"/>
      <c r="C122" s="671"/>
      <c r="D122" s="671"/>
      <c r="E122" s="671"/>
      <c r="F122" s="671"/>
      <c r="G122" s="134"/>
      <c r="H122" s="134"/>
      <c r="I122" s="132"/>
      <c r="J122" s="160"/>
      <c r="K122" s="107"/>
      <c r="L122" s="107"/>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row>
    <row r="123" spans="1:56" x14ac:dyDescent="0.25">
      <c r="A123" s="107"/>
      <c r="B123" s="107"/>
      <c r="C123" s="671"/>
      <c r="D123" s="671"/>
      <c r="E123" s="671"/>
      <c r="F123" s="671"/>
      <c r="G123" s="134"/>
      <c r="H123" s="134"/>
      <c r="I123" s="132"/>
      <c r="J123" s="160"/>
      <c r="K123" s="107"/>
      <c r="L123" s="107"/>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row>
    <row r="124" spans="1:56" x14ac:dyDescent="0.25">
      <c r="A124" s="107"/>
      <c r="B124" s="107"/>
      <c r="C124" s="671"/>
      <c r="D124" s="671"/>
      <c r="E124" s="671"/>
      <c r="F124" s="671"/>
      <c r="G124" s="134"/>
      <c r="H124" s="134"/>
      <c r="I124" s="132"/>
      <c r="J124" s="160"/>
      <c r="K124" s="107"/>
      <c r="L124" s="107"/>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row>
    <row r="125" spans="1:56" x14ac:dyDescent="0.25">
      <c r="A125" s="107"/>
      <c r="B125" s="107"/>
      <c r="C125" s="671"/>
      <c r="D125" s="671"/>
      <c r="E125" s="671"/>
      <c r="F125" s="671"/>
      <c r="G125" s="134"/>
      <c r="H125" s="134"/>
      <c r="I125" s="132"/>
      <c r="J125" s="160"/>
      <c r="K125" s="107"/>
      <c r="L125" s="107"/>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row>
    <row r="126" spans="1:56" x14ac:dyDescent="0.25">
      <c r="A126" s="107"/>
      <c r="B126" s="107"/>
      <c r="C126" s="671"/>
      <c r="D126" s="671"/>
      <c r="E126" s="671"/>
      <c r="F126" s="671"/>
      <c r="G126" s="134"/>
      <c r="H126" s="134"/>
      <c r="I126" s="132"/>
      <c r="J126" s="160"/>
      <c r="K126" s="107"/>
      <c r="L126" s="107"/>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row>
    <row r="127" spans="1:56" x14ac:dyDescent="0.25">
      <c r="A127" s="107"/>
      <c r="B127" s="107"/>
      <c r="C127" s="671"/>
      <c r="D127" s="671"/>
      <c r="E127" s="671"/>
      <c r="F127" s="671"/>
      <c r="G127" s="134"/>
      <c r="H127" s="134"/>
      <c r="I127" s="132"/>
      <c r="J127" s="160"/>
      <c r="K127" s="107"/>
      <c r="L127" s="107"/>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row>
    <row r="128" spans="1:56" x14ac:dyDescent="0.25">
      <c r="A128" s="107"/>
      <c r="B128" s="107"/>
      <c r="C128" s="671"/>
      <c r="D128" s="671"/>
      <c r="E128" s="671"/>
      <c r="F128" s="671"/>
      <c r="G128" s="134"/>
      <c r="H128" s="134"/>
      <c r="I128" s="132"/>
      <c r="J128" s="160"/>
      <c r="K128" s="107"/>
      <c r="L128" s="107"/>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row>
    <row r="129" spans="1:56" x14ac:dyDescent="0.25">
      <c r="A129" s="107"/>
      <c r="B129" s="107"/>
      <c r="C129" s="671"/>
      <c r="D129" s="671"/>
      <c r="E129" s="671"/>
      <c r="F129" s="671"/>
      <c r="G129" s="134"/>
      <c r="H129" s="134"/>
      <c r="I129" s="132"/>
      <c r="J129" s="160"/>
      <c r="K129" s="107"/>
      <c r="L129" s="107"/>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row>
    <row r="130" spans="1:56" x14ac:dyDescent="0.25">
      <c r="A130" s="107"/>
      <c r="B130" s="107"/>
      <c r="C130" s="671"/>
      <c r="D130" s="671"/>
      <c r="E130" s="671"/>
      <c r="F130" s="671"/>
      <c r="G130" s="134"/>
      <c r="H130" s="134"/>
      <c r="I130" s="132"/>
      <c r="J130" s="160"/>
      <c r="K130" s="107"/>
      <c r="L130" s="107"/>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row>
    <row r="131" spans="1:56" x14ac:dyDescent="0.25">
      <c r="A131" s="107"/>
      <c r="B131" s="107"/>
      <c r="C131" s="671"/>
      <c r="D131" s="671"/>
      <c r="E131" s="671"/>
      <c r="F131" s="671"/>
      <c r="G131" s="134"/>
      <c r="H131" s="134"/>
      <c r="I131" s="132"/>
      <c r="J131" s="160"/>
      <c r="K131" s="107"/>
      <c r="L131" s="107"/>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row>
    <row r="132" spans="1:56" x14ac:dyDescent="0.25">
      <c r="A132" s="107"/>
      <c r="B132" s="107"/>
      <c r="C132" s="671"/>
      <c r="D132" s="671"/>
      <c r="E132" s="671"/>
      <c r="F132" s="671"/>
      <c r="G132" s="134"/>
      <c r="H132" s="134"/>
      <c r="I132" s="132"/>
      <c r="J132" s="160"/>
      <c r="K132" s="107"/>
      <c r="L132" s="107"/>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row>
    <row r="133" spans="1:56" x14ac:dyDescent="0.25">
      <c r="A133" s="107"/>
      <c r="B133" s="107"/>
      <c r="C133" s="671"/>
      <c r="D133" s="671"/>
      <c r="E133" s="671"/>
      <c r="F133" s="671"/>
      <c r="G133" s="134"/>
      <c r="H133" s="134"/>
      <c r="I133" s="132"/>
      <c r="J133" s="160"/>
      <c r="K133" s="107"/>
      <c r="L133" s="107"/>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row>
    <row r="134" spans="1:56" x14ac:dyDescent="0.25">
      <c r="A134" s="107"/>
      <c r="B134" s="107"/>
      <c r="C134" s="671"/>
      <c r="D134" s="671"/>
      <c r="E134" s="671"/>
      <c r="F134" s="671"/>
      <c r="G134" s="134"/>
      <c r="H134" s="134"/>
      <c r="I134" s="132"/>
      <c r="J134" s="160"/>
      <c r="K134" s="107"/>
      <c r="L134" s="107"/>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row>
    <row r="135" spans="1:56" x14ac:dyDescent="0.25">
      <c r="A135" s="107"/>
      <c r="B135" s="107"/>
      <c r="C135" s="671"/>
      <c r="D135" s="671"/>
      <c r="E135" s="671"/>
      <c r="F135" s="671"/>
      <c r="G135" s="134"/>
      <c r="H135" s="134"/>
      <c r="I135" s="132"/>
      <c r="J135" s="160"/>
      <c r="K135" s="107"/>
      <c r="L135" s="107"/>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row>
    <row r="136" spans="1:56" x14ac:dyDescent="0.25">
      <c r="A136" s="107"/>
      <c r="B136" s="107"/>
      <c r="C136" s="671"/>
      <c r="D136" s="671"/>
      <c r="E136" s="671"/>
      <c r="F136" s="671"/>
      <c r="G136" s="134"/>
      <c r="H136" s="134"/>
      <c r="I136" s="132"/>
      <c r="J136" s="160"/>
      <c r="K136" s="107"/>
      <c r="L136" s="107"/>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row>
    <row r="137" spans="1:56" x14ac:dyDescent="0.25">
      <c r="A137" s="107"/>
      <c r="B137" s="107"/>
      <c r="C137" s="671"/>
      <c r="D137" s="671"/>
      <c r="E137" s="671"/>
      <c r="F137" s="671"/>
      <c r="G137" s="134"/>
      <c r="H137" s="134"/>
      <c r="I137" s="132"/>
      <c r="J137" s="160"/>
      <c r="K137" s="107"/>
      <c r="L137" s="107"/>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row>
    <row r="138" spans="1:56" x14ac:dyDescent="0.25">
      <c r="A138" s="107"/>
      <c r="B138" s="107"/>
      <c r="C138" s="671"/>
      <c r="D138" s="671"/>
      <c r="E138" s="671"/>
      <c r="F138" s="671"/>
      <c r="G138" s="134"/>
      <c r="H138" s="134"/>
      <c r="I138" s="132"/>
      <c r="J138" s="160"/>
      <c r="K138" s="107"/>
      <c r="L138" s="107"/>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row>
    <row r="139" spans="1:56" x14ac:dyDescent="0.25">
      <c r="A139" s="107"/>
      <c r="B139" s="107"/>
      <c r="C139" s="671"/>
      <c r="D139" s="671"/>
      <c r="E139" s="671"/>
      <c r="F139" s="671"/>
      <c r="G139" s="134"/>
      <c r="H139" s="134"/>
      <c r="I139" s="132"/>
      <c r="J139" s="160"/>
      <c r="K139" s="107"/>
      <c r="L139" s="107"/>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row>
    <row r="140" spans="1:56" x14ac:dyDescent="0.25">
      <c r="A140" s="107"/>
      <c r="B140" s="107"/>
      <c r="C140" s="671"/>
      <c r="D140" s="671"/>
      <c r="E140" s="671"/>
      <c r="F140" s="671"/>
      <c r="G140" s="134"/>
      <c r="H140" s="134"/>
      <c r="I140" s="132"/>
      <c r="J140" s="160"/>
      <c r="K140" s="107"/>
      <c r="L140" s="107"/>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row>
    <row r="141" spans="1:56" x14ac:dyDescent="0.25">
      <c r="A141" s="107"/>
      <c r="B141" s="107"/>
      <c r="C141" s="671"/>
      <c r="D141" s="671"/>
      <c r="E141" s="671"/>
      <c r="F141" s="671"/>
      <c r="G141" s="134"/>
      <c r="H141" s="134"/>
      <c r="I141" s="132"/>
      <c r="J141" s="160"/>
      <c r="K141" s="107"/>
      <c r="L141" s="107"/>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row>
    <row r="142" spans="1:56" x14ac:dyDescent="0.25">
      <c r="A142" s="107"/>
      <c r="B142" s="107"/>
      <c r="C142" s="671"/>
      <c r="D142" s="671"/>
      <c r="E142" s="671"/>
      <c r="F142" s="671"/>
      <c r="G142" s="134"/>
      <c r="H142" s="134"/>
      <c r="I142" s="132"/>
      <c r="J142" s="160"/>
      <c r="K142" s="107"/>
      <c r="L142" s="107"/>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row>
    <row r="143" spans="1:56" x14ac:dyDescent="0.25">
      <c r="A143" s="107"/>
      <c r="B143" s="107"/>
      <c r="C143" s="671"/>
      <c r="D143" s="671"/>
      <c r="E143" s="671"/>
      <c r="F143" s="671"/>
      <c r="G143" s="134"/>
      <c r="H143" s="134"/>
      <c r="I143" s="132"/>
      <c r="J143" s="160"/>
      <c r="K143" s="107"/>
      <c r="L143" s="107"/>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row>
    <row r="144" spans="1:56" x14ac:dyDescent="0.25">
      <c r="A144" s="107"/>
      <c r="B144" s="107"/>
      <c r="C144" s="671"/>
      <c r="D144" s="671"/>
      <c r="E144" s="671"/>
      <c r="F144" s="671"/>
      <c r="G144" s="134"/>
      <c r="H144" s="134"/>
      <c r="I144" s="132"/>
      <c r="J144" s="160"/>
      <c r="K144" s="107"/>
      <c r="L144" s="107"/>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row>
    <row r="145" spans="1:56" x14ac:dyDescent="0.25">
      <c r="A145" s="107"/>
      <c r="B145" s="107"/>
      <c r="C145" s="671"/>
      <c r="D145" s="671"/>
      <c r="E145" s="671"/>
      <c r="F145" s="671"/>
      <c r="G145" s="134"/>
      <c r="H145" s="134"/>
      <c r="I145" s="132"/>
      <c r="J145" s="160"/>
      <c r="K145" s="107"/>
      <c r="L145" s="107"/>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row>
    <row r="146" spans="1:56" x14ac:dyDescent="0.25">
      <c r="A146" s="107"/>
      <c r="B146" s="107"/>
      <c r="C146" s="671"/>
      <c r="D146" s="671"/>
      <c r="E146" s="671"/>
      <c r="F146" s="671"/>
      <c r="G146" s="134"/>
      <c r="H146" s="134"/>
      <c r="I146" s="132"/>
      <c r="J146" s="160"/>
      <c r="K146" s="107"/>
      <c r="L146" s="107"/>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row>
    <row r="147" spans="1:56" x14ac:dyDescent="0.25">
      <c r="A147" s="107"/>
      <c r="B147" s="107"/>
      <c r="C147" s="671"/>
      <c r="D147" s="671"/>
      <c r="E147" s="671"/>
      <c r="F147" s="671"/>
      <c r="G147" s="134"/>
      <c r="H147" s="134"/>
      <c r="I147" s="132"/>
      <c r="J147" s="160"/>
      <c r="K147" s="107"/>
      <c r="L147" s="107"/>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row>
    <row r="148" spans="1:56" x14ac:dyDescent="0.25">
      <c r="A148" s="107"/>
      <c r="B148" s="107"/>
      <c r="C148" s="671"/>
      <c r="D148" s="671"/>
      <c r="E148" s="671"/>
      <c r="F148" s="671"/>
      <c r="G148" s="134"/>
      <c r="H148" s="134"/>
      <c r="I148" s="132"/>
      <c r="J148" s="160"/>
      <c r="K148" s="107"/>
      <c r="L148" s="107"/>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row>
    <row r="149" spans="1:56" x14ac:dyDescent="0.25">
      <c r="A149" s="107"/>
      <c r="B149" s="107"/>
      <c r="C149" s="671"/>
      <c r="D149" s="671"/>
      <c r="E149" s="671"/>
      <c r="F149" s="671"/>
      <c r="G149" s="134"/>
      <c r="H149" s="134"/>
      <c r="I149" s="132"/>
      <c r="J149" s="160"/>
      <c r="K149" s="107"/>
      <c r="L149" s="107"/>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row>
    <row r="150" spans="1:56" x14ac:dyDescent="0.25">
      <c r="A150" s="107"/>
      <c r="B150" s="107"/>
      <c r="C150" s="671"/>
      <c r="D150" s="671"/>
      <c r="E150" s="671"/>
      <c r="F150" s="671"/>
      <c r="G150" s="134"/>
      <c r="H150" s="134"/>
      <c r="I150" s="132"/>
      <c r="J150" s="160"/>
      <c r="K150" s="107"/>
      <c r="L150" s="107"/>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row>
    <row r="151" spans="1:56" x14ac:dyDescent="0.25">
      <c r="A151" s="107"/>
      <c r="B151" s="107"/>
      <c r="C151" s="671"/>
      <c r="D151" s="671"/>
      <c r="E151" s="671"/>
      <c r="F151" s="671"/>
      <c r="G151" s="134"/>
      <c r="H151" s="134"/>
      <c r="I151" s="132"/>
      <c r="J151" s="160"/>
      <c r="K151" s="107"/>
      <c r="L151" s="107"/>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row>
    <row r="152" spans="1:56" x14ac:dyDescent="0.25">
      <c r="A152" s="107"/>
      <c r="B152" s="107"/>
      <c r="C152" s="671"/>
      <c r="D152" s="671"/>
      <c r="E152" s="671"/>
      <c r="F152" s="671"/>
      <c r="G152" s="134"/>
      <c r="H152" s="134"/>
      <c r="I152" s="132"/>
      <c r="J152" s="160"/>
      <c r="K152" s="107"/>
      <c r="L152" s="107"/>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row>
    <row r="153" spans="1:56" x14ac:dyDescent="0.25">
      <c r="A153" s="107"/>
      <c r="B153" s="107"/>
      <c r="C153" s="671"/>
      <c r="D153" s="671"/>
      <c r="E153" s="671"/>
      <c r="F153" s="671"/>
      <c r="G153" s="134"/>
      <c r="H153" s="134"/>
      <c r="I153" s="132"/>
      <c r="J153" s="160"/>
      <c r="K153" s="107"/>
      <c r="L153" s="107"/>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row>
    <row r="154" spans="1:56" x14ac:dyDescent="0.25">
      <c r="A154" s="107"/>
      <c r="B154" s="107"/>
      <c r="C154" s="671"/>
      <c r="D154" s="671"/>
      <c r="E154" s="671"/>
      <c r="F154" s="671"/>
      <c r="G154" s="134"/>
      <c r="H154" s="134"/>
      <c r="I154" s="132"/>
      <c r="J154" s="160"/>
      <c r="K154" s="107"/>
      <c r="L154" s="107"/>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row>
    <row r="155" spans="1:56" x14ac:dyDescent="0.25">
      <c r="A155" s="107"/>
      <c r="B155" s="107"/>
      <c r="C155" s="671"/>
      <c r="D155" s="671"/>
      <c r="E155" s="671"/>
      <c r="F155" s="671"/>
      <c r="G155" s="134"/>
      <c r="H155" s="134"/>
      <c r="I155" s="132"/>
      <c r="J155" s="160"/>
      <c r="K155" s="107"/>
      <c r="L155" s="107"/>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row>
    <row r="156" spans="1:56" x14ac:dyDescent="0.25">
      <c r="A156" s="107"/>
      <c r="B156" s="107"/>
      <c r="C156" s="671"/>
      <c r="D156" s="671"/>
      <c r="E156" s="671"/>
      <c r="F156" s="671"/>
      <c r="G156" s="134"/>
      <c r="H156" s="134"/>
      <c r="I156" s="132"/>
      <c r="J156" s="160"/>
      <c r="K156" s="107"/>
      <c r="L156" s="107"/>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row>
    <row r="157" spans="1:56" x14ac:dyDescent="0.25">
      <c r="A157" s="107"/>
      <c r="B157" s="107"/>
      <c r="C157" s="671"/>
      <c r="D157" s="671"/>
      <c r="E157" s="671"/>
      <c r="F157" s="671"/>
      <c r="G157" s="134"/>
      <c r="H157" s="134"/>
      <c r="I157" s="132"/>
      <c r="J157" s="160"/>
      <c r="K157" s="107"/>
      <c r="L157" s="107"/>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row>
    <row r="158" spans="1:56" x14ac:dyDescent="0.25">
      <c r="A158" s="107"/>
      <c r="B158" s="107"/>
      <c r="C158" s="671"/>
      <c r="D158" s="671"/>
      <c r="E158" s="671"/>
      <c r="F158" s="671"/>
      <c r="G158" s="134"/>
      <c r="H158" s="134"/>
      <c r="I158" s="132"/>
      <c r="J158" s="160"/>
      <c r="K158" s="107"/>
      <c r="L158" s="107"/>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row>
    <row r="159" spans="1:56" x14ac:dyDescent="0.25">
      <c r="A159" s="107"/>
      <c r="B159" s="107"/>
      <c r="C159" s="671"/>
      <c r="D159" s="671"/>
      <c r="E159" s="671"/>
      <c r="F159" s="671"/>
      <c r="G159" s="134"/>
      <c r="H159" s="134"/>
      <c r="I159" s="132"/>
      <c r="J159" s="160"/>
      <c r="K159" s="107"/>
      <c r="L159" s="107"/>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row>
    <row r="160" spans="1:56" x14ac:dyDescent="0.25">
      <c r="A160" s="107"/>
      <c r="B160" s="107"/>
      <c r="C160" s="671"/>
      <c r="D160" s="671"/>
      <c r="E160" s="671"/>
      <c r="F160" s="671"/>
      <c r="G160" s="134"/>
      <c r="H160" s="134"/>
      <c r="I160" s="132"/>
      <c r="J160" s="160"/>
      <c r="K160" s="107"/>
      <c r="L160" s="107"/>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row>
    <row r="161" spans="1:56" x14ac:dyDescent="0.25">
      <c r="A161" s="107"/>
      <c r="B161" s="107"/>
      <c r="C161" s="671"/>
      <c r="D161" s="671"/>
      <c r="E161" s="671"/>
      <c r="F161" s="671"/>
      <c r="G161" s="134"/>
      <c r="H161" s="134"/>
      <c r="I161" s="132"/>
      <c r="J161" s="160"/>
      <c r="K161" s="107"/>
      <c r="L161" s="107"/>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row>
    <row r="162" spans="1:56" x14ac:dyDescent="0.25">
      <c r="A162" s="107"/>
      <c r="B162" s="107"/>
      <c r="C162" s="671"/>
      <c r="D162" s="671"/>
      <c r="E162" s="671"/>
      <c r="F162" s="671"/>
      <c r="G162" s="134"/>
      <c r="H162" s="134"/>
      <c r="I162" s="132"/>
      <c r="J162" s="160"/>
      <c r="K162" s="107"/>
      <c r="L162" s="107"/>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row>
    <row r="163" spans="1:56" x14ac:dyDescent="0.25">
      <c r="A163" s="107"/>
      <c r="B163" s="107"/>
      <c r="C163" s="671"/>
      <c r="D163" s="671"/>
      <c r="E163" s="671"/>
      <c r="F163" s="671"/>
      <c r="G163" s="134"/>
      <c r="H163" s="134"/>
      <c r="I163" s="132"/>
      <c r="J163" s="160"/>
      <c r="K163" s="107"/>
      <c r="L163" s="107"/>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row>
    <row r="164" spans="1:56" x14ac:dyDescent="0.25">
      <c r="A164" s="107"/>
      <c r="B164" s="107"/>
      <c r="C164" s="671"/>
      <c r="D164" s="671"/>
      <c r="E164" s="671"/>
      <c r="F164" s="671"/>
      <c r="G164" s="134"/>
      <c r="H164" s="134"/>
      <c r="I164" s="132"/>
      <c r="J164" s="160"/>
      <c r="K164" s="107"/>
      <c r="L164" s="107"/>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row>
    <row r="165" spans="1:56" x14ac:dyDescent="0.25">
      <c r="A165" s="107"/>
      <c r="B165" s="107"/>
      <c r="C165" s="671"/>
      <c r="D165" s="671"/>
      <c r="E165" s="671"/>
      <c r="F165" s="671"/>
      <c r="G165" s="134"/>
      <c r="H165" s="134"/>
      <c r="I165" s="132"/>
      <c r="J165" s="160"/>
      <c r="K165" s="107"/>
      <c r="L165" s="107"/>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row>
    <row r="166" spans="1:56" x14ac:dyDescent="0.25">
      <c r="A166" s="107"/>
      <c r="B166" s="107"/>
      <c r="C166" s="671"/>
      <c r="D166" s="671"/>
      <c r="E166" s="671"/>
      <c r="F166" s="671"/>
      <c r="G166" s="134"/>
      <c r="H166" s="134"/>
      <c r="I166" s="132"/>
      <c r="J166" s="160"/>
      <c r="K166" s="107"/>
      <c r="L166" s="107"/>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row>
    <row r="167" spans="1:56" x14ac:dyDescent="0.25">
      <c r="A167" s="107"/>
      <c r="B167" s="107"/>
      <c r="C167" s="671"/>
      <c r="D167" s="671"/>
      <c r="E167" s="671"/>
      <c r="F167" s="671"/>
      <c r="G167" s="134"/>
      <c r="H167" s="134"/>
      <c r="I167" s="132"/>
      <c r="J167" s="160"/>
      <c r="K167" s="107"/>
      <c r="L167" s="107"/>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row>
    <row r="168" spans="1:56" x14ac:dyDescent="0.25">
      <c r="A168" s="107"/>
      <c r="B168" s="107"/>
      <c r="C168" s="671"/>
      <c r="D168" s="671"/>
      <c r="E168" s="671"/>
      <c r="F168" s="671"/>
      <c r="G168" s="134"/>
      <c r="H168" s="134"/>
      <c r="I168" s="132"/>
      <c r="J168" s="160"/>
      <c r="K168" s="107"/>
      <c r="L168" s="107"/>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row>
    <row r="169" spans="1:56" x14ac:dyDescent="0.25">
      <c r="A169" s="107"/>
      <c r="B169" s="107"/>
      <c r="C169" s="671"/>
      <c r="D169" s="671"/>
      <c r="E169" s="671"/>
      <c r="F169" s="671"/>
      <c r="G169" s="134"/>
      <c r="H169" s="134"/>
      <c r="I169" s="132"/>
      <c r="J169" s="160"/>
      <c r="K169" s="107"/>
      <c r="L169" s="107"/>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row>
    <row r="170" spans="1:56" x14ac:dyDescent="0.25">
      <c r="A170" s="107"/>
      <c r="B170" s="107"/>
      <c r="C170" s="671"/>
      <c r="D170" s="671"/>
      <c r="E170" s="671"/>
      <c r="F170" s="671"/>
      <c r="G170" s="134"/>
      <c r="H170" s="134"/>
      <c r="I170" s="132"/>
      <c r="J170" s="160"/>
      <c r="K170" s="107"/>
      <c r="L170" s="107"/>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row>
    <row r="171" spans="1:56" x14ac:dyDescent="0.25">
      <c r="A171" s="107"/>
      <c r="B171" s="107"/>
      <c r="C171" s="671"/>
      <c r="D171" s="671"/>
      <c r="E171" s="671"/>
      <c r="F171" s="671"/>
      <c r="G171" s="134"/>
      <c r="H171" s="134"/>
      <c r="I171" s="132"/>
      <c r="J171" s="160"/>
      <c r="K171" s="107"/>
      <c r="L171" s="107"/>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row>
    <row r="172" spans="1:56" x14ac:dyDescent="0.25">
      <c r="A172" s="107"/>
      <c r="B172" s="107"/>
      <c r="C172" s="671"/>
      <c r="D172" s="671"/>
      <c r="E172" s="671"/>
      <c r="F172" s="671"/>
      <c r="G172" s="134"/>
      <c r="H172" s="134"/>
      <c r="I172" s="132"/>
      <c r="J172" s="160"/>
      <c r="K172" s="107"/>
      <c r="L172" s="107"/>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row>
    <row r="173" spans="1:56" x14ac:dyDescent="0.25">
      <c r="A173" s="107"/>
      <c r="B173" s="107"/>
      <c r="C173" s="671"/>
      <c r="D173" s="671"/>
      <c r="E173" s="671"/>
      <c r="F173" s="671"/>
      <c r="G173" s="134"/>
      <c r="H173" s="134"/>
      <c r="I173" s="132"/>
      <c r="J173" s="160"/>
      <c r="K173" s="107"/>
      <c r="L173" s="107"/>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row>
    <row r="174" spans="1:56" x14ac:dyDescent="0.25">
      <c r="A174" s="107"/>
      <c r="B174" s="107"/>
      <c r="C174" s="671"/>
      <c r="D174" s="671"/>
      <c r="E174" s="671"/>
      <c r="F174" s="671"/>
      <c r="G174" s="134"/>
      <c r="H174" s="134"/>
      <c r="I174" s="132"/>
      <c r="J174" s="160"/>
      <c r="K174" s="107"/>
      <c r="L174" s="107"/>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row>
    <row r="175" spans="1:56" x14ac:dyDescent="0.25">
      <c r="A175" s="107"/>
      <c r="B175" s="107"/>
      <c r="C175" s="671"/>
      <c r="D175" s="671"/>
      <c r="E175" s="671"/>
      <c r="F175" s="671"/>
      <c r="G175" s="134"/>
      <c r="H175" s="134"/>
      <c r="I175" s="132"/>
      <c r="J175" s="160"/>
      <c r="K175" s="107"/>
      <c r="L175" s="107"/>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row>
    <row r="176" spans="1:56" x14ac:dyDescent="0.25">
      <c r="A176" s="107"/>
      <c r="B176" s="107"/>
      <c r="C176" s="671"/>
      <c r="D176" s="671"/>
      <c r="E176" s="671"/>
      <c r="F176" s="671"/>
      <c r="G176" s="134"/>
      <c r="H176" s="134"/>
      <c r="I176" s="132"/>
      <c r="J176" s="160"/>
      <c r="K176" s="107"/>
      <c r="L176" s="107"/>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row>
    <row r="177" spans="1:56" x14ac:dyDescent="0.25">
      <c r="A177" s="107"/>
      <c r="B177" s="107"/>
      <c r="C177" s="671"/>
      <c r="D177" s="671"/>
      <c r="E177" s="671"/>
      <c r="F177" s="671"/>
      <c r="G177" s="134"/>
      <c r="H177" s="134"/>
      <c r="I177" s="132"/>
      <c r="J177" s="160"/>
      <c r="K177" s="107"/>
      <c r="L177" s="107"/>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row>
    <row r="178" spans="1:56" x14ac:dyDescent="0.25">
      <c r="A178" s="107"/>
      <c r="B178" s="107"/>
      <c r="C178" s="671"/>
      <c r="D178" s="671"/>
      <c r="E178" s="671"/>
      <c r="F178" s="671"/>
      <c r="G178" s="134"/>
      <c r="H178" s="134"/>
      <c r="I178" s="132"/>
      <c r="J178" s="160"/>
      <c r="K178" s="107"/>
      <c r="L178" s="107"/>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row>
    <row r="179" spans="1:56" x14ac:dyDescent="0.25">
      <c r="A179" s="107"/>
      <c r="B179" s="107"/>
      <c r="C179" s="671"/>
      <c r="D179" s="671"/>
      <c r="E179" s="671"/>
      <c r="F179" s="671"/>
      <c r="G179" s="134"/>
      <c r="H179" s="134"/>
      <c r="I179" s="132"/>
      <c r="J179" s="160"/>
      <c r="K179" s="107"/>
      <c r="L179" s="107"/>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row>
    <row r="180" spans="1:56" x14ac:dyDescent="0.25">
      <c r="A180" s="107"/>
      <c r="B180" s="107"/>
      <c r="C180" s="671"/>
      <c r="D180" s="671"/>
      <c r="E180" s="671"/>
      <c r="F180" s="671"/>
      <c r="G180" s="134"/>
      <c r="H180" s="134"/>
      <c r="I180" s="132"/>
      <c r="J180" s="160"/>
      <c r="K180" s="107"/>
      <c r="L180" s="107"/>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row>
    <row r="181" spans="1:56" x14ac:dyDescent="0.25">
      <c r="A181" s="107"/>
      <c r="B181" s="107"/>
      <c r="C181" s="671"/>
      <c r="D181" s="671"/>
      <c r="E181" s="671"/>
      <c r="F181" s="671"/>
      <c r="G181" s="134"/>
      <c r="H181" s="134"/>
      <c r="I181" s="132"/>
      <c r="J181" s="160"/>
      <c r="K181" s="107"/>
      <c r="L181" s="107"/>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row>
    <row r="182" spans="1:56" x14ac:dyDescent="0.25">
      <c r="A182" s="107"/>
      <c r="B182" s="107"/>
      <c r="C182" s="671"/>
      <c r="D182" s="671"/>
      <c r="E182" s="671"/>
      <c r="F182" s="671"/>
      <c r="G182" s="134"/>
      <c r="H182" s="134"/>
      <c r="I182" s="132"/>
      <c r="J182" s="160"/>
      <c r="K182" s="107"/>
      <c r="L182" s="107"/>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row>
    <row r="183" spans="1:56" x14ac:dyDescent="0.25">
      <c r="A183" s="107"/>
      <c r="B183" s="107"/>
      <c r="C183" s="671"/>
      <c r="D183" s="671"/>
      <c r="E183" s="671"/>
      <c r="F183" s="671"/>
      <c r="G183" s="134"/>
      <c r="H183" s="134"/>
      <c r="I183" s="132"/>
      <c r="J183" s="160"/>
      <c r="K183" s="107"/>
      <c r="L183" s="107"/>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row>
    <row r="184" spans="1:56" x14ac:dyDescent="0.25">
      <c r="A184" s="107"/>
      <c r="B184" s="107"/>
      <c r="C184" s="671"/>
      <c r="D184" s="671"/>
      <c r="E184" s="671"/>
      <c r="F184" s="671"/>
      <c r="G184" s="134"/>
      <c r="H184" s="134"/>
      <c r="I184" s="132"/>
      <c r="J184" s="160"/>
      <c r="K184" s="107"/>
      <c r="L184" s="107"/>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row>
    <row r="185" spans="1:56" x14ac:dyDescent="0.25">
      <c r="A185" s="107"/>
      <c r="B185" s="107"/>
      <c r="C185" s="671"/>
      <c r="D185" s="671"/>
      <c r="E185" s="671"/>
      <c r="F185" s="671"/>
      <c r="G185" s="134"/>
      <c r="H185" s="134"/>
      <c r="I185" s="132"/>
      <c r="J185" s="160"/>
      <c r="K185" s="107"/>
      <c r="L185" s="107"/>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row>
    <row r="186" spans="1:56" x14ac:dyDescent="0.25">
      <c r="A186" s="107"/>
      <c r="B186" s="107"/>
      <c r="C186" s="671"/>
      <c r="D186" s="671"/>
      <c r="E186" s="671"/>
      <c r="F186" s="671"/>
      <c r="G186" s="134"/>
      <c r="H186" s="134"/>
      <c r="I186" s="132"/>
      <c r="J186" s="160"/>
      <c r="K186" s="107"/>
      <c r="L186" s="107"/>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row>
    <row r="187" spans="1:56" x14ac:dyDescent="0.25">
      <c r="A187" s="107"/>
      <c r="B187" s="107"/>
      <c r="C187" s="671"/>
      <c r="D187" s="671"/>
      <c r="E187" s="671"/>
      <c r="F187" s="671"/>
      <c r="G187" s="134"/>
      <c r="H187" s="134"/>
      <c r="I187" s="132"/>
      <c r="J187" s="160"/>
      <c r="K187" s="107"/>
      <c r="L187" s="107"/>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row>
    <row r="188" spans="1:56" x14ac:dyDescent="0.25">
      <c r="A188" s="107"/>
      <c r="B188" s="107"/>
      <c r="C188" s="671"/>
      <c r="D188" s="671"/>
      <c r="E188" s="671"/>
      <c r="F188" s="671"/>
      <c r="G188" s="134"/>
      <c r="H188" s="134"/>
      <c r="I188" s="132"/>
      <c r="J188" s="160"/>
      <c r="K188" s="107"/>
      <c r="L188" s="107"/>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row>
    <row r="189" spans="1:56" x14ac:dyDescent="0.25">
      <c r="A189" s="107"/>
      <c r="B189" s="107"/>
      <c r="C189" s="671"/>
      <c r="D189" s="671"/>
      <c r="E189" s="671"/>
      <c r="F189" s="671"/>
      <c r="G189" s="134"/>
      <c r="H189" s="134"/>
      <c r="I189" s="132"/>
      <c r="J189" s="160"/>
      <c r="K189" s="107"/>
      <c r="L189" s="107"/>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row>
    <row r="190" spans="1:56" x14ac:dyDescent="0.25">
      <c r="A190" s="107"/>
      <c r="B190" s="107"/>
      <c r="C190" s="671"/>
      <c r="D190" s="671"/>
      <c r="E190" s="671"/>
      <c r="F190" s="671"/>
      <c r="G190" s="134"/>
      <c r="H190" s="134"/>
      <c r="I190" s="132"/>
      <c r="J190" s="160"/>
      <c r="K190" s="107"/>
      <c r="L190" s="107"/>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row>
    <row r="191" spans="1:56" x14ac:dyDescent="0.25">
      <c r="A191" s="107"/>
      <c r="B191" s="107"/>
      <c r="C191" s="671"/>
      <c r="D191" s="671"/>
      <c r="E191" s="671"/>
      <c r="F191" s="671"/>
      <c r="G191" s="134"/>
      <c r="H191" s="134"/>
      <c r="I191" s="132"/>
      <c r="J191" s="160"/>
      <c r="K191" s="107"/>
      <c r="L191" s="107"/>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row>
    <row r="192" spans="1:56" x14ac:dyDescent="0.25">
      <c r="A192" s="107"/>
      <c r="B192" s="107"/>
      <c r="C192" s="671"/>
      <c r="D192" s="671"/>
      <c r="E192" s="671"/>
      <c r="F192" s="671"/>
      <c r="G192" s="134"/>
      <c r="H192" s="134"/>
      <c r="I192" s="132"/>
      <c r="J192" s="160"/>
      <c r="K192" s="107"/>
      <c r="L192" s="107"/>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row>
    <row r="193" spans="1:56" x14ac:dyDescent="0.25">
      <c r="A193" s="107"/>
      <c r="B193" s="107"/>
      <c r="C193" s="671"/>
      <c r="D193" s="671"/>
      <c r="E193" s="671"/>
      <c r="F193" s="671"/>
      <c r="G193" s="134"/>
      <c r="H193" s="134"/>
      <c r="I193" s="132"/>
      <c r="J193" s="160"/>
      <c r="K193" s="107"/>
      <c r="L193" s="107"/>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row>
    <row r="194" spans="1:56" x14ac:dyDescent="0.25">
      <c r="A194" s="107"/>
      <c r="B194" s="107"/>
      <c r="C194" s="671"/>
      <c r="D194" s="671"/>
      <c r="E194" s="671"/>
      <c r="F194" s="671"/>
      <c r="G194" s="134"/>
      <c r="H194" s="134"/>
      <c r="I194" s="132"/>
      <c r="J194" s="160"/>
      <c r="K194" s="107"/>
      <c r="L194" s="107"/>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row>
    <row r="195" spans="1:56" x14ac:dyDescent="0.25">
      <c r="A195" s="107"/>
      <c r="B195" s="107"/>
      <c r="C195" s="671"/>
      <c r="D195" s="671"/>
      <c r="E195" s="671"/>
      <c r="F195" s="671"/>
      <c r="G195" s="134"/>
      <c r="H195" s="134"/>
      <c r="I195" s="132"/>
      <c r="J195" s="160"/>
      <c r="K195" s="107"/>
      <c r="L195" s="107"/>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row>
    <row r="196" spans="1:56" x14ac:dyDescent="0.25">
      <c r="A196" s="107"/>
      <c r="B196" s="107"/>
      <c r="C196" s="671"/>
      <c r="D196" s="671"/>
      <c r="E196" s="671"/>
      <c r="F196" s="671"/>
      <c r="G196" s="134"/>
      <c r="H196" s="134"/>
      <c r="I196" s="132"/>
      <c r="J196" s="160"/>
      <c r="K196" s="107"/>
      <c r="L196" s="107"/>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row>
    <row r="197" spans="1:56" x14ac:dyDescent="0.25">
      <c r="A197" s="107"/>
      <c r="B197" s="107"/>
      <c r="C197" s="671"/>
      <c r="D197" s="671"/>
      <c r="E197" s="671"/>
      <c r="F197" s="671"/>
      <c r="G197" s="134"/>
      <c r="H197" s="134"/>
      <c r="I197" s="132"/>
      <c r="J197" s="160"/>
      <c r="K197" s="107"/>
      <c r="L197" s="107"/>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row>
    <row r="198" spans="1:56" x14ac:dyDescent="0.25">
      <c r="A198" s="107"/>
      <c r="B198" s="107"/>
      <c r="C198" s="671"/>
      <c r="D198" s="671"/>
      <c r="E198" s="671"/>
      <c r="F198" s="671"/>
      <c r="G198" s="134"/>
      <c r="H198" s="134"/>
      <c r="I198" s="132"/>
      <c r="J198" s="160"/>
      <c r="K198" s="107"/>
      <c r="L198" s="107"/>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row>
    <row r="199" spans="1:56" x14ac:dyDescent="0.25">
      <c r="A199" s="107"/>
      <c r="B199" s="107"/>
      <c r="C199" s="671"/>
      <c r="D199" s="671"/>
      <c r="E199" s="671"/>
      <c r="F199" s="671"/>
      <c r="G199" s="134"/>
      <c r="H199" s="134"/>
      <c r="I199" s="132"/>
      <c r="J199" s="160"/>
      <c r="K199" s="107"/>
      <c r="L199" s="107"/>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row>
    <row r="200" spans="1:56" x14ac:dyDescent="0.25">
      <c r="A200" s="107"/>
      <c r="B200" s="107"/>
      <c r="C200" s="671"/>
      <c r="D200" s="671"/>
      <c r="E200" s="671"/>
      <c r="F200" s="671"/>
      <c r="G200" s="134"/>
      <c r="H200" s="134"/>
      <c r="I200" s="132"/>
      <c r="J200" s="160"/>
      <c r="K200" s="107"/>
      <c r="L200" s="107"/>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row>
    <row r="201" spans="1:56" x14ac:dyDescent="0.25">
      <c r="A201" s="107"/>
      <c r="B201" s="107"/>
      <c r="C201" s="671"/>
      <c r="D201" s="671"/>
      <c r="E201" s="671"/>
      <c r="F201" s="671"/>
      <c r="G201" s="134"/>
      <c r="H201" s="134"/>
      <c r="I201" s="132"/>
      <c r="J201" s="160"/>
      <c r="K201" s="107"/>
      <c r="L201" s="107"/>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row>
    <row r="202" spans="1:56" x14ac:dyDescent="0.25">
      <c r="A202" s="107"/>
      <c r="B202" s="107"/>
      <c r="C202" s="671"/>
      <c r="D202" s="671"/>
      <c r="E202" s="671"/>
      <c r="F202" s="671"/>
      <c r="G202" s="134"/>
      <c r="H202" s="134"/>
      <c r="I202" s="132"/>
      <c r="J202" s="160"/>
      <c r="K202" s="107"/>
      <c r="L202" s="107"/>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row>
    <row r="203" spans="1:56" x14ac:dyDescent="0.25">
      <c r="A203" s="107"/>
      <c r="B203" s="107"/>
      <c r="C203" s="671"/>
      <c r="D203" s="671"/>
      <c r="E203" s="671"/>
      <c r="F203" s="671"/>
      <c r="G203" s="134"/>
      <c r="H203" s="134"/>
      <c r="I203" s="132"/>
      <c r="J203" s="160"/>
      <c r="K203" s="107"/>
      <c r="L203" s="107"/>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row>
    <row r="204" spans="1:56" x14ac:dyDescent="0.25">
      <c r="A204" s="107"/>
      <c r="B204" s="107"/>
      <c r="C204" s="671"/>
      <c r="D204" s="671"/>
      <c r="E204" s="671"/>
      <c r="F204" s="671"/>
      <c r="G204" s="134"/>
      <c r="H204" s="134"/>
      <c r="I204" s="132"/>
      <c r="J204" s="160"/>
      <c r="K204" s="107"/>
      <c r="L204" s="107"/>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row>
    <row r="205" spans="1:56" x14ac:dyDescent="0.25">
      <c r="A205" s="107"/>
      <c r="B205" s="107"/>
      <c r="C205" s="671"/>
      <c r="D205" s="671"/>
      <c r="E205" s="671"/>
      <c r="F205" s="671"/>
      <c r="G205" s="134"/>
      <c r="H205" s="134"/>
      <c r="I205" s="132"/>
      <c r="J205" s="160"/>
      <c r="K205" s="107"/>
      <c r="L205" s="107"/>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row>
    <row r="206" spans="1:56" x14ac:dyDescent="0.25">
      <c r="A206" s="107"/>
      <c r="B206" s="107"/>
      <c r="C206" s="671"/>
      <c r="D206" s="671"/>
      <c r="E206" s="671"/>
      <c r="F206" s="671"/>
      <c r="G206" s="134"/>
      <c r="H206" s="134"/>
      <c r="I206" s="132"/>
      <c r="J206" s="160"/>
      <c r="K206" s="107"/>
      <c r="L206" s="107"/>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row>
    <row r="207" spans="1:56" x14ac:dyDescent="0.25">
      <c r="A207" s="107"/>
      <c r="B207" s="107"/>
      <c r="C207" s="671"/>
      <c r="D207" s="671"/>
      <c r="E207" s="671"/>
      <c r="F207" s="671"/>
      <c r="G207" s="134"/>
      <c r="H207" s="134"/>
      <c r="I207" s="132"/>
      <c r="J207" s="160"/>
      <c r="K207" s="107"/>
      <c r="L207" s="107"/>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row>
    <row r="208" spans="1:56" x14ac:dyDescent="0.25">
      <c r="A208" s="107"/>
      <c r="B208" s="107"/>
      <c r="C208" s="671"/>
      <c r="D208" s="671"/>
      <c r="E208" s="671"/>
      <c r="F208" s="671"/>
      <c r="G208" s="134"/>
      <c r="H208" s="134"/>
      <c r="I208" s="132"/>
      <c r="J208" s="160"/>
      <c r="K208" s="107"/>
      <c r="L208" s="107"/>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row>
    <row r="209" spans="1:56" x14ac:dyDescent="0.25">
      <c r="A209" s="107"/>
      <c r="B209" s="107"/>
      <c r="C209" s="671"/>
      <c r="D209" s="671"/>
      <c r="E209" s="671"/>
      <c r="F209" s="671"/>
      <c r="G209" s="134"/>
      <c r="H209" s="134"/>
      <c r="I209" s="132"/>
      <c r="J209" s="160"/>
      <c r="K209" s="107"/>
      <c r="L209" s="107"/>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row>
    <row r="210" spans="1:56" x14ac:dyDescent="0.25">
      <c r="A210" s="107"/>
      <c r="B210" s="107"/>
      <c r="C210" s="671"/>
      <c r="D210" s="671"/>
      <c r="E210" s="671"/>
      <c r="F210" s="671"/>
      <c r="G210" s="134"/>
      <c r="H210" s="134"/>
      <c r="I210" s="132"/>
      <c r="J210" s="160"/>
      <c r="K210" s="107"/>
      <c r="L210" s="107"/>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row>
    <row r="211" spans="1:56" x14ac:dyDescent="0.25">
      <c r="A211" s="107"/>
      <c r="B211" s="107"/>
      <c r="C211" s="671"/>
      <c r="D211" s="671"/>
      <c r="E211" s="671"/>
      <c r="F211" s="671"/>
      <c r="G211" s="134"/>
      <c r="H211" s="134"/>
      <c r="I211" s="132"/>
      <c r="J211" s="160"/>
      <c r="K211" s="107"/>
      <c r="L211" s="107"/>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row>
    <row r="212" spans="1:56" x14ac:dyDescent="0.25">
      <c r="A212" s="107"/>
      <c r="B212" s="107"/>
      <c r="C212" s="671"/>
      <c r="D212" s="671"/>
      <c r="E212" s="671"/>
      <c r="F212" s="671"/>
      <c r="G212" s="134"/>
      <c r="H212" s="134"/>
      <c r="I212" s="132"/>
      <c r="J212" s="160"/>
      <c r="K212" s="107"/>
      <c r="L212" s="107"/>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row>
    <row r="213" spans="1:56" x14ac:dyDescent="0.25">
      <c r="A213" s="107"/>
      <c r="B213" s="107"/>
      <c r="C213" s="671"/>
      <c r="D213" s="671"/>
      <c r="E213" s="671"/>
      <c r="F213" s="671"/>
      <c r="G213" s="134"/>
      <c r="H213" s="134"/>
      <c r="I213" s="132"/>
      <c r="J213" s="160"/>
      <c r="K213" s="107"/>
      <c r="L213" s="107"/>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row>
    <row r="214" spans="1:56" x14ac:dyDescent="0.25">
      <c r="A214" s="107"/>
      <c r="B214" s="107"/>
      <c r="C214" s="671"/>
      <c r="D214" s="671"/>
      <c r="E214" s="671"/>
      <c r="F214" s="671"/>
      <c r="G214" s="134"/>
      <c r="H214" s="134"/>
      <c r="I214" s="132"/>
      <c r="J214" s="160"/>
      <c r="K214" s="107"/>
      <c r="L214" s="107"/>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row>
    <row r="215" spans="1:56" x14ac:dyDescent="0.25">
      <c r="A215" s="107"/>
      <c r="B215" s="107"/>
      <c r="C215" s="671"/>
      <c r="D215" s="671"/>
      <c r="E215" s="671"/>
      <c r="F215" s="671"/>
      <c r="G215" s="134"/>
      <c r="H215" s="134"/>
      <c r="I215" s="132"/>
      <c r="J215" s="160"/>
      <c r="K215" s="107"/>
      <c r="L215" s="107"/>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row>
    <row r="216" spans="1:56" x14ac:dyDescent="0.25">
      <c r="A216" s="107"/>
      <c r="B216" s="107"/>
      <c r="C216" s="671"/>
      <c r="D216" s="671"/>
      <c r="E216" s="671"/>
      <c r="F216" s="671"/>
      <c r="G216" s="134"/>
      <c r="H216" s="134"/>
      <c r="I216" s="132"/>
      <c r="J216" s="160"/>
      <c r="K216" s="107"/>
      <c r="L216" s="107"/>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row>
    <row r="217" spans="1:56" x14ac:dyDescent="0.25">
      <c r="A217" s="107"/>
      <c r="B217" s="107"/>
      <c r="C217" s="671"/>
      <c r="D217" s="671"/>
      <c r="E217" s="671"/>
      <c r="F217" s="671"/>
      <c r="G217" s="134"/>
      <c r="H217" s="134"/>
      <c r="I217" s="132"/>
      <c r="J217" s="160"/>
      <c r="K217" s="107"/>
      <c r="L217" s="107"/>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row>
    <row r="218" spans="1:56" x14ac:dyDescent="0.25">
      <c r="A218" s="107"/>
      <c r="B218" s="107"/>
      <c r="C218" s="671"/>
      <c r="D218" s="671"/>
      <c r="E218" s="671"/>
      <c r="F218" s="671"/>
      <c r="G218" s="134"/>
      <c r="H218" s="134"/>
      <c r="I218" s="132"/>
      <c r="J218" s="160"/>
      <c r="K218" s="107"/>
      <c r="L218" s="107"/>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row>
    <row r="219" spans="1:56" x14ac:dyDescent="0.25">
      <c r="A219" s="107"/>
      <c r="B219" s="107"/>
      <c r="C219" s="671"/>
      <c r="D219" s="671"/>
      <c r="E219" s="671"/>
      <c r="F219" s="671"/>
      <c r="G219" s="134"/>
      <c r="H219" s="134"/>
      <c r="I219" s="132"/>
      <c r="J219" s="160"/>
      <c r="K219" s="107"/>
      <c r="L219" s="107"/>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row>
    <row r="220" spans="1:56" x14ac:dyDescent="0.25">
      <c r="A220" s="107"/>
      <c r="B220" s="107"/>
      <c r="C220" s="671"/>
      <c r="D220" s="671"/>
      <c r="E220" s="671"/>
      <c r="F220" s="671"/>
      <c r="G220" s="134"/>
      <c r="H220" s="134"/>
      <c r="I220" s="132"/>
      <c r="J220" s="160"/>
      <c r="K220" s="107"/>
      <c r="L220" s="107"/>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row>
    <row r="221" spans="1:56" x14ac:dyDescent="0.25">
      <c r="A221" s="107"/>
      <c r="B221" s="107"/>
      <c r="C221" s="671"/>
      <c r="D221" s="671"/>
      <c r="E221" s="671"/>
      <c r="F221" s="671"/>
      <c r="G221" s="134"/>
      <c r="H221" s="134"/>
      <c r="I221" s="132"/>
      <c r="J221" s="160"/>
      <c r="K221" s="107"/>
      <c r="L221" s="107"/>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row>
    <row r="222" spans="1:56" x14ac:dyDescent="0.25">
      <c r="A222" s="107"/>
      <c r="B222" s="107"/>
      <c r="C222" s="671"/>
      <c r="D222" s="671"/>
      <c r="E222" s="671"/>
      <c r="F222" s="671"/>
      <c r="G222" s="134"/>
      <c r="H222" s="134"/>
      <c r="I222" s="132"/>
      <c r="J222" s="160"/>
      <c r="K222" s="107"/>
      <c r="L222" s="107"/>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row>
    <row r="223" spans="1:56" x14ac:dyDescent="0.25">
      <c r="A223" s="107"/>
      <c r="B223" s="107"/>
      <c r="C223" s="671"/>
      <c r="D223" s="671"/>
      <c r="E223" s="671"/>
      <c r="F223" s="671"/>
      <c r="G223" s="134"/>
      <c r="H223" s="134"/>
      <c r="I223" s="132"/>
      <c r="J223" s="160"/>
      <c r="K223" s="107"/>
      <c r="L223" s="107"/>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row>
    <row r="224" spans="1:56" x14ac:dyDescent="0.25">
      <c r="A224" s="107"/>
      <c r="B224" s="107"/>
      <c r="C224" s="671"/>
      <c r="D224" s="671"/>
      <c r="E224" s="671"/>
      <c r="F224" s="671"/>
      <c r="G224" s="134"/>
      <c r="H224" s="134"/>
      <c r="I224" s="132"/>
      <c r="J224" s="160"/>
      <c r="K224" s="107"/>
      <c r="L224" s="107"/>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row>
    <row r="225" spans="1:56" x14ac:dyDescent="0.25">
      <c r="A225" s="107"/>
      <c r="B225" s="107"/>
      <c r="C225" s="671"/>
      <c r="D225" s="671"/>
      <c r="E225" s="671"/>
      <c r="F225" s="671"/>
      <c r="G225" s="134"/>
      <c r="H225" s="134"/>
      <c r="I225" s="132"/>
      <c r="J225" s="160"/>
      <c r="K225" s="107"/>
      <c r="L225" s="107"/>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row>
    <row r="226" spans="1:56" x14ac:dyDescent="0.25">
      <c r="A226" s="107"/>
      <c r="B226" s="107"/>
      <c r="C226" s="671"/>
      <c r="D226" s="671"/>
      <c r="E226" s="671"/>
      <c r="F226" s="671"/>
      <c r="G226" s="134"/>
      <c r="H226" s="134"/>
      <c r="I226" s="132"/>
      <c r="J226" s="160"/>
      <c r="K226" s="107"/>
      <c r="L226" s="107"/>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row>
    <row r="227" spans="1:56" x14ac:dyDescent="0.25">
      <c r="A227" s="107"/>
      <c r="B227" s="107"/>
      <c r="C227" s="671"/>
      <c r="D227" s="671"/>
      <c r="E227" s="671"/>
      <c r="F227" s="671"/>
      <c r="G227" s="134"/>
      <c r="H227" s="134"/>
      <c r="I227" s="132"/>
      <c r="J227" s="160"/>
      <c r="K227" s="107"/>
      <c r="L227" s="107"/>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row>
    <row r="228" spans="1:56" x14ac:dyDescent="0.25">
      <c r="A228" s="107"/>
      <c r="B228" s="107"/>
      <c r="C228" s="671"/>
      <c r="D228" s="671"/>
      <c r="E228" s="671"/>
      <c r="F228" s="671"/>
      <c r="G228" s="134"/>
      <c r="H228" s="134"/>
      <c r="I228" s="132"/>
      <c r="J228" s="160"/>
      <c r="K228" s="107"/>
      <c r="L228" s="107"/>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row>
    <row r="229" spans="1:56" x14ac:dyDescent="0.25">
      <c r="A229" s="107"/>
      <c r="B229" s="107"/>
      <c r="C229" s="671"/>
      <c r="D229" s="671"/>
      <c r="E229" s="671"/>
      <c r="F229" s="671"/>
      <c r="G229" s="134"/>
      <c r="H229" s="134"/>
      <c r="I229" s="132"/>
      <c r="J229" s="160"/>
      <c r="K229" s="107"/>
      <c r="L229" s="107"/>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row>
    <row r="230" spans="1:56" x14ac:dyDescent="0.25">
      <c r="A230" s="107"/>
      <c r="B230" s="107"/>
      <c r="C230" s="671"/>
      <c r="D230" s="671"/>
      <c r="E230" s="671"/>
      <c r="F230" s="671"/>
      <c r="G230" s="134"/>
      <c r="H230" s="134"/>
      <c r="I230" s="132"/>
      <c r="J230" s="160"/>
      <c r="K230" s="107"/>
      <c r="L230" s="107"/>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row>
    <row r="231" spans="1:56" x14ac:dyDescent="0.25">
      <c r="A231" s="107"/>
      <c r="B231" s="107"/>
      <c r="C231" s="671"/>
      <c r="D231" s="671"/>
      <c r="E231" s="671"/>
      <c r="F231" s="671"/>
      <c r="G231" s="134"/>
      <c r="H231" s="134"/>
      <c r="I231" s="132"/>
      <c r="J231" s="160"/>
      <c r="K231" s="107"/>
      <c r="L231" s="107"/>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row>
    <row r="232" spans="1:56" x14ac:dyDescent="0.25">
      <c r="A232" s="107"/>
      <c r="B232" s="107"/>
      <c r="C232" s="671"/>
      <c r="D232" s="671"/>
      <c r="E232" s="671"/>
      <c r="F232" s="671"/>
      <c r="G232" s="134"/>
      <c r="H232" s="134"/>
      <c r="I232" s="132"/>
      <c r="J232" s="160"/>
      <c r="K232" s="107"/>
      <c r="L232" s="107"/>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row>
    <row r="233" spans="1:56" x14ac:dyDescent="0.25">
      <c r="A233" s="107"/>
      <c r="B233" s="107"/>
      <c r="C233" s="671"/>
      <c r="D233" s="671"/>
      <c r="E233" s="671"/>
      <c r="F233" s="671"/>
      <c r="G233" s="134"/>
      <c r="H233" s="134"/>
      <c r="I233" s="132"/>
      <c r="J233" s="160"/>
      <c r="K233" s="107"/>
      <c r="L233" s="107"/>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row>
    <row r="234" spans="1:56" x14ac:dyDescent="0.25">
      <c r="A234" s="107"/>
      <c r="B234" s="107"/>
      <c r="C234" s="671"/>
      <c r="D234" s="671"/>
      <c r="E234" s="671"/>
      <c r="F234" s="671"/>
      <c r="G234" s="134"/>
      <c r="H234" s="134"/>
      <c r="I234" s="132"/>
      <c r="J234" s="160"/>
      <c r="K234" s="107"/>
      <c r="L234" s="107"/>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row>
    <row r="235" spans="1:56" x14ac:dyDescent="0.25">
      <c r="A235" s="107"/>
      <c r="B235" s="107"/>
      <c r="C235" s="671"/>
      <c r="D235" s="671"/>
      <c r="E235" s="671"/>
      <c r="F235" s="671"/>
      <c r="G235" s="134"/>
      <c r="H235" s="134"/>
      <c r="I235" s="132"/>
      <c r="J235" s="160"/>
      <c r="K235" s="107"/>
      <c r="L235" s="107"/>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row>
    <row r="236" spans="1:56" x14ac:dyDescent="0.25">
      <c r="A236" s="107"/>
      <c r="B236" s="107"/>
      <c r="C236" s="671"/>
      <c r="D236" s="671"/>
      <c r="E236" s="671"/>
      <c r="F236" s="671"/>
      <c r="G236" s="134"/>
      <c r="H236" s="134"/>
      <c r="I236" s="132"/>
      <c r="J236" s="160"/>
      <c r="K236" s="107"/>
      <c r="L236" s="107"/>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row>
    <row r="237" spans="1:56" x14ac:dyDescent="0.25">
      <c r="A237" s="107"/>
      <c r="B237" s="107"/>
      <c r="C237" s="671"/>
      <c r="D237" s="671"/>
      <c r="E237" s="671"/>
      <c r="F237" s="671"/>
      <c r="G237" s="134"/>
      <c r="H237" s="134"/>
      <c r="I237" s="132"/>
      <c r="J237" s="160"/>
      <c r="K237" s="107"/>
      <c r="L237" s="107"/>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row>
    <row r="238" spans="1:56" x14ac:dyDescent="0.25">
      <c r="A238" s="107"/>
      <c r="B238" s="107"/>
      <c r="C238" s="671"/>
      <c r="D238" s="671"/>
      <c r="E238" s="671"/>
      <c r="F238" s="671"/>
      <c r="G238" s="134"/>
      <c r="H238" s="134"/>
      <c r="I238" s="132"/>
      <c r="J238" s="160"/>
      <c r="K238" s="107"/>
      <c r="L238" s="107"/>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row>
    <row r="239" spans="1:56" x14ac:dyDescent="0.25">
      <c r="A239" s="107"/>
      <c r="B239" s="107"/>
      <c r="C239" s="671"/>
      <c r="D239" s="671"/>
      <c r="E239" s="671"/>
      <c r="F239" s="671"/>
      <c r="G239" s="134"/>
      <c r="H239" s="134"/>
      <c r="I239" s="132"/>
      <c r="J239" s="160"/>
      <c r="K239" s="107"/>
      <c r="L239" s="107"/>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row>
    <row r="240" spans="1:56" x14ac:dyDescent="0.25">
      <c r="A240" s="107"/>
      <c r="B240" s="107"/>
      <c r="C240" s="671"/>
      <c r="D240" s="671"/>
      <c r="E240" s="671"/>
      <c r="F240" s="671"/>
      <c r="G240" s="134"/>
      <c r="H240" s="134"/>
      <c r="I240" s="132"/>
      <c r="J240" s="160"/>
      <c r="K240" s="107"/>
      <c r="L240" s="107"/>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row>
    <row r="241" spans="1:56" x14ac:dyDescent="0.25">
      <c r="A241" s="107"/>
      <c r="B241" s="107"/>
      <c r="C241" s="671"/>
      <c r="D241" s="671"/>
      <c r="E241" s="671"/>
      <c r="F241" s="671"/>
      <c r="G241" s="134"/>
      <c r="H241" s="134"/>
      <c r="I241" s="132"/>
      <c r="J241" s="160"/>
      <c r="K241" s="107"/>
      <c r="L241" s="107"/>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row>
    <row r="242" spans="1:56" x14ac:dyDescent="0.25">
      <c r="A242" s="107"/>
      <c r="B242" s="107"/>
      <c r="C242" s="671"/>
      <c r="D242" s="671"/>
      <c r="E242" s="671"/>
      <c r="F242" s="671"/>
      <c r="G242" s="134"/>
      <c r="H242" s="134"/>
      <c r="I242" s="132"/>
      <c r="J242" s="160"/>
      <c r="K242" s="107"/>
      <c r="L242" s="107"/>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row>
    <row r="243" spans="1:56" x14ac:dyDescent="0.25">
      <c r="A243" s="107"/>
      <c r="B243" s="107"/>
      <c r="C243" s="671"/>
      <c r="D243" s="671"/>
      <c r="E243" s="671"/>
      <c r="F243" s="671"/>
      <c r="G243" s="134"/>
      <c r="H243" s="134"/>
      <c r="I243" s="132"/>
      <c r="J243" s="160"/>
      <c r="K243" s="107"/>
      <c r="L243" s="107"/>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row>
    <row r="244" spans="1:56" x14ac:dyDescent="0.25">
      <c r="A244" s="107"/>
      <c r="B244" s="107"/>
      <c r="C244" s="671"/>
      <c r="D244" s="671"/>
      <c r="E244" s="671"/>
      <c r="F244" s="671"/>
      <c r="G244" s="134"/>
      <c r="H244" s="134"/>
      <c r="I244" s="132"/>
      <c r="J244" s="160"/>
      <c r="K244" s="107"/>
      <c r="L244" s="107"/>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row>
    <row r="245" spans="1:56" x14ac:dyDescent="0.25">
      <c r="A245" s="107"/>
      <c r="B245" s="107"/>
      <c r="C245" s="671"/>
      <c r="D245" s="671"/>
      <c r="E245" s="671"/>
      <c r="F245" s="671"/>
      <c r="G245" s="134"/>
      <c r="H245" s="134"/>
      <c r="I245" s="132"/>
      <c r="J245" s="160"/>
      <c r="K245" s="107"/>
      <c r="L245" s="107"/>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row>
    <row r="246" spans="1:56" x14ac:dyDescent="0.25">
      <c r="A246" s="107"/>
      <c r="B246" s="107"/>
      <c r="C246" s="671"/>
      <c r="D246" s="671"/>
      <c r="E246" s="671"/>
      <c r="F246" s="671"/>
      <c r="G246" s="134"/>
      <c r="H246" s="134"/>
      <c r="I246" s="132"/>
      <c r="J246" s="160"/>
      <c r="K246" s="107"/>
      <c r="L246" s="107"/>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row>
    <row r="247" spans="1:56" x14ac:dyDescent="0.25">
      <c r="A247" s="107"/>
      <c r="B247" s="107"/>
      <c r="C247" s="671"/>
      <c r="D247" s="671"/>
      <c r="E247" s="671"/>
      <c r="F247" s="671"/>
      <c r="G247" s="134"/>
      <c r="H247" s="134"/>
      <c r="I247" s="132"/>
      <c r="J247" s="160"/>
      <c r="K247" s="107"/>
      <c r="L247" s="107"/>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row>
    <row r="248" spans="1:56" x14ac:dyDescent="0.25">
      <c r="A248" s="107"/>
      <c r="B248" s="107"/>
      <c r="C248" s="671"/>
      <c r="D248" s="671"/>
      <c r="E248" s="671"/>
      <c r="F248" s="671"/>
      <c r="G248" s="134"/>
      <c r="H248" s="134"/>
      <c r="I248" s="132"/>
      <c r="J248" s="160"/>
      <c r="K248" s="107"/>
      <c r="L248" s="107"/>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row>
    <row r="249" spans="1:56" x14ac:dyDescent="0.25">
      <c r="A249" s="107"/>
      <c r="B249" s="107"/>
      <c r="C249" s="671"/>
      <c r="D249" s="671"/>
      <c r="E249" s="671"/>
      <c r="F249" s="671"/>
      <c r="G249" s="134"/>
      <c r="H249" s="134"/>
      <c r="I249" s="132"/>
      <c r="J249" s="160"/>
      <c r="K249" s="107"/>
      <c r="L249" s="107"/>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row r="250" spans="1:56" x14ac:dyDescent="0.25">
      <c r="A250" s="107"/>
      <c r="B250" s="107"/>
      <c r="C250" s="671"/>
      <c r="D250" s="671"/>
      <c r="E250" s="671"/>
      <c r="F250" s="671"/>
      <c r="G250" s="134"/>
      <c r="H250" s="134"/>
      <c r="I250" s="132"/>
      <c r="J250" s="160"/>
      <c r="K250" s="107"/>
      <c r="L250" s="107"/>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row>
    <row r="251" spans="1:56" x14ac:dyDescent="0.25">
      <c r="A251" s="107"/>
      <c r="B251" s="107"/>
      <c r="C251" s="671"/>
      <c r="D251" s="671"/>
      <c r="E251" s="671"/>
      <c r="F251" s="671"/>
      <c r="G251" s="134"/>
      <c r="H251" s="134"/>
      <c r="I251" s="132"/>
      <c r="J251" s="160"/>
      <c r="K251" s="107"/>
      <c r="L251" s="107"/>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row>
    <row r="252" spans="1:56" x14ac:dyDescent="0.25">
      <c r="A252" s="107"/>
      <c r="B252" s="107"/>
      <c r="C252" s="671"/>
      <c r="D252" s="671"/>
      <c r="E252" s="671"/>
      <c r="F252" s="671"/>
      <c r="G252" s="134"/>
      <c r="H252" s="134"/>
      <c r="I252" s="132"/>
      <c r="J252" s="160"/>
      <c r="K252" s="107"/>
      <c r="L252" s="107"/>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row>
    <row r="253" spans="1:56" x14ac:dyDescent="0.25">
      <c r="A253" s="107"/>
      <c r="B253" s="107"/>
      <c r="C253" s="671"/>
      <c r="D253" s="671"/>
      <c r="E253" s="671"/>
      <c r="F253" s="671"/>
      <c r="G253" s="134"/>
      <c r="H253" s="134"/>
      <c r="I253" s="132"/>
      <c r="J253" s="160"/>
      <c r="K253" s="107"/>
      <c r="L253" s="107"/>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row>
    <row r="254" spans="1:56" x14ac:dyDescent="0.25">
      <c r="A254" s="107"/>
      <c r="B254" s="107"/>
      <c r="C254" s="671"/>
      <c r="D254" s="671"/>
      <c r="E254" s="671"/>
      <c r="F254" s="671"/>
      <c r="G254" s="134"/>
      <c r="H254" s="134"/>
      <c r="I254" s="132"/>
      <c r="J254" s="160"/>
      <c r="K254" s="107"/>
      <c r="L254" s="107"/>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row>
    <row r="255" spans="1:56" x14ac:dyDescent="0.25">
      <c r="A255" s="107"/>
      <c r="B255" s="107"/>
      <c r="C255" s="671"/>
      <c r="D255" s="671"/>
      <c r="E255" s="671"/>
      <c r="F255" s="671"/>
      <c r="G255" s="134"/>
      <c r="H255" s="134"/>
      <c r="I255" s="132"/>
      <c r="J255" s="160"/>
      <c r="K255" s="107"/>
      <c r="L255" s="107"/>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row>
    <row r="256" spans="1:56" x14ac:dyDescent="0.25">
      <c r="A256" s="107"/>
      <c r="B256" s="107"/>
      <c r="C256" s="671"/>
      <c r="D256" s="671"/>
      <c r="E256" s="671"/>
      <c r="F256" s="671"/>
      <c r="G256" s="134"/>
      <c r="H256" s="134"/>
      <c r="I256" s="132"/>
      <c r="J256" s="160"/>
      <c r="K256" s="107"/>
      <c r="L256" s="107"/>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row>
    <row r="257" spans="1:56" x14ac:dyDescent="0.25">
      <c r="A257" s="107"/>
      <c r="B257" s="107"/>
      <c r="C257" s="671"/>
      <c r="D257" s="671"/>
      <c r="E257" s="671"/>
      <c r="F257" s="671"/>
      <c r="G257" s="134"/>
      <c r="H257" s="134"/>
      <c r="I257" s="132"/>
      <c r="J257" s="160"/>
      <c r="K257" s="107"/>
      <c r="L257" s="107"/>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row>
    <row r="258" spans="1:56" x14ac:dyDescent="0.25">
      <c r="A258" s="107"/>
      <c r="B258" s="107"/>
      <c r="C258" s="671"/>
      <c r="D258" s="671"/>
      <c r="E258" s="671"/>
      <c r="F258" s="671"/>
      <c r="G258" s="134"/>
      <c r="H258" s="134"/>
      <c r="I258" s="132"/>
      <c r="J258" s="160"/>
      <c r="K258" s="107"/>
      <c r="L258" s="107"/>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row>
    <row r="259" spans="1:56" x14ac:dyDescent="0.25">
      <c r="A259" s="107"/>
      <c r="B259" s="107"/>
      <c r="C259" s="671"/>
      <c r="D259" s="671"/>
      <c r="E259" s="671"/>
      <c r="F259" s="671"/>
      <c r="G259" s="134"/>
      <c r="H259" s="134"/>
      <c r="I259" s="132"/>
      <c r="J259" s="160"/>
      <c r="K259" s="107"/>
      <c r="L259" s="107"/>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row>
    <row r="260" spans="1:56" x14ac:dyDescent="0.25">
      <c r="A260" s="107"/>
      <c r="B260" s="107"/>
      <c r="C260" s="671"/>
      <c r="D260" s="671"/>
      <c r="E260" s="671"/>
      <c r="F260" s="671"/>
      <c r="G260" s="134"/>
      <c r="H260" s="134"/>
      <c r="I260" s="132"/>
      <c r="J260" s="160"/>
      <c r="K260" s="107"/>
      <c r="L260" s="107"/>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row>
    <row r="261" spans="1:56" x14ac:dyDescent="0.25">
      <c r="A261" s="107"/>
      <c r="B261" s="107"/>
      <c r="C261" s="671"/>
      <c r="D261" s="671"/>
      <c r="E261" s="671"/>
      <c r="F261" s="671"/>
      <c r="G261" s="134"/>
      <c r="H261" s="134"/>
      <c r="I261" s="132"/>
      <c r="J261" s="160"/>
      <c r="K261" s="107"/>
      <c r="L261" s="107"/>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row>
    <row r="262" spans="1:56" x14ac:dyDescent="0.25">
      <c r="A262" s="107"/>
      <c r="B262" s="107"/>
      <c r="C262" s="671"/>
      <c r="D262" s="671"/>
      <c r="E262" s="671"/>
      <c r="F262" s="671"/>
      <c r="G262" s="134"/>
      <c r="H262" s="134"/>
      <c r="I262" s="132"/>
      <c r="J262" s="160"/>
      <c r="K262" s="107"/>
      <c r="L262" s="107"/>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row>
    <row r="263" spans="1:56" x14ac:dyDescent="0.25">
      <c r="A263" s="107"/>
      <c r="B263" s="107"/>
      <c r="C263" s="671"/>
      <c r="D263" s="671"/>
      <c r="E263" s="671"/>
      <c r="F263" s="671"/>
      <c r="G263" s="134"/>
      <c r="H263" s="134"/>
      <c r="I263" s="132"/>
      <c r="J263" s="160"/>
      <c r="K263" s="107"/>
      <c r="L263" s="107"/>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row>
    <row r="264" spans="1:56" x14ac:dyDescent="0.25">
      <c r="A264" s="107"/>
      <c r="B264" s="107"/>
      <c r="C264" s="671"/>
      <c r="D264" s="671"/>
      <c r="E264" s="671"/>
      <c r="F264" s="671"/>
      <c r="G264" s="134"/>
      <c r="H264" s="134"/>
      <c r="I264" s="132"/>
      <c r="J264" s="160"/>
      <c r="K264" s="107"/>
      <c r="L264" s="107"/>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row>
    <row r="265" spans="1:56" x14ac:dyDescent="0.25">
      <c r="A265" s="107"/>
      <c r="B265" s="107"/>
      <c r="C265" s="671"/>
      <c r="D265" s="671"/>
      <c r="E265" s="671"/>
      <c r="F265" s="671"/>
      <c r="G265" s="134"/>
      <c r="H265" s="134"/>
      <c r="I265" s="132"/>
      <c r="J265" s="160"/>
      <c r="K265" s="107"/>
      <c r="L265" s="107"/>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row>
    <row r="266" spans="1:56" x14ac:dyDescent="0.25">
      <c r="A266" s="107"/>
      <c r="B266" s="107"/>
      <c r="C266" s="671"/>
      <c r="D266" s="671"/>
      <c r="E266" s="671"/>
      <c r="F266" s="671"/>
      <c r="G266" s="134"/>
      <c r="H266" s="134"/>
      <c r="I266" s="132"/>
      <c r="J266" s="160"/>
      <c r="K266" s="107"/>
      <c r="L266" s="107"/>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row>
    <row r="267" spans="1:56" x14ac:dyDescent="0.25">
      <c r="A267" s="107"/>
      <c r="B267" s="107"/>
      <c r="C267" s="671"/>
      <c r="D267" s="671"/>
      <c r="E267" s="671"/>
      <c r="F267" s="671"/>
      <c r="G267" s="134"/>
      <c r="H267" s="134"/>
      <c r="I267" s="132"/>
      <c r="J267" s="160"/>
      <c r="K267" s="107"/>
      <c r="L267" s="107"/>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row>
    <row r="268" spans="1:56" x14ac:dyDescent="0.25">
      <c r="A268" s="107"/>
      <c r="B268" s="107"/>
      <c r="C268" s="671"/>
      <c r="D268" s="671"/>
      <c r="E268" s="671"/>
      <c r="F268" s="671"/>
      <c r="G268" s="134"/>
      <c r="H268" s="134"/>
      <c r="I268" s="132"/>
      <c r="J268" s="160"/>
      <c r="K268" s="107"/>
      <c r="L268" s="107"/>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row>
    <row r="269" spans="1:56" x14ac:dyDescent="0.25">
      <c r="A269" s="107"/>
      <c r="B269" s="107"/>
      <c r="C269" s="671"/>
      <c r="D269" s="671"/>
      <c r="E269" s="671"/>
      <c r="F269" s="671"/>
      <c r="G269" s="134"/>
      <c r="H269" s="134"/>
      <c r="I269" s="132"/>
      <c r="J269" s="160"/>
      <c r="K269" s="107"/>
      <c r="L269" s="107"/>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row>
    <row r="270" spans="1:56" x14ac:dyDescent="0.25">
      <c r="A270" s="107"/>
      <c r="B270" s="107"/>
      <c r="C270" s="671"/>
      <c r="D270" s="671"/>
      <c r="E270" s="671"/>
      <c r="F270" s="671"/>
      <c r="G270" s="134"/>
      <c r="H270" s="134"/>
      <c r="I270" s="132"/>
      <c r="J270" s="160"/>
      <c r="K270" s="107"/>
      <c r="L270" s="107"/>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row>
    <row r="271" spans="1:56" x14ac:dyDescent="0.25">
      <c r="A271" s="107"/>
      <c r="B271" s="107"/>
      <c r="C271" s="671"/>
      <c r="D271" s="671"/>
      <c r="E271" s="671"/>
      <c r="F271" s="671"/>
      <c r="G271" s="134"/>
      <c r="H271" s="134"/>
      <c r="I271" s="132"/>
      <c r="J271" s="160"/>
      <c r="K271" s="107"/>
      <c r="L271" s="107"/>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row>
    <row r="272" spans="1:56" x14ac:dyDescent="0.25">
      <c r="A272" s="107"/>
      <c r="B272" s="107"/>
      <c r="C272" s="671"/>
      <c r="D272" s="671"/>
      <c r="E272" s="671"/>
      <c r="F272" s="671"/>
      <c r="G272" s="134"/>
      <c r="H272" s="134"/>
      <c r="I272" s="132"/>
      <c r="J272" s="160"/>
      <c r="K272" s="107"/>
      <c r="L272" s="107"/>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row>
    <row r="273" spans="1:56" x14ac:dyDescent="0.25">
      <c r="A273" s="107"/>
      <c r="B273" s="107"/>
      <c r="C273" s="671"/>
      <c r="D273" s="671"/>
      <c r="E273" s="671"/>
      <c r="F273" s="671"/>
      <c r="G273" s="134"/>
      <c r="H273" s="134"/>
      <c r="I273" s="132"/>
      <c r="J273" s="160"/>
      <c r="K273" s="107"/>
      <c r="L273" s="107"/>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row>
    <row r="274" spans="1:56" x14ac:dyDescent="0.25">
      <c r="A274" s="107"/>
      <c r="B274" s="107"/>
      <c r="C274" s="671"/>
      <c r="D274" s="671"/>
      <c r="E274" s="671"/>
      <c r="F274" s="671"/>
      <c r="G274" s="134"/>
      <c r="H274" s="134"/>
      <c r="I274" s="132"/>
      <c r="J274" s="160"/>
      <c r="K274" s="107"/>
      <c r="L274" s="107"/>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row>
    <row r="275" spans="1:56" x14ac:dyDescent="0.25">
      <c r="A275" s="107"/>
      <c r="B275" s="107"/>
      <c r="C275" s="671"/>
      <c r="D275" s="671"/>
      <c r="E275" s="671"/>
      <c r="F275" s="671"/>
      <c r="G275" s="134"/>
      <c r="H275" s="134"/>
      <c r="I275" s="132"/>
      <c r="J275" s="160"/>
      <c r="K275" s="107"/>
      <c r="L275" s="107"/>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row>
    <row r="276" spans="1:56" x14ac:dyDescent="0.25">
      <c r="A276" s="107"/>
      <c r="B276" s="107"/>
      <c r="C276" s="671"/>
      <c r="D276" s="671"/>
      <c r="E276" s="671"/>
      <c r="F276" s="671"/>
      <c r="G276" s="134"/>
      <c r="H276" s="134"/>
      <c r="I276" s="132"/>
      <c r="J276" s="160"/>
      <c r="K276" s="107"/>
      <c r="L276" s="107"/>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row>
    <row r="277" spans="1:56" x14ac:dyDescent="0.25">
      <c r="A277" s="107"/>
      <c r="B277" s="107"/>
      <c r="C277" s="671"/>
      <c r="D277" s="671"/>
      <c r="E277" s="671"/>
      <c r="F277" s="671"/>
      <c r="G277" s="134"/>
      <c r="H277" s="134"/>
      <c r="I277" s="132"/>
      <c r="J277" s="160"/>
      <c r="K277" s="107"/>
      <c r="L277" s="107"/>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row>
    <row r="278" spans="1:56" x14ac:dyDescent="0.25">
      <c r="A278" s="107"/>
      <c r="B278" s="107"/>
      <c r="C278" s="671"/>
      <c r="D278" s="671"/>
      <c r="E278" s="671"/>
      <c r="F278" s="671"/>
      <c r="G278" s="134"/>
      <c r="H278" s="134"/>
      <c r="I278" s="132"/>
      <c r="J278" s="160"/>
      <c r="K278" s="107"/>
      <c r="L278" s="107"/>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row>
    <row r="279" spans="1:56" x14ac:dyDescent="0.25">
      <c r="A279" s="107"/>
      <c r="B279" s="107"/>
      <c r="C279" s="671"/>
      <c r="D279" s="671"/>
      <c r="E279" s="671"/>
      <c r="F279" s="671"/>
      <c r="G279" s="134"/>
      <c r="H279" s="134"/>
      <c r="I279" s="132"/>
      <c r="J279" s="160"/>
      <c r="K279" s="107"/>
      <c r="L279" s="107"/>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row>
    <row r="280" spans="1:56" x14ac:dyDescent="0.25">
      <c r="A280" s="107"/>
      <c r="B280" s="107"/>
      <c r="C280" s="671"/>
      <c r="D280" s="671"/>
      <c r="E280" s="671"/>
      <c r="F280" s="671"/>
      <c r="G280" s="134"/>
      <c r="H280" s="134"/>
      <c r="I280" s="132"/>
      <c r="J280" s="160"/>
      <c r="K280" s="107"/>
      <c r="L280" s="107"/>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row>
    <row r="281" spans="1:56" x14ac:dyDescent="0.25">
      <c r="A281" s="107"/>
      <c r="B281" s="107"/>
      <c r="C281" s="671"/>
      <c r="D281" s="671"/>
      <c r="E281" s="671"/>
      <c r="F281" s="671"/>
      <c r="G281" s="134"/>
      <c r="H281" s="134"/>
      <c r="I281" s="132"/>
      <c r="J281" s="160"/>
      <c r="K281" s="107"/>
      <c r="L281" s="107"/>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row>
    <row r="282" spans="1:56" x14ac:dyDescent="0.25">
      <c r="A282" s="107"/>
      <c r="B282" s="107"/>
      <c r="C282" s="671"/>
      <c r="D282" s="671"/>
      <c r="E282" s="671"/>
      <c r="F282" s="671"/>
      <c r="G282" s="134"/>
      <c r="H282" s="134"/>
      <c r="I282" s="132"/>
      <c r="J282" s="160"/>
      <c r="K282" s="107"/>
      <c r="L282" s="107"/>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row>
    <row r="283" spans="1:56" x14ac:dyDescent="0.25">
      <c r="A283" s="107"/>
      <c r="B283" s="107"/>
      <c r="C283" s="671"/>
      <c r="D283" s="671"/>
      <c r="E283" s="671"/>
      <c r="F283" s="671"/>
      <c r="G283" s="134"/>
      <c r="H283" s="134"/>
      <c r="I283" s="132"/>
      <c r="J283" s="160"/>
      <c r="K283" s="107"/>
      <c r="L283" s="107"/>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row>
    <row r="284" spans="1:56" x14ac:dyDescent="0.25">
      <c r="A284" s="107"/>
      <c r="B284" s="107"/>
      <c r="C284" s="671"/>
      <c r="D284" s="671"/>
      <c r="E284" s="671"/>
      <c r="F284" s="671"/>
      <c r="G284" s="134"/>
      <c r="H284" s="134"/>
      <c r="I284" s="132"/>
      <c r="J284" s="160"/>
      <c r="K284" s="107"/>
      <c r="L284" s="107"/>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row>
    <row r="285" spans="1:56" x14ac:dyDescent="0.25">
      <c r="A285" s="107"/>
      <c r="B285" s="107"/>
      <c r="C285" s="671"/>
      <c r="D285" s="671"/>
      <c r="E285" s="671"/>
      <c r="F285" s="671"/>
      <c r="G285" s="134"/>
      <c r="H285" s="134"/>
      <c r="I285" s="132"/>
      <c r="J285" s="160"/>
      <c r="K285" s="107"/>
      <c r="L285" s="107"/>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row>
    <row r="286" spans="1:56" x14ac:dyDescent="0.25">
      <c r="A286" s="107"/>
      <c r="B286" s="107"/>
      <c r="C286" s="671"/>
      <c r="D286" s="671"/>
      <c r="E286" s="671"/>
      <c r="F286" s="671"/>
      <c r="G286" s="134"/>
      <c r="H286" s="134"/>
      <c r="I286" s="132"/>
      <c r="J286" s="160"/>
      <c r="K286" s="107"/>
      <c r="L286" s="107"/>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row>
    <row r="287" spans="1:56" x14ac:dyDescent="0.25">
      <c r="A287" s="107"/>
      <c r="B287" s="107"/>
      <c r="C287" s="671"/>
      <c r="D287" s="671"/>
      <c r="E287" s="671"/>
      <c r="F287" s="671"/>
      <c r="G287" s="134"/>
      <c r="H287" s="134"/>
      <c r="I287" s="132"/>
      <c r="J287" s="160"/>
      <c r="K287" s="107"/>
      <c r="L287" s="107"/>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row>
    <row r="288" spans="1:56" x14ac:dyDescent="0.25">
      <c r="A288" s="107"/>
      <c r="B288" s="107"/>
      <c r="C288" s="671"/>
      <c r="D288" s="671"/>
      <c r="E288" s="671"/>
      <c r="F288" s="671"/>
      <c r="G288" s="134"/>
      <c r="H288" s="134"/>
      <c r="I288" s="132"/>
      <c r="J288" s="160"/>
      <c r="K288" s="107"/>
      <c r="L288" s="107"/>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row>
    <row r="289" spans="1:56" x14ac:dyDescent="0.25">
      <c r="A289" s="107"/>
      <c r="B289" s="107"/>
      <c r="C289" s="671"/>
      <c r="D289" s="671"/>
      <c r="E289" s="671"/>
      <c r="F289" s="671"/>
      <c r="G289" s="134"/>
      <c r="H289" s="134"/>
      <c r="I289" s="132"/>
      <c r="J289" s="160"/>
      <c r="K289" s="107"/>
      <c r="L289" s="107"/>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row>
    <row r="290" spans="1:56" x14ac:dyDescent="0.25">
      <c r="A290" s="107"/>
      <c r="B290" s="107"/>
      <c r="C290" s="671"/>
      <c r="D290" s="671"/>
      <c r="E290" s="671"/>
      <c r="F290" s="671"/>
      <c r="G290" s="134"/>
      <c r="H290" s="134"/>
      <c r="I290" s="132"/>
      <c r="J290" s="160"/>
      <c r="K290" s="107"/>
      <c r="L290" s="107"/>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row>
    <row r="291" spans="1:56" x14ac:dyDescent="0.25">
      <c r="A291" s="107"/>
      <c r="B291" s="107"/>
      <c r="C291" s="671"/>
      <c r="D291" s="671"/>
      <c r="E291" s="671"/>
      <c r="F291" s="671"/>
      <c r="G291" s="134"/>
      <c r="H291" s="134"/>
      <c r="I291" s="132"/>
      <c r="J291" s="160"/>
      <c r="K291" s="107"/>
      <c r="L291" s="107"/>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row>
    <row r="292" spans="1:56" x14ac:dyDescent="0.25">
      <c r="A292" s="107"/>
      <c r="B292" s="107"/>
      <c r="C292" s="671"/>
      <c r="D292" s="671"/>
      <c r="E292" s="671"/>
      <c r="F292" s="671"/>
      <c r="G292" s="134"/>
      <c r="H292" s="134"/>
      <c r="I292" s="132"/>
      <c r="J292" s="160"/>
      <c r="K292" s="107"/>
      <c r="L292" s="107"/>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row>
    <row r="293" spans="1:56" x14ac:dyDescent="0.25">
      <c r="A293" s="107"/>
      <c r="B293" s="107"/>
      <c r="C293" s="671"/>
      <c r="D293" s="671"/>
      <c r="E293" s="671"/>
      <c r="F293" s="671"/>
      <c r="G293" s="134"/>
      <c r="H293" s="134"/>
      <c r="I293" s="132"/>
      <c r="J293" s="160"/>
      <c r="K293" s="107"/>
      <c r="L293" s="107"/>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row>
    <row r="294" spans="1:56" x14ac:dyDescent="0.25">
      <c r="A294" s="107"/>
      <c r="B294" s="107"/>
      <c r="C294" s="671"/>
      <c r="D294" s="671"/>
      <c r="E294" s="671"/>
      <c r="F294" s="671"/>
      <c r="G294" s="134"/>
      <c r="H294" s="134"/>
      <c r="I294" s="132"/>
      <c r="J294" s="160"/>
      <c r="K294" s="107"/>
      <c r="L294" s="107"/>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row>
    <row r="295" spans="1:56" x14ac:dyDescent="0.25">
      <c r="A295" s="107"/>
      <c r="B295" s="107"/>
      <c r="C295" s="671"/>
      <c r="D295" s="671"/>
      <c r="E295" s="671"/>
      <c r="F295" s="671"/>
      <c r="G295" s="134"/>
      <c r="H295" s="134"/>
      <c r="I295" s="132"/>
      <c r="J295" s="160"/>
      <c r="K295" s="107"/>
      <c r="L295" s="107"/>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row>
    <row r="296" spans="1:56" x14ac:dyDescent="0.25">
      <c r="A296" s="107"/>
      <c r="B296" s="107"/>
      <c r="C296" s="671"/>
      <c r="D296" s="671"/>
      <c r="E296" s="671"/>
      <c r="F296" s="671"/>
      <c r="G296" s="134"/>
      <c r="H296" s="134"/>
      <c r="I296" s="132"/>
      <c r="J296" s="160"/>
      <c r="K296" s="107"/>
      <c r="L296" s="107"/>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row>
    <row r="297" spans="1:56" x14ac:dyDescent="0.25">
      <c r="A297" s="107"/>
      <c r="B297" s="107"/>
      <c r="C297" s="671"/>
      <c r="D297" s="671"/>
      <c r="E297" s="671"/>
      <c r="F297" s="671"/>
      <c r="G297" s="134"/>
      <c r="H297" s="134"/>
      <c r="I297" s="132"/>
      <c r="J297" s="160"/>
      <c r="K297" s="107"/>
      <c r="L297" s="107"/>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row>
    <row r="298" spans="1:56" x14ac:dyDescent="0.25">
      <c r="A298" s="107"/>
      <c r="B298" s="107"/>
      <c r="C298" s="671"/>
      <c r="D298" s="671"/>
      <c r="E298" s="671"/>
      <c r="F298" s="671"/>
      <c r="G298" s="134"/>
      <c r="H298" s="134"/>
      <c r="I298" s="132"/>
      <c r="J298" s="160"/>
      <c r="K298" s="107"/>
      <c r="L298" s="107"/>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row>
    <row r="299" spans="1:56" x14ac:dyDescent="0.25">
      <c r="A299" s="107"/>
      <c r="B299" s="107"/>
      <c r="C299" s="671"/>
      <c r="D299" s="671"/>
      <c r="E299" s="671"/>
      <c r="F299" s="671"/>
      <c r="G299" s="134"/>
      <c r="H299" s="134"/>
      <c r="I299" s="132"/>
      <c r="J299" s="160"/>
      <c r="K299" s="107"/>
      <c r="L299" s="107"/>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row>
    <row r="300" spans="1:56" x14ac:dyDescent="0.25">
      <c r="A300" s="107"/>
      <c r="B300" s="107"/>
      <c r="C300" s="671"/>
      <c r="D300" s="671"/>
      <c r="E300" s="671"/>
      <c r="F300" s="671"/>
      <c r="G300" s="134"/>
      <c r="H300" s="134"/>
      <c r="I300" s="132"/>
      <c r="J300" s="160"/>
      <c r="K300" s="107"/>
      <c r="L300" s="107"/>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row>
    <row r="301" spans="1:56" x14ac:dyDescent="0.25">
      <c r="A301" s="107"/>
      <c r="B301" s="107"/>
      <c r="C301" s="671"/>
      <c r="D301" s="671"/>
      <c r="E301" s="671"/>
      <c r="F301" s="671"/>
      <c r="G301" s="134"/>
      <c r="H301" s="134"/>
      <c r="I301" s="132"/>
      <c r="J301" s="160"/>
      <c r="K301" s="107"/>
      <c r="L301" s="107"/>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row>
    <row r="302" spans="1:56" x14ac:dyDescent="0.25">
      <c r="A302" s="107"/>
      <c r="B302" s="107"/>
      <c r="C302" s="671"/>
      <c r="D302" s="671"/>
      <c r="E302" s="671"/>
      <c r="F302" s="671"/>
      <c r="G302" s="134"/>
      <c r="H302" s="134"/>
      <c r="I302" s="132"/>
      <c r="J302" s="160"/>
      <c r="K302" s="107"/>
      <c r="L302" s="107"/>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row>
    <row r="303" spans="1:56" x14ac:dyDescent="0.25">
      <c r="A303" s="107"/>
      <c r="B303" s="107"/>
      <c r="C303" s="671"/>
      <c r="D303" s="671"/>
      <c r="E303" s="671"/>
      <c r="F303" s="671"/>
      <c r="G303" s="134"/>
      <c r="H303" s="134"/>
      <c r="I303" s="132"/>
      <c r="J303" s="160"/>
      <c r="K303" s="107"/>
      <c r="L303" s="107"/>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row>
    <row r="304" spans="1:56" x14ac:dyDescent="0.25">
      <c r="A304" s="107"/>
      <c r="B304" s="107"/>
      <c r="C304" s="671"/>
      <c r="D304" s="671"/>
      <c r="E304" s="671"/>
      <c r="F304" s="671"/>
      <c r="G304" s="134"/>
      <c r="H304" s="134"/>
      <c r="I304" s="132"/>
      <c r="J304" s="160"/>
      <c r="K304" s="107"/>
      <c r="L304" s="107"/>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row>
    <row r="305" spans="1:56" x14ac:dyDescent="0.25">
      <c r="A305" s="107"/>
      <c r="B305" s="107"/>
      <c r="C305" s="671"/>
      <c r="D305" s="671"/>
      <c r="E305" s="671"/>
      <c r="F305" s="671"/>
      <c r="G305" s="134"/>
      <c r="H305" s="134"/>
      <c r="I305" s="132"/>
      <c r="J305" s="160"/>
      <c r="K305" s="107"/>
      <c r="L305" s="107"/>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row>
    <row r="306" spans="1:56" x14ac:dyDescent="0.25">
      <c r="A306" s="107"/>
      <c r="B306" s="107"/>
      <c r="C306" s="671"/>
      <c r="D306" s="671"/>
      <c r="E306" s="671"/>
      <c r="F306" s="671"/>
      <c r="G306" s="134"/>
      <c r="H306" s="134"/>
      <c r="I306" s="132"/>
      <c r="J306" s="160"/>
      <c r="K306" s="107"/>
      <c r="L306" s="107"/>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row>
    <row r="307" spans="1:56" x14ac:dyDescent="0.25">
      <c r="A307" s="107"/>
      <c r="B307" s="107"/>
      <c r="C307" s="671"/>
      <c r="D307" s="671"/>
      <c r="E307" s="671"/>
      <c r="F307" s="671"/>
      <c r="G307" s="134"/>
      <c r="H307" s="134"/>
      <c r="I307" s="132"/>
      <c r="J307" s="160"/>
      <c r="K307" s="107"/>
      <c r="L307" s="107"/>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row>
    <row r="308" spans="1:56" x14ac:dyDescent="0.25">
      <c r="A308" s="107"/>
      <c r="B308" s="107"/>
      <c r="C308" s="671"/>
      <c r="D308" s="671"/>
      <c r="E308" s="671"/>
      <c r="F308" s="671"/>
      <c r="G308" s="134"/>
      <c r="H308" s="134"/>
      <c r="I308" s="132"/>
      <c r="J308" s="160"/>
      <c r="K308" s="107"/>
      <c r="L308" s="107"/>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row>
    <row r="309" spans="1:56" x14ac:dyDescent="0.25">
      <c r="A309" s="107"/>
      <c r="B309" s="107"/>
      <c r="C309" s="671"/>
      <c r="D309" s="671"/>
      <c r="E309" s="671"/>
      <c r="F309" s="671"/>
      <c r="G309" s="134"/>
      <c r="H309" s="134"/>
      <c r="I309" s="132"/>
      <c r="J309" s="160"/>
      <c r="K309" s="107"/>
      <c r="L309" s="107"/>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row>
    <row r="310" spans="1:56" x14ac:dyDescent="0.25">
      <c r="A310" s="107"/>
      <c r="B310" s="107"/>
      <c r="C310" s="671"/>
      <c r="D310" s="671"/>
      <c r="E310" s="671"/>
      <c r="F310" s="671"/>
      <c r="G310" s="134"/>
      <c r="H310" s="134"/>
      <c r="I310" s="132"/>
      <c r="J310" s="160"/>
      <c r="K310" s="107"/>
      <c r="L310" s="107"/>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row>
    <row r="311" spans="1:56" x14ac:dyDescent="0.25">
      <c r="A311" s="107"/>
      <c r="B311" s="107"/>
      <c r="C311" s="671"/>
      <c r="D311" s="671"/>
      <c r="E311" s="671"/>
      <c r="F311" s="671"/>
      <c r="G311" s="134"/>
      <c r="H311" s="134"/>
      <c r="I311" s="132"/>
      <c r="J311" s="160"/>
      <c r="K311" s="107"/>
      <c r="L311" s="107"/>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row>
    <row r="312" spans="1:56" x14ac:dyDescent="0.25">
      <c r="A312" s="107"/>
      <c r="B312" s="107"/>
      <c r="C312" s="671"/>
      <c r="D312" s="671"/>
      <c r="E312" s="671"/>
      <c r="F312" s="671"/>
      <c r="G312" s="134"/>
      <c r="H312" s="134"/>
      <c r="I312" s="132"/>
      <c r="J312" s="160"/>
      <c r="K312" s="107"/>
      <c r="L312" s="107"/>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row>
    <row r="313" spans="1:56" x14ac:dyDescent="0.25">
      <c r="A313" s="107"/>
      <c r="B313" s="107"/>
      <c r="C313" s="671"/>
      <c r="D313" s="671"/>
      <c r="E313" s="671"/>
      <c r="F313" s="671"/>
      <c r="G313" s="134"/>
      <c r="H313" s="134"/>
      <c r="I313" s="132"/>
      <c r="J313" s="160"/>
      <c r="K313" s="107"/>
      <c r="L313" s="107"/>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row>
    <row r="314" spans="1:56" x14ac:dyDescent="0.25">
      <c r="A314" s="107"/>
      <c r="B314" s="107"/>
      <c r="C314" s="671"/>
      <c r="D314" s="671"/>
      <c r="E314" s="671"/>
      <c r="F314" s="671"/>
      <c r="G314" s="134"/>
      <c r="H314" s="134"/>
      <c r="I314" s="132"/>
      <c r="J314" s="160"/>
      <c r="K314" s="107"/>
      <c r="L314" s="107"/>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row>
    <row r="315" spans="1:56" x14ac:dyDescent="0.25">
      <c r="A315" s="107"/>
      <c r="B315" s="107"/>
      <c r="C315" s="671"/>
      <c r="D315" s="671"/>
      <c r="E315" s="671"/>
      <c r="F315" s="671"/>
      <c r="G315" s="134"/>
      <c r="H315" s="134"/>
      <c r="I315" s="132"/>
      <c r="J315" s="160"/>
      <c r="K315" s="107"/>
      <c r="L315" s="107"/>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row>
    <row r="316" spans="1:56" x14ac:dyDescent="0.25">
      <c r="A316" s="107"/>
      <c r="B316" s="107"/>
      <c r="C316" s="671"/>
      <c r="D316" s="671"/>
      <c r="E316" s="671"/>
      <c r="F316" s="671"/>
      <c r="G316" s="134"/>
      <c r="H316" s="134"/>
      <c r="I316" s="132"/>
      <c r="J316" s="160"/>
      <c r="K316" s="107"/>
      <c r="L316" s="107"/>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row>
    <row r="317" spans="1:56" x14ac:dyDescent="0.25">
      <c r="A317" s="107"/>
      <c r="B317" s="107"/>
      <c r="C317" s="671"/>
      <c r="D317" s="671"/>
      <c r="E317" s="671"/>
      <c r="F317" s="671"/>
      <c r="G317" s="134"/>
      <c r="H317" s="134"/>
      <c r="I317" s="132"/>
      <c r="J317" s="160"/>
      <c r="K317" s="107"/>
      <c r="L317" s="107"/>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row>
    <row r="318" spans="1:56" x14ac:dyDescent="0.25">
      <c r="A318" s="107"/>
      <c r="B318" s="107"/>
      <c r="C318" s="671"/>
      <c r="D318" s="671"/>
      <c r="E318" s="671"/>
      <c r="F318" s="671"/>
      <c r="G318" s="134"/>
      <c r="H318" s="134"/>
      <c r="I318" s="132"/>
      <c r="J318" s="160"/>
      <c r="K318" s="107"/>
      <c r="L318" s="107"/>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row>
    <row r="319" spans="1:56" x14ac:dyDescent="0.25">
      <c r="A319" s="107"/>
      <c r="B319" s="107"/>
      <c r="C319" s="671"/>
      <c r="D319" s="671"/>
      <c r="E319" s="671"/>
      <c r="F319" s="671"/>
      <c r="G319" s="134"/>
      <c r="H319" s="134"/>
      <c r="I319" s="132"/>
      <c r="J319" s="160"/>
      <c r="K319" s="107"/>
      <c r="L319" s="107"/>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row>
    <row r="320" spans="1:56" x14ac:dyDescent="0.25">
      <c r="A320" s="107"/>
      <c r="B320" s="107"/>
      <c r="C320" s="671"/>
      <c r="D320" s="671"/>
      <c r="E320" s="671"/>
      <c r="F320" s="671"/>
      <c r="G320" s="134"/>
      <c r="H320" s="134"/>
      <c r="I320" s="132"/>
      <c r="J320" s="160"/>
      <c r="K320" s="107"/>
      <c r="L320" s="107"/>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row>
    <row r="321" spans="1:56" x14ac:dyDescent="0.25">
      <c r="A321" s="107"/>
      <c r="B321" s="107"/>
      <c r="C321" s="671"/>
      <c r="D321" s="671"/>
      <c r="E321" s="671"/>
      <c r="F321" s="671"/>
      <c r="G321" s="134"/>
      <c r="H321" s="134"/>
      <c r="I321" s="132"/>
      <c r="J321" s="160"/>
      <c r="K321" s="107"/>
      <c r="L321" s="107"/>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row>
    <row r="322" spans="1:56" x14ac:dyDescent="0.25">
      <c r="A322" s="107"/>
      <c r="B322" s="107"/>
      <c r="C322" s="671"/>
      <c r="D322" s="671"/>
      <c r="E322" s="671"/>
      <c r="F322" s="671"/>
      <c r="G322" s="134"/>
      <c r="H322" s="134"/>
      <c r="I322" s="132"/>
      <c r="J322" s="160"/>
      <c r="K322" s="107"/>
      <c r="L322" s="107"/>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row>
    <row r="323" spans="1:56" x14ac:dyDescent="0.25">
      <c r="A323" s="107"/>
      <c r="B323" s="107"/>
      <c r="C323" s="671"/>
      <c r="D323" s="671"/>
      <c r="E323" s="671"/>
      <c r="F323" s="671"/>
      <c r="G323" s="134"/>
      <c r="H323" s="134"/>
      <c r="I323" s="132"/>
      <c r="J323" s="160"/>
      <c r="K323" s="107"/>
      <c r="L323" s="107"/>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row>
    <row r="324" spans="1:56" x14ac:dyDescent="0.25">
      <c r="A324" s="107"/>
      <c r="B324" s="107"/>
      <c r="C324" s="671"/>
      <c r="D324" s="671"/>
      <c r="E324" s="671"/>
      <c r="F324" s="671"/>
      <c r="G324" s="134"/>
      <c r="H324" s="134"/>
      <c r="I324" s="132"/>
      <c r="J324" s="160"/>
      <c r="K324" s="107"/>
      <c r="L324" s="107"/>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row>
    <row r="325" spans="1:56" x14ac:dyDescent="0.25">
      <c r="A325" s="107"/>
      <c r="B325" s="107"/>
      <c r="C325" s="671"/>
      <c r="D325" s="671"/>
      <c r="E325" s="671"/>
      <c r="F325" s="671"/>
      <c r="G325" s="134"/>
      <c r="H325" s="134"/>
      <c r="I325" s="132"/>
      <c r="J325" s="160"/>
      <c r="K325" s="107"/>
      <c r="L325" s="107"/>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row>
    <row r="326" spans="1:56" x14ac:dyDescent="0.25">
      <c r="A326" s="107"/>
      <c r="B326" s="107"/>
      <c r="C326" s="671"/>
      <c r="D326" s="671"/>
      <c r="E326" s="671"/>
      <c r="F326" s="671"/>
      <c r="G326" s="134"/>
      <c r="H326" s="134"/>
      <c r="I326" s="132"/>
      <c r="J326" s="160"/>
      <c r="K326" s="107"/>
      <c r="L326" s="107"/>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row>
    <row r="327" spans="1:56" x14ac:dyDescent="0.25">
      <c r="A327" s="107"/>
      <c r="B327" s="107"/>
      <c r="C327" s="671"/>
      <c r="D327" s="671"/>
      <c r="E327" s="671"/>
      <c r="F327" s="671"/>
      <c r="G327" s="134"/>
      <c r="H327" s="134"/>
      <c r="I327" s="132"/>
      <c r="J327" s="160"/>
      <c r="K327" s="107"/>
      <c r="L327" s="107"/>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row>
    <row r="328" spans="1:56" x14ac:dyDescent="0.25">
      <c r="A328" s="107"/>
      <c r="B328" s="107"/>
      <c r="C328" s="671"/>
      <c r="D328" s="671"/>
      <c r="E328" s="671"/>
      <c r="F328" s="671"/>
      <c r="G328" s="134"/>
      <c r="H328" s="134"/>
      <c r="I328" s="132"/>
      <c r="J328" s="160"/>
      <c r="K328" s="107"/>
      <c r="L328" s="107"/>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row>
    <row r="329" spans="1:56" x14ac:dyDescent="0.25">
      <c r="A329" s="107"/>
      <c r="B329" s="107"/>
      <c r="C329" s="671"/>
      <c r="D329" s="671"/>
      <c r="E329" s="671"/>
      <c r="F329" s="671"/>
      <c r="G329" s="134"/>
      <c r="H329" s="134"/>
      <c r="I329" s="132"/>
      <c r="J329" s="160"/>
      <c r="K329" s="107"/>
      <c r="L329" s="107"/>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row>
    <row r="330" spans="1:56" x14ac:dyDescent="0.25">
      <c r="A330" s="107"/>
      <c r="B330" s="107"/>
      <c r="C330" s="671"/>
      <c r="D330" s="671"/>
      <c r="E330" s="671"/>
      <c r="F330" s="671"/>
      <c r="G330" s="134"/>
      <c r="H330" s="134"/>
      <c r="I330" s="132"/>
      <c r="J330" s="160"/>
      <c r="K330" s="107"/>
      <c r="L330" s="107"/>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row>
    <row r="331" spans="1:56" x14ac:dyDescent="0.25">
      <c r="A331" s="107"/>
      <c r="B331" s="107"/>
      <c r="C331" s="671"/>
      <c r="D331" s="671"/>
      <c r="E331" s="671"/>
      <c r="F331" s="671"/>
      <c r="G331" s="134"/>
      <c r="H331" s="134"/>
      <c r="I331" s="132"/>
      <c r="J331" s="160"/>
      <c r="K331" s="107"/>
      <c r="L331" s="107"/>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row>
    <row r="332" spans="1:56" x14ac:dyDescent="0.25">
      <c r="A332" s="107"/>
      <c r="B332" s="107"/>
      <c r="C332" s="671"/>
      <c r="D332" s="671"/>
      <c r="E332" s="671"/>
      <c r="F332" s="671"/>
      <c r="G332" s="134"/>
      <c r="H332" s="134"/>
      <c r="I332" s="132"/>
      <c r="J332" s="160"/>
      <c r="K332" s="107"/>
      <c r="L332" s="107"/>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row>
    <row r="333" spans="1:56" x14ac:dyDescent="0.25">
      <c r="A333" s="107"/>
      <c r="B333" s="107"/>
      <c r="C333" s="671"/>
      <c r="D333" s="671"/>
      <c r="E333" s="671"/>
      <c r="F333" s="671"/>
      <c r="G333" s="134"/>
      <c r="H333" s="134"/>
      <c r="I333" s="132"/>
      <c r="J333" s="160"/>
      <c r="K333" s="107"/>
      <c r="L333" s="107"/>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row>
    <row r="334" spans="1:56" x14ac:dyDescent="0.25">
      <c r="A334" s="107"/>
      <c r="B334" s="107"/>
      <c r="C334" s="671"/>
      <c r="D334" s="671"/>
      <c r="E334" s="671"/>
      <c r="F334" s="671"/>
      <c r="G334" s="134"/>
      <c r="H334" s="134"/>
      <c r="I334" s="132"/>
      <c r="J334" s="160"/>
      <c r="K334" s="107"/>
      <c r="L334" s="107"/>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row>
    <row r="335" spans="1:56" x14ac:dyDescent="0.25">
      <c r="A335" s="107"/>
      <c r="B335" s="107"/>
      <c r="C335" s="671"/>
      <c r="D335" s="671"/>
      <c r="E335" s="671"/>
      <c r="F335" s="671"/>
      <c r="G335" s="134"/>
      <c r="H335" s="134"/>
      <c r="I335" s="132"/>
      <c r="J335" s="160"/>
      <c r="K335" s="107"/>
      <c r="L335" s="107"/>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row>
    <row r="336" spans="1:56" x14ac:dyDescent="0.25">
      <c r="A336" s="107"/>
      <c r="B336" s="107"/>
      <c r="C336" s="671"/>
      <c r="D336" s="671"/>
      <c r="E336" s="671"/>
      <c r="F336" s="671"/>
      <c r="G336" s="134"/>
      <c r="H336" s="134"/>
      <c r="I336" s="132"/>
      <c r="J336" s="160"/>
      <c r="K336" s="107"/>
      <c r="L336" s="107"/>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row>
    <row r="337" spans="1:56" x14ac:dyDescent="0.25">
      <c r="A337" s="107"/>
      <c r="B337" s="107"/>
      <c r="C337" s="671"/>
      <c r="D337" s="671"/>
      <c r="E337" s="671"/>
      <c r="F337" s="671"/>
      <c r="G337" s="134"/>
      <c r="H337" s="134"/>
      <c r="I337" s="132"/>
      <c r="J337" s="160"/>
      <c r="K337" s="107"/>
      <c r="L337" s="107"/>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row>
    <row r="338" spans="1:56" x14ac:dyDescent="0.25">
      <c r="A338" s="107"/>
      <c r="B338" s="107"/>
      <c r="C338" s="671"/>
      <c r="D338" s="671"/>
      <c r="E338" s="671"/>
      <c r="F338" s="671"/>
      <c r="G338" s="134"/>
      <c r="H338" s="134"/>
      <c r="I338" s="132"/>
      <c r="J338" s="160"/>
      <c r="K338" s="107"/>
      <c r="L338" s="107"/>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row>
    <row r="339" spans="1:56" x14ac:dyDescent="0.25">
      <c r="A339" s="107"/>
      <c r="B339" s="107"/>
      <c r="C339" s="671"/>
      <c r="D339" s="671"/>
      <c r="E339" s="671"/>
      <c r="F339" s="671"/>
      <c r="G339" s="134"/>
      <c r="H339" s="134"/>
      <c r="I339" s="132"/>
      <c r="J339" s="160"/>
      <c r="K339" s="107"/>
      <c r="L339" s="107"/>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row>
    <row r="340" spans="1:56" x14ac:dyDescent="0.25">
      <c r="A340" s="107"/>
      <c r="B340" s="107"/>
      <c r="C340" s="671"/>
      <c r="D340" s="671"/>
      <c r="E340" s="671"/>
      <c r="F340" s="671"/>
      <c r="G340" s="134"/>
      <c r="H340" s="134"/>
      <c r="I340" s="132"/>
      <c r="J340" s="160"/>
      <c r="K340" s="107"/>
      <c r="L340" s="107"/>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row>
    <row r="341" spans="1:56" x14ac:dyDescent="0.25">
      <c r="A341" s="107"/>
      <c r="B341" s="107"/>
      <c r="C341" s="671"/>
      <c r="D341" s="671"/>
      <c r="E341" s="671"/>
      <c r="F341" s="671"/>
      <c r="G341" s="134"/>
      <c r="H341" s="134"/>
      <c r="I341" s="132"/>
      <c r="J341" s="160"/>
      <c r="K341" s="107"/>
      <c r="L341" s="107"/>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row>
    <row r="342" spans="1:56" x14ac:dyDescent="0.25">
      <c r="A342" s="107"/>
      <c r="B342" s="107"/>
      <c r="C342" s="671"/>
      <c r="D342" s="671"/>
      <c r="E342" s="671"/>
      <c r="F342" s="671"/>
      <c r="G342" s="134"/>
      <c r="H342" s="134"/>
      <c r="I342" s="132"/>
      <c r="J342" s="160"/>
      <c r="K342" s="107"/>
      <c r="L342" s="107"/>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row>
    <row r="343" spans="1:56" x14ac:dyDescent="0.25">
      <c r="A343" s="107"/>
      <c r="B343" s="107"/>
      <c r="C343" s="671"/>
      <c r="D343" s="671"/>
      <c r="E343" s="671"/>
      <c r="F343" s="671"/>
      <c r="G343" s="134"/>
      <c r="H343" s="134"/>
      <c r="I343" s="132"/>
      <c r="J343" s="160"/>
      <c r="K343" s="107"/>
      <c r="L343" s="107"/>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row>
    <row r="344" spans="1:56" x14ac:dyDescent="0.25">
      <c r="A344" s="107"/>
      <c r="B344" s="107"/>
      <c r="C344" s="671"/>
      <c r="D344" s="671"/>
      <c r="E344" s="671"/>
      <c r="F344" s="671"/>
      <c r="G344" s="134"/>
      <c r="H344" s="134"/>
      <c r="I344" s="132"/>
      <c r="J344" s="160"/>
      <c r="K344" s="107"/>
      <c r="L344" s="107"/>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row>
    <row r="345" spans="1:56" x14ac:dyDescent="0.25">
      <c r="A345" s="107"/>
      <c r="B345" s="107"/>
      <c r="C345" s="671"/>
      <c r="D345" s="671"/>
      <c r="E345" s="671"/>
      <c r="F345" s="671"/>
      <c r="G345" s="134"/>
      <c r="H345" s="134"/>
      <c r="I345" s="132"/>
      <c r="J345" s="160"/>
      <c r="K345" s="107"/>
      <c r="L345" s="107"/>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row>
    <row r="346" spans="1:56" x14ac:dyDescent="0.25">
      <c r="A346" s="107"/>
      <c r="B346" s="107"/>
      <c r="C346" s="671"/>
      <c r="D346" s="671"/>
      <c r="E346" s="671"/>
      <c r="F346" s="671"/>
      <c r="G346" s="134"/>
      <c r="H346" s="134"/>
      <c r="I346" s="132"/>
      <c r="J346" s="160"/>
      <c r="K346" s="107"/>
      <c r="L346" s="107"/>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row>
    <row r="347" spans="1:56" x14ac:dyDescent="0.25">
      <c r="A347" s="107"/>
      <c r="B347" s="107"/>
      <c r="C347" s="671"/>
      <c r="D347" s="671"/>
      <c r="E347" s="671"/>
      <c r="F347" s="671"/>
      <c r="G347" s="134"/>
      <c r="H347" s="134"/>
      <c r="I347" s="132"/>
      <c r="J347" s="160"/>
      <c r="K347" s="107"/>
      <c r="L347" s="107"/>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row>
    <row r="348" spans="1:56" x14ac:dyDescent="0.25">
      <c r="A348" s="107"/>
      <c r="B348" s="107"/>
      <c r="C348" s="671"/>
      <c r="D348" s="671"/>
      <c r="E348" s="671"/>
      <c r="F348" s="671"/>
      <c r="G348" s="134"/>
      <c r="H348" s="134"/>
      <c r="I348" s="132"/>
      <c r="J348" s="160"/>
      <c r="K348" s="107"/>
      <c r="L348" s="107"/>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row>
    <row r="349" spans="1:56" x14ac:dyDescent="0.25">
      <c r="A349" s="107"/>
      <c r="B349" s="107"/>
      <c r="C349" s="671"/>
      <c r="D349" s="671"/>
      <c r="E349" s="671"/>
      <c r="F349" s="671"/>
      <c r="G349" s="134"/>
      <c r="H349" s="134"/>
      <c r="I349" s="132"/>
      <c r="J349" s="160"/>
      <c r="K349" s="107"/>
      <c r="L349" s="107"/>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row>
    <row r="350" spans="1:56" x14ac:dyDescent="0.25">
      <c r="A350" s="107"/>
      <c r="B350" s="107"/>
      <c r="C350" s="671"/>
      <c r="D350" s="671"/>
      <c r="E350" s="671"/>
      <c r="F350" s="671"/>
      <c r="G350" s="134"/>
      <c r="H350" s="134"/>
      <c r="I350" s="132"/>
      <c r="J350" s="160"/>
      <c r="K350" s="107"/>
      <c r="L350" s="107"/>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row>
    <row r="351" spans="1:56" x14ac:dyDescent="0.25">
      <c r="A351" s="107"/>
      <c r="B351" s="107"/>
      <c r="C351" s="671"/>
      <c r="D351" s="671"/>
      <c r="E351" s="671"/>
      <c r="F351" s="671"/>
      <c r="G351" s="134"/>
      <c r="H351" s="134"/>
      <c r="I351" s="132"/>
      <c r="J351" s="160"/>
      <c r="K351" s="107"/>
      <c r="L351" s="107"/>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row>
    <row r="352" spans="1:56" x14ac:dyDescent="0.25">
      <c r="A352" s="107"/>
      <c r="B352" s="107"/>
      <c r="C352" s="671"/>
      <c r="D352" s="671"/>
      <c r="E352" s="671"/>
      <c r="F352" s="671"/>
      <c r="G352" s="134"/>
      <c r="H352" s="134"/>
      <c r="I352" s="132"/>
      <c r="J352" s="160"/>
      <c r="K352" s="107"/>
      <c r="L352" s="107"/>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row>
    <row r="353" spans="1:56" x14ac:dyDescent="0.25">
      <c r="A353" s="107"/>
      <c r="B353" s="107"/>
      <c r="C353" s="671"/>
      <c r="D353" s="671"/>
      <c r="E353" s="671"/>
      <c r="F353" s="671"/>
      <c r="G353" s="134"/>
      <c r="H353" s="134"/>
      <c r="I353" s="132"/>
      <c r="J353" s="160"/>
      <c r="K353" s="107"/>
      <c r="L353" s="107"/>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row>
    <row r="354" spans="1:56" x14ac:dyDescent="0.25">
      <c r="A354" s="107"/>
      <c r="B354" s="107"/>
      <c r="C354" s="671"/>
      <c r="D354" s="671"/>
      <c r="E354" s="671"/>
      <c r="F354" s="671"/>
      <c r="G354" s="134"/>
      <c r="H354" s="134"/>
      <c r="I354" s="132"/>
      <c r="J354" s="160"/>
      <c r="K354" s="107"/>
      <c r="L354" s="107"/>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row>
    <row r="355" spans="1:56" x14ac:dyDescent="0.25">
      <c r="A355" s="107"/>
      <c r="B355" s="107"/>
      <c r="C355" s="671"/>
      <c r="D355" s="671"/>
      <c r="E355" s="671"/>
      <c r="F355" s="671"/>
      <c r="G355" s="134"/>
      <c r="H355" s="134"/>
      <c r="I355" s="132"/>
      <c r="J355" s="160"/>
      <c r="K355" s="107"/>
      <c r="L355" s="107"/>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row>
    <row r="356" spans="1:56" x14ac:dyDescent="0.25">
      <c r="A356" s="107"/>
      <c r="B356" s="107"/>
      <c r="C356" s="671"/>
      <c r="D356" s="671"/>
      <c r="E356" s="671"/>
      <c r="F356" s="671"/>
      <c r="G356" s="134"/>
      <c r="H356" s="134"/>
      <c r="I356" s="132"/>
      <c r="J356" s="160"/>
      <c r="K356" s="107"/>
      <c r="L356" s="107"/>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row>
    <row r="357" spans="1:56" x14ac:dyDescent="0.25">
      <c r="A357" s="107"/>
      <c r="B357" s="107"/>
      <c r="C357" s="671"/>
      <c r="D357" s="671"/>
      <c r="E357" s="671"/>
      <c r="F357" s="671"/>
      <c r="G357" s="134"/>
      <c r="H357" s="134"/>
      <c r="I357" s="132"/>
      <c r="J357" s="160"/>
      <c r="K357" s="107"/>
      <c r="L357" s="107"/>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row>
    <row r="358" spans="1:56" x14ac:dyDescent="0.25">
      <c r="A358" s="107"/>
      <c r="B358" s="107"/>
      <c r="C358" s="671"/>
      <c r="D358" s="671"/>
      <c r="E358" s="671"/>
      <c r="F358" s="671"/>
      <c r="G358" s="134"/>
      <c r="H358" s="134"/>
      <c r="I358" s="132"/>
      <c r="J358" s="160"/>
      <c r="K358" s="107"/>
      <c r="L358" s="107"/>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c r="AU358" s="160"/>
      <c r="AV358" s="160"/>
      <c r="AW358" s="160"/>
      <c r="AX358" s="160"/>
      <c r="AY358" s="160"/>
      <c r="AZ358" s="160"/>
      <c r="BA358" s="160"/>
      <c r="BB358" s="160"/>
      <c r="BC358" s="160"/>
      <c r="BD358" s="160"/>
    </row>
    <row r="359" spans="1:56" x14ac:dyDescent="0.25">
      <c r="A359" s="107"/>
      <c r="B359" s="107"/>
      <c r="C359" s="671"/>
      <c r="D359" s="671"/>
      <c r="E359" s="671"/>
      <c r="F359" s="671"/>
      <c r="G359" s="134"/>
      <c r="H359" s="134"/>
      <c r="I359" s="132"/>
      <c r="J359" s="160"/>
      <c r="K359" s="107"/>
      <c r="L359" s="107"/>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row>
    <row r="360" spans="1:56" x14ac:dyDescent="0.25">
      <c r="A360" s="107"/>
      <c r="B360" s="107"/>
      <c r="C360" s="671"/>
      <c r="D360" s="671"/>
      <c r="E360" s="671"/>
      <c r="F360" s="671"/>
      <c r="G360" s="134"/>
      <c r="H360" s="134"/>
      <c r="I360" s="132"/>
      <c r="J360" s="160"/>
      <c r="K360" s="107"/>
      <c r="L360" s="107"/>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c r="AV360" s="160"/>
      <c r="AW360" s="160"/>
      <c r="AX360" s="160"/>
      <c r="AY360" s="160"/>
      <c r="AZ360" s="160"/>
      <c r="BA360" s="160"/>
      <c r="BB360" s="160"/>
      <c r="BC360" s="160"/>
      <c r="BD360" s="160"/>
    </row>
    <row r="361" spans="1:56" x14ac:dyDescent="0.25">
      <c r="A361" s="107"/>
      <c r="B361" s="107"/>
      <c r="C361" s="671"/>
      <c r="D361" s="671"/>
      <c r="E361" s="671"/>
      <c r="F361" s="671"/>
      <c r="G361" s="134"/>
      <c r="H361" s="134"/>
      <c r="I361" s="132"/>
      <c r="J361" s="160"/>
      <c r="K361" s="107"/>
      <c r="L361" s="107"/>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c r="AU361" s="160"/>
      <c r="AV361" s="160"/>
      <c r="AW361" s="160"/>
      <c r="AX361" s="160"/>
      <c r="AY361" s="160"/>
      <c r="AZ361" s="160"/>
      <c r="BA361" s="160"/>
      <c r="BB361" s="160"/>
      <c r="BC361" s="160"/>
      <c r="BD361" s="160"/>
    </row>
    <row r="362" spans="1:56" x14ac:dyDescent="0.25">
      <c r="A362" s="107"/>
      <c r="B362" s="107"/>
      <c r="C362" s="671"/>
      <c r="D362" s="671"/>
      <c r="E362" s="671"/>
      <c r="F362" s="671"/>
      <c r="G362" s="134"/>
      <c r="H362" s="134"/>
      <c r="I362" s="132"/>
      <c r="J362" s="160"/>
      <c r="K362" s="107"/>
      <c r="L362" s="107"/>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c r="AU362" s="160"/>
      <c r="AV362" s="160"/>
      <c r="AW362" s="160"/>
      <c r="AX362" s="160"/>
      <c r="AY362" s="160"/>
      <c r="AZ362" s="160"/>
      <c r="BA362" s="160"/>
      <c r="BB362" s="160"/>
      <c r="BC362" s="160"/>
      <c r="BD362" s="160"/>
    </row>
    <row r="363" spans="1:56" x14ac:dyDescent="0.25">
      <c r="A363" s="107"/>
      <c r="B363" s="107"/>
      <c r="C363" s="671"/>
      <c r="D363" s="671"/>
      <c r="E363" s="671"/>
      <c r="F363" s="671"/>
      <c r="G363" s="134"/>
      <c r="H363" s="134"/>
      <c r="I363" s="132"/>
      <c r="J363" s="160"/>
      <c r="K363" s="107"/>
      <c r="L363" s="107"/>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c r="AU363" s="160"/>
      <c r="AV363" s="160"/>
      <c r="AW363" s="160"/>
      <c r="AX363" s="160"/>
      <c r="AY363" s="160"/>
      <c r="AZ363" s="160"/>
      <c r="BA363" s="160"/>
      <c r="BB363" s="160"/>
      <c r="BC363" s="160"/>
      <c r="BD363" s="160"/>
    </row>
    <row r="364" spans="1:56" x14ac:dyDescent="0.25">
      <c r="A364" s="107"/>
      <c r="B364" s="107"/>
      <c r="C364" s="671"/>
      <c r="D364" s="671"/>
      <c r="E364" s="671"/>
      <c r="F364" s="671"/>
      <c r="G364" s="134"/>
      <c r="H364" s="134"/>
      <c r="I364" s="132"/>
      <c r="J364" s="160"/>
      <c r="K364" s="107"/>
      <c r="L364" s="107"/>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c r="AU364" s="160"/>
      <c r="AV364" s="160"/>
      <c r="AW364" s="160"/>
      <c r="AX364" s="160"/>
      <c r="AY364" s="160"/>
      <c r="AZ364" s="160"/>
      <c r="BA364" s="160"/>
      <c r="BB364" s="160"/>
      <c r="BC364" s="160"/>
      <c r="BD364" s="160"/>
    </row>
    <row r="365" spans="1:56" x14ac:dyDescent="0.25">
      <c r="A365" s="107"/>
      <c r="B365" s="107"/>
      <c r="C365" s="671"/>
      <c r="D365" s="671"/>
      <c r="E365" s="671"/>
      <c r="F365" s="671"/>
      <c r="G365" s="134"/>
      <c r="H365" s="134"/>
      <c r="I365" s="132"/>
      <c r="J365" s="160"/>
      <c r="K365" s="107"/>
      <c r="L365" s="107"/>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c r="AV365" s="160"/>
      <c r="AW365" s="160"/>
      <c r="AX365" s="160"/>
      <c r="AY365" s="160"/>
      <c r="AZ365" s="160"/>
      <c r="BA365" s="160"/>
      <c r="BB365" s="160"/>
      <c r="BC365" s="160"/>
      <c r="BD365" s="160"/>
    </row>
    <row r="366" spans="1:56" x14ac:dyDescent="0.25">
      <c r="A366" s="107"/>
      <c r="B366" s="107"/>
      <c r="C366" s="671"/>
      <c r="D366" s="671"/>
      <c r="E366" s="671"/>
      <c r="F366" s="671"/>
      <c r="G366" s="134"/>
      <c r="H366" s="134"/>
      <c r="I366" s="132"/>
      <c r="J366" s="160"/>
      <c r="K366" s="107"/>
      <c r="L366" s="107"/>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c r="AU366" s="160"/>
      <c r="AV366" s="160"/>
      <c r="AW366" s="160"/>
      <c r="AX366" s="160"/>
      <c r="AY366" s="160"/>
      <c r="AZ366" s="160"/>
      <c r="BA366" s="160"/>
      <c r="BB366" s="160"/>
      <c r="BC366" s="160"/>
      <c r="BD366" s="160"/>
    </row>
    <row r="367" spans="1:56" x14ac:dyDescent="0.25">
      <c r="A367" s="107"/>
      <c r="B367" s="107"/>
      <c r="C367" s="671"/>
      <c r="D367" s="671"/>
      <c r="E367" s="671"/>
      <c r="F367" s="671"/>
      <c r="G367" s="134"/>
      <c r="H367" s="134"/>
      <c r="I367" s="132"/>
      <c r="J367" s="160"/>
      <c r="K367" s="107"/>
      <c r="L367" s="107"/>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c r="AV367" s="160"/>
      <c r="AW367" s="160"/>
      <c r="AX367" s="160"/>
      <c r="AY367" s="160"/>
      <c r="AZ367" s="160"/>
      <c r="BA367" s="160"/>
      <c r="BB367" s="160"/>
      <c r="BC367" s="160"/>
      <c r="BD367" s="160"/>
    </row>
    <row r="368" spans="1:56" x14ac:dyDescent="0.25">
      <c r="A368" s="107"/>
      <c r="B368" s="107"/>
      <c r="C368" s="671"/>
      <c r="D368" s="671"/>
      <c r="E368" s="671"/>
      <c r="F368" s="671"/>
      <c r="G368" s="134"/>
      <c r="H368" s="134"/>
      <c r="I368" s="132"/>
      <c r="J368" s="160"/>
      <c r="K368" s="107"/>
      <c r="L368" s="107"/>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c r="AV368" s="160"/>
      <c r="AW368" s="160"/>
      <c r="AX368" s="160"/>
      <c r="AY368" s="160"/>
      <c r="AZ368" s="160"/>
      <c r="BA368" s="160"/>
      <c r="BB368" s="160"/>
      <c r="BC368" s="160"/>
      <c r="BD368" s="160"/>
    </row>
    <row r="369" spans="1:56" x14ac:dyDescent="0.25">
      <c r="A369" s="107"/>
      <c r="B369" s="107"/>
      <c r="C369" s="671"/>
      <c r="D369" s="671"/>
      <c r="E369" s="671"/>
      <c r="F369" s="671"/>
      <c r="G369" s="134"/>
      <c r="H369" s="134"/>
      <c r="I369" s="132"/>
      <c r="J369" s="160"/>
      <c r="K369" s="107"/>
      <c r="L369" s="107"/>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row>
    <row r="370" spans="1:56" x14ac:dyDescent="0.25">
      <c r="A370" s="107"/>
      <c r="B370" s="107"/>
      <c r="C370" s="671"/>
      <c r="D370" s="671"/>
      <c r="E370" s="671"/>
      <c r="F370" s="671"/>
      <c r="G370" s="134"/>
      <c r="H370" s="134"/>
      <c r="I370" s="132"/>
      <c r="J370" s="160"/>
      <c r="K370" s="107"/>
      <c r="L370" s="107"/>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row>
    <row r="371" spans="1:56" x14ac:dyDescent="0.25">
      <c r="A371" s="107"/>
      <c r="B371" s="107"/>
      <c r="C371" s="671"/>
      <c r="D371" s="671"/>
      <c r="E371" s="671"/>
      <c r="F371" s="671"/>
      <c r="G371" s="134"/>
      <c r="H371" s="134"/>
      <c r="I371" s="132"/>
      <c r="J371" s="160"/>
      <c r="K371" s="107"/>
      <c r="L371" s="107"/>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c r="AV371" s="160"/>
      <c r="AW371" s="160"/>
      <c r="AX371" s="160"/>
      <c r="AY371" s="160"/>
      <c r="AZ371" s="160"/>
      <c r="BA371" s="160"/>
      <c r="BB371" s="160"/>
      <c r="BC371" s="160"/>
      <c r="BD371" s="160"/>
    </row>
    <row r="372" spans="1:56" x14ac:dyDescent="0.25">
      <c r="A372" s="107"/>
      <c r="B372" s="107"/>
      <c r="C372" s="671"/>
      <c r="D372" s="671"/>
      <c r="E372" s="671"/>
      <c r="F372" s="671"/>
      <c r="G372" s="134"/>
      <c r="H372" s="134"/>
      <c r="I372" s="132"/>
      <c r="J372" s="160"/>
      <c r="K372" s="107"/>
      <c r="L372" s="107"/>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c r="AV372" s="160"/>
      <c r="AW372" s="160"/>
      <c r="AX372" s="160"/>
      <c r="AY372" s="160"/>
      <c r="AZ372" s="160"/>
      <c r="BA372" s="160"/>
      <c r="BB372" s="160"/>
      <c r="BC372" s="160"/>
      <c r="BD372" s="160"/>
    </row>
    <row r="373" spans="1:56" x14ac:dyDescent="0.25">
      <c r="A373" s="107"/>
      <c r="B373" s="107"/>
      <c r="C373" s="671"/>
      <c r="D373" s="671"/>
      <c r="E373" s="671"/>
      <c r="F373" s="671"/>
      <c r="G373" s="134"/>
      <c r="H373" s="134"/>
      <c r="I373" s="132"/>
      <c r="J373" s="160"/>
      <c r="K373" s="107"/>
      <c r="L373" s="107"/>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c r="AV373" s="160"/>
      <c r="AW373" s="160"/>
      <c r="AX373" s="160"/>
      <c r="AY373" s="160"/>
      <c r="AZ373" s="160"/>
      <c r="BA373" s="160"/>
      <c r="BB373" s="160"/>
      <c r="BC373" s="160"/>
      <c r="BD373" s="160"/>
    </row>
    <row r="374" spans="1:56" x14ac:dyDescent="0.25">
      <c r="A374" s="107"/>
      <c r="B374" s="107"/>
      <c r="C374" s="671"/>
      <c r="D374" s="671"/>
      <c r="E374" s="671"/>
      <c r="F374" s="671"/>
      <c r="G374" s="134"/>
      <c r="H374" s="134"/>
      <c r="I374" s="132"/>
      <c r="J374" s="160"/>
      <c r="K374" s="107"/>
      <c r="L374" s="107"/>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c r="AV374" s="160"/>
      <c r="AW374" s="160"/>
      <c r="AX374" s="160"/>
      <c r="AY374" s="160"/>
      <c r="AZ374" s="160"/>
      <c r="BA374" s="160"/>
      <c r="BB374" s="160"/>
      <c r="BC374" s="160"/>
      <c r="BD374" s="160"/>
    </row>
    <row r="375" spans="1:56" x14ac:dyDescent="0.25">
      <c r="A375" s="107"/>
      <c r="B375" s="107"/>
      <c r="C375" s="671"/>
      <c r="D375" s="671"/>
      <c r="E375" s="671"/>
      <c r="F375" s="671"/>
      <c r="G375" s="134"/>
      <c r="H375" s="134"/>
      <c r="I375" s="132"/>
      <c r="J375" s="160"/>
      <c r="K375" s="107"/>
      <c r="L375" s="107"/>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c r="AV375" s="160"/>
      <c r="AW375" s="160"/>
      <c r="AX375" s="160"/>
      <c r="AY375" s="160"/>
      <c r="AZ375" s="160"/>
      <c r="BA375" s="160"/>
      <c r="BB375" s="160"/>
      <c r="BC375" s="160"/>
      <c r="BD375" s="160"/>
    </row>
    <row r="376" spans="1:56" x14ac:dyDescent="0.25">
      <c r="A376" s="107"/>
      <c r="B376" s="107"/>
      <c r="C376" s="671"/>
      <c r="D376" s="671"/>
      <c r="E376" s="671"/>
      <c r="F376" s="671"/>
      <c r="G376" s="134"/>
      <c r="H376" s="134"/>
      <c r="I376" s="132"/>
      <c r="J376" s="160"/>
      <c r="K376" s="107"/>
      <c r="L376" s="107"/>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c r="AU376" s="160"/>
      <c r="AV376" s="160"/>
      <c r="AW376" s="160"/>
      <c r="AX376" s="160"/>
      <c r="AY376" s="160"/>
      <c r="AZ376" s="160"/>
      <c r="BA376" s="160"/>
      <c r="BB376" s="160"/>
      <c r="BC376" s="160"/>
      <c r="BD376" s="160"/>
    </row>
    <row r="377" spans="1:56" x14ac:dyDescent="0.25">
      <c r="A377" s="107"/>
      <c r="B377" s="107"/>
      <c r="C377" s="671"/>
      <c r="D377" s="671"/>
      <c r="E377" s="671"/>
      <c r="F377" s="671"/>
      <c r="G377" s="134"/>
      <c r="H377" s="134"/>
      <c r="I377" s="132"/>
      <c r="J377" s="160"/>
      <c r="K377" s="107"/>
      <c r="L377" s="107"/>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c r="AU377" s="160"/>
      <c r="AV377" s="160"/>
      <c r="AW377" s="160"/>
      <c r="AX377" s="160"/>
      <c r="AY377" s="160"/>
      <c r="AZ377" s="160"/>
      <c r="BA377" s="160"/>
      <c r="BB377" s="160"/>
      <c r="BC377" s="160"/>
      <c r="BD377" s="160"/>
    </row>
    <row r="378" spans="1:56" x14ac:dyDescent="0.25">
      <c r="A378" s="107"/>
      <c r="B378" s="107"/>
      <c r="C378" s="671"/>
      <c r="D378" s="671"/>
      <c r="E378" s="671"/>
      <c r="F378" s="671"/>
      <c r="G378" s="134"/>
      <c r="H378" s="134"/>
      <c r="I378" s="132"/>
      <c r="J378" s="160"/>
      <c r="K378" s="107"/>
      <c r="L378" s="107"/>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c r="AU378" s="160"/>
      <c r="AV378" s="160"/>
      <c r="AW378" s="160"/>
      <c r="AX378" s="160"/>
      <c r="AY378" s="160"/>
      <c r="AZ378" s="160"/>
      <c r="BA378" s="160"/>
      <c r="BB378" s="160"/>
      <c r="BC378" s="160"/>
      <c r="BD378" s="160"/>
    </row>
    <row r="379" spans="1:56" x14ac:dyDescent="0.25">
      <c r="A379" s="107"/>
      <c r="B379" s="107"/>
      <c r="C379" s="671"/>
      <c r="D379" s="671"/>
      <c r="E379" s="671"/>
      <c r="F379" s="671"/>
      <c r="G379" s="134"/>
      <c r="H379" s="134"/>
      <c r="I379" s="132"/>
      <c r="J379" s="160"/>
      <c r="K379" s="107"/>
      <c r="L379" s="107"/>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row>
    <row r="380" spans="1:56" x14ac:dyDescent="0.25">
      <c r="A380" s="107"/>
      <c r="B380" s="107"/>
      <c r="C380" s="671"/>
      <c r="D380" s="671"/>
      <c r="E380" s="671"/>
      <c r="F380" s="671"/>
      <c r="G380" s="134"/>
      <c r="H380" s="134"/>
      <c r="I380" s="132"/>
      <c r="J380" s="160"/>
      <c r="K380" s="107"/>
      <c r="L380" s="107"/>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c r="AV380" s="160"/>
      <c r="AW380" s="160"/>
      <c r="AX380" s="160"/>
      <c r="AY380" s="160"/>
      <c r="AZ380" s="160"/>
      <c r="BA380" s="160"/>
      <c r="BB380" s="160"/>
      <c r="BC380" s="160"/>
      <c r="BD380" s="160"/>
    </row>
    <row r="381" spans="1:56" x14ac:dyDescent="0.25">
      <c r="A381" s="107"/>
      <c r="B381" s="107"/>
      <c r="C381" s="671"/>
      <c r="D381" s="671"/>
      <c r="E381" s="671"/>
      <c r="F381" s="671"/>
      <c r="G381" s="134"/>
      <c r="H381" s="134"/>
      <c r="I381" s="132"/>
      <c r="J381" s="160"/>
      <c r="K381" s="107"/>
      <c r="L381" s="107"/>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c r="AU381" s="160"/>
      <c r="AV381" s="160"/>
      <c r="AW381" s="160"/>
      <c r="AX381" s="160"/>
      <c r="AY381" s="160"/>
      <c r="AZ381" s="160"/>
      <c r="BA381" s="160"/>
      <c r="BB381" s="160"/>
      <c r="BC381" s="160"/>
      <c r="BD381" s="160"/>
    </row>
    <row r="382" spans="1:56" x14ac:dyDescent="0.25">
      <c r="A382" s="107"/>
      <c r="B382" s="107"/>
      <c r="C382" s="671"/>
      <c r="D382" s="671"/>
      <c r="E382" s="671"/>
      <c r="F382" s="671"/>
      <c r="G382" s="134"/>
      <c r="H382" s="134"/>
      <c r="I382" s="132"/>
      <c r="J382" s="160"/>
      <c r="K382" s="107"/>
      <c r="L382" s="107"/>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c r="AU382" s="160"/>
      <c r="AV382" s="160"/>
      <c r="AW382" s="160"/>
      <c r="AX382" s="160"/>
      <c r="AY382" s="160"/>
      <c r="AZ382" s="160"/>
      <c r="BA382" s="160"/>
      <c r="BB382" s="160"/>
      <c r="BC382" s="160"/>
      <c r="BD382" s="160"/>
    </row>
    <row r="383" spans="1:56" x14ac:dyDescent="0.25">
      <c r="A383" s="107"/>
      <c r="B383" s="107"/>
      <c r="C383" s="671"/>
      <c r="D383" s="671"/>
      <c r="E383" s="671"/>
      <c r="F383" s="671"/>
      <c r="G383" s="134"/>
      <c r="H383" s="134"/>
      <c r="I383" s="132"/>
      <c r="J383" s="160"/>
      <c r="K383" s="107"/>
      <c r="L383" s="107"/>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c r="AU383" s="160"/>
      <c r="AV383" s="160"/>
      <c r="AW383" s="160"/>
      <c r="AX383" s="160"/>
      <c r="AY383" s="160"/>
      <c r="AZ383" s="160"/>
      <c r="BA383" s="160"/>
      <c r="BB383" s="160"/>
      <c r="BC383" s="160"/>
      <c r="BD383" s="160"/>
    </row>
    <row r="384" spans="1:56" x14ac:dyDescent="0.25">
      <c r="A384" s="107"/>
      <c r="B384" s="107"/>
      <c r="C384" s="671"/>
      <c r="D384" s="671"/>
      <c r="E384" s="671"/>
      <c r="F384" s="671"/>
      <c r="G384" s="134"/>
      <c r="H384" s="134"/>
      <c r="I384" s="132"/>
      <c r="J384" s="160"/>
      <c r="K384" s="107"/>
      <c r="L384" s="107"/>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c r="AU384" s="160"/>
      <c r="AV384" s="160"/>
      <c r="AW384" s="160"/>
      <c r="AX384" s="160"/>
      <c r="AY384" s="160"/>
      <c r="AZ384" s="160"/>
      <c r="BA384" s="160"/>
      <c r="BB384" s="160"/>
      <c r="BC384" s="160"/>
      <c r="BD384" s="160"/>
    </row>
    <row r="385" spans="1:56" x14ac:dyDescent="0.25">
      <c r="A385" s="107"/>
      <c r="B385" s="107"/>
      <c r="C385" s="671"/>
      <c r="D385" s="671"/>
      <c r="E385" s="671"/>
      <c r="F385" s="671"/>
      <c r="G385" s="134"/>
      <c r="H385" s="134"/>
      <c r="I385" s="132"/>
      <c r="J385" s="160"/>
      <c r="K385" s="107"/>
      <c r="L385" s="107"/>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c r="AU385" s="160"/>
      <c r="AV385" s="160"/>
      <c r="AW385" s="160"/>
      <c r="AX385" s="160"/>
      <c r="AY385" s="160"/>
      <c r="AZ385" s="160"/>
      <c r="BA385" s="160"/>
      <c r="BB385" s="160"/>
      <c r="BC385" s="160"/>
      <c r="BD385" s="160"/>
    </row>
    <row r="386" spans="1:56" x14ac:dyDescent="0.25">
      <c r="A386" s="107"/>
      <c r="B386" s="107"/>
      <c r="C386" s="671"/>
      <c r="D386" s="671"/>
      <c r="E386" s="671"/>
      <c r="F386" s="671"/>
      <c r="G386" s="134"/>
      <c r="H386" s="134"/>
      <c r="I386" s="132"/>
      <c r="J386" s="160"/>
      <c r="K386" s="107"/>
      <c r="L386" s="107"/>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c r="AU386" s="160"/>
      <c r="AV386" s="160"/>
      <c r="AW386" s="160"/>
      <c r="AX386" s="160"/>
      <c r="AY386" s="160"/>
      <c r="AZ386" s="160"/>
      <c r="BA386" s="160"/>
      <c r="BB386" s="160"/>
      <c r="BC386" s="160"/>
      <c r="BD386" s="160"/>
    </row>
    <row r="387" spans="1:56" x14ac:dyDescent="0.25">
      <c r="A387" s="107"/>
      <c r="B387" s="107"/>
      <c r="C387" s="671"/>
      <c r="D387" s="671"/>
      <c r="E387" s="671"/>
      <c r="F387" s="671"/>
      <c r="G387" s="134"/>
      <c r="H387" s="134"/>
      <c r="I387" s="132"/>
      <c r="J387" s="160"/>
      <c r="K387" s="107"/>
      <c r="L387" s="107"/>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c r="AV387" s="160"/>
      <c r="AW387" s="160"/>
      <c r="AX387" s="160"/>
      <c r="AY387" s="160"/>
      <c r="AZ387" s="160"/>
      <c r="BA387" s="160"/>
      <c r="BB387" s="160"/>
      <c r="BC387" s="160"/>
      <c r="BD387" s="160"/>
    </row>
    <row r="388" spans="1:56" x14ac:dyDescent="0.25">
      <c r="A388" s="107"/>
      <c r="B388" s="107"/>
      <c r="C388" s="671"/>
      <c r="D388" s="671"/>
      <c r="E388" s="671"/>
      <c r="F388" s="671"/>
      <c r="G388" s="134"/>
      <c r="H388" s="134"/>
      <c r="I388" s="132"/>
      <c r="J388" s="160"/>
      <c r="K388" s="107"/>
      <c r="L388" s="107"/>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c r="AU388" s="160"/>
      <c r="AV388" s="160"/>
      <c r="AW388" s="160"/>
      <c r="AX388" s="160"/>
      <c r="AY388" s="160"/>
      <c r="AZ388" s="160"/>
      <c r="BA388" s="160"/>
      <c r="BB388" s="160"/>
      <c r="BC388" s="160"/>
      <c r="BD388" s="160"/>
    </row>
    <row r="389" spans="1:56" x14ac:dyDescent="0.25">
      <c r="A389" s="107"/>
      <c r="B389" s="107"/>
      <c r="C389" s="671"/>
      <c r="D389" s="671"/>
      <c r="E389" s="671"/>
      <c r="F389" s="671"/>
      <c r="G389" s="134"/>
      <c r="H389" s="134"/>
      <c r="I389" s="132"/>
      <c r="J389" s="160"/>
      <c r="K389" s="107"/>
      <c r="L389" s="107"/>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c r="AV389" s="160"/>
      <c r="AW389" s="160"/>
      <c r="AX389" s="160"/>
      <c r="AY389" s="160"/>
      <c r="AZ389" s="160"/>
      <c r="BA389" s="160"/>
      <c r="BB389" s="160"/>
      <c r="BC389" s="160"/>
      <c r="BD389" s="160"/>
    </row>
    <row r="390" spans="1:56" x14ac:dyDescent="0.25">
      <c r="A390" s="107"/>
      <c r="B390" s="107"/>
      <c r="C390" s="671"/>
      <c r="D390" s="671"/>
      <c r="E390" s="671"/>
      <c r="F390" s="671"/>
      <c r="G390" s="134"/>
      <c r="H390" s="134"/>
      <c r="I390" s="132"/>
      <c r="J390" s="160"/>
      <c r="K390" s="107"/>
      <c r="L390" s="107"/>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c r="AV390" s="160"/>
      <c r="AW390" s="160"/>
      <c r="AX390" s="160"/>
      <c r="AY390" s="160"/>
      <c r="AZ390" s="160"/>
      <c r="BA390" s="160"/>
      <c r="BB390" s="160"/>
      <c r="BC390" s="160"/>
      <c r="BD390" s="160"/>
    </row>
    <row r="391" spans="1:56" x14ac:dyDescent="0.25">
      <c r="A391" s="107"/>
      <c r="B391" s="107"/>
      <c r="C391" s="671"/>
      <c r="D391" s="671"/>
      <c r="E391" s="671"/>
      <c r="F391" s="671"/>
      <c r="G391" s="134"/>
      <c r="H391" s="134"/>
      <c r="I391" s="132"/>
      <c r="J391" s="160"/>
      <c r="K391" s="107"/>
      <c r="L391" s="107"/>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c r="AU391" s="160"/>
      <c r="AV391" s="160"/>
      <c r="AW391" s="160"/>
      <c r="AX391" s="160"/>
      <c r="AY391" s="160"/>
      <c r="AZ391" s="160"/>
      <c r="BA391" s="160"/>
      <c r="BB391" s="160"/>
      <c r="BC391" s="160"/>
      <c r="BD391" s="160"/>
    </row>
    <row r="392" spans="1:56" x14ac:dyDescent="0.25">
      <c r="A392" s="107"/>
      <c r="B392" s="107"/>
      <c r="C392" s="671"/>
      <c r="D392" s="671"/>
      <c r="E392" s="671"/>
      <c r="F392" s="671"/>
      <c r="G392" s="134"/>
      <c r="H392" s="134"/>
      <c r="I392" s="132"/>
      <c r="J392" s="160"/>
      <c r="K392" s="107"/>
      <c r="L392" s="107"/>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c r="AU392" s="160"/>
      <c r="AV392" s="160"/>
      <c r="AW392" s="160"/>
      <c r="AX392" s="160"/>
      <c r="AY392" s="160"/>
      <c r="AZ392" s="160"/>
      <c r="BA392" s="160"/>
      <c r="BB392" s="160"/>
      <c r="BC392" s="160"/>
      <c r="BD392" s="160"/>
    </row>
    <row r="393" spans="1:56" x14ac:dyDescent="0.25">
      <c r="A393" s="107"/>
      <c r="B393" s="107"/>
      <c r="C393" s="671"/>
      <c r="D393" s="671"/>
      <c r="E393" s="671"/>
      <c r="F393" s="671"/>
      <c r="G393" s="134"/>
      <c r="H393" s="134"/>
      <c r="I393" s="132"/>
      <c r="J393" s="160"/>
      <c r="K393" s="107"/>
      <c r="L393" s="107"/>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c r="AU393" s="160"/>
      <c r="AV393" s="160"/>
      <c r="AW393" s="160"/>
      <c r="AX393" s="160"/>
      <c r="AY393" s="160"/>
      <c r="AZ393" s="160"/>
      <c r="BA393" s="160"/>
      <c r="BB393" s="160"/>
      <c r="BC393" s="160"/>
      <c r="BD393" s="160"/>
    </row>
    <row r="394" spans="1:56" x14ac:dyDescent="0.25">
      <c r="A394" s="107"/>
      <c r="B394" s="107"/>
      <c r="C394" s="671"/>
      <c r="D394" s="671"/>
      <c r="E394" s="671"/>
      <c r="F394" s="671"/>
      <c r="G394" s="134"/>
      <c r="H394" s="134"/>
      <c r="I394" s="132"/>
      <c r="J394" s="160"/>
      <c r="K394" s="107"/>
      <c r="L394" s="107"/>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c r="AU394" s="160"/>
      <c r="AV394" s="160"/>
      <c r="AW394" s="160"/>
      <c r="AX394" s="160"/>
      <c r="AY394" s="160"/>
      <c r="AZ394" s="160"/>
      <c r="BA394" s="160"/>
      <c r="BB394" s="160"/>
      <c r="BC394" s="160"/>
      <c r="BD394" s="160"/>
    </row>
    <row r="395" spans="1:56" x14ac:dyDescent="0.25">
      <c r="A395" s="107"/>
      <c r="B395" s="107"/>
      <c r="C395" s="671"/>
      <c r="D395" s="671"/>
      <c r="E395" s="671"/>
      <c r="F395" s="671"/>
      <c r="G395" s="134"/>
      <c r="H395" s="134"/>
      <c r="I395" s="132"/>
      <c r="J395" s="160"/>
      <c r="K395" s="107"/>
      <c r="L395" s="107"/>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c r="AU395" s="160"/>
      <c r="AV395" s="160"/>
      <c r="AW395" s="160"/>
      <c r="AX395" s="160"/>
      <c r="AY395" s="160"/>
      <c r="AZ395" s="160"/>
      <c r="BA395" s="160"/>
      <c r="BB395" s="160"/>
      <c r="BC395" s="160"/>
      <c r="BD395" s="160"/>
    </row>
    <row r="396" spans="1:56" x14ac:dyDescent="0.25">
      <c r="A396" s="107"/>
      <c r="B396" s="107"/>
      <c r="C396" s="671"/>
      <c r="D396" s="671"/>
      <c r="E396" s="671"/>
      <c r="F396" s="671"/>
      <c r="G396" s="134"/>
      <c r="H396" s="134"/>
      <c r="I396" s="132"/>
      <c r="J396" s="160"/>
      <c r="K396" s="107"/>
      <c r="L396" s="107"/>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c r="AV396" s="160"/>
      <c r="AW396" s="160"/>
      <c r="AX396" s="160"/>
      <c r="AY396" s="160"/>
      <c r="AZ396" s="160"/>
      <c r="BA396" s="160"/>
      <c r="BB396" s="160"/>
      <c r="BC396" s="160"/>
      <c r="BD396" s="160"/>
    </row>
    <row r="397" spans="1:56" x14ac:dyDescent="0.25">
      <c r="A397" s="107"/>
      <c r="B397" s="107"/>
      <c r="C397" s="671"/>
      <c r="D397" s="671"/>
      <c r="E397" s="671"/>
      <c r="F397" s="671"/>
      <c r="G397" s="134"/>
      <c r="H397" s="134"/>
      <c r="I397" s="132"/>
      <c r="J397" s="160"/>
      <c r="K397" s="107"/>
      <c r="L397" s="107"/>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c r="AU397" s="160"/>
      <c r="AV397" s="160"/>
      <c r="AW397" s="160"/>
      <c r="AX397" s="160"/>
      <c r="AY397" s="160"/>
      <c r="AZ397" s="160"/>
      <c r="BA397" s="160"/>
      <c r="BB397" s="160"/>
      <c r="BC397" s="160"/>
      <c r="BD397" s="160"/>
    </row>
    <row r="398" spans="1:56" x14ac:dyDescent="0.25">
      <c r="A398" s="107"/>
      <c r="B398" s="107"/>
      <c r="C398" s="671"/>
      <c r="D398" s="671"/>
      <c r="E398" s="671"/>
      <c r="F398" s="671"/>
      <c r="G398" s="134"/>
      <c r="H398" s="134"/>
      <c r="I398" s="132"/>
      <c r="J398" s="160"/>
      <c r="K398" s="107"/>
      <c r="L398" s="107"/>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c r="AU398" s="160"/>
      <c r="AV398" s="160"/>
      <c r="AW398" s="160"/>
      <c r="AX398" s="160"/>
      <c r="AY398" s="160"/>
      <c r="AZ398" s="160"/>
      <c r="BA398" s="160"/>
      <c r="BB398" s="160"/>
      <c r="BC398" s="160"/>
      <c r="BD398" s="160"/>
    </row>
    <row r="399" spans="1:56" x14ac:dyDescent="0.25">
      <c r="A399" s="107"/>
      <c r="B399" s="107"/>
      <c r="C399" s="671"/>
      <c r="D399" s="671"/>
      <c r="E399" s="671"/>
      <c r="F399" s="671"/>
      <c r="G399" s="134"/>
      <c r="H399" s="134"/>
      <c r="I399" s="132"/>
      <c r="J399" s="160"/>
      <c r="K399" s="107"/>
      <c r="L399" s="107"/>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row>
    <row r="400" spans="1:56" x14ac:dyDescent="0.25">
      <c r="A400" s="107"/>
      <c r="B400" s="107"/>
      <c r="C400" s="671"/>
      <c r="D400" s="671"/>
      <c r="E400" s="671"/>
      <c r="F400" s="671"/>
      <c r="G400" s="134"/>
      <c r="H400" s="134"/>
      <c r="I400" s="132"/>
      <c r="J400" s="160"/>
      <c r="K400" s="107"/>
      <c r="L400" s="107"/>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c r="AV400" s="160"/>
      <c r="AW400" s="160"/>
      <c r="AX400" s="160"/>
      <c r="AY400" s="160"/>
      <c r="AZ400" s="160"/>
      <c r="BA400" s="160"/>
      <c r="BB400" s="160"/>
      <c r="BC400" s="160"/>
      <c r="BD400" s="160"/>
    </row>
    <row r="401" spans="1:56" x14ac:dyDescent="0.25">
      <c r="A401" s="107"/>
      <c r="B401" s="107"/>
      <c r="C401" s="671"/>
      <c r="D401" s="671"/>
      <c r="E401" s="671"/>
      <c r="F401" s="671"/>
      <c r="G401" s="134"/>
      <c r="H401" s="134"/>
      <c r="I401" s="132"/>
      <c r="J401" s="160"/>
      <c r="K401" s="107"/>
      <c r="L401" s="107"/>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c r="AU401" s="160"/>
      <c r="AV401" s="160"/>
      <c r="AW401" s="160"/>
      <c r="AX401" s="160"/>
      <c r="AY401" s="160"/>
      <c r="AZ401" s="160"/>
      <c r="BA401" s="160"/>
      <c r="BB401" s="160"/>
      <c r="BC401" s="160"/>
      <c r="BD401" s="160"/>
    </row>
    <row r="402" spans="1:56" x14ac:dyDescent="0.25">
      <c r="A402" s="107"/>
      <c r="B402" s="107"/>
      <c r="C402" s="671"/>
      <c r="D402" s="671"/>
      <c r="E402" s="671"/>
      <c r="F402" s="671"/>
      <c r="G402" s="134"/>
      <c r="H402" s="134"/>
      <c r="I402" s="132"/>
      <c r="J402" s="160"/>
      <c r="K402" s="107"/>
      <c r="L402" s="107"/>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c r="AU402" s="160"/>
      <c r="AV402" s="160"/>
      <c r="AW402" s="160"/>
      <c r="AX402" s="160"/>
      <c r="AY402" s="160"/>
      <c r="AZ402" s="160"/>
      <c r="BA402" s="160"/>
      <c r="BB402" s="160"/>
      <c r="BC402" s="160"/>
      <c r="BD402" s="160"/>
    </row>
    <row r="403" spans="1:56" x14ac:dyDescent="0.25">
      <c r="A403" s="107"/>
      <c r="B403" s="107"/>
      <c r="C403" s="671"/>
      <c r="D403" s="671"/>
      <c r="E403" s="671"/>
      <c r="F403" s="671"/>
      <c r="G403" s="134"/>
      <c r="H403" s="134"/>
      <c r="I403" s="132"/>
      <c r="J403" s="160"/>
      <c r="K403" s="107"/>
      <c r="L403" s="107"/>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c r="AU403" s="160"/>
      <c r="AV403" s="160"/>
      <c r="AW403" s="160"/>
      <c r="AX403" s="160"/>
      <c r="AY403" s="160"/>
      <c r="AZ403" s="160"/>
      <c r="BA403" s="160"/>
      <c r="BB403" s="160"/>
      <c r="BC403" s="160"/>
      <c r="BD403" s="160"/>
    </row>
    <row r="404" spans="1:56" x14ac:dyDescent="0.25">
      <c r="A404" s="107"/>
      <c r="B404" s="107"/>
      <c r="C404" s="671"/>
      <c r="D404" s="671"/>
      <c r="E404" s="671"/>
      <c r="F404" s="671"/>
      <c r="G404" s="134"/>
      <c r="H404" s="134"/>
      <c r="I404" s="132"/>
      <c r="J404" s="160"/>
      <c r="K404" s="107"/>
      <c r="L404" s="107"/>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c r="AU404" s="160"/>
      <c r="AV404" s="160"/>
      <c r="AW404" s="160"/>
      <c r="AX404" s="160"/>
      <c r="AY404" s="160"/>
      <c r="AZ404" s="160"/>
      <c r="BA404" s="160"/>
      <c r="BB404" s="160"/>
      <c r="BC404" s="160"/>
      <c r="BD404" s="160"/>
    </row>
    <row r="405" spans="1:56" x14ac:dyDescent="0.25">
      <c r="A405" s="107"/>
      <c r="B405" s="107"/>
      <c r="C405" s="671"/>
      <c r="D405" s="671"/>
      <c r="E405" s="671"/>
      <c r="F405" s="671"/>
      <c r="G405" s="134"/>
      <c r="H405" s="134"/>
      <c r="I405" s="132"/>
      <c r="J405" s="160"/>
      <c r="K405" s="107"/>
      <c r="L405" s="107"/>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c r="AU405" s="160"/>
      <c r="AV405" s="160"/>
      <c r="AW405" s="160"/>
      <c r="AX405" s="160"/>
      <c r="AY405" s="160"/>
      <c r="AZ405" s="160"/>
      <c r="BA405" s="160"/>
      <c r="BB405" s="160"/>
      <c r="BC405" s="160"/>
      <c r="BD405" s="160"/>
    </row>
    <row r="406" spans="1:56" x14ac:dyDescent="0.25">
      <c r="A406" s="107"/>
      <c r="B406" s="107"/>
      <c r="C406" s="671"/>
      <c r="D406" s="671"/>
      <c r="E406" s="671"/>
      <c r="F406" s="671"/>
      <c r="G406" s="134"/>
      <c r="H406" s="134"/>
      <c r="I406" s="132"/>
      <c r="J406" s="160"/>
      <c r="K406" s="107"/>
      <c r="L406" s="107"/>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c r="AU406" s="160"/>
      <c r="AV406" s="160"/>
      <c r="AW406" s="160"/>
      <c r="AX406" s="160"/>
      <c r="AY406" s="160"/>
      <c r="AZ406" s="160"/>
      <c r="BA406" s="160"/>
      <c r="BB406" s="160"/>
      <c r="BC406" s="160"/>
      <c r="BD406" s="160"/>
    </row>
    <row r="407" spans="1:56" x14ac:dyDescent="0.25">
      <c r="A407" s="107"/>
      <c r="B407" s="107"/>
      <c r="C407" s="671"/>
      <c r="D407" s="671"/>
      <c r="E407" s="671"/>
      <c r="F407" s="671"/>
      <c r="G407" s="134"/>
      <c r="H407" s="134"/>
      <c r="I407" s="132"/>
      <c r="J407" s="160"/>
      <c r="K407" s="107"/>
      <c r="L407" s="107"/>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c r="AU407" s="160"/>
      <c r="AV407" s="160"/>
      <c r="AW407" s="160"/>
      <c r="AX407" s="160"/>
      <c r="AY407" s="160"/>
      <c r="AZ407" s="160"/>
      <c r="BA407" s="160"/>
      <c r="BB407" s="160"/>
      <c r="BC407" s="160"/>
      <c r="BD407" s="160"/>
    </row>
    <row r="408" spans="1:56" x14ac:dyDescent="0.25">
      <c r="A408" s="107"/>
      <c r="B408" s="107"/>
      <c r="C408" s="671"/>
      <c r="D408" s="671"/>
      <c r="E408" s="671"/>
      <c r="F408" s="671"/>
      <c r="G408" s="134"/>
      <c r="H408" s="134"/>
      <c r="I408" s="132"/>
      <c r="J408" s="160"/>
      <c r="K408" s="107"/>
      <c r="L408" s="107"/>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c r="AV408" s="160"/>
      <c r="AW408" s="160"/>
      <c r="AX408" s="160"/>
      <c r="AY408" s="160"/>
      <c r="AZ408" s="160"/>
      <c r="BA408" s="160"/>
      <c r="BB408" s="160"/>
      <c r="BC408" s="160"/>
      <c r="BD408" s="160"/>
    </row>
    <row r="409" spans="1:56" x14ac:dyDescent="0.25">
      <c r="A409" s="107"/>
      <c r="B409" s="107"/>
      <c r="C409" s="671"/>
      <c r="D409" s="671"/>
      <c r="E409" s="671"/>
      <c r="F409" s="671"/>
      <c r="G409" s="134"/>
      <c r="H409" s="134"/>
      <c r="I409" s="132"/>
      <c r="J409" s="160"/>
      <c r="K409" s="107"/>
      <c r="L409" s="107"/>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c r="AV409" s="160"/>
      <c r="AW409" s="160"/>
      <c r="AX409" s="160"/>
      <c r="AY409" s="160"/>
      <c r="AZ409" s="160"/>
      <c r="BA409" s="160"/>
      <c r="BB409" s="160"/>
      <c r="BC409" s="160"/>
      <c r="BD409" s="160"/>
    </row>
    <row r="410" spans="1:56" x14ac:dyDescent="0.25">
      <c r="A410" s="107"/>
      <c r="B410" s="107"/>
      <c r="C410" s="671"/>
      <c r="D410" s="671"/>
      <c r="E410" s="671"/>
      <c r="F410" s="671"/>
      <c r="G410" s="134"/>
      <c r="H410" s="134"/>
      <c r="I410" s="132"/>
      <c r="J410" s="160"/>
      <c r="K410" s="107"/>
      <c r="L410" s="107"/>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row>
    <row r="411" spans="1:56" x14ac:dyDescent="0.25">
      <c r="A411" s="107"/>
      <c r="B411" s="107"/>
      <c r="C411" s="671"/>
      <c r="D411" s="671"/>
      <c r="E411" s="671"/>
      <c r="F411" s="671"/>
      <c r="G411" s="134"/>
      <c r="H411" s="134"/>
      <c r="I411" s="132"/>
      <c r="J411" s="160"/>
      <c r="K411" s="107"/>
      <c r="L411" s="107"/>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c r="AV411" s="160"/>
      <c r="AW411" s="160"/>
      <c r="AX411" s="160"/>
      <c r="AY411" s="160"/>
      <c r="AZ411" s="160"/>
      <c r="BA411" s="160"/>
      <c r="BB411" s="160"/>
      <c r="BC411" s="160"/>
      <c r="BD411" s="160"/>
    </row>
    <row r="412" spans="1:56" x14ac:dyDescent="0.25">
      <c r="A412" s="107"/>
      <c r="B412" s="107"/>
      <c r="C412" s="671"/>
      <c r="D412" s="671"/>
      <c r="E412" s="671"/>
      <c r="F412" s="671"/>
      <c r="G412" s="134"/>
      <c r="H412" s="134"/>
      <c r="I412" s="132"/>
      <c r="J412" s="160"/>
      <c r="K412" s="107"/>
      <c r="L412" s="107"/>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c r="AU412" s="160"/>
      <c r="AV412" s="160"/>
      <c r="AW412" s="160"/>
      <c r="AX412" s="160"/>
      <c r="AY412" s="160"/>
      <c r="AZ412" s="160"/>
      <c r="BA412" s="160"/>
      <c r="BB412" s="160"/>
      <c r="BC412" s="160"/>
      <c r="BD412" s="160"/>
    </row>
    <row r="413" spans="1:56" x14ac:dyDescent="0.25">
      <c r="A413" s="107"/>
      <c r="B413" s="107"/>
      <c r="C413" s="671"/>
      <c r="D413" s="671"/>
      <c r="E413" s="671"/>
      <c r="F413" s="671"/>
      <c r="G413" s="134"/>
      <c r="H413" s="134"/>
      <c r="I413" s="132"/>
      <c r="J413" s="160"/>
      <c r="K413" s="107"/>
      <c r="L413" s="107"/>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c r="AU413" s="160"/>
      <c r="AV413" s="160"/>
      <c r="AW413" s="160"/>
      <c r="AX413" s="160"/>
      <c r="AY413" s="160"/>
      <c r="AZ413" s="160"/>
      <c r="BA413" s="160"/>
      <c r="BB413" s="160"/>
      <c r="BC413" s="160"/>
      <c r="BD413" s="160"/>
    </row>
    <row r="414" spans="1:56" x14ac:dyDescent="0.25">
      <c r="A414" s="107"/>
      <c r="B414" s="107"/>
      <c r="C414" s="671"/>
      <c r="D414" s="671"/>
      <c r="E414" s="671"/>
      <c r="F414" s="671"/>
      <c r="G414" s="134"/>
      <c r="H414" s="134"/>
      <c r="I414" s="132"/>
      <c r="J414" s="160"/>
      <c r="K414" s="107"/>
      <c r="L414" s="107"/>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c r="AU414" s="160"/>
      <c r="AV414" s="160"/>
      <c r="AW414" s="160"/>
      <c r="AX414" s="160"/>
      <c r="AY414" s="160"/>
      <c r="AZ414" s="160"/>
      <c r="BA414" s="160"/>
      <c r="BB414" s="160"/>
      <c r="BC414" s="160"/>
      <c r="BD414" s="160"/>
    </row>
    <row r="415" spans="1:56" x14ac:dyDescent="0.25">
      <c r="A415" s="107"/>
      <c r="B415" s="107"/>
      <c r="C415" s="671"/>
      <c r="D415" s="671"/>
      <c r="E415" s="671"/>
      <c r="F415" s="671"/>
      <c r="G415" s="134"/>
      <c r="H415" s="134"/>
      <c r="I415" s="132"/>
      <c r="J415" s="160"/>
      <c r="K415" s="107"/>
      <c r="L415" s="107"/>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c r="AU415" s="160"/>
      <c r="AV415" s="160"/>
      <c r="AW415" s="160"/>
      <c r="AX415" s="160"/>
      <c r="AY415" s="160"/>
      <c r="AZ415" s="160"/>
      <c r="BA415" s="160"/>
      <c r="BB415" s="160"/>
      <c r="BC415" s="160"/>
      <c r="BD415" s="160"/>
    </row>
    <row r="416" spans="1:56" x14ac:dyDescent="0.25">
      <c r="A416" s="107"/>
      <c r="B416" s="107"/>
      <c r="C416" s="671"/>
      <c r="D416" s="671"/>
      <c r="E416" s="671"/>
      <c r="F416" s="671"/>
      <c r="G416" s="134"/>
      <c r="H416" s="134"/>
      <c r="I416" s="132"/>
      <c r="J416" s="160"/>
      <c r="K416" s="107"/>
      <c r="L416" s="107"/>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c r="AU416" s="160"/>
      <c r="AV416" s="160"/>
      <c r="AW416" s="160"/>
      <c r="AX416" s="160"/>
      <c r="AY416" s="160"/>
      <c r="AZ416" s="160"/>
      <c r="BA416" s="160"/>
      <c r="BB416" s="160"/>
      <c r="BC416" s="160"/>
      <c r="BD416" s="160"/>
    </row>
    <row r="417" spans="1:56" x14ac:dyDescent="0.25">
      <c r="A417" s="107"/>
      <c r="B417" s="107"/>
      <c r="C417" s="671"/>
      <c r="D417" s="671"/>
      <c r="E417" s="671"/>
      <c r="F417" s="671"/>
      <c r="G417" s="134"/>
      <c r="H417" s="134"/>
      <c r="I417" s="132"/>
      <c r="J417" s="160"/>
      <c r="K417" s="107"/>
      <c r="L417" s="107"/>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c r="AU417" s="160"/>
      <c r="AV417" s="160"/>
      <c r="AW417" s="160"/>
      <c r="AX417" s="160"/>
      <c r="AY417" s="160"/>
      <c r="AZ417" s="160"/>
      <c r="BA417" s="160"/>
      <c r="BB417" s="160"/>
      <c r="BC417" s="160"/>
      <c r="BD417" s="160"/>
    </row>
    <row r="418" spans="1:56" x14ac:dyDescent="0.25">
      <c r="A418" s="107"/>
      <c r="B418" s="107"/>
      <c r="C418" s="671"/>
      <c r="D418" s="671"/>
      <c r="E418" s="671"/>
      <c r="F418" s="671"/>
      <c r="G418" s="134"/>
      <c r="H418" s="134"/>
      <c r="I418" s="132"/>
      <c r="J418" s="160"/>
      <c r="K418" s="107"/>
      <c r="L418" s="107"/>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c r="AU418" s="160"/>
      <c r="AV418" s="160"/>
      <c r="AW418" s="160"/>
      <c r="AX418" s="160"/>
      <c r="AY418" s="160"/>
      <c r="AZ418" s="160"/>
      <c r="BA418" s="160"/>
      <c r="BB418" s="160"/>
      <c r="BC418" s="160"/>
      <c r="BD418" s="160"/>
    </row>
    <row r="419" spans="1:56" x14ac:dyDescent="0.25">
      <c r="A419" s="107"/>
      <c r="B419" s="107"/>
      <c r="C419" s="671"/>
      <c r="D419" s="671"/>
      <c r="E419" s="671"/>
      <c r="F419" s="671"/>
      <c r="G419" s="134"/>
      <c r="H419" s="134"/>
      <c r="I419" s="132"/>
      <c r="J419" s="160"/>
      <c r="K419" s="107"/>
      <c r="L419" s="107"/>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c r="AV419" s="160"/>
      <c r="AW419" s="160"/>
      <c r="AX419" s="160"/>
      <c r="AY419" s="160"/>
      <c r="AZ419" s="160"/>
      <c r="BA419" s="160"/>
      <c r="BB419" s="160"/>
      <c r="BC419" s="160"/>
      <c r="BD419" s="160"/>
    </row>
    <row r="420" spans="1:56" x14ac:dyDescent="0.25">
      <c r="A420" s="107"/>
      <c r="B420" s="107"/>
      <c r="C420" s="671"/>
      <c r="D420" s="671"/>
      <c r="E420" s="671"/>
      <c r="F420" s="671"/>
      <c r="G420" s="134"/>
      <c r="H420" s="134"/>
      <c r="I420" s="132"/>
      <c r="J420" s="160"/>
      <c r="K420" s="107"/>
      <c r="L420" s="107"/>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c r="AV420" s="160"/>
      <c r="AW420" s="160"/>
      <c r="AX420" s="160"/>
      <c r="AY420" s="160"/>
      <c r="AZ420" s="160"/>
      <c r="BA420" s="160"/>
      <c r="BB420" s="160"/>
      <c r="BC420" s="160"/>
      <c r="BD420" s="160"/>
    </row>
    <row r="421" spans="1:56" x14ac:dyDescent="0.25">
      <c r="A421" s="107"/>
      <c r="B421" s="107"/>
      <c r="C421" s="671"/>
      <c r="D421" s="671"/>
      <c r="E421" s="671"/>
      <c r="F421" s="671"/>
      <c r="G421" s="134"/>
      <c r="H421" s="134"/>
      <c r="I421" s="132"/>
      <c r="J421" s="160"/>
      <c r="K421" s="107"/>
      <c r="L421" s="107"/>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c r="AU421" s="160"/>
      <c r="AV421" s="160"/>
      <c r="AW421" s="160"/>
      <c r="AX421" s="160"/>
      <c r="AY421" s="160"/>
      <c r="AZ421" s="160"/>
      <c r="BA421" s="160"/>
      <c r="BB421" s="160"/>
      <c r="BC421" s="160"/>
      <c r="BD421" s="160"/>
    </row>
    <row r="422" spans="1:56" x14ac:dyDescent="0.25">
      <c r="A422" s="107"/>
      <c r="B422" s="107"/>
      <c r="C422" s="671"/>
      <c r="D422" s="671"/>
      <c r="E422" s="671"/>
      <c r="F422" s="671"/>
      <c r="G422" s="134"/>
      <c r="H422" s="134"/>
      <c r="I422" s="132"/>
      <c r="J422" s="160"/>
      <c r="K422" s="107"/>
      <c r="L422" s="107"/>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c r="AU422" s="160"/>
      <c r="AV422" s="160"/>
      <c r="AW422" s="160"/>
      <c r="AX422" s="160"/>
      <c r="AY422" s="160"/>
      <c r="AZ422" s="160"/>
      <c r="BA422" s="160"/>
      <c r="BB422" s="160"/>
      <c r="BC422" s="160"/>
      <c r="BD422" s="160"/>
    </row>
    <row r="423" spans="1:56" x14ac:dyDescent="0.25">
      <c r="A423" s="107"/>
      <c r="B423" s="107"/>
      <c r="C423" s="671"/>
      <c r="D423" s="671"/>
      <c r="E423" s="671"/>
      <c r="F423" s="671"/>
      <c r="G423" s="134"/>
      <c r="H423" s="134"/>
      <c r="I423" s="132"/>
      <c r="J423" s="160"/>
      <c r="K423" s="107"/>
      <c r="L423" s="107"/>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c r="AU423" s="160"/>
      <c r="AV423" s="160"/>
      <c r="AW423" s="160"/>
      <c r="AX423" s="160"/>
      <c r="AY423" s="160"/>
      <c r="AZ423" s="160"/>
      <c r="BA423" s="160"/>
      <c r="BB423" s="160"/>
      <c r="BC423" s="160"/>
      <c r="BD423" s="160"/>
    </row>
    <row r="424" spans="1:56" x14ac:dyDescent="0.25">
      <c r="A424" s="107"/>
      <c r="B424" s="107"/>
      <c r="C424" s="671"/>
      <c r="D424" s="671"/>
      <c r="E424" s="671"/>
      <c r="F424" s="671"/>
      <c r="G424" s="134"/>
      <c r="H424" s="134"/>
      <c r="I424" s="132"/>
      <c r="J424" s="160"/>
      <c r="K424" s="107"/>
      <c r="L424" s="107"/>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c r="AU424" s="160"/>
      <c r="AV424" s="160"/>
      <c r="AW424" s="160"/>
      <c r="AX424" s="160"/>
      <c r="AY424" s="160"/>
      <c r="AZ424" s="160"/>
      <c r="BA424" s="160"/>
      <c r="BB424" s="160"/>
      <c r="BC424" s="160"/>
      <c r="BD424" s="160"/>
    </row>
    <row r="425" spans="1:56" x14ac:dyDescent="0.25">
      <c r="A425" s="107"/>
      <c r="B425" s="107"/>
      <c r="C425" s="671"/>
      <c r="D425" s="671"/>
      <c r="E425" s="671"/>
      <c r="F425" s="671"/>
      <c r="G425" s="134"/>
      <c r="H425" s="134"/>
      <c r="I425" s="132"/>
      <c r="J425" s="160"/>
      <c r="K425" s="107"/>
      <c r="L425" s="107"/>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c r="AU425" s="160"/>
      <c r="AV425" s="160"/>
      <c r="AW425" s="160"/>
      <c r="AX425" s="160"/>
      <c r="AY425" s="160"/>
      <c r="AZ425" s="160"/>
      <c r="BA425" s="160"/>
      <c r="BB425" s="160"/>
      <c r="BC425" s="160"/>
      <c r="BD425" s="160"/>
    </row>
    <row r="426" spans="1:56" x14ac:dyDescent="0.25">
      <c r="A426" s="107"/>
      <c r="B426" s="107"/>
      <c r="C426" s="671"/>
      <c r="D426" s="671"/>
      <c r="E426" s="671"/>
      <c r="F426" s="671"/>
      <c r="G426" s="134"/>
      <c r="H426" s="134"/>
      <c r="I426" s="132"/>
      <c r="J426" s="160"/>
      <c r="K426" s="107"/>
      <c r="L426" s="107"/>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c r="AU426" s="160"/>
      <c r="AV426" s="160"/>
      <c r="AW426" s="160"/>
      <c r="AX426" s="160"/>
      <c r="AY426" s="160"/>
      <c r="AZ426" s="160"/>
      <c r="BA426" s="160"/>
      <c r="BB426" s="160"/>
      <c r="BC426" s="160"/>
      <c r="BD426" s="160"/>
    </row>
    <row r="427" spans="1:56" x14ac:dyDescent="0.25">
      <c r="A427" s="107"/>
      <c r="B427" s="107"/>
      <c r="C427" s="671"/>
      <c r="D427" s="671"/>
      <c r="E427" s="671"/>
      <c r="F427" s="671"/>
      <c r="G427" s="134"/>
      <c r="H427" s="134"/>
      <c r="I427" s="132"/>
      <c r="J427" s="160"/>
      <c r="K427" s="107"/>
      <c r="L427" s="107"/>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c r="AV427" s="160"/>
      <c r="AW427" s="160"/>
      <c r="AX427" s="160"/>
      <c r="AY427" s="160"/>
      <c r="AZ427" s="160"/>
      <c r="BA427" s="160"/>
      <c r="BB427" s="160"/>
      <c r="BC427" s="160"/>
      <c r="BD427" s="160"/>
    </row>
    <row r="428" spans="1:56" x14ac:dyDescent="0.25">
      <c r="A428" s="107"/>
      <c r="B428" s="107"/>
      <c r="C428" s="671"/>
      <c r="D428" s="671"/>
      <c r="E428" s="671"/>
      <c r="F428" s="671"/>
      <c r="G428" s="134"/>
      <c r="H428" s="134"/>
      <c r="I428" s="132"/>
      <c r="J428" s="160"/>
      <c r="K428" s="107"/>
      <c r="L428" s="107"/>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c r="AU428" s="160"/>
      <c r="AV428" s="160"/>
      <c r="AW428" s="160"/>
      <c r="AX428" s="160"/>
      <c r="AY428" s="160"/>
      <c r="AZ428" s="160"/>
      <c r="BA428" s="160"/>
      <c r="BB428" s="160"/>
      <c r="BC428" s="160"/>
      <c r="BD428" s="160"/>
    </row>
    <row r="429" spans="1:56" x14ac:dyDescent="0.25">
      <c r="A429" s="107"/>
      <c r="B429" s="107"/>
      <c r="C429" s="671"/>
      <c r="D429" s="671"/>
      <c r="E429" s="671"/>
      <c r="F429" s="671"/>
      <c r="G429" s="134"/>
      <c r="H429" s="134"/>
      <c r="I429" s="132"/>
      <c r="J429" s="160"/>
      <c r="K429" s="107"/>
      <c r="L429" s="107"/>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c r="AV429" s="160"/>
      <c r="AW429" s="160"/>
      <c r="AX429" s="160"/>
      <c r="AY429" s="160"/>
      <c r="AZ429" s="160"/>
      <c r="BA429" s="160"/>
      <c r="BB429" s="160"/>
      <c r="BC429" s="160"/>
      <c r="BD429" s="160"/>
    </row>
    <row r="430" spans="1:56" x14ac:dyDescent="0.25">
      <c r="A430" s="107"/>
      <c r="B430" s="107"/>
      <c r="C430" s="671"/>
      <c r="D430" s="671"/>
      <c r="E430" s="671"/>
      <c r="F430" s="671"/>
      <c r="G430" s="134"/>
      <c r="H430" s="134"/>
      <c r="I430" s="132"/>
      <c r="J430" s="160"/>
      <c r="K430" s="107"/>
      <c r="L430" s="107"/>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c r="AV430" s="160"/>
      <c r="AW430" s="160"/>
      <c r="AX430" s="160"/>
      <c r="AY430" s="160"/>
      <c r="AZ430" s="160"/>
      <c r="BA430" s="160"/>
      <c r="BB430" s="160"/>
      <c r="BC430" s="160"/>
      <c r="BD430" s="160"/>
    </row>
    <row r="431" spans="1:56" x14ac:dyDescent="0.25">
      <c r="A431" s="107"/>
      <c r="B431" s="107"/>
      <c r="C431" s="671"/>
      <c r="D431" s="671"/>
      <c r="E431" s="671"/>
      <c r="F431" s="671"/>
      <c r="G431" s="134"/>
      <c r="H431" s="134"/>
      <c r="I431" s="132"/>
      <c r="J431" s="160"/>
      <c r="K431" s="107"/>
      <c r="L431" s="107"/>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c r="AU431" s="160"/>
      <c r="AV431" s="160"/>
      <c r="AW431" s="160"/>
      <c r="AX431" s="160"/>
      <c r="AY431" s="160"/>
      <c r="AZ431" s="160"/>
      <c r="BA431" s="160"/>
      <c r="BB431" s="160"/>
      <c r="BC431" s="160"/>
      <c r="BD431" s="160"/>
    </row>
    <row r="432" spans="1:56" x14ac:dyDescent="0.25">
      <c r="A432" s="107"/>
      <c r="B432" s="107"/>
      <c r="C432" s="671"/>
      <c r="D432" s="671"/>
      <c r="E432" s="671"/>
      <c r="F432" s="671"/>
      <c r="G432" s="134"/>
      <c r="H432" s="134"/>
      <c r="I432" s="132"/>
      <c r="J432" s="160"/>
      <c r="K432" s="107"/>
      <c r="L432" s="107"/>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c r="AU432" s="160"/>
      <c r="AV432" s="160"/>
      <c r="AW432" s="160"/>
      <c r="AX432" s="160"/>
      <c r="AY432" s="160"/>
      <c r="AZ432" s="160"/>
      <c r="BA432" s="160"/>
      <c r="BB432" s="160"/>
      <c r="BC432" s="160"/>
      <c r="BD432" s="160"/>
    </row>
    <row r="433" spans="1:56" x14ac:dyDescent="0.25">
      <c r="A433" s="107"/>
      <c r="B433" s="107"/>
      <c r="C433" s="671"/>
      <c r="D433" s="671"/>
      <c r="E433" s="671"/>
      <c r="F433" s="671"/>
      <c r="G433" s="134"/>
      <c r="H433" s="134"/>
      <c r="I433" s="132"/>
      <c r="J433" s="160"/>
      <c r="K433" s="107"/>
      <c r="L433" s="107"/>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c r="AU433" s="160"/>
      <c r="AV433" s="160"/>
      <c r="AW433" s="160"/>
      <c r="AX433" s="160"/>
      <c r="AY433" s="160"/>
      <c r="AZ433" s="160"/>
      <c r="BA433" s="160"/>
      <c r="BB433" s="160"/>
      <c r="BC433" s="160"/>
      <c r="BD433" s="160"/>
    </row>
    <row r="434" spans="1:56" x14ac:dyDescent="0.25">
      <c r="A434" s="107"/>
      <c r="B434" s="107"/>
      <c r="C434" s="671"/>
      <c r="D434" s="671"/>
      <c r="E434" s="671"/>
      <c r="F434" s="671"/>
      <c r="G434" s="134"/>
      <c r="H434" s="134"/>
      <c r="I434" s="132"/>
      <c r="J434" s="160"/>
      <c r="K434" s="107"/>
      <c r="L434" s="107"/>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c r="AU434" s="160"/>
      <c r="AV434" s="160"/>
      <c r="AW434" s="160"/>
      <c r="AX434" s="160"/>
      <c r="AY434" s="160"/>
      <c r="AZ434" s="160"/>
      <c r="BA434" s="160"/>
      <c r="BB434" s="160"/>
      <c r="BC434" s="160"/>
      <c r="BD434" s="160"/>
    </row>
    <row r="435" spans="1:56" x14ac:dyDescent="0.25">
      <c r="A435" s="107"/>
      <c r="B435" s="107"/>
      <c r="C435" s="671"/>
      <c r="D435" s="671"/>
      <c r="E435" s="671"/>
      <c r="F435" s="671"/>
      <c r="G435" s="134"/>
      <c r="H435" s="134"/>
      <c r="I435" s="132"/>
      <c r="J435" s="160"/>
      <c r="K435" s="107"/>
      <c r="L435" s="107"/>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c r="AU435" s="160"/>
      <c r="AV435" s="160"/>
      <c r="AW435" s="160"/>
      <c r="AX435" s="160"/>
      <c r="AY435" s="160"/>
      <c r="AZ435" s="160"/>
      <c r="BA435" s="160"/>
      <c r="BB435" s="160"/>
      <c r="BC435" s="160"/>
      <c r="BD435" s="160"/>
    </row>
    <row r="436" spans="1:56" x14ac:dyDescent="0.25">
      <c r="A436" s="107"/>
      <c r="B436" s="107"/>
      <c r="C436" s="671"/>
      <c r="D436" s="671"/>
      <c r="E436" s="671"/>
      <c r="F436" s="671"/>
      <c r="G436" s="134"/>
      <c r="H436" s="134"/>
      <c r="I436" s="132"/>
      <c r="J436" s="160"/>
      <c r="K436" s="107"/>
      <c r="L436" s="107"/>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c r="AU436" s="160"/>
      <c r="AV436" s="160"/>
      <c r="AW436" s="160"/>
      <c r="AX436" s="160"/>
      <c r="AY436" s="160"/>
      <c r="AZ436" s="160"/>
      <c r="BA436" s="160"/>
      <c r="BB436" s="160"/>
      <c r="BC436" s="160"/>
      <c r="BD436" s="160"/>
    </row>
    <row r="437" spans="1:56" x14ac:dyDescent="0.25">
      <c r="A437" s="107"/>
      <c r="B437" s="107"/>
      <c r="C437" s="671"/>
      <c r="D437" s="671"/>
      <c r="E437" s="671"/>
      <c r="F437" s="671"/>
      <c r="G437" s="134"/>
      <c r="H437" s="134"/>
      <c r="I437" s="132"/>
      <c r="J437" s="160"/>
      <c r="K437" s="107"/>
      <c r="L437" s="107"/>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c r="AU437" s="160"/>
      <c r="AV437" s="160"/>
      <c r="AW437" s="160"/>
      <c r="AX437" s="160"/>
      <c r="AY437" s="160"/>
      <c r="AZ437" s="160"/>
      <c r="BA437" s="160"/>
      <c r="BB437" s="160"/>
      <c r="BC437" s="160"/>
      <c r="BD437" s="160"/>
    </row>
    <row r="438" spans="1:56" x14ac:dyDescent="0.25">
      <c r="A438" s="107"/>
      <c r="B438" s="107"/>
      <c r="C438" s="671"/>
      <c r="D438" s="671"/>
      <c r="E438" s="671"/>
      <c r="F438" s="671"/>
      <c r="G438" s="134"/>
      <c r="H438" s="134"/>
      <c r="I438" s="132"/>
      <c r="J438" s="160"/>
      <c r="K438" s="107"/>
      <c r="L438" s="107"/>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c r="AU438" s="160"/>
      <c r="AV438" s="160"/>
      <c r="AW438" s="160"/>
      <c r="AX438" s="160"/>
      <c r="AY438" s="160"/>
      <c r="AZ438" s="160"/>
      <c r="BA438" s="160"/>
      <c r="BB438" s="160"/>
      <c r="BC438" s="160"/>
      <c r="BD438" s="160"/>
    </row>
    <row r="439" spans="1:56" x14ac:dyDescent="0.25">
      <c r="A439" s="107"/>
      <c r="B439" s="107"/>
      <c r="C439" s="671"/>
      <c r="D439" s="671"/>
      <c r="E439" s="671"/>
      <c r="F439" s="671"/>
      <c r="G439" s="134"/>
      <c r="H439" s="134"/>
      <c r="I439" s="132"/>
      <c r="J439" s="160"/>
      <c r="K439" s="107"/>
      <c r="L439" s="107"/>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c r="AV439" s="160"/>
      <c r="AW439" s="160"/>
      <c r="AX439" s="160"/>
      <c r="AY439" s="160"/>
      <c r="AZ439" s="160"/>
      <c r="BA439" s="160"/>
      <c r="BB439" s="160"/>
      <c r="BC439" s="160"/>
      <c r="BD439" s="160"/>
    </row>
    <row r="440" spans="1:56" x14ac:dyDescent="0.25">
      <c r="A440" s="107"/>
      <c r="B440" s="107"/>
      <c r="C440" s="671"/>
      <c r="D440" s="671"/>
      <c r="E440" s="671"/>
      <c r="F440" s="671"/>
      <c r="G440" s="134"/>
      <c r="H440" s="134"/>
      <c r="I440" s="132"/>
      <c r="J440" s="160"/>
      <c r="K440" s="107"/>
      <c r="L440" s="107"/>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c r="AV440" s="160"/>
      <c r="AW440" s="160"/>
      <c r="AX440" s="160"/>
      <c r="AY440" s="160"/>
      <c r="AZ440" s="160"/>
      <c r="BA440" s="160"/>
      <c r="BB440" s="160"/>
      <c r="BC440" s="160"/>
      <c r="BD440" s="160"/>
    </row>
    <row r="441" spans="1:56" x14ac:dyDescent="0.25">
      <c r="A441" s="107"/>
      <c r="B441" s="107"/>
      <c r="C441" s="671"/>
      <c r="D441" s="671"/>
      <c r="E441" s="671"/>
      <c r="F441" s="671"/>
      <c r="G441" s="134"/>
      <c r="H441" s="134"/>
      <c r="I441" s="132"/>
      <c r="J441" s="160"/>
      <c r="K441" s="107"/>
      <c r="L441" s="107"/>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c r="AU441" s="160"/>
      <c r="AV441" s="160"/>
      <c r="AW441" s="160"/>
      <c r="AX441" s="160"/>
      <c r="AY441" s="160"/>
      <c r="AZ441" s="160"/>
      <c r="BA441" s="160"/>
      <c r="BB441" s="160"/>
      <c r="BC441" s="160"/>
      <c r="BD441" s="160"/>
    </row>
    <row r="442" spans="1:56" x14ac:dyDescent="0.25">
      <c r="A442" s="107"/>
      <c r="B442" s="107"/>
      <c r="C442" s="671"/>
      <c r="D442" s="671"/>
      <c r="E442" s="671"/>
      <c r="F442" s="671"/>
      <c r="G442" s="134"/>
      <c r="H442" s="134"/>
      <c r="I442" s="132"/>
      <c r="J442" s="160"/>
      <c r="K442" s="107"/>
      <c r="L442" s="107"/>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c r="AU442" s="160"/>
      <c r="AV442" s="160"/>
      <c r="AW442" s="160"/>
      <c r="AX442" s="160"/>
      <c r="AY442" s="160"/>
      <c r="AZ442" s="160"/>
      <c r="BA442" s="160"/>
      <c r="BB442" s="160"/>
      <c r="BC442" s="160"/>
      <c r="BD442" s="160"/>
    </row>
    <row r="443" spans="1:56" x14ac:dyDescent="0.25">
      <c r="A443" s="107"/>
      <c r="B443" s="107"/>
      <c r="C443" s="671"/>
      <c r="D443" s="671"/>
      <c r="E443" s="671"/>
      <c r="F443" s="671"/>
      <c r="G443" s="134"/>
      <c r="H443" s="134"/>
      <c r="I443" s="132"/>
      <c r="J443" s="160"/>
      <c r="K443" s="107"/>
      <c r="L443" s="107"/>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c r="AU443" s="160"/>
      <c r="AV443" s="160"/>
      <c r="AW443" s="160"/>
      <c r="AX443" s="160"/>
      <c r="AY443" s="160"/>
      <c r="AZ443" s="160"/>
      <c r="BA443" s="160"/>
      <c r="BB443" s="160"/>
      <c r="BC443" s="160"/>
      <c r="BD443" s="160"/>
    </row>
    <row r="444" spans="1:56" x14ac:dyDescent="0.25">
      <c r="A444" s="107"/>
      <c r="B444" s="107"/>
      <c r="C444" s="671"/>
      <c r="D444" s="671"/>
      <c r="E444" s="671"/>
      <c r="F444" s="671"/>
      <c r="G444" s="134"/>
      <c r="H444" s="134"/>
      <c r="I444" s="132"/>
      <c r="J444" s="160"/>
      <c r="K444" s="107"/>
      <c r="L444" s="107"/>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c r="AU444" s="160"/>
      <c r="AV444" s="160"/>
      <c r="AW444" s="160"/>
      <c r="AX444" s="160"/>
      <c r="AY444" s="160"/>
      <c r="AZ444" s="160"/>
      <c r="BA444" s="160"/>
      <c r="BB444" s="160"/>
      <c r="BC444" s="160"/>
      <c r="BD444" s="160"/>
    </row>
    <row r="445" spans="1:56" x14ac:dyDescent="0.25">
      <c r="A445" s="107"/>
      <c r="B445" s="107"/>
      <c r="C445" s="671"/>
      <c r="D445" s="671"/>
      <c r="E445" s="671"/>
      <c r="F445" s="671"/>
      <c r="G445" s="134"/>
      <c r="H445" s="134"/>
      <c r="I445" s="132"/>
      <c r="J445" s="160"/>
      <c r="K445" s="107"/>
      <c r="L445" s="107"/>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c r="AV445" s="160"/>
      <c r="AW445" s="160"/>
      <c r="AX445" s="160"/>
      <c r="AY445" s="160"/>
      <c r="AZ445" s="160"/>
      <c r="BA445" s="160"/>
      <c r="BB445" s="160"/>
      <c r="BC445" s="160"/>
      <c r="BD445" s="160"/>
    </row>
    <row r="446" spans="1:56" x14ac:dyDescent="0.25">
      <c r="A446" s="107"/>
      <c r="B446" s="107"/>
      <c r="C446" s="671"/>
      <c r="D446" s="671"/>
      <c r="E446" s="671"/>
      <c r="F446" s="671"/>
      <c r="G446" s="134"/>
      <c r="H446" s="134"/>
      <c r="I446" s="132"/>
      <c r="J446" s="160"/>
      <c r="K446" s="107"/>
      <c r="L446" s="107"/>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c r="AV446" s="160"/>
      <c r="AW446" s="160"/>
      <c r="AX446" s="160"/>
      <c r="AY446" s="160"/>
      <c r="AZ446" s="160"/>
      <c r="BA446" s="160"/>
      <c r="BB446" s="160"/>
      <c r="BC446" s="160"/>
      <c r="BD446" s="160"/>
    </row>
    <row r="447" spans="1:56" x14ac:dyDescent="0.25">
      <c r="A447" s="107"/>
      <c r="B447" s="107"/>
      <c r="C447" s="671"/>
      <c r="D447" s="671"/>
      <c r="E447" s="671"/>
      <c r="F447" s="671"/>
      <c r="G447" s="134"/>
      <c r="H447" s="134"/>
      <c r="I447" s="132"/>
      <c r="J447" s="160"/>
      <c r="K447" s="107"/>
      <c r="L447" s="107"/>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c r="AU447" s="160"/>
      <c r="AV447" s="160"/>
      <c r="AW447" s="160"/>
      <c r="AX447" s="160"/>
      <c r="AY447" s="160"/>
      <c r="AZ447" s="160"/>
      <c r="BA447" s="160"/>
      <c r="BB447" s="160"/>
      <c r="BC447" s="160"/>
      <c r="BD447" s="160"/>
    </row>
    <row r="448" spans="1:56" x14ac:dyDescent="0.25">
      <c r="A448" s="107"/>
      <c r="B448" s="107"/>
      <c r="C448" s="671"/>
      <c r="D448" s="671"/>
      <c r="E448" s="671"/>
      <c r="F448" s="671"/>
      <c r="G448" s="134"/>
      <c r="H448" s="134"/>
      <c r="I448" s="132"/>
      <c r="J448" s="160"/>
      <c r="K448" s="107"/>
      <c r="L448" s="107"/>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c r="AV448" s="160"/>
      <c r="AW448" s="160"/>
      <c r="AX448" s="160"/>
      <c r="AY448" s="160"/>
      <c r="AZ448" s="160"/>
      <c r="BA448" s="160"/>
      <c r="BB448" s="160"/>
      <c r="BC448" s="160"/>
      <c r="BD448" s="160"/>
    </row>
    <row r="449" spans="1:56" x14ac:dyDescent="0.25">
      <c r="A449" s="107"/>
      <c r="B449" s="107"/>
      <c r="C449" s="671"/>
      <c r="D449" s="671"/>
      <c r="E449" s="671"/>
      <c r="F449" s="671"/>
      <c r="G449" s="134"/>
      <c r="H449" s="134"/>
      <c r="I449" s="132"/>
      <c r="J449" s="160"/>
      <c r="K449" s="107"/>
      <c r="L449" s="107"/>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c r="AV449" s="160"/>
      <c r="AW449" s="160"/>
      <c r="AX449" s="160"/>
      <c r="AY449" s="160"/>
      <c r="AZ449" s="160"/>
      <c r="BA449" s="160"/>
      <c r="BB449" s="160"/>
      <c r="BC449" s="160"/>
      <c r="BD449" s="160"/>
    </row>
    <row r="450" spans="1:56" x14ac:dyDescent="0.25">
      <c r="A450" s="107"/>
      <c r="B450" s="107"/>
      <c r="C450" s="671"/>
      <c r="D450" s="671"/>
      <c r="E450" s="671"/>
      <c r="F450" s="671"/>
      <c r="G450" s="134"/>
      <c r="H450" s="134"/>
      <c r="I450" s="132"/>
      <c r="J450" s="160"/>
      <c r="K450" s="107"/>
      <c r="L450" s="107"/>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c r="AV450" s="160"/>
      <c r="AW450" s="160"/>
      <c r="AX450" s="160"/>
      <c r="AY450" s="160"/>
      <c r="AZ450" s="160"/>
      <c r="BA450" s="160"/>
      <c r="BB450" s="160"/>
      <c r="BC450" s="160"/>
      <c r="BD450" s="160"/>
    </row>
    <row r="451" spans="1:56" x14ac:dyDescent="0.25">
      <c r="A451" s="107"/>
      <c r="B451" s="107"/>
      <c r="C451" s="671"/>
      <c r="D451" s="671"/>
      <c r="E451" s="671"/>
      <c r="F451" s="671"/>
      <c r="G451" s="134"/>
      <c r="H451" s="134"/>
      <c r="I451" s="132"/>
      <c r="J451" s="160"/>
      <c r="K451" s="107"/>
      <c r="L451" s="107"/>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c r="AV451" s="160"/>
      <c r="AW451" s="160"/>
      <c r="AX451" s="160"/>
      <c r="AY451" s="160"/>
      <c r="AZ451" s="160"/>
      <c r="BA451" s="160"/>
      <c r="BB451" s="160"/>
      <c r="BC451" s="160"/>
      <c r="BD451" s="160"/>
    </row>
  </sheetData>
  <sheetProtection algorithmName="SHA-512" hashValue="j04nfgU1S8cxGeLlCRp79MSqVqNp/c2eJvpvh9JcYFtgPj9HNxhJPexY4LhbM3dgZYxC+NTa849xwHRKqf2DeA==" saltValue="fjyEdmLxnUBKr/uPPv3sWA==" spinCount="100000" sheet="1" objects="1" scenarios="1"/>
  <mergeCells count="13">
    <mergeCell ref="B2:J2"/>
    <mergeCell ref="C34:H34"/>
    <mergeCell ref="L26:L27"/>
    <mergeCell ref="B9:J9"/>
    <mergeCell ref="L10:L11"/>
    <mergeCell ref="D11:D12"/>
    <mergeCell ref="H11:H12"/>
    <mergeCell ref="C11:C12"/>
    <mergeCell ref="L13:L14"/>
    <mergeCell ref="F11:F12"/>
    <mergeCell ref="E7:F7"/>
    <mergeCell ref="G5:I5"/>
    <mergeCell ref="E5:F6"/>
  </mergeCells>
  <dataValidations count="2">
    <dataValidation operator="greaterThanOrEqual" allowBlank="1" showInputMessage="1" error="El valor que heu introduït no és vàlid._x000a__x000a_El valor ha de ser un número major que 0." sqref="E13:F32" xr:uid="{00000000-0002-0000-1700-000000000000}"/>
    <dataValidation allowBlank="1" sqref="D13:D32" xr:uid="{00000000-0002-0000-1700-000001000000}"/>
  </dataValidations>
  <hyperlinks>
    <hyperlink ref="E7" location="'Factors emissió OCCC'!B154" display="Factors d'emissió del paper i equips ofimàtics" xr:uid="{00000000-0004-0000-1700-000000000000}"/>
    <hyperlink ref="E7:F7" location="'Factors emissió OCCC'!V16" display="Factors d'emissió de la producció d'electricitat adquirida" xr:uid="{00000000-0004-0000-1700-000001000000}"/>
    <hyperlink ref="L13:L14" r:id="rId1" display="Guia per al càlcul d'emissions de gasos amb efecte d'hivernacle (OCCC). Versió 2024. " xr:uid="{00000000-0004-0000-1700-000002000000}"/>
  </hyperlinks>
  <pageMargins left="0.75" right="0.75" top="1" bottom="1" header="0.5" footer="0.5"/>
  <pageSetup paperSize="9" scale="63" orientation="landscape" r:id="rId2"/>
  <headerFooter alignWithMargins="0"/>
  <ignoredErrors>
    <ignoredError sqref="C13:C32 F13 E17:F32 F14 F15 F16 E13:E16" unlockedFormula="1"/>
  </ignoredError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ull28">
    <tabColor indexed="27"/>
    <pageSetUpPr autoPageBreaks="0" fitToPage="1"/>
  </sheetPr>
  <dimension ref="A1:CN312"/>
  <sheetViews>
    <sheetView topLeftCell="A5" zoomScaleNormal="100" workbookViewId="0">
      <selection activeCell="G14" sqref="G14"/>
    </sheetView>
  </sheetViews>
  <sheetFormatPr defaultColWidth="9.44140625" defaultRowHeight="13.2" outlineLevelRow="1" x14ac:dyDescent="0.25"/>
  <cols>
    <col min="1" max="1" width="3.44140625" style="82" customWidth="1"/>
    <col min="2" max="2" width="5.44140625" style="82" customWidth="1"/>
    <col min="3" max="3" width="37.88671875" style="82" customWidth="1"/>
    <col min="4" max="4" width="37.44140625" style="82" customWidth="1"/>
    <col min="5" max="5" width="38.88671875" style="82" customWidth="1"/>
    <col min="6" max="6" width="19.44140625" style="82" customWidth="1"/>
    <col min="7" max="7" width="28.88671875" style="82" customWidth="1"/>
    <col min="8" max="8" width="23" style="82" customWidth="1"/>
    <col min="9" max="10" width="5.44140625" style="82" customWidth="1"/>
    <col min="11" max="11" width="40.44140625" style="82" customWidth="1"/>
    <col min="12" max="13" width="9.44140625" style="82"/>
    <col min="14" max="14" width="0" style="82" hidden="1" customWidth="1"/>
    <col min="15" max="16384" width="9.44140625" style="82"/>
  </cols>
  <sheetData>
    <row r="1" spans="1:92" s="107" customFormat="1" ht="17.25" customHeight="1" x14ac:dyDescent="0.25">
      <c r="B1" s="128"/>
    </row>
    <row r="2" spans="1:92" s="107" customFormat="1" ht="33.75" customHeight="1" x14ac:dyDescent="0.25">
      <c r="B2" s="1535" t="s">
        <v>864</v>
      </c>
      <c r="C2" s="1535"/>
      <c r="D2" s="1535"/>
      <c r="E2" s="1535"/>
      <c r="F2" s="1535"/>
      <c r="G2" s="708"/>
    </row>
    <row r="3" spans="1:92" s="107" customFormat="1" ht="17.25" customHeight="1" x14ac:dyDescent="0.25">
      <c r="B3" s="182"/>
      <c r="C3" s="182"/>
      <c r="D3" s="182"/>
      <c r="E3" s="182"/>
      <c r="F3" s="182"/>
      <c r="G3" s="182"/>
    </row>
    <row r="4" spans="1:92" s="107" customFormat="1" ht="17.25" customHeight="1" thickBot="1" x14ac:dyDescent="0.3">
      <c r="B4" s="640"/>
      <c r="C4" s="255" t="s">
        <v>0</v>
      </c>
      <c r="D4" s="182"/>
      <c r="E4" s="182"/>
      <c r="F4" s="182"/>
      <c r="G4" s="182"/>
      <c r="N4" s="250" t="s">
        <v>1073</v>
      </c>
    </row>
    <row r="5" spans="1:92" s="107" customFormat="1" ht="26.25" customHeight="1" thickBot="1" x14ac:dyDescent="0.3">
      <c r="B5" s="641"/>
      <c r="C5" s="255" t="s">
        <v>51</v>
      </c>
      <c r="D5" s="1562" t="s">
        <v>1119</v>
      </c>
      <c r="E5" s="1563"/>
      <c r="F5" s="1571"/>
      <c r="G5" s="321"/>
      <c r="N5" s="250" t="s">
        <v>1074</v>
      </c>
    </row>
    <row r="6" spans="1:92" s="107" customFormat="1" ht="29.25" customHeight="1" x14ac:dyDescent="0.25">
      <c r="B6" s="642"/>
      <c r="C6" s="255" t="s">
        <v>1</v>
      </c>
      <c r="D6" s="182"/>
      <c r="E6" s="182"/>
      <c r="F6" s="182"/>
      <c r="G6" s="1572" t="s">
        <v>1105</v>
      </c>
      <c r="H6" s="1573"/>
      <c r="I6" s="1574"/>
      <c r="N6" s="250" t="s">
        <v>1075</v>
      </c>
    </row>
    <row r="7" spans="1:92" s="107" customFormat="1" ht="29.25" customHeight="1" thickBot="1" x14ac:dyDescent="0.3">
      <c r="B7" s="643"/>
      <c r="C7" s="255" t="s">
        <v>52</v>
      </c>
      <c r="D7" s="812"/>
      <c r="E7" s="182"/>
      <c r="F7" s="182"/>
      <c r="G7" s="1575"/>
      <c r="H7" s="1576"/>
      <c r="I7" s="1577"/>
      <c r="N7" s="250" t="s">
        <v>1076</v>
      </c>
    </row>
    <row r="8" spans="1:92" s="107" customFormat="1" ht="17.25" customHeight="1" x14ac:dyDescent="0.25">
      <c r="B8" s="130"/>
      <c r="C8" s="130"/>
      <c r="D8" s="182"/>
      <c r="E8" s="182"/>
      <c r="F8" s="182"/>
      <c r="G8" s="182"/>
      <c r="N8" s="250" t="s">
        <v>1077</v>
      </c>
    </row>
    <row r="9" spans="1:92" s="107" customFormat="1" ht="17.25" customHeight="1" x14ac:dyDescent="0.25">
      <c r="B9" s="1843" t="s">
        <v>865</v>
      </c>
      <c r="C9" s="1843"/>
      <c r="D9" s="1843"/>
      <c r="E9" s="1843"/>
      <c r="F9" s="1843"/>
      <c r="G9" s="1843"/>
      <c r="H9" s="1843"/>
      <c r="I9" s="1843"/>
      <c r="N9" s="250" t="s">
        <v>925</v>
      </c>
    </row>
    <row r="10" spans="1:92" s="107" customFormat="1" ht="17.25" customHeight="1" thickBot="1" x14ac:dyDescent="0.3">
      <c r="B10" s="115"/>
      <c r="C10" s="183"/>
      <c r="D10" s="183"/>
      <c r="E10" s="183"/>
      <c r="F10" s="116"/>
      <c r="G10" s="116"/>
      <c r="H10" s="116"/>
      <c r="I10" s="117"/>
      <c r="K10" s="1480" t="s">
        <v>1363</v>
      </c>
    </row>
    <row r="11" spans="1:92" s="160" customFormat="1" ht="36.75" customHeight="1" x14ac:dyDescent="0.25">
      <c r="B11" s="644"/>
      <c r="C11" s="1561" t="s">
        <v>1118</v>
      </c>
      <c r="D11" s="1461" t="s">
        <v>1111</v>
      </c>
      <c r="E11" s="1844" t="s">
        <v>1470</v>
      </c>
      <c r="F11" s="1844"/>
      <c r="G11" s="1844"/>
      <c r="H11" s="613" t="s">
        <v>1099</v>
      </c>
      <c r="I11" s="645"/>
      <c r="J11" s="646"/>
      <c r="K11" s="1592"/>
    </row>
    <row r="12" spans="1:92" s="160" customFormat="1" ht="62.4" customHeight="1" x14ac:dyDescent="0.25">
      <c r="B12" s="644"/>
      <c r="C12" s="1523"/>
      <c r="D12" s="1475"/>
      <c r="E12" s="583" t="s">
        <v>1469</v>
      </c>
      <c r="F12" s="583" t="s">
        <v>1468</v>
      </c>
      <c r="G12" s="583" t="s">
        <v>1640</v>
      </c>
      <c r="H12" s="610" t="s">
        <v>1072</v>
      </c>
      <c r="I12" s="645"/>
      <c r="J12" s="646"/>
      <c r="K12" s="647"/>
    </row>
    <row r="13" spans="1:92" ht="42.75" customHeight="1" x14ac:dyDescent="0.25">
      <c r="A13" s="107"/>
      <c r="B13" s="120"/>
      <c r="C13" s="619" t="s">
        <v>1855</v>
      </c>
      <c r="D13" s="807" t="s">
        <v>1077</v>
      </c>
      <c r="E13" s="809" t="s">
        <v>1854</v>
      </c>
      <c r="F13" s="681">
        <v>117378</v>
      </c>
      <c r="G13" s="663">
        <v>8.9999999999999993E-3</v>
      </c>
      <c r="H13" s="706">
        <f>IF(F13=0,IF(G13=0,"0,00000",F13*G13),IF(G13=0,"Indiqueu factor d'emissió",F13*G13))</f>
        <v>1056.4019999999998</v>
      </c>
      <c r="I13" s="122"/>
      <c r="J13" s="650"/>
      <c r="K13" s="1667" t="s">
        <v>1836</v>
      </c>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row>
    <row r="14" spans="1:92" ht="42.75" customHeight="1" x14ac:dyDescent="0.25">
      <c r="A14" s="107"/>
      <c r="B14" s="120"/>
      <c r="C14" s="619" t="s">
        <v>866</v>
      </c>
      <c r="D14" s="807"/>
      <c r="E14" s="809"/>
      <c r="F14" s="681"/>
      <c r="G14" s="663"/>
      <c r="H14" s="706" t="str">
        <f t="shared" ref="H14:H22" si="0">IF(F14=0,IF(G14=0,"0,00000",F14*G14),IF(G14=0,"Indiqueu factor d'emissió",F14*G14))</f>
        <v>0,00000</v>
      </c>
      <c r="I14" s="122"/>
      <c r="J14" s="650"/>
      <c r="K14" s="1667"/>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row>
    <row r="15" spans="1:92" ht="42.75" customHeight="1" x14ac:dyDescent="0.25">
      <c r="A15" s="107"/>
      <c r="B15" s="120"/>
      <c r="C15" s="619" t="s">
        <v>867</v>
      </c>
      <c r="D15" s="807"/>
      <c r="E15" s="809"/>
      <c r="F15" s="681"/>
      <c r="G15" s="663"/>
      <c r="H15" s="706" t="str">
        <f t="shared" si="0"/>
        <v>0,00000</v>
      </c>
      <c r="I15" s="122"/>
      <c r="J15" s="650"/>
      <c r="K15" s="1667"/>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row>
    <row r="16" spans="1:92" ht="42.75" customHeight="1" x14ac:dyDescent="0.25">
      <c r="A16" s="107"/>
      <c r="B16" s="120"/>
      <c r="C16" s="619" t="s">
        <v>868</v>
      </c>
      <c r="D16" s="807"/>
      <c r="E16" s="809"/>
      <c r="F16" s="681"/>
      <c r="G16" s="663"/>
      <c r="H16" s="706" t="str">
        <f t="shared" si="0"/>
        <v>0,00000</v>
      </c>
      <c r="I16" s="122"/>
      <c r="J16" s="650"/>
      <c r="K16" s="898"/>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row>
    <row r="17" spans="1:92" ht="42.75" customHeight="1" x14ac:dyDescent="0.25">
      <c r="A17" s="107"/>
      <c r="B17" s="120"/>
      <c r="C17" s="619" t="s">
        <v>869</v>
      </c>
      <c r="D17" s="807"/>
      <c r="E17" s="809"/>
      <c r="F17" s="681"/>
      <c r="G17" s="663"/>
      <c r="H17" s="706" t="str">
        <f t="shared" si="0"/>
        <v>0,00000</v>
      </c>
      <c r="I17" s="122"/>
      <c r="J17" s="650"/>
      <c r="K17" s="1445" t="s">
        <v>1775</v>
      </c>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row>
    <row r="18" spans="1:92" ht="42.75" customHeight="1" x14ac:dyDescent="0.25">
      <c r="A18" s="107"/>
      <c r="B18" s="120"/>
      <c r="C18" s="619" t="s">
        <v>870</v>
      </c>
      <c r="D18" s="807"/>
      <c r="E18" s="809"/>
      <c r="F18" s="681"/>
      <c r="G18" s="663"/>
      <c r="H18" s="706" t="str">
        <f t="shared" si="0"/>
        <v>0,00000</v>
      </c>
      <c r="I18" s="122"/>
      <c r="J18" s="650"/>
      <c r="K18" s="1445"/>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row>
    <row r="19" spans="1:92" ht="42.75" customHeight="1" outlineLevel="1" x14ac:dyDescent="0.25">
      <c r="A19" s="107"/>
      <c r="B19" s="120"/>
      <c r="C19" s="619" t="s">
        <v>871</v>
      </c>
      <c r="D19" s="807"/>
      <c r="E19" s="809"/>
      <c r="F19" s="681"/>
      <c r="G19" s="663"/>
      <c r="H19" s="706" t="str">
        <f t="shared" si="0"/>
        <v>0,00000</v>
      </c>
      <c r="I19" s="122"/>
      <c r="J19" s="650"/>
      <c r="K19" s="67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row>
    <row r="20" spans="1:92" ht="42.75" customHeight="1" outlineLevel="1" x14ac:dyDescent="0.25">
      <c r="A20" s="107"/>
      <c r="B20" s="120"/>
      <c r="C20" s="619" t="s">
        <v>872</v>
      </c>
      <c r="D20" s="807"/>
      <c r="E20" s="809"/>
      <c r="F20" s="681"/>
      <c r="G20" s="663"/>
      <c r="H20" s="706" t="str">
        <f t="shared" si="0"/>
        <v>0,00000</v>
      </c>
      <c r="I20" s="122"/>
      <c r="J20" s="650"/>
      <c r="K20" s="651"/>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row>
    <row r="21" spans="1:92" ht="42.75" customHeight="1" outlineLevel="1" x14ac:dyDescent="0.25">
      <c r="A21" s="107"/>
      <c r="B21" s="120"/>
      <c r="C21" s="619" t="s">
        <v>873</v>
      </c>
      <c r="D21" s="807"/>
      <c r="E21" s="809"/>
      <c r="F21" s="681"/>
      <c r="G21" s="663"/>
      <c r="H21" s="706" t="str">
        <f t="shared" si="0"/>
        <v>0,00000</v>
      </c>
      <c r="I21" s="122"/>
      <c r="J21" s="650"/>
      <c r="K21" s="318"/>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row>
    <row r="22" spans="1:92" ht="42.75" customHeight="1" outlineLevel="1" thickBot="1" x14ac:dyDescent="0.3">
      <c r="A22" s="107"/>
      <c r="B22" s="120"/>
      <c r="C22" s="620" t="s">
        <v>874</v>
      </c>
      <c r="D22" s="808"/>
      <c r="E22" s="810"/>
      <c r="F22" s="679"/>
      <c r="G22" s="665"/>
      <c r="H22" s="707" t="str">
        <f t="shared" si="0"/>
        <v>0,00000</v>
      </c>
      <c r="I22" s="122"/>
      <c r="J22" s="650"/>
      <c r="K22" s="318"/>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row>
    <row r="23" spans="1:92" ht="13.5" customHeight="1" x14ac:dyDescent="0.25">
      <c r="A23" s="107"/>
      <c r="B23" s="124"/>
      <c r="C23" s="125"/>
      <c r="D23" s="125"/>
      <c r="E23" s="125"/>
      <c r="F23" s="125"/>
      <c r="G23" s="125"/>
      <c r="H23" s="125"/>
      <c r="I23" s="126"/>
      <c r="J23" s="107"/>
      <c r="K23" s="655"/>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row>
    <row r="24" spans="1:92" ht="16.5" customHeight="1" thickBot="1" x14ac:dyDescent="0.3">
      <c r="A24" s="107"/>
      <c r="B24" s="107"/>
      <c r="C24" s="107"/>
      <c r="D24" s="107"/>
      <c r="E24" s="107"/>
      <c r="F24" s="107"/>
      <c r="G24" s="107"/>
      <c r="H24" s="107"/>
      <c r="I24" s="107"/>
      <c r="J24" s="107"/>
      <c r="K24" s="107"/>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row>
    <row r="25" spans="1:92" ht="24.9" customHeight="1" thickBot="1" x14ac:dyDescent="0.3">
      <c r="A25" s="107"/>
      <c r="B25" s="107"/>
      <c r="C25" s="1512" t="s">
        <v>1414</v>
      </c>
      <c r="D25" s="1513"/>
      <c r="E25" s="1513"/>
      <c r="F25" s="1513"/>
      <c r="G25" s="1564"/>
      <c r="H25" s="127">
        <f>SUM(H13:H22)</f>
        <v>1056.4019999999998</v>
      </c>
      <c r="I25" s="107"/>
      <c r="J25" s="107"/>
      <c r="K25" s="107"/>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row>
    <row r="26" spans="1:92" ht="15" customHeight="1" x14ac:dyDescent="0.25">
      <c r="A26" s="107"/>
      <c r="B26" s="107"/>
      <c r="C26" s="130"/>
      <c r="D26" s="130"/>
      <c r="E26" s="130"/>
      <c r="F26" s="107"/>
      <c r="G26" s="107"/>
      <c r="H26" s="107"/>
      <c r="I26" s="107"/>
      <c r="J26" s="107"/>
      <c r="K26" s="107"/>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row>
    <row r="27" spans="1:92" ht="15" customHeight="1" x14ac:dyDescent="0.25">
      <c r="A27" s="107"/>
      <c r="B27" s="107"/>
      <c r="C27" s="671"/>
      <c r="D27" s="671"/>
      <c r="E27" s="671"/>
      <c r="F27" s="134"/>
      <c r="G27" s="134"/>
      <c r="H27" s="132"/>
      <c r="I27" s="160"/>
      <c r="J27" s="107"/>
      <c r="K27" s="107"/>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row>
    <row r="28" spans="1:92" x14ac:dyDescent="0.25">
      <c r="A28" s="107"/>
      <c r="B28" s="107"/>
      <c r="C28" s="671"/>
      <c r="D28" s="671"/>
      <c r="E28" s="671"/>
      <c r="F28" s="134"/>
      <c r="G28" s="134"/>
      <c r="H28" s="132"/>
      <c r="I28" s="160"/>
      <c r="J28" s="107"/>
      <c r="K28" s="107"/>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row>
    <row r="29" spans="1:92" x14ac:dyDescent="0.25">
      <c r="A29" s="107"/>
      <c r="B29" s="107"/>
      <c r="C29" s="671"/>
      <c r="D29" s="671"/>
      <c r="E29" s="671"/>
      <c r="F29" s="134"/>
      <c r="G29" s="134"/>
      <c r="H29" s="132"/>
      <c r="I29" s="160"/>
      <c r="J29" s="107"/>
      <c r="K29" s="107"/>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row>
    <row r="30" spans="1:92" x14ac:dyDescent="0.25">
      <c r="A30" s="107"/>
      <c r="B30" s="107"/>
      <c r="C30" s="671"/>
      <c r="D30" s="671"/>
      <c r="E30" s="671"/>
      <c r="F30" s="134"/>
      <c r="G30" s="134"/>
      <c r="H30" s="132"/>
      <c r="I30" s="160"/>
      <c r="J30" s="107"/>
      <c r="K30" s="107"/>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row>
    <row r="31" spans="1:92" x14ac:dyDescent="0.25">
      <c r="A31" s="107"/>
      <c r="B31" s="107"/>
      <c r="C31" s="671"/>
      <c r="D31" s="671"/>
      <c r="E31" s="671"/>
      <c r="F31" s="134"/>
      <c r="G31" s="134"/>
      <c r="H31" s="132"/>
      <c r="I31" s="160"/>
      <c r="J31" s="107"/>
      <c r="K31" s="107"/>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row>
    <row r="32" spans="1:92" x14ac:dyDescent="0.25">
      <c r="A32" s="107"/>
      <c r="B32" s="107"/>
      <c r="C32" s="671"/>
      <c r="D32" s="671"/>
      <c r="E32" s="671"/>
      <c r="F32" s="134"/>
      <c r="G32" s="134"/>
      <c r="H32" s="132"/>
      <c r="I32" s="160"/>
      <c r="J32" s="107"/>
      <c r="K32" s="107"/>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row>
    <row r="33" spans="1:92" x14ac:dyDescent="0.25">
      <c r="A33" s="107"/>
      <c r="B33" s="107"/>
      <c r="C33" s="671"/>
      <c r="D33" s="671"/>
      <c r="E33" s="671"/>
      <c r="F33" s="134"/>
      <c r="G33" s="134"/>
      <c r="H33" s="132"/>
      <c r="I33" s="160"/>
      <c r="J33" s="107"/>
      <c r="K33" s="107"/>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row>
    <row r="34" spans="1:92" x14ac:dyDescent="0.25">
      <c r="A34" s="107"/>
      <c r="B34" s="107"/>
      <c r="C34" s="671"/>
      <c r="D34" s="671"/>
      <c r="E34" s="671"/>
      <c r="F34" s="134"/>
      <c r="G34" s="134"/>
      <c r="H34" s="132"/>
      <c r="I34" s="160"/>
      <c r="J34" s="107"/>
      <c r="K34" s="107"/>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row>
    <row r="35" spans="1:92" x14ac:dyDescent="0.25">
      <c r="A35" s="107"/>
      <c r="B35" s="107"/>
      <c r="C35" s="671"/>
      <c r="D35" s="671"/>
      <c r="E35" s="671"/>
      <c r="F35" s="134"/>
      <c r="G35" s="134"/>
      <c r="H35" s="132"/>
      <c r="I35" s="160"/>
      <c r="J35" s="107"/>
      <c r="K35" s="107"/>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row>
    <row r="36" spans="1:92" x14ac:dyDescent="0.25">
      <c r="A36" s="107"/>
      <c r="B36" s="107"/>
      <c r="C36" s="671"/>
      <c r="D36" s="671"/>
      <c r="E36" s="671"/>
      <c r="F36" s="134"/>
      <c r="G36" s="134"/>
      <c r="H36" s="132"/>
      <c r="I36" s="160"/>
      <c r="J36" s="107"/>
      <c r="K36" s="107"/>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row>
    <row r="37" spans="1:92" x14ac:dyDescent="0.25">
      <c r="A37" s="107"/>
      <c r="B37" s="107"/>
      <c r="C37" s="671"/>
      <c r="D37" s="671"/>
      <c r="E37" s="671"/>
      <c r="F37" s="134"/>
      <c r="G37" s="134"/>
      <c r="H37" s="132"/>
      <c r="I37" s="160"/>
      <c r="J37" s="107"/>
      <c r="K37" s="107"/>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row>
    <row r="38" spans="1:92" x14ac:dyDescent="0.25">
      <c r="A38" s="107"/>
      <c r="B38" s="107"/>
      <c r="C38" s="671"/>
      <c r="D38" s="671"/>
      <c r="E38" s="671"/>
      <c r="F38" s="134"/>
      <c r="G38" s="134"/>
      <c r="H38" s="132"/>
      <c r="I38" s="160"/>
      <c r="J38" s="107"/>
      <c r="K38" s="107"/>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row>
    <row r="39" spans="1:92" x14ac:dyDescent="0.25">
      <c r="A39" s="107"/>
      <c r="B39" s="107"/>
      <c r="C39" s="671"/>
      <c r="D39" s="671"/>
      <c r="E39" s="671"/>
      <c r="F39" s="134"/>
      <c r="G39" s="134"/>
      <c r="H39" s="132"/>
      <c r="I39" s="160"/>
      <c r="J39" s="107"/>
      <c r="K39" s="107"/>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row>
    <row r="40" spans="1:92" x14ac:dyDescent="0.25">
      <c r="A40" s="107"/>
      <c r="B40" s="107"/>
      <c r="C40" s="671"/>
      <c r="D40" s="671"/>
      <c r="E40" s="671"/>
      <c r="F40" s="134"/>
      <c r="G40" s="134"/>
      <c r="H40" s="132"/>
      <c r="I40" s="160"/>
      <c r="J40" s="107"/>
      <c r="K40" s="107"/>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row>
    <row r="41" spans="1:92" x14ac:dyDescent="0.25">
      <c r="A41" s="107"/>
      <c r="B41" s="107"/>
      <c r="C41" s="671"/>
      <c r="D41" s="671"/>
      <c r="E41" s="671"/>
      <c r="F41" s="134"/>
      <c r="G41" s="134"/>
      <c r="H41" s="132"/>
      <c r="I41" s="160"/>
      <c r="J41" s="107"/>
      <c r="K41" s="107"/>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row>
    <row r="42" spans="1:92" x14ac:dyDescent="0.25">
      <c r="A42" s="107"/>
      <c r="B42" s="107"/>
      <c r="C42" s="671"/>
      <c r="D42" s="671"/>
      <c r="E42" s="671"/>
      <c r="F42" s="134"/>
      <c r="G42" s="134"/>
      <c r="H42" s="132"/>
      <c r="I42" s="160"/>
      <c r="J42" s="107"/>
      <c r="K42" s="107"/>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row>
    <row r="43" spans="1:92" x14ac:dyDescent="0.25">
      <c r="A43" s="107"/>
      <c r="B43" s="107"/>
      <c r="C43" s="671"/>
      <c r="D43" s="671"/>
      <c r="E43" s="671"/>
      <c r="F43" s="134"/>
      <c r="G43" s="134"/>
      <c r="H43" s="132"/>
      <c r="I43" s="160"/>
      <c r="J43" s="107"/>
      <c r="K43" s="107"/>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row>
    <row r="44" spans="1:92" x14ac:dyDescent="0.25">
      <c r="A44" s="107"/>
      <c r="B44" s="107"/>
      <c r="C44" s="671"/>
      <c r="D44" s="671"/>
      <c r="E44" s="671"/>
      <c r="F44" s="134"/>
      <c r="G44" s="134"/>
      <c r="H44" s="132"/>
      <c r="I44" s="160"/>
      <c r="J44" s="107"/>
      <c r="K44" s="107"/>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0"/>
      <c r="CJ44" s="160"/>
      <c r="CK44" s="160"/>
      <c r="CL44" s="160"/>
      <c r="CM44" s="160"/>
      <c r="CN44" s="160"/>
    </row>
    <row r="45" spans="1:92" x14ac:dyDescent="0.25">
      <c r="A45" s="107"/>
      <c r="B45" s="107"/>
      <c r="C45" s="671"/>
      <c r="D45" s="671"/>
      <c r="E45" s="671"/>
      <c r="F45" s="134"/>
      <c r="G45" s="134"/>
      <c r="H45" s="132"/>
      <c r="I45" s="160"/>
      <c r="J45" s="107"/>
      <c r="K45" s="107"/>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0"/>
      <c r="CJ45" s="160"/>
      <c r="CK45" s="160"/>
      <c r="CL45" s="160"/>
      <c r="CM45" s="160"/>
      <c r="CN45" s="160"/>
    </row>
    <row r="46" spans="1:92" x14ac:dyDescent="0.25">
      <c r="A46" s="107"/>
      <c r="B46" s="107"/>
      <c r="C46" s="671"/>
      <c r="D46" s="671"/>
      <c r="E46" s="671"/>
      <c r="F46" s="134"/>
      <c r="G46" s="134"/>
      <c r="H46" s="132"/>
      <c r="I46" s="160"/>
      <c r="J46" s="107"/>
      <c r="K46" s="107"/>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0"/>
      <c r="CJ46" s="160"/>
      <c r="CK46" s="160"/>
      <c r="CL46" s="160"/>
      <c r="CM46" s="160"/>
      <c r="CN46" s="160"/>
    </row>
    <row r="47" spans="1:92" x14ac:dyDescent="0.25">
      <c r="A47" s="107"/>
      <c r="B47" s="107"/>
      <c r="C47" s="671"/>
      <c r="D47" s="671"/>
      <c r="E47" s="671"/>
      <c r="F47" s="134"/>
      <c r="G47" s="134"/>
      <c r="H47" s="132"/>
      <c r="I47" s="160"/>
      <c r="J47" s="107"/>
      <c r="K47" s="107"/>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row>
    <row r="48" spans="1:92" x14ac:dyDescent="0.25">
      <c r="A48" s="107"/>
      <c r="B48" s="107"/>
      <c r="C48" s="671"/>
      <c r="D48" s="671"/>
      <c r="E48" s="671"/>
      <c r="F48" s="134"/>
      <c r="G48" s="134"/>
      <c r="H48" s="132"/>
      <c r="I48" s="160"/>
      <c r="J48" s="107"/>
      <c r="K48" s="107"/>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row>
    <row r="49" spans="1:92" x14ac:dyDescent="0.25">
      <c r="A49" s="107"/>
      <c r="B49" s="107"/>
      <c r="C49" s="671"/>
      <c r="D49" s="671"/>
      <c r="E49" s="671"/>
      <c r="F49" s="134"/>
      <c r="G49" s="134"/>
      <c r="H49" s="132"/>
      <c r="I49" s="160"/>
      <c r="J49" s="107"/>
      <c r="K49" s="107"/>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row>
    <row r="50" spans="1:92" x14ac:dyDescent="0.25">
      <c r="A50" s="107"/>
      <c r="B50" s="107"/>
      <c r="C50" s="671"/>
      <c r="D50" s="671"/>
      <c r="E50" s="671"/>
      <c r="F50" s="134"/>
      <c r="G50" s="134"/>
      <c r="H50" s="132"/>
      <c r="I50" s="160"/>
      <c r="J50" s="107"/>
      <c r="K50" s="107"/>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row>
    <row r="51" spans="1:92" x14ac:dyDescent="0.25">
      <c r="A51" s="107"/>
      <c r="B51" s="107"/>
      <c r="C51" s="671"/>
      <c r="D51" s="671"/>
      <c r="E51" s="671"/>
      <c r="F51" s="134"/>
      <c r="G51" s="134"/>
      <c r="H51" s="132"/>
      <c r="I51" s="160"/>
      <c r="J51" s="107"/>
      <c r="K51" s="107"/>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row>
    <row r="52" spans="1:92" x14ac:dyDescent="0.25">
      <c r="A52" s="107"/>
      <c r="B52" s="107"/>
      <c r="C52" s="671"/>
      <c r="D52" s="671"/>
      <c r="E52" s="671"/>
      <c r="F52" s="134"/>
      <c r="G52" s="134"/>
      <c r="H52" s="132"/>
      <c r="I52" s="160"/>
      <c r="J52" s="107"/>
      <c r="K52" s="107"/>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0"/>
      <c r="CJ52" s="160"/>
      <c r="CK52" s="160"/>
      <c r="CL52" s="160"/>
      <c r="CM52" s="160"/>
      <c r="CN52" s="160"/>
    </row>
    <row r="53" spans="1:92" x14ac:dyDescent="0.25">
      <c r="A53" s="107"/>
      <c r="B53" s="107"/>
      <c r="C53" s="671"/>
      <c r="D53" s="671"/>
      <c r="E53" s="671"/>
      <c r="F53" s="134"/>
      <c r="G53" s="134"/>
      <c r="H53" s="132"/>
      <c r="I53" s="160"/>
      <c r="J53" s="107"/>
      <c r="K53" s="107"/>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row>
    <row r="54" spans="1:92" x14ac:dyDescent="0.25">
      <c r="A54" s="107"/>
      <c r="B54" s="107"/>
      <c r="C54" s="671"/>
      <c r="D54" s="671"/>
      <c r="E54" s="671"/>
      <c r="F54" s="134"/>
      <c r="G54" s="134"/>
      <c r="H54" s="132"/>
      <c r="I54" s="160"/>
      <c r="J54" s="107"/>
      <c r="K54" s="107"/>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row>
    <row r="55" spans="1:92" x14ac:dyDescent="0.25">
      <c r="A55" s="107"/>
      <c r="B55" s="107"/>
      <c r="C55" s="671"/>
      <c r="D55" s="671"/>
      <c r="E55" s="671"/>
      <c r="F55" s="134"/>
      <c r="G55" s="134"/>
      <c r="H55" s="132"/>
      <c r="I55" s="160"/>
      <c r="J55" s="107"/>
      <c r="K55" s="107"/>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60"/>
      <c r="CK55" s="160"/>
      <c r="CL55" s="160"/>
      <c r="CM55" s="160"/>
      <c r="CN55" s="160"/>
    </row>
    <row r="56" spans="1:92" x14ac:dyDescent="0.25">
      <c r="A56" s="107"/>
      <c r="B56" s="107"/>
      <c r="C56" s="671"/>
      <c r="D56" s="671"/>
      <c r="E56" s="671"/>
      <c r="F56" s="134"/>
      <c r="G56" s="134"/>
      <c r="H56" s="132"/>
      <c r="I56" s="160"/>
      <c r="J56" s="107"/>
      <c r="K56" s="107"/>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row>
    <row r="57" spans="1:92" x14ac:dyDescent="0.25">
      <c r="A57" s="107"/>
      <c r="B57" s="107"/>
      <c r="C57" s="671"/>
      <c r="D57" s="671"/>
      <c r="E57" s="671"/>
      <c r="F57" s="134"/>
      <c r="G57" s="134"/>
      <c r="H57" s="132"/>
      <c r="I57" s="160"/>
      <c r="J57" s="107"/>
      <c r="K57" s="107"/>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0"/>
      <c r="CJ57" s="160"/>
      <c r="CK57" s="160"/>
      <c r="CL57" s="160"/>
      <c r="CM57" s="160"/>
      <c r="CN57" s="160"/>
    </row>
    <row r="58" spans="1:92" x14ac:dyDescent="0.25">
      <c r="A58" s="107"/>
      <c r="B58" s="107"/>
      <c r="C58" s="671"/>
      <c r="D58" s="671"/>
      <c r="E58" s="671"/>
      <c r="F58" s="134"/>
      <c r="G58" s="134"/>
      <c r="H58" s="132"/>
      <c r="I58" s="160"/>
      <c r="J58" s="107"/>
      <c r="K58" s="107"/>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0"/>
      <c r="CJ58" s="160"/>
      <c r="CK58" s="160"/>
      <c r="CL58" s="160"/>
      <c r="CM58" s="160"/>
      <c r="CN58" s="160"/>
    </row>
    <row r="59" spans="1:92" x14ac:dyDescent="0.25">
      <c r="A59" s="107"/>
      <c r="B59" s="107"/>
      <c r="C59" s="671"/>
      <c r="D59" s="671"/>
      <c r="E59" s="671"/>
      <c r="F59" s="134"/>
      <c r="G59" s="134"/>
      <c r="H59" s="132"/>
      <c r="I59" s="160"/>
      <c r="J59" s="107"/>
      <c r="K59" s="107"/>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row>
    <row r="60" spans="1:92" x14ac:dyDescent="0.25">
      <c r="A60" s="107"/>
      <c r="B60" s="107"/>
      <c r="C60" s="671"/>
      <c r="D60" s="671"/>
      <c r="E60" s="671"/>
      <c r="F60" s="134"/>
      <c r="G60" s="134"/>
      <c r="H60" s="132"/>
      <c r="I60" s="160"/>
      <c r="J60" s="107"/>
      <c r="K60" s="107"/>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row>
    <row r="61" spans="1:92" x14ac:dyDescent="0.25">
      <c r="A61" s="107"/>
      <c r="B61" s="107"/>
      <c r="C61" s="671"/>
      <c r="D61" s="671"/>
      <c r="E61" s="671"/>
      <c r="F61" s="134"/>
      <c r="G61" s="134"/>
      <c r="H61" s="132"/>
      <c r="I61" s="160"/>
      <c r="J61" s="107"/>
      <c r="K61" s="107"/>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row>
    <row r="62" spans="1:92" x14ac:dyDescent="0.25">
      <c r="A62" s="107"/>
      <c r="B62" s="107"/>
      <c r="C62" s="671"/>
      <c r="D62" s="671"/>
      <c r="E62" s="671"/>
      <c r="F62" s="134"/>
      <c r="G62" s="134"/>
      <c r="H62" s="132"/>
      <c r="I62" s="160"/>
      <c r="J62" s="107"/>
      <c r="K62" s="107"/>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row>
    <row r="63" spans="1:92" x14ac:dyDescent="0.25">
      <c r="A63" s="107"/>
      <c r="B63" s="107"/>
      <c r="C63" s="671"/>
      <c r="D63" s="671"/>
      <c r="E63" s="671"/>
      <c r="F63" s="134"/>
      <c r="G63" s="134"/>
      <c r="H63" s="132"/>
      <c r="I63" s="160"/>
      <c r="J63" s="107"/>
      <c r="K63" s="107"/>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row>
    <row r="64" spans="1:92" x14ac:dyDescent="0.25">
      <c r="A64" s="107"/>
      <c r="B64" s="107"/>
      <c r="C64" s="671"/>
      <c r="D64" s="671"/>
      <c r="E64" s="671"/>
      <c r="F64" s="134"/>
      <c r="G64" s="134"/>
      <c r="H64" s="132"/>
      <c r="I64" s="160"/>
      <c r="J64" s="107"/>
      <c r="K64" s="107"/>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row>
    <row r="65" spans="1:92" x14ac:dyDescent="0.25">
      <c r="A65" s="107"/>
      <c r="B65" s="107"/>
      <c r="C65" s="671"/>
      <c r="D65" s="671"/>
      <c r="E65" s="671"/>
      <c r="F65" s="134"/>
      <c r="G65" s="134"/>
      <c r="H65" s="132"/>
      <c r="I65" s="160"/>
      <c r="J65" s="107"/>
      <c r="K65" s="107"/>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row>
    <row r="66" spans="1:92" x14ac:dyDescent="0.25">
      <c r="A66" s="107"/>
      <c r="B66" s="107"/>
      <c r="C66" s="671"/>
      <c r="D66" s="671"/>
      <c r="E66" s="671"/>
      <c r="F66" s="134"/>
      <c r="G66" s="134"/>
      <c r="H66" s="132"/>
      <c r="I66" s="160"/>
      <c r="J66" s="107"/>
      <c r="K66" s="107"/>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row>
    <row r="67" spans="1:92" x14ac:dyDescent="0.25">
      <c r="A67" s="107"/>
      <c r="B67" s="107"/>
      <c r="C67" s="671"/>
      <c r="D67" s="671"/>
      <c r="E67" s="671"/>
      <c r="F67" s="134"/>
      <c r="G67" s="134"/>
      <c r="H67" s="132"/>
      <c r="I67" s="160"/>
      <c r="J67" s="107"/>
      <c r="K67" s="107"/>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row>
    <row r="68" spans="1:92" x14ac:dyDescent="0.25">
      <c r="A68" s="107"/>
      <c r="B68" s="107"/>
      <c r="C68" s="671"/>
      <c r="D68" s="671"/>
      <c r="E68" s="671"/>
      <c r="F68" s="134"/>
      <c r="G68" s="134"/>
      <c r="H68" s="132"/>
      <c r="I68" s="160"/>
      <c r="J68" s="107"/>
      <c r="K68" s="107"/>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row>
    <row r="69" spans="1:92" x14ac:dyDescent="0.25">
      <c r="A69" s="107"/>
      <c r="B69" s="107"/>
      <c r="C69" s="671"/>
      <c r="D69" s="671"/>
      <c r="E69" s="671"/>
      <c r="F69" s="134"/>
      <c r="G69" s="134"/>
      <c r="H69" s="132"/>
      <c r="I69" s="160"/>
      <c r="J69" s="107"/>
      <c r="K69" s="107"/>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160"/>
      <c r="CK69" s="160"/>
      <c r="CL69" s="160"/>
      <c r="CM69" s="160"/>
      <c r="CN69" s="160"/>
    </row>
    <row r="70" spans="1:92" x14ac:dyDescent="0.25">
      <c r="A70" s="107"/>
      <c r="B70" s="107"/>
      <c r="C70" s="671"/>
      <c r="D70" s="671"/>
      <c r="E70" s="671"/>
      <c r="F70" s="134"/>
      <c r="G70" s="134"/>
      <c r="H70" s="132"/>
      <c r="I70" s="160"/>
      <c r="J70" s="107"/>
      <c r="K70" s="107"/>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row>
    <row r="71" spans="1:92" x14ac:dyDescent="0.25">
      <c r="A71" s="107"/>
      <c r="B71" s="107"/>
      <c r="C71" s="671"/>
      <c r="D71" s="671"/>
      <c r="E71" s="671"/>
      <c r="F71" s="134"/>
      <c r="G71" s="134"/>
      <c r="H71" s="132"/>
      <c r="I71" s="160"/>
      <c r="J71" s="107"/>
      <c r="K71" s="107"/>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row>
    <row r="72" spans="1:92" x14ac:dyDescent="0.25">
      <c r="A72" s="107"/>
      <c r="B72" s="107"/>
      <c r="C72" s="671"/>
      <c r="D72" s="671"/>
      <c r="E72" s="671"/>
      <c r="F72" s="134"/>
      <c r="G72" s="134"/>
      <c r="H72" s="132"/>
      <c r="I72" s="160"/>
      <c r="J72" s="107"/>
      <c r="K72" s="107"/>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row>
    <row r="73" spans="1:92" x14ac:dyDescent="0.25">
      <c r="A73" s="107"/>
      <c r="B73" s="107"/>
      <c r="C73" s="671"/>
      <c r="D73" s="671"/>
      <c r="E73" s="671"/>
      <c r="F73" s="134"/>
      <c r="G73" s="134"/>
      <c r="H73" s="132"/>
      <c r="I73" s="160"/>
      <c r="J73" s="107"/>
      <c r="K73" s="107"/>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row>
    <row r="74" spans="1:92" x14ac:dyDescent="0.25">
      <c r="A74" s="107"/>
      <c r="B74" s="107"/>
      <c r="C74" s="671"/>
      <c r="D74" s="671"/>
      <c r="E74" s="671"/>
      <c r="F74" s="134"/>
      <c r="G74" s="134"/>
      <c r="H74" s="132"/>
      <c r="I74" s="160"/>
      <c r="J74" s="107"/>
      <c r="K74" s="107"/>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row>
    <row r="75" spans="1:92" x14ac:dyDescent="0.25">
      <c r="A75" s="107"/>
      <c r="B75" s="107"/>
      <c r="C75" s="671"/>
      <c r="D75" s="671"/>
      <c r="E75" s="671"/>
      <c r="F75" s="134"/>
      <c r="G75" s="134"/>
      <c r="H75" s="132"/>
      <c r="I75" s="160"/>
      <c r="J75" s="107"/>
      <c r="K75" s="107"/>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0"/>
      <c r="CJ75" s="160"/>
      <c r="CK75" s="160"/>
      <c r="CL75" s="160"/>
      <c r="CM75" s="160"/>
      <c r="CN75" s="160"/>
    </row>
    <row r="76" spans="1:92" x14ac:dyDescent="0.25">
      <c r="A76" s="107"/>
      <c r="B76" s="107"/>
      <c r="C76" s="671"/>
      <c r="D76" s="671"/>
      <c r="E76" s="671"/>
      <c r="F76" s="134"/>
      <c r="G76" s="134"/>
      <c r="H76" s="132"/>
      <c r="I76" s="160"/>
      <c r="J76" s="107"/>
      <c r="K76" s="107"/>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row>
    <row r="77" spans="1:92" x14ac:dyDescent="0.25">
      <c r="A77" s="107"/>
      <c r="B77" s="107"/>
      <c r="C77" s="671"/>
      <c r="D77" s="671"/>
      <c r="E77" s="671"/>
      <c r="F77" s="134"/>
      <c r="G77" s="134"/>
      <c r="H77" s="132"/>
      <c r="I77" s="160"/>
      <c r="J77" s="107"/>
      <c r="K77" s="107"/>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0"/>
      <c r="CJ77" s="160"/>
      <c r="CK77" s="160"/>
      <c r="CL77" s="160"/>
      <c r="CM77" s="160"/>
      <c r="CN77" s="160"/>
    </row>
    <row r="78" spans="1:92" x14ac:dyDescent="0.25">
      <c r="A78" s="107"/>
      <c r="B78" s="107"/>
      <c r="C78" s="671"/>
      <c r="D78" s="671"/>
      <c r="E78" s="671"/>
      <c r="F78" s="134"/>
      <c r="G78" s="134"/>
      <c r="H78" s="132"/>
      <c r="I78" s="160"/>
      <c r="J78" s="107"/>
      <c r="K78" s="107"/>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0"/>
      <c r="CJ78" s="160"/>
      <c r="CK78" s="160"/>
      <c r="CL78" s="160"/>
      <c r="CM78" s="160"/>
      <c r="CN78" s="160"/>
    </row>
    <row r="79" spans="1:92" x14ac:dyDescent="0.25">
      <c r="A79" s="107"/>
      <c r="B79" s="107"/>
      <c r="C79" s="671"/>
      <c r="D79" s="671"/>
      <c r="E79" s="671"/>
      <c r="F79" s="134"/>
      <c r="G79" s="134"/>
      <c r="H79" s="132"/>
      <c r="I79" s="160"/>
      <c r="J79" s="107"/>
      <c r="K79" s="107"/>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160"/>
      <c r="CK79" s="160"/>
      <c r="CL79" s="160"/>
      <c r="CM79" s="160"/>
      <c r="CN79" s="160"/>
    </row>
    <row r="80" spans="1:92" x14ac:dyDescent="0.25">
      <c r="A80" s="107"/>
      <c r="B80" s="107"/>
      <c r="C80" s="671"/>
      <c r="D80" s="671"/>
      <c r="E80" s="671"/>
      <c r="F80" s="134"/>
      <c r="G80" s="134"/>
      <c r="H80" s="132"/>
      <c r="I80" s="160"/>
      <c r="J80" s="107"/>
      <c r="K80" s="107"/>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160"/>
      <c r="CK80" s="160"/>
      <c r="CL80" s="160"/>
      <c r="CM80" s="160"/>
      <c r="CN80" s="160"/>
    </row>
    <row r="81" spans="1:92" x14ac:dyDescent="0.25">
      <c r="A81" s="107"/>
      <c r="B81" s="107"/>
      <c r="C81" s="671"/>
      <c r="D81" s="671"/>
      <c r="E81" s="671"/>
      <c r="F81" s="134"/>
      <c r="G81" s="134"/>
      <c r="H81" s="132"/>
      <c r="I81" s="160"/>
      <c r="J81" s="107"/>
      <c r="K81" s="107"/>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0"/>
      <c r="CJ81" s="160"/>
      <c r="CK81" s="160"/>
      <c r="CL81" s="160"/>
      <c r="CM81" s="160"/>
      <c r="CN81" s="160"/>
    </row>
    <row r="82" spans="1:92" x14ac:dyDescent="0.25">
      <c r="A82" s="107"/>
      <c r="B82" s="107"/>
      <c r="C82" s="671"/>
      <c r="D82" s="671"/>
      <c r="E82" s="671"/>
      <c r="F82" s="134"/>
      <c r="G82" s="134"/>
      <c r="H82" s="132"/>
      <c r="I82" s="160"/>
      <c r="J82" s="107"/>
      <c r="K82" s="107"/>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0"/>
      <c r="CJ82" s="160"/>
      <c r="CK82" s="160"/>
      <c r="CL82" s="160"/>
      <c r="CM82" s="160"/>
      <c r="CN82" s="160"/>
    </row>
    <row r="83" spans="1:92" x14ac:dyDescent="0.25">
      <c r="A83" s="107"/>
      <c r="B83" s="107"/>
      <c r="C83" s="671"/>
      <c r="D83" s="671"/>
      <c r="E83" s="671"/>
      <c r="F83" s="134"/>
      <c r="G83" s="134"/>
      <c r="H83" s="132"/>
      <c r="I83" s="160"/>
      <c r="J83" s="107"/>
      <c r="K83" s="107"/>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160"/>
      <c r="CK83" s="160"/>
      <c r="CL83" s="160"/>
      <c r="CM83" s="160"/>
      <c r="CN83" s="160"/>
    </row>
    <row r="84" spans="1:92" x14ac:dyDescent="0.25">
      <c r="A84" s="107"/>
      <c r="B84" s="107"/>
      <c r="C84" s="671"/>
      <c r="D84" s="671"/>
      <c r="E84" s="671"/>
      <c r="F84" s="134"/>
      <c r="G84" s="134"/>
      <c r="H84" s="132"/>
      <c r="I84" s="160"/>
      <c r="J84" s="107"/>
      <c r="K84" s="107"/>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row>
    <row r="85" spans="1:92" x14ac:dyDescent="0.25">
      <c r="A85" s="107"/>
      <c r="B85" s="107"/>
      <c r="C85" s="671"/>
      <c r="D85" s="671"/>
      <c r="E85" s="671"/>
      <c r="F85" s="134"/>
      <c r="G85" s="134"/>
      <c r="H85" s="132"/>
      <c r="I85" s="160"/>
      <c r="J85" s="107"/>
      <c r="K85" s="107"/>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row>
    <row r="86" spans="1:92" x14ac:dyDescent="0.25">
      <c r="A86" s="107"/>
      <c r="B86" s="107"/>
      <c r="C86" s="671"/>
      <c r="D86" s="671"/>
      <c r="E86" s="671"/>
      <c r="F86" s="134"/>
      <c r="G86" s="134"/>
      <c r="H86" s="132"/>
      <c r="I86" s="160"/>
      <c r="J86" s="107"/>
      <c r="K86" s="107"/>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row>
    <row r="87" spans="1:92" x14ac:dyDescent="0.25">
      <c r="A87" s="107"/>
      <c r="B87" s="107"/>
      <c r="C87" s="671"/>
      <c r="D87" s="671"/>
      <c r="E87" s="671"/>
      <c r="F87" s="134"/>
      <c r="G87" s="134"/>
      <c r="H87" s="132"/>
      <c r="I87" s="160"/>
      <c r="J87" s="107"/>
      <c r="K87" s="107"/>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row>
    <row r="88" spans="1:92" x14ac:dyDescent="0.25">
      <c r="A88" s="107"/>
      <c r="B88" s="107"/>
      <c r="C88" s="671"/>
      <c r="D88" s="671"/>
      <c r="E88" s="671"/>
      <c r="F88" s="134"/>
      <c r="G88" s="134"/>
      <c r="H88" s="132"/>
      <c r="I88" s="160"/>
      <c r="J88" s="107"/>
      <c r="K88" s="107"/>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row>
    <row r="89" spans="1:92" x14ac:dyDescent="0.25">
      <c r="A89" s="107"/>
      <c r="B89" s="107"/>
      <c r="C89" s="671"/>
      <c r="D89" s="671"/>
      <c r="E89" s="671"/>
      <c r="F89" s="134"/>
      <c r="G89" s="134"/>
      <c r="H89" s="132"/>
      <c r="I89" s="160"/>
      <c r="J89" s="107"/>
      <c r="K89" s="107"/>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row>
    <row r="90" spans="1:92" x14ac:dyDescent="0.25">
      <c r="A90" s="107"/>
      <c r="B90" s="107"/>
      <c r="C90" s="671"/>
      <c r="D90" s="671"/>
      <c r="E90" s="671"/>
      <c r="F90" s="134"/>
      <c r="G90" s="134"/>
      <c r="H90" s="132"/>
      <c r="I90" s="160"/>
      <c r="J90" s="107"/>
      <c r="K90" s="107"/>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row>
    <row r="91" spans="1:92" x14ac:dyDescent="0.25">
      <c r="A91" s="107"/>
      <c r="B91" s="107"/>
      <c r="C91" s="671"/>
      <c r="D91" s="671"/>
      <c r="E91" s="671"/>
      <c r="F91" s="134"/>
      <c r="G91" s="134"/>
      <c r="H91" s="132"/>
      <c r="I91" s="160"/>
      <c r="J91" s="107"/>
      <c r="K91" s="107"/>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160"/>
      <c r="CK91" s="160"/>
      <c r="CL91" s="160"/>
      <c r="CM91" s="160"/>
      <c r="CN91" s="160"/>
    </row>
    <row r="92" spans="1:92" x14ac:dyDescent="0.25">
      <c r="A92" s="107"/>
      <c r="B92" s="107"/>
      <c r="C92" s="671"/>
      <c r="D92" s="671"/>
      <c r="E92" s="671"/>
      <c r="F92" s="134"/>
      <c r="G92" s="134"/>
      <c r="H92" s="132"/>
      <c r="I92" s="160"/>
      <c r="J92" s="107"/>
      <c r="K92" s="107"/>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160"/>
      <c r="CK92" s="160"/>
      <c r="CL92" s="160"/>
      <c r="CM92" s="160"/>
      <c r="CN92" s="160"/>
    </row>
    <row r="93" spans="1:92" x14ac:dyDescent="0.25">
      <c r="A93" s="107"/>
      <c r="B93" s="107"/>
      <c r="C93" s="671"/>
      <c r="D93" s="671"/>
      <c r="E93" s="671"/>
      <c r="F93" s="134"/>
      <c r="G93" s="134"/>
      <c r="H93" s="132"/>
      <c r="I93" s="160"/>
      <c r="J93" s="107"/>
      <c r="K93" s="107"/>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160"/>
      <c r="CK93" s="160"/>
      <c r="CL93" s="160"/>
      <c r="CM93" s="160"/>
      <c r="CN93" s="160"/>
    </row>
    <row r="94" spans="1:92" x14ac:dyDescent="0.25">
      <c r="A94" s="107"/>
      <c r="B94" s="107"/>
      <c r="C94" s="671"/>
      <c r="D94" s="671"/>
      <c r="E94" s="671"/>
      <c r="F94" s="134"/>
      <c r="G94" s="134"/>
      <c r="H94" s="132"/>
      <c r="I94" s="160"/>
      <c r="J94" s="107"/>
      <c r="K94" s="107"/>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row>
    <row r="95" spans="1:92" x14ac:dyDescent="0.25">
      <c r="A95" s="107"/>
      <c r="B95" s="107"/>
      <c r="C95" s="671"/>
      <c r="D95" s="671"/>
      <c r="E95" s="671"/>
      <c r="F95" s="134"/>
      <c r="G95" s="134"/>
      <c r="H95" s="132"/>
      <c r="I95" s="160"/>
      <c r="J95" s="107"/>
      <c r="K95" s="107"/>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160"/>
      <c r="CK95" s="160"/>
      <c r="CL95" s="160"/>
      <c r="CM95" s="160"/>
      <c r="CN95" s="160"/>
    </row>
    <row r="96" spans="1:92" x14ac:dyDescent="0.25">
      <c r="A96" s="107"/>
      <c r="B96" s="107"/>
      <c r="C96" s="671"/>
      <c r="D96" s="671"/>
      <c r="E96" s="671"/>
      <c r="F96" s="134"/>
      <c r="G96" s="134"/>
      <c r="H96" s="132"/>
      <c r="I96" s="160"/>
      <c r="J96" s="107"/>
      <c r="K96" s="107"/>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row>
    <row r="97" spans="1:92" x14ac:dyDescent="0.25">
      <c r="A97" s="107"/>
      <c r="B97" s="107"/>
      <c r="C97" s="671"/>
      <c r="D97" s="671"/>
      <c r="E97" s="671"/>
      <c r="F97" s="134"/>
      <c r="G97" s="134"/>
      <c r="H97" s="132"/>
      <c r="I97" s="160"/>
      <c r="J97" s="107"/>
      <c r="K97" s="107"/>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160"/>
      <c r="CK97" s="160"/>
      <c r="CL97" s="160"/>
      <c r="CM97" s="160"/>
      <c r="CN97" s="160"/>
    </row>
    <row r="98" spans="1:92" x14ac:dyDescent="0.25">
      <c r="A98" s="107"/>
      <c r="B98" s="107"/>
      <c r="C98" s="671"/>
      <c r="D98" s="671"/>
      <c r="E98" s="671"/>
      <c r="F98" s="134"/>
      <c r="G98" s="134"/>
      <c r="H98" s="132"/>
      <c r="I98" s="160"/>
      <c r="J98" s="107"/>
      <c r="K98" s="107"/>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160"/>
      <c r="CK98" s="160"/>
      <c r="CL98" s="160"/>
      <c r="CM98" s="160"/>
      <c r="CN98" s="160"/>
    </row>
    <row r="99" spans="1:92" x14ac:dyDescent="0.25">
      <c r="A99" s="107"/>
      <c r="B99" s="107"/>
      <c r="C99" s="671"/>
      <c r="D99" s="671"/>
      <c r="E99" s="671"/>
      <c r="F99" s="134"/>
      <c r="G99" s="134"/>
      <c r="H99" s="132"/>
      <c r="I99" s="160"/>
      <c r="J99" s="107"/>
      <c r="K99" s="107"/>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160"/>
      <c r="CK99" s="160"/>
      <c r="CL99" s="160"/>
      <c r="CM99" s="160"/>
      <c r="CN99" s="160"/>
    </row>
    <row r="100" spans="1:92" x14ac:dyDescent="0.25">
      <c r="A100" s="107"/>
      <c r="B100" s="107"/>
      <c r="C100" s="671"/>
      <c r="D100" s="671"/>
      <c r="E100" s="671"/>
      <c r="F100" s="134"/>
      <c r="G100" s="134"/>
      <c r="H100" s="132"/>
      <c r="I100" s="160"/>
      <c r="J100" s="107"/>
      <c r="K100" s="107"/>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0"/>
      <c r="CJ100" s="160"/>
      <c r="CK100" s="160"/>
      <c r="CL100" s="160"/>
      <c r="CM100" s="160"/>
      <c r="CN100" s="160"/>
    </row>
    <row r="101" spans="1:92" x14ac:dyDescent="0.25">
      <c r="A101" s="107"/>
      <c r="B101" s="107"/>
      <c r="C101" s="671"/>
      <c r="D101" s="671"/>
      <c r="E101" s="671"/>
      <c r="F101" s="134"/>
      <c r="G101" s="134"/>
      <c r="H101" s="132"/>
      <c r="I101" s="160"/>
      <c r="J101" s="107"/>
      <c r="K101" s="107"/>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160"/>
      <c r="CK101" s="160"/>
      <c r="CL101" s="160"/>
      <c r="CM101" s="160"/>
      <c r="CN101" s="160"/>
    </row>
    <row r="102" spans="1:92" x14ac:dyDescent="0.25">
      <c r="A102" s="107"/>
      <c r="B102" s="107"/>
      <c r="C102" s="671"/>
      <c r="D102" s="671"/>
      <c r="E102" s="671"/>
      <c r="F102" s="134"/>
      <c r="G102" s="134"/>
      <c r="H102" s="132"/>
      <c r="I102" s="160"/>
      <c r="J102" s="107"/>
      <c r="K102" s="107"/>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0"/>
      <c r="CJ102" s="160"/>
      <c r="CK102" s="160"/>
      <c r="CL102" s="160"/>
      <c r="CM102" s="160"/>
      <c r="CN102" s="160"/>
    </row>
    <row r="103" spans="1:92" x14ac:dyDescent="0.25">
      <c r="A103" s="107"/>
      <c r="B103" s="107"/>
      <c r="C103" s="671"/>
      <c r="D103" s="671"/>
      <c r="E103" s="671"/>
      <c r="F103" s="134"/>
      <c r="G103" s="134"/>
      <c r="H103" s="132"/>
      <c r="I103" s="160"/>
      <c r="J103" s="107"/>
      <c r="K103" s="107"/>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0"/>
      <c r="CJ103" s="160"/>
      <c r="CK103" s="160"/>
      <c r="CL103" s="160"/>
      <c r="CM103" s="160"/>
      <c r="CN103" s="160"/>
    </row>
    <row r="104" spans="1:92" x14ac:dyDescent="0.25">
      <c r="A104" s="107"/>
      <c r="B104" s="107"/>
      <c r="C104" s="671"/>
      <c r="D104" s="671"/>
      <c r="E104" s="671"/>
      <c r="F104" s="134"/>
      <c r="G104" s="134"/>
      <c r="H104" s="132"/>
      <c r="I104" s="160"/>
      <c r="J104" s="107"/>
      <c r="K104" s="107"/>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row>
    <row r="105" spans="1:92" x14ac:dyDescent="0.25">
      <c r="A105" s="107"/>
      <c r="B105" s="107"/>
      <c r="C105" s="671"/>
      <c r="D105" s="671"/>
      <c r="E105" s="671"/>
      <c r="F105" s="134"/>
      <c r="G105" s="134"/>
      <c r="H105" s="132"/>
      <c r="I105" s="160"/>
      <c r="J105" s="107"/>
      <c r="K105" s="107"/>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0"/>
      <c r="CJ105" s="160"/>
      <c r="CK105" s="160"/>
      <c r="CL105" s="160"/>
      <c r="CM105" s="160"/>
      <c r="CN105" s="160"/>
    </row>
    <row r="106" spans="1:92" x14ac:dyDescent="0.25">
      <c r="A106" s="107"/>
      <c r="B106" s="107"/>
      <c r="C106" s="671"/>
      <c r="D106" s="671"/>
      <c r="E106" s="671"/>
      <c r="F106" s="134"/>
      <c r="G106" s="134"/>
      <c r="H106" s="132"/>
      <c r="I106" s="160"/>
      <c r="J106" s="107"/>
      <c r="K106" s="107"/>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0"/>
      <c r="CJ106" s="160"/>
      <c r="CK106" s="160"/>
      <c r="CL106" s="160"/>
      <c r="CM106" s="160"/>
      <c r="CN106" s="160"/>
    </row>
    <row r="107" spans="1:92" x14ac:dyDescent="0.25">
      <c r="A107" s="107"/>
      <c r="B107" s="107"/>
      <c r="C107" s="671"/>
      <c r="D107" s="671"/>
      <c r="E107" s="671"/>
      <c r="F107" s="134"/>
      <c r="G107" s="134"/>
      <c r="H107" s="132"/>
      <c r="I107" s="160"/>
      <c r="J107" s="107"/>
      <c r="K107" s="107"/>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0"/>
      <c r="CJ107" s="160"/>
      <c r="CK107" s="160"/>
      <c r="CL107" s="160"/>
      <c r="CM107" s="160"/>
      <c r="CN107" s="160"/>
    </row>
    <row r="108" spans="1:92" x14ac:dyDescent="0.25">
      <c r="A108" s="107"/>
      <c r="B108" s="107"/>
      <c r="C108" s="671"/>
      <c r="D108" s="671"/>
      <c r="E108" s="671"/>
      <c r="F108" s="134"/>
      <c r="G108" s="134"/>
      <c r="H108" s="132"/>
      <c r="I108" s="160"/>
      <c r="J108" s="107"/>
      <c r="K108" s="107"/>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0"/>
      <c r="CJ108" s="160"/>
      <c r="CK108" s="160"/>
      <c r="CL108" s="160"/>
      <c r="CM108" s="160"/>
      <c r="CN108" s="160"/>
    </row>
    <row r="109" spans="1:92" x14ac:dyDescent="0.25">
      <c r="A109" s="107"/>
      <c r="B109" s="107"/>
      <c r="C109" s="671"/>
      <c r="D109" s="671"/>
      <c r="E109" s="671"/>
      <c r="F109" s="134"/>
      <c r="G109" s="134"/>
      <c r="H109" s="132"/>
      <c r="I109" s="160"/>
      <c r="J109" s="107"/>
      <c r="K109" s="107"/>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0"/>
      <c r="CJ109" s="160"/>
      <c r="CK109" s="160"/>
      <c r="CL109" s="160"/>
      <c r="CM109" s="160"/>
      <c r="CN109" s="160"/>
    </row>
    <row r="110" spans="1:92" x14ac:dyDescent="0.25">
      <c r="A110" s="107"/>
      <c r="B110" s="107"/>
      <c r="C110" s="671"/>
      <c r="D110" s="671"/>
      <c r="E110" s="671"/>
      <c r="F110" s="134"/>
      <c r="G110" s="134"/>
      <c r="H110" s="132"/>
      <c r="I110" s="160"/>
      <c r="J110" s="107"/>
      <c r="K110" s="107"/>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0"/>
      <c r="CJ110" s="160"/>
      <c r="CK110" s="160"/>
      <c r="CL110" s="160"/>
      <c r="CM110" s="160"/>
      <c r="CN110" s="160"/>
    </row>
    <row r="111" spans="1:92" x14ac:dyDescent="0.25">
      <c r="A111" s="107"/>
      <c r="B111" s="107"/>
      <c r="C111" s="671"/>
      <c r="D111" s="671"/>
      <c r="E111" s="671"/>
      <c r="F111" s="134"/>
      <c r="G111" s="134"/>
      <c r="H111" s="132"/>
      <c r="I111" s="160"/>
      <c r="J111" s="107"/>
      <c r="K111" s="107"/>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0"/>
      <c r="CJ111" s="160"/>
      <c r="CK111" s="160"/>
      <c r="CL111" s="160"/>
      <c r="CM111" s="160"/>
      <c r="CN111" s="160"/>
    </row>
    <row r="112" spans="1:92" x14ac:dyDescent="0.25">
      <c r="A112" s="107"/>
      <c r="B112" s="107"/>
      <c r="C112" s="671"/>
      <c r="D112" s="671"/>
      <c r="E112" s="671"/>
      <c r="F112" s="134"/>
      <c r="G112" s="134"/>
      <c r="H112" s="132"/>
      <c r="I112" s="160"/>
      <c r="J112" s="107"/>
      <c r="K112" s="107"/>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0"/>
      <c r="CJ112" s="160"/>
      <c r="CK112" s="160"/>
      <c r="CL112" s="160"/>
      <c r="CM112" s="160"/>
      <c r="CN112" s="160"/>
    </row>
    <row r="113" spans="1:92" x14ac:dyDescent="0.25">
      <c r="A113" s="107"/>
      <c r="B113" s="107"/>
      <c r="C113" s="671"/>
      <c r="D113" s="671"/>
      <c r="E113" s="671"/>
      <c r="F113" s="134"/>
      <c r="G113" s="134"/>
      <c r="H113" s="132"/>
      <c r="I113" s="160"/>
      <c r="J113" s="107"/>
      <c r="K113" s="107"/>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0"/>
      <c r="CJ113" s="160"/>
      <c r="CK113" s="160"/>
      <c r="CL113" s="160"/>
      <c r="CM113" s="160"/>
      <c r="CN113" s="160"/>
    </row>
    <row r="114" spans="1:92" x14ac:dyDescent="0.25">
      <c r="A114" s="107"/>
      <c r="B114" s="107"/>
      <c r="C114" s="671"/>
      <c r="D114" s="671"/>
      <c r="E114" s="671"/>
      <c r="F114" s="134"/>
      <c r="G114" s="134"/>
      <c r="H114" s="132"/>
      <c r="I114" s="160"/>
      <c r="J114" s="107"/>
      <c r="K114" s="107"/>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row>
    <row r="115" spans="1:92" x14ac:dyDescent="0.25">
      <c r="A115" s="107"/>
      <c r="B115" s="107"/>
      <c r="C115" s="671"/>
      <c r="D115" s="671"/>
      <c r="E115" s="671"/>
      <c r="F115" s="134"/>
      <c r="G115" s="134"/>
      <c r="H115" s="132"/>
      <c r="I115" s="160"/>
      <c r="J115" s="107"/>
      <c r="K115" s="107"/>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row>
    <row r="116" spans="1:92" x14ac:dyDescent="0.25">
      <c r="A116" s="107"/>
      <c r="B116" s="107"/>
      <c r="C116" s="671"/>
      <c r="D116" s="671"/>
      <c r="E116" s="671"/>
      <c r="F116" s="134"/>
      <c r="G116" s="134"/>
      <c r="H116" s="132"/>
      <c r="I116" s="160"/>
      <c r="J116" s="107"/>
      <c r="K116" s="107"/>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row>
    <row r="117" spans="1:92" x14ac:dyDescent="0.25">
      <c r="A117" s="107"/>
      <c r="B117" s="107"/>
      <c r="C117" s="671"/>
      <c r="D117" s="671"/>
      <c r="E117" s="671"/>
      <c r="F117" s="134"/>
      <c r="G117" s="134"/>
      <c r="H117" s="132"/>
      <c r="I117" s="160"/>
      <c r="J117" s="107"/>
      <c r="K117" s="107"/>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row>
    <row r="118" spans="1:92" x14ac:dyDescent="0.25">
      <c r="A118" s="107"/>
      <c r="B118" s="107"/>
      <c r="C118" s="671"/>
      <c r="D118" s="671"/>
      <c r="E118" s="671"/>
      <c r="F118" s="134"/>
      <c r="G118" s="134"/>
      <c r="H118" s="132"/>
      <c r="I118" s="160"/>
      <c r="J118" s="107"/>
      <c r="K118" s="107"/>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0"/>
      <c r="CJ118" s="160"/>
      <c r="CK118" s="160"/>
      <c r="CL118" s="160"/>
      <c r="CM118" s="160"/>
      <c r="CN118" s="160"/>
    </row>
    <row r="119" spans="1:92" x14ac:dyDescent="0.25">
      <c r="A119" s="107"/>
      <c r="B119" s="107"/>
      <c r="C119" s="671"/>
      <c r="D119" s="671"/>
      <c r="E119" s="671"/>
      <c r="F119" s="134"/>
      <c r="G119" s="134"/>
      <c r="H119" s="132"/>
      <c r="I119" s="160"/>
      <c r="J119" s="107"/>
      <c r="K119" s="107"/>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0"/>
      <c r="CJ119" s="160"/>
      <c r="CK119" s="160"/>
      <c r="CL119" s="160"/>
      <c r="CM119" s="160"/>
      <c r="CN119" s="160"/>
    </row>
    <row r="120" spans="1:92" x14ac:dyDescent="0.25">
      <c r="A120" s="107"/>
      <c r="B120" s="107"/>
      <c r="C120" s="671"/>
      <c r="D120" s="671"/>
      <c r="E120" s="671"/>
      <c r="F120" s="134"/>
      <c r="G120" s="134"/>
      <c r="H120" s="132"/>
      <c r="I120" s="160"/>
      <c r="J120" s="107"/>
      <c r="K120" s="107"/>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0"/>
      <c r="CJ120" s="160"/>
      <c r="CK120" s="160"/>
      <c r="CL120" s="160"/>
      <c r="CM120" s="160"/>
      <c r="CN120" s="160"/>
    </row>
    <row r="121" spans="1:92" x14ac:dyDescent="0.25">
      <c r="A121" s="107"/>
      <c r="B121" s="107"/>
      <c r="C121" s="671"/>
      <c r="D121" s="671"/>
      <c r="E121" s="671"/>
      <c r="F121" s="134"/>
      <c r="G121" s="134"/>
      <c r="H121" s="132"/>
      <c r="I121" s="160"/>
      <c r="J121" s="107"/>
      <c r="K121" s="107"/>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0"/>
      <c r="CJ121" s="160"/>
      <c r="CK121" s="160"/>
      <c r="CL121" s="160"/>
      <c r="CM121" s="160"/>
      <c r="CN121" s="160"/>
    </row>
    <row r="122" spans="1:92" x14ac:dyDescent="0.25">
      <c r="A122" s="107"/>
      <c r="B122" s="107"/>
      <c r="C122" s="671"/>
      <c r="D122" s="671"/>
      <c r="E122" s="671"/>
      <c r="F122" s="134"/>
      <c r="G122" s="134"/>
      <c r="H122" s="132"/>
      <c r="I122" s="160"/>
      <c r="J122" s="107"/>
      <c r="K122" s="107"/>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row>
    <row r="123" spans="1:92" x14ac:dyDescent="0.25">
      <c r="A123" s="107"/>
      <c r="B123" s="107"/>
      <c r="C123" s="671"/>
      <c r="D123" s="671"/>
      <c r="E123" s="671"/>
      <c r="F123" s="134"/>
      <c r="G123" s="134"/>
      <c r="H123" s="132"/>
      <c r="I123" s="160"/>
      <c r="J123" s="107"/>
      <c r="K123" s="107"/>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0"/>
      <c r="CJ123" s="160"/>
      <c r="CK123" s="160"/>
      <c r="CL123" s="160"/>
      <c r="CM123" s="160"/>
      <c r="CN123" s="160"/>
    </row>
    <row r="124" spans="1:92" x14ac:dyDescent="0.25">
      <c r="A124" s="107"/>
      <c r="B124" s="107"/>
      <c r="C124" s="671"/>
      <c r="D124" s="671"/>
      <c r="E124" s="671"/>
      <c r="F124" s="134"/>
      <c r="G124" s="134"/>
      <c r="H124" s="132"/>
      <c r="I124" s="160"/>
      <c r="J124" s="107"/>
      <c r="K124" s="107"/>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0"/>
      <c r="CJ124" s="160"/>
      <c r="CK124" s="160"/>
      <c r="CL124" s="160"/>
      <c r="CM124" s="160"/>
      <c r="CN124" s="160"/>
    </row>
    <row r="125" spans="1:92" x14ac:dyDescent="0.25">
      <c r="A125" s="107"/>
      <c r="B125" s="107"/>
      <c r="C125" s="671"/>
      <c r="D125" s="671"/>
      <c r="E125" s="671"/>
      <c r="F125" s="134"/>
      <c r="G125" s="134"/>
      <c r="H125" s="132"/>
      <c r="I125" s="160"/>
      <c r="J125" s="107"/>
      <c r="K125" s="107"/>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0"/>
      <c r="CJ125" s="160"/>
      <c r="CK125" s="160"/>
      <c r="CL125" s="160"/>
      <c r="CM125" s="160"/>
      <c r="CN125" s="160"/>
    </row>
    <row r="126" spans="1:92" x14ac:dyDescent="0.25">
      <c r="A126" s="107"/>
      <c r="B126" s="107"/>
      <c r="C126" s="671"/>
      <c r="D126" s="671"/>
      <c r="E126" s="671"/>
      <c r="F126" s="134"/>
      <c r="G126" s="134"/>
      <c r="H126" s="132"/>
      <c r="I126" s="160"/>
      <c r="J126" s="107"/>
      <c r="K126" s="107"/>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0"/>
      <c r="CJ126" s="160"/>
      <c r="CK126" s="160"/>
      <c r="CL126" s="160"/>
      <c r="CM126" s="160"/>
      <c r="CN126" s="160"/>
    </row>
    <row r="127" spans="1:92" x14ac:dyDescent="0.25">
      <c r="A127" s="107"/>
      <c r="B127" s="107"/>
      <c r="C127" s="671"/>
      <c r="D127" s="671"/>
      <c r="E127" s="671"/>
      <c r="F127" s="134"/>
      <c r="G127" s="134"/>
      <c r="H127" s="132"/>
      <c r="I127" s="160"/>
      <c r="J127" s="107"/>
      <c r="K127" s="107"/>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0"/>
      <c r="CJ127" s="160"/>
      <c r="CK127" s="160"/>
      <c r="CL127" s="160"/>
      <c r="CM127" s="160"/>
      <c r="CN127" s="160"/>
    </row>
    <row r="128" spans="1:92" x14ac:dyDescent="0.25">
      <c r="A128" s="107"/>
      <c r="B128" s="107"/>
      <c r="C128" s="671"/>
      <c r="D128" s="671"/>
      <c r="E128" s="671"/>
      <c r="F128" s="134"/>
      <c r="G128" s="134"/>
      <c r="H128" s="132"/>
      <c r="I128" s="160"/>
      <c r="J128" s="107"/>
      <c r="K128" s="107"/>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0"/>
      <c r="CJ128" s="160"/>
      <c r="CK128" s="160"/>
      <c r="CL128" s="160"/>
      <c r="CM128" s="160"/>
      <c r="CN128" s="160"/>
    </row>
    <row r="129" spans="1:92" x14ac:dyDescent="0.25">
      <c r="A129" s="107"/>
      <c r="B129" s="107"/>
      <c r="C129" s="671"/>
      <c r="D129" s="671"/>
      <c r="E129" s="671"/>
      <c r="F129" s="134"/>
      <c r="G129" s="134"/>
      <c r="H129" s="132"/>
      <c r="I129" s="160"/>
      <c r="J129" s="107"/>
      <c r="K129" s="107"/>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0"/>
      <c r="CJ129" s="160"/>
      <c r="CK129" s="160"/>
      <c r="CL129" s="160"/>
      <c r="CM129" s="160"/>
      <c r="CN129" s="160"/>
    </row>
    <row r="130" spans="1:92" x14ac:dyDescent="0.25">
      <c r="A130" s="107"/>
      <c r="B130" s="107"/>
      <c r="C130" s="671"/>
      <c r="D130" s="671"/>
      <c r="E130" s="671"/>
      <c r="F130" s="134"/>
      <c r="G130" s="134"/>
      <c r="H130" s="132"/>
      <c r="I130" s="160"/>
      <c r="J130" s="107"/>
      <c r="K130" s="107"/>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0"/>
      <c r="CJ130" s="160"/>
      <c r="CK130" s="160"/>
      <c r="CL130" s="160"/>
      <c r="CM130" s="160"/>
      <c r="CN130" s="160"/>
    </row>
    <row r="131" spans="1:92" x14ac:dyDescent="0.25">
      <c r="A131" s="107"/>
      <c r="B131" s="107"/>
      <c r="C131" s="671"/>
      <c r="D131" s="671"/>
      <c r="E131" s="671"/>
      <c r="F131" s="134"/>
      <c r="G131" s="134"/>
      <c r="H131" s="132"/>
      <c r="I131" s="160"/>
      <c r="J131" s="107"/>
      <c r="K131" s="107"/>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0"/>
      <c r="CJ131" s="160"/>
      <c r="CK131" s="160"/>
      <c r="CL131" s="160"/>
      <c r="CM131" s="160"/>
      <c r="CN131" s="160"/>
    </row>
    <row r="132" spans="1:92" x14ac:dyDescent="0.25">
      <c r="A132" s="107"/>
      <c r="B132" s="107"/>
      <c r="C132" s="671"/>
      <c r="D132" s="671"/>
      <c r="E132" s="671"/>
      <c r="F132" s="134"/>
      <c r="G132" s="134"/>
      <c r="H132" s="132"/>
      <c r="I132" s="160"/>
      <c r="J132" s="107"/>
      <c r="K132" s="107"/>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0"/>
      <c r="CJ132" s="160"/>
      <c r="CK132" s="160"/>
      <c r="CL132" s="160"/>
      <c r="CM132" s="160"/>
      <c r="CN132" s="160"/>
    </row>
    <row r="133" spans="1:92" x14ac:dyDescent="0.25">
      <c r="A133" s="107"/>
      <c r="B133" s="107"/>
      <c r="C133" s="671"/>
      <c r="D133" s="671"/>
      <c r="E133" s="671"/>
      <c r="F133" s="134"/>
      <c r="G133" s="134"/>
      <c r="H133" s="132"/>
      <c r="I133" s="160"/>
      <c r="J133" s="107"/>
      <c r="K133" s="107"/>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0"/>
      <c r="CJ133" s="160"/>
      <c r="CK133" s="160"/>
      <c r="CL133" s="160"/>
      <c r="CM133" s="160"/>
      <c r="CN133" s="160"/>
    </row>
    <row r="134" spans="1:92" x14ac:dyDescent="0.25">
      <c r="A134" s="107"/>
      <c r="B134" s="107"/>
      <c r="C134" s="671"/>
      <c r="D134" s="671"/>
      <c r="E134" s="671"/>
      <c r="F134" s="134"/>
      <c r="G134" s="134"/>
      <c r="H134" s="132"/>
      <c r="I134" s="160"/>
      <c r="J134" s="107"/>
      <c r="K134" s="107"/>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0"/>
      <c r="CJ134" s="160"/>
      <c r="CK134" s="160"/>
      <c r="CL134" s="160"/>
      <c r="CM134" s="160"/>
      <c r="CN134" s="160"/>
    </row>
    <row r="135" spans="1:92" x14ac:dyDescent="0.25">
      <c r="A135" s="107"/>
      <c r="B135" s="107"/>
      <c r="C135" s="671"/>
      <c r="D135" s="671"/>
      <c r="E135" s="671"/>
      <c r="F135" s="134"/>
      <c r="G135" s="134"/>
      <c r="H135" s="132"/>
      <c r="I135" s="160"/>
      <c r="J135" s="107"/>
      <c r="K135" s="107"/>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0"/>
      <c r="CJ135" s="160"/>
      <c r="CK135" s="160"/>
      <c r="CL135" s="160"/>
      <c r="CM135" s="160"/>
      <c r="CN135" s="160"/>
    </row>
    <row r="136" spans="1:92" x14ac:dyDescent="0.25">
      <c r="A136" s="107"/>
      <c r="B136" s="107"/>
      <c r="C136" s="671"/>
      <c r="D136" s="671"/>
      <c r="E136" s="671"/>
      <c r="F136" s="134"/>
      <c r="G136" s="134"/>
      <c r="H136" s="132"/>
      <c r="I136" s="160"/>
      <c r="J136" s="107"/>
      <c r="K136" s="107"/>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0"/>
      <c r="CJ136" s="160"/>
      <c r="CK136" s="160"/>
      <c r="CL136" s="160"/>
      <c r="CM136" s="160"/>
      <c r="CN136" s="160"/>
    </row>
    <row r="137" spans="1:92" x14ac:dyDescent="0.25">
      <c r="A137" s="107"/>
      <c r="B137" s="107"/>
      <c r="C137" s="671"/>
      <c r="D137" s="671"/>
      <c r="E137" s="671"/>
      <c r="F137" s="134"/>
      <c r="G137" s="134"/>
      <c r="H137" s="132"/>
      <c r="I137" s="160"/>
      <c r="J137" s="107"/>
      <c r="K137" s="107"/>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0"/>
      <c r="CJ137" s="160"/>
      <c r="CK137" s="160"/>
      <c r="CL137" s="160"/>
      <c r="CM137" s="160"/>
      <c r="CN137" s="160"/>
    </row>
    <row r="138" spans="1:92" x14ac:dyDescent="0.25">
      <c r="A138" s="107"/>
      <c r="B138" s="107"/>
      <c r="C138" s="671"/>
      <c r="D138" s="671"/>
      <c r="E138" s="671"/>
      <c r="F138" s="134"/>
      <c r="G138" s="134"/>
      <c r="H138" s="132"/>
      <c r="I138" s="160"/>
      <c r="J138" s="107"/>
      <c r="K138" s="107"/>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0"/>
      <c r="CJ138" s="160"/>
      <c r="CK138" s="160"/>
      <c r="CL138" s="160"/>
      <c r="CM138" s="160"/>
      <c r="CN138" s="160"/>
    </row>
    <row r="139" spans="1:92" x14ac:dyDescent="0.25">
      <c r="A139" s="107"/>
      <c r="B139" s="107"/>
      <c r="C139" s="671"/>
      <c r="D139" s="671"/>
      <c r="E139" s="671"/>
      <c r="F139" s="134"/>
      <c r="G139" s="134"/>
      <c r="H139" s="132"/>
      <c r="I139" s="160"/>
      <c r="J139" s="107"/>
      <c r="K139" s="107"/>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0"/>
      <c r="CJ139" s="160"/>
      <c r="CK139" s="160"/>
      <c r="CL139" s="160"/>
      <c r="CM139" s="160"/>
      <c r="CN139" s="160"/>
    </row>
    <row r="140" spans="1:92" x14ac:dyDescent="0.25">
      <c r="A140" s="107"/>
      <c r="B140" s="107"/>
      <c r="C140" s="671"/>
      <c r="D140" s="671"/>
      <c r="E140" s="671"/>
      <c r="F140" s="134"/>
      <c r="G140" s="134"/>
      <c r="H140" s="132"/>
      <c r="I140" s="160"/>
      <c r="J140" s="107"/>
      <c r="K140" s="107"/>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0"/>
      <c r="CJ140" s="160"/>
      <c r="CK140" s="160"/>
      <c r="CL140" s="160"/>
      <c r="CM140" s="160"/>
      <c r="CN140" s="160"/>
    </row>
    <row r="141" spans="1:92" x14ac:dyDescent="0.25">
      <c r="A141" s="107"/>
      <c r="B141" s="107"/>
      <c r="C141" s="671"/>
      <c r="D141" s="671"/>
      <c r="E141" s="671"/>
      <c r="F141" s="134"/>
      <c r="G141" s="134"/>
      <c r="H141" s="132"/>
      <c r="I141" s="160"/>
      <c r="J141" s="107"/>
      <c r="K141" s="107"/>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0"/>
      <c r="CJ141" s="160"/>
      <c r="CK141" s="160"/>
      <c r="CL141" s="160"/>
      <c r="CM141" s="160"/>
      <c r="CN141" s="160"/>
    </row>
    <row r="142" spans="1:92" x14ac:dyDescent="0.25">
      <c r="A142" s="107"/>
      <c r="B142" s="107"/>
      <c r="C142" s="671"/>
      <c r="D142" s="671"/>
      <c r="E142" s="671"/>
      <c r="F142" s="134"/>
      <c r="G142" s="134"/>
      <c r="H142" s="132"/>
      <c r="I142" s="160"/>
      <c r="J142" s="107"/>
      <c r="K142" s="107"/>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0"/>
      <c r="CJ142" s="160"/>
      <c r="CK142" s="160"/>
      <c r="CL142" s="160"/>
      <c r="CM142" s="160"/>
      <c r="CN142" s="160"/>
    </row>
    <row r="143" spans="1:92" x14ac:dyDescent="0.25">
      <c r="A143" s="107"/>
      <c r="B143" s="107"/>
      <c r="C143" s="671"/>
      <c r="D143" s="671"/>
      <c r="E143" s="671"/>
      <c r="F143" s="134"/>
      <c r="G143" s="134"/>
      <c r="H143" s="132"/>
      <c r="I143" s="160"/>
      <c r="J143" s="107"/>
      <c r="K143" s="107"/>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0"/>
      <c r="CJ143" s="160"/>
      <c r="CK143" s="160"/>
      <c r="CL143" s="160"/>
      <c r="CM143" s="160"/>
      <c r="CN143" s="160"/>
    </row>
    <row r="144" spans="1:92" x14ac:dyDescent="0.25">
      <c r="A144" s="107"/>
      <c r="B144" s="107"/>
      <c r="C144" s="671"/>
      <c r="D144" s="671"/>
      <c r="E144" s="671"/>
      <c r="F144" s="134"/>
      <c r="G144" s="134"/>
      <c r="H144" s="132"/>
      <c r="I144" s="160"/>
      <c r="J144" s="107"/>
      <c r="K144" s="107"/>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0"/>
      <c r="CJ144" s="160"/>
      <c r="CK144" s="160"/>
      <c r="CL144" s="160"/>
      <c r="CM144" s="160"/>
      <c r="CN144" s="160"/>
    </row>
    <row r="145" spans="1:92" x14ac:dyDescent="0.25">
      <c r="A145" s="107"/>
      <c r="B145" s="107"/>
      <c r="C145" s="671"/>
      <c r="D145" s="671"/>
      <c r="E145" s="671"/>
      <c r="F145" s="134"/>
      <c r="G145" s="134"/>
      <c r="H145" s="132"/>
      <c r="I145" s="160"/>
      <c r="J145" s="107"/>
      <c r="K145" s="107"/>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0"/>
      <c r="CJ145" s="160"/>
      <c r="CK145" s="160"/>
      <c r="CL145" s="160"/>
      <c r="CM145" s="160"/>
      <c r="CN145" s="160"/>
    </row>
    <row r="146" spans="1:92" x14ac:dyDescent="0.25">
      <c r="A146" s="107"/>
      <c r="B146" s="107"/>
      <c r="C146" s="671"/>
      <c r="D146" s="671"/>
      <c r="E146" s="671"/>
      <c r="F146" s="134"/>
      <c r="G146" s="134"/>
      <c r="H146" s="132"/>
      <c r="I146" s="160"/>
      <c r="J146" s="107"/>
      <c r="K146" s="107"/>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0"/>
      <c r="CJ146" s="160"/>
      <c r="CK146" s="160"/>
      <c r="CL146" s="160"/>
      <c r="CM146" s="160"/>
      <c r="CN146" s="160"/>
    </row>
    <row r="147" spans="1:92" x14ac:dyDescent="0.25">
      <c r="A147" s="107"/>
      <c r="B147" s="107"/>
      <c r="C147" s="671"/>
      <c r="D147" s="671"/>
      <c r="E147" s="671"/>
      <c r="F147" s="134"/>
      <c r="G147" s="134"/>
      <c r="H147" s="132"/>
      <c r="I147" s="160"/>
      <c r="J147" s="107"/>
      <c r="K147" s="107"/>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0"/>
      <c r="CJ147" s="160"/>
      <c r="CK147" s="160"/>
      <c r="CL147" s="160"/>
      <c r="CM147" s="160"/>
      <c r="CN147" s="160"/>
    </row>
    <row r="148" spans="1:92" x14ac:dyDescent="0.25">
      <c r="A148" s="107"/>
      <c r="B148" s="107"/>
      <c r="C148" s="671"/>
      <c r="D148" s="671"/>
      <c r="E148" s="671"/>
      <c r="F148" s="134"/>
      <c r="G148" s="134"/>
      <c r="H148" s="132"/>
      <c r="I148" s="160"/>
      <c r="J148" s="107"/>
      <c r="K148" s="107"/>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0"/>
      <c r="CJ148" s="160"/>
      <c r="CK148" s="160"/>
      <c r="CL148" s="160"/>
      <c r="CM148" s="160"/>
      <c r="CN148" s="160"/>
    </row>
    <row r="149" spans="1:92" x14ac:dyDescent="0.25">
      <c r="A149" s="107"/>
      <c r="B149" s="107"/>
      <c r="C149" s="671"/>
      <c r="D149" s="671"/>
      <c r="E149" s="671"/>
      <c r="F149" s="134"/>
      <c r="G149" s="134"/>
      <c r="H149" s="132"/>
      <c r="I149" s="160"/>
      <c r="J149" s="107"/>
      <c r="K149" s="107"/>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0"/>
      <c r="CJ149" s="160"/>
      <c r="CK149" s="160"/>
      <c r="CL149" s="160"/>
      <c r="CM149" s="160"/>
      <c r="CN149" s="160"/>
    </row>
    <row r="150" spans="1:92" x14ac:dyDescent="0.25">
      <c r="A150" s="107"/>
      <c r="B150" s="107"/>
      <c r="C150" s="671"/>
      <c r="D150" s="671"/>
      <c r="E150" s="671"/>
      <c r="F150" s="134"/>
      <c r="G150" s="134"/>
      <c r="H150" s="132"/>
      <c r="I150" s="160"/>
      <c r="J150" s="107"/>
      <c r="K150" s="107"/>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0"/>
      <c r="CJ150" s="160"/>
      <c r="CK150" s="160"/>
      <c r="CL150" s="160"/>
      <c r="CM150" s="160"/>
      <c r="CN150" s="160"/>
    </row>
    <row r="151" spans="1:92" x14ac:dyDescent="0.25">
      <c r="A151" s="107"/>
      <c r="B151" s="107"/>
      <c r="C151" s="671"/>
      <c r="D151" s="671"/>
      <c r="E151" s="671"/>
      <c r="F151" s="134"/>
      <c r="G151" s="134"/>
      <c r="H151" s="132"/>
      <c r="I151" s="160"/>
      <c r="J151" s="107"/>
      <c r="K151" s="107"/>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0"/>
      <c r="CJ151" s="160"/>
      <c r="CK151" s="160"/>
      <c r="CL151" s="160"/>
      <c r="CM151" s="160"/>
      <c r="CN151" s="160"/>
    </row>
    <row r="152" spans="1:92" x14ac:dyDescent="0.25">
      <c r="A152" s="107"/>
      <c r="B152" s="107"/>
      <c r="C152" s="671"/>
      <c r="D152" s="671"/>
      <c r="E152" s="671"/>
      <c r="F152" s="134"/>
      <c r="G152" s="134"/>
      <c r="H152" s="132"/>
      <c r="I152" s="160"/>
      <c r="J152" s="107"/>
      <c r="K152" s="107"/>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0"/>
      <c r="CJ152" s="160"/>
      <c r="CK152" s="160"/>
      <c r="CL152" s="160"/>
      <c r="CM152" s="160"/>
      <c r="CN152" s="160"/>
    </row>
    <row r="153" spans="1:92" x14ac:dyDescent="0.25">
      <c r="A153" s="107"/>
      <c r="B153" s="107"/>
      <c r="C153" s="671"/>
      <c r="D153" s="671"/>
      <c r="E153" s="671"/>
      <c r="F153" s="134"/>
      <c r="G153" s="134"/>
      <c r="H153" s="132"/>
      <c r="I153" s="160"/>
      <c r="J153" s="107"/>
      <c r="K153" s="107"/>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0"/>
      <c r="CJ153" s="160"/>
      <c r="CK153" s="160"/>
      <c r="CL153" s="160"/>
      <c r="CM153" s="160"/>
      <c r="CN153" s="160"/>
    </row>
    <row r="154" spans="1:92" x14ac:dyDescent="0.25">
      <c r="A154" s="107"/>
      <c r="B154" s="107"/>
      <c r="C154" s="671"/>
      <c r="D154" s="671"/>
      <c r="E154" s="671"/>
      <c r="F154" s="134"/>
      <c r="G154" s="134"/>
      <c r="H154" s="132"/>
      <c r="I154" s="160"/>
      <c r="J154" s="107"/>
      <c r="K154" s="107"/>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0"/>
      <c r="CJ154" s="160"/>
      <c r="CK154" s="160"/>
      <c r="CL154" s="160"/>
      <c r="CM154" s="160"/>
      <c r="CN154" s="160"/>
    </row>
    <row r="155" spans="1:92" x14ac:dyDescent="0.25">
      <c r="A155" s="107"/>
      <c r="B155" s="107"/>
      <c r="C155" s="671"/>
      <c r="D155" s="671"/>
      <c r="E155" s="671"/>
      <c r="F155" s="134"/>
      <c r="G155" s="134"/>
      <c r="H155" s="132"/>
      <c r="I155" s="160"/>
      <c r="J155" s="107"/>
      <c r="K155" s="107"/>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0"/>
      <c r="CJ155" s="160"/>
      <c r="CK155" s="160"/>
      <c r="CL155" s="160"/>
      <c r="CM155" s="160"/>
      <c r="CN155" s="160"/>
    </row>
    <row r="156" spans="1:92" x14ac:dyDescent="0.25">
      <c r="A156" s="107"/>
      <c r="B156" s="107"/>
      <c r="C156" s="671"/>
      <c r="D156" s="671"/>
      <c r="E156" s="671"/>
      <c r="F156" s="134"/>
      <c r="G156" s="134"/>
      <c r="H156" s="132"/>
      <c r="I156" s="160"/>
      <c r="J156" s="107"/>
      <c r="K156" s="107"/>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0"/>
      <c r="CJ156" s="160"/>
      <c r="CK156" s="160"/>
      <c r="CL156" s="160"/>
      <c r="CM156" s="160"/>
      <c r="CN156" s="160"/>
    </row>
    <row r="157" spans="1:92" x14ac:dyDescent="0.25">
      <c r="A157" s="107"/>
      <c r="B157" s="107"/>
      <c r="C157" s="671"/>
      <c r="D157" s="671"/>
      <c r="E157" s="671"/>
      <c r="F157" s="134"/>
      <c r="G157" s="134"/>
      <c r="H157" s="132"/>
      <c r="I157" s="160"/>
      <c r="J157" s="107"/>
      <c r="K157" s="107"/>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0"/>
      <c r="CJ157" s="160"/>
      <c r="CK157" s="160"/>
      <c r="CL157" s="160"/>
      <c r="CM157" s="160"/>
      <c r="CN157" s="160"/>
    </row>
    <row r="158" spans="1:92" x14ac:dyDescent="0.25">
      <c r="A158" s="107"/>
      <c r="B158" s="107"/>
      <c r="C158" s="671"/>
      <c r="D158" s="671"/>
      <c r="E158" s="671"/>
      <c r="F158" s="134"/>
      <c r="G158" s="134"/>
      <c r="H158" s="132"/>
      <c r="I158" s="160"/>
      <c r="J158" s="107"/>
      <c r="K158" s="107"/>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0"/>
      <c r="CJ158" s="160"/>
      <c r="CK158" s="160"/>
      <c r="CL158" s="160"/>
      <c r="CM158" s="160"/>
      <c r="CN158" s="160"/>
    </row>
    <row r="159" spans="1:92" x14ac:dyDescent="0.25">
      <c r="A159" s="107"/>
      <c r="B159" s="107"/>
      <c r="C159" s="671"/>
      <c r="D159" s="671"/>
      <c r="E159" s="671"/>
      <c r="F159" s="134"/>
      <c r="G159" s="134"/>
      <c r="H159" s="132"/>
      <c r="I159" s="160"/>
      <c r="J159" s="107"/>
      <c r="K159" s="107"/>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0"/>
      <c r="CJ159" s="160"/>
      <c r="CK159" s="160"/>
      <c r="CL159" s="160"/>
      <c r="CM159" s="160"/>
      <c r="CN159" s="160"/>
    </row>
    <row r="160" spans="1:92" x14ac:dyDescent="0.25">
      <c r="A160" s="107"/>
      <c r="B160" s="107"/>
      <c r="C160" s="671"/>
      <c r="D160" s="671"/>
      <c r="E160" s="671"/>
      <c r="F160" s="134"/>
      <c r="G160" s="134"/>
      <c r="H160" s="132"/>
      <c r="I160" s="160"/>
      <c r="J160" s="107"/>
      <c r="K160" s="107"/>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0"/>
      <c r="CJ160" s="160"/>
      <c r="CK160" s="160"/>
      <c r="CL160" s="160"/>
      <c r="CM160" s="160"/>
      <c r="CN160" s="160"/>
    </row>
    <row r="161" spans="1:92" x14ac:dyDescent="0.25">
      <c r="A161" s="107"/>
      <c r="B161" s="107"/>
      <c r="C161" s="671"/>
      <c r="D161" s="671"/>
      <c r="E161" s="671"/>
      <c r="F161" s="134"/>
      <c r="G161" s="134"/>
      <c r="H161" s="132"/>
      <c r="I161" s="160"/>
      <c r="J161" s="107"/>
      <c r="K161" s="107"/>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0"/>
      <c r="CJ161" s="160"/>
      <c r="CK161" s="160"/>
      <c r="CL161" s="160"/>
      <c r="CM161" s="160"/>
      <c r="CN161" s="160"/>
    </row>
    <row r="162" spans="1:92" x14ac:dyDescent="0.25">
      <c r="A162" s="107"/>
      <c r="B162" s="107"/>
      <c r="C162" s="671"/>
      <c r="D162" s="671"/>
      <c r="E162" s="671"/>
      <c r="F162" s="134"/>
      <c r="G162" s="134"/>
      <c r="H162" s="132"/>
      <c r="I162" s="160"/>
      <c r="J162" s="107"/>
      <c r="K162" s="107"/>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0"/>
      <c r="CJ162" s="160"/>
      <c r="CK162" s="160"/>
      <c r="CL162" s="160"/>
      <c r="CM162" s="160"/>
      <c r="CN162" s="160"/>
    </row>
    <row r="163" spans="1:92" x14ac:dyDescent="0.25">
      <c r="A163" s="107"/>
      <c r="B163" s="107"/>
      <c r="C163" s="671"/>
      <c r="D163" s="671"/>
      <c r="E163" s="671"/>
      <c r="F163" s="134"/>
      <c r="G163" s="134"/>
      <c r="H163" s="132"/>
      <c r="I163" s="160"/>
      <c r="J163" s="107"/>
      <c r="K163" s="107"/>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0"/>
      <c r="CJ163" s="160"/>
      <c r="CK163" s="160"/>
      <c r="CL163" s="160"/>
      <c r="CM163" s="160"/>
      <c r="CN163" s="160"/>
    </row>
    <row r="164" spans="1:92" x14ac:dyDescent="0.25">
      <c r="A164" s="107"/>
      <c r="B164" s="107"/>
      <c r="C164" s="671"/>
      <c r="D164" s="671"/>
      <c r="E164" s="671"/>
      <c r="F164" s="134"/>
      <c r="G164" s="134"/>
      <c r="H164" s="132"/>
      <c r="I164" s="160"/>
      <c r="J164" s="107"/>
      <c r="K164" s="107"/>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0"/>
      <c r="CJ164" s="160"/>
      <c r="CK164" s="160"/>
      <c r="CL164" s="160"/>
      <c r="CM164" s="160"/>
      <c r="CN164" s="160"/>
    </row>
    <row r="165" spans="1:92" x14ac:dyDescent="0.25">
      <c r="A165" s="107"/>
      <c r="B165" s="107"/>
      <c r="C165" s="671"/>
      <c r="D165" s="671"/>
      <c r="E165" s="671"/>
      <c r="F165" s="134"/>
      <c r="G165" s="134"/>
      <c r="H165" s="132"/>
      <c r="I165" s="160"/>
      <c r="J165" s="107"/>
      <c r="K165" s="107"/>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0"/>
      <c r="CJ165" s="160"/>
      <c r="CK165" s="160"/>
      <c r="CL165" s="160"/>
      <c r="CM165" s="160"/>
      <c r="CN165" s="160"/>
    </row>
    <row r="166" spans="1:92" x14ac:dyDescent="0.25">
      <c r="A166" s="107"/>
      <c r="B166" s="107"/>
      <c r="C166" s="671"/>
      <c r="D166" s="671"/>
      <c r="E166" s="671"/>
      <c r="F166" s="134"/>
      <c r="G166" s="134"/>
      <c r="H166" s="132"/>
      <c r="I166" s="160"/>
      <c r="J166" s="107"/>
      <c r="K166" s="107"/>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0"/>
      <c r="CJ166" s="160"/>
      <c r="CK166" s="160"/>
      <c r="CL166" s="160"/>
      <c r="CM166" s="160"/>
      <c r="CN166" s="160"/>
    </row>
    <row r="167" spans="1:92" x14ac:dyDescent="0.25">
      <c r="A167" s="107"/>
      <c r="B167" s="107"/>
      <c r="C167" s="671"/>
      <c r="D167" s="671"/>
      <c r="E167" s="671"/>
      <c r="F167" s="134"/>
      <c r="G167" s="134"/>
      <c r="H167" s="132"/>
      <c r="I167" s="160"/>
      <c r="J167" s="107"/>
      <c r="K167" s="107"/>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0"/>
      <c r="CJ167" s="160"/>
      <c r="CK167" s="160"/>
      <c r="CL167" s="160"/>
      <c r="CM167" s="160"/>
      <c r="CN167" s="160"/>
    </row>
    <row r="168" spans="1:92" x14ac:dyDescent="0.25">
      <c r="A168" s="107"/>
      <c r="B168" s="107"/>
      <c r="C168" s="671"/>
      <c r="D168" s="671"/>
      <c r="E168" s="671"/>
      <c r="F168" s="134"/>
      <c r="G168" s="134"/>
      <c r="H168" s="132"/>
      <c r="I168" s="160"/>
      <c r="J168" s="107"/>
      <c r="K168" s="107"/>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0"/>
      <c r="CJ168" s="160"/>
      <c r="CK168" s="160"/>
      <c r="CL168" s="160"/>
      <c r="CM168" s="160"/>
      <c r="CN168" s="160"/>
    </row>
    <row r="169" spans="1:92" x14ac:dyDescent="0.25">
      <c r="A169" s="107"/>
      <c r="B169" s="107"/>
      <c r="C169" s="671"/>
      <c r="D169" s="671"/>
      <c r="E169" s="671"/>
      <c r="F169" s="134"/>
      <c r="G169" s="134"/>
      <c r="H169" s="132"/>
      <c r="I169" s="160"/>
      <c r="J169" s="107"/>
      <c r="K169" s="107"/>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0"/>
      <c r="CJ169" s="160"/>
      <c r="CK169" s="160"/>
      <c r="CL169" s="160"/>
      <c r="CM169" s="160"/>
      <c r="CN169" s="160"/>
    </row>
    <row r="170" spans="1:92" x14ac:dyDescent="0.25">
      <c r="A170" s="107"/>
      <c r="B170" s="107"/>
      <c r="C170" s="671"/>
      <c r="D170" s="671"/>
      <c r="E170" s="671"/>
      <c r="F170" s="134"/>
      <c r="G170" s="134"/>
      <c r="H170" s="132"/>
      <c r="I170" s="160"/>
      <c r="J170" s="107"/>
      <c r="K170" s="107"/>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0"/>
      <c r="CJ170" s="160"/>
      <c r="CK170" s="160"/>
      <c r="CL170" s="160"/>
      <c r="CM170" s="160"/>
      <c r="CN170" s="160"/>
    </row>
    <row r="171" spans="1:92" x14ac:dyDescent="0.25">
      <c r="A171" s="107"/>
      <c r="B171" s="107"/>
      <c r="C171" s="671"/>
      <c r="D171" s="671"/>
      <c r="E171" s="671"/>
      <c r="F171" s="134"/>
      <c r="G171" s="134"/>
      <c r="H171" s="132"/>
      <c r="I171" s="160"/>
      <c r="J171" s="107"/>
      <c r="K171" s="107"/>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0"/>
      <c r="CJ171" s="160"/>
      <c r="CK171" s="160"/>
      <c r="CL171" s="160"/>
      <c r="CM171" s="160"/>
      <c r="CN171" s="160"/>
    </row>
    <row r="172" spans="1:92" x14ac:dyDescent="0.25">
      <c r="A172" s="107"/>
      <c r="B172" s="107"/>
      <c r="C172" s="671"/>
      <c r="D172" s="671"/>
      <c r="E172" s="671"/>
      <c r="F172" s="134"/>
      <c r="G172" s="134"/>
      <c r="H172" s="132"/>
      <c r="I172" s="160"/>
      <c r="J172" s="107"/>
      <c r="K172" s="107"/>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0"/>
      <c r="CJ172" s="160"/>
      <c r="CK172" s="160"/>
      <c r="CL172" s="160"/>
      <c r="CM172" s="160"/>
      <c r="CN172" s="160"/>
    </row>
    <row r="173" spans="1:92" x14ac:dyDescent="0.25">
      <c r="A173" s="107"/>
      <c r="B173" s="107"/>
      <c r="C173" s="671"/>
      <c r="D173" s="671"/>
      <c r="E173" s="671"/>
      <c r="F173" s="134"/>
      <c r="G173" s="134"/>
      <c r="H173" s="132"/>
      <c r="I173" s="160"/>
      <c r="J173" s="107"/>
      <c r="K173" s="107"/>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0"/>
      <c r="CJ173" s="160"/>
      <c r="CK173" s="160"/>
      <c r="CL173" s="160"/>
      <c r="CM173" s="160"/>
      <c r="CN173" s="160"/>
    </row>
    <row r="174" spans="1:92" x14ac:dyDescent="0.25">
      <c r="A174" s="107"/>
      <c r="B174" s="107"/>
      <c r="C174" s="671"/>
      <c r="D174" s="671"/>
      <c r="E174" s="671"/>
      <c r="F174" s="134"/>
      <c r="G174" s="134"/>
      <c r="H174" s="132"/>
      <c r="I174" s="160"/>
      <c r="J174" s="107"/>
      <c r="K174" s="107"/>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0"/>
      <c r="CJ174" s="160"/>
      <c r="CK174" s="160"/>
      <c r="CL174" s="160"/>
      <c r="CM174" s="160"/>
      <c r="CN174" s="160"/>
    </row>
    <row r="175" spans="1:92" x14ac:dyDescent="0.25">
      <c r="A175" s="107"/>
      <c r="B175" s="107"/>
      <c r="C175" s="671"/>
      <c r="D175" s="671"/>
      <c r="E175" s="671"/>
      <c r="F175" s="134"/>
      <c r="G175" s="134"/>
      <c r="H175" s="132"/>
      <c r="I175" s="160"/>
      <c r="J175" s="107"/>
      <c r="K175" s="107"/>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row>
    <row r="176" spans="1:92" x14ac:dyDescent="0.25">
      <c r="A176" s="107"/>
      <c r="B176" s="107"/>
      <c r="C176" s="671"/>
      <c r="D176" s="671"/>
      <c r="E176" s="671"/>
      <c r="F176" s="134"/>
      <c r="G176" s="134"/>
      <c r="H176" s="132"/>
      <c r="I176" s="160"/>
      <c r="J176" s="107"/>
      <c r="K176" s="107"/>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0"/>
      <c r="CJ176" s="160"/>
      <c r="CK176" s="160"/>
      <c r="CL176" s="160"/>
      <c r="CM176" s="160"/>
      <c r="CN176" s="160"/>
    </row>
    <row r="177" spans="1:92" x14ac:dyDescent="0.25">
      <c r="A177" s="107"/>
      <c r="B177" s="107"/>
      <c r="C177" s="671"/>
      <c r="D177" s="671"/>
      <c r="E177" s="671"/>
      <c r="F177" s="134"/>
      <c r="G177" s="134"/>
      <c r="H177" s="132"/>
      <c r="I177" s="160"/>
      <c r="J177" s="107"/>
      <c r="K177" s="107"/>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0"/>
      <c r="CJ177" s="160"/>
      <c r="CK177" s="160"/>
      <c r="CL177" s="160"/>
      <c r="CM177" s="160"/>
      <c r="CN177" s="160"/>
    </row>
    <row r="178" spans="1:92" x14ac:dyDescent="0.25">
      <c r="A178" s="107"/>
      <c r="B178" s="107"/>
      <c r="C178" s="671"/>
      <c r="D178" s="671"/>
      <c r="E178" s="671"/>
      <c r="F178" s="134"/>
      <c r="G178" s="134"/>
      <c r="H178" s="132"/>
      <c r="I178" s="160"/>
      <c r="J178" s="107"/>
      <c r="K178" s="107"/>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0"/>
      <c r="CJ178" s="160"/>
      <c r="CK178" s="160"/>
      <c r="CL178" s="160"/>
      <c r="CM178" s="160"/>
      <c r="CN178" s="160"/>
    </row>
    <row r="179" spans="1:92" x14ac:dyDescent="0.25">
      <c r="A179" s="107"/>
      <c r="B179" s="107"/>
      <c r="C179" s="671"/>
      <c r="D179" s="671"/>
      <c r="E179" s="671"/>
      <c r="F179" s="134"/>
      <c r="G179" s="134"/>
      <c r="H179" s="132"/>
      <c r="I179" s="160"/>
      <c r="J179" s="107"/>
      <c r="K179" s="107"/>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0"/>
      <c r="CJ179" s="160"/>
      <c r="CK179" s="160"/>
      <c r="CL179" s="160"/>
      <c r="CM179" s="160"/>
      <c r="CN179" s="160"/>
    </row>
    <row r="180" spans="1:92" x14ac:dyDescent="0.25">
      <c r="A180" s="107"/>
      <c r="B180" s="107"/>
      <c r="C180" s="671"/>
      <c r="D180" s="671"/>
      <c r="E180" s="671"/>
      <c r="F180" s="134"/>
      <c r="G180" s="134"/>
      <c r="H180" s="132"/>
      <c r="I180" s="160"/>
      <c r="J180" s="107"/>
      <c r="K180" s="107"/>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0"/>
      <c r="CJ180" s="160"/>
      <c r="CK180" s="160"/>
      <c r="CL180" s="160"/>
      <c r="CM180" s="160"/>
      <c r="CN180" s="160"/>
    </row>
    <row r="181" spans="1:92" x14ac:dyDescent="0.25">
      <c r="A181" s="107"/>
      <c r="B181" s="107"/>
      <c r="C181" s="671"/>
      <c r="D181" s="671"/>
      <c r="E181" s="671"/>
      <c r="F181" s="134"/>
      <c r="G181" s="134"/>
      <c r="H181" s="132"/>
      <c r="I181" s="160"/>
      <c r="J181" s="107"/>
      <c r="K181" s="107"/>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0"/>
      <c r="CJ181" s="160"/>
      <c r="CK181" s="160"/>
      <c r="CL181" s="160"/>
      <c r="CM181" s="160"/>
      <c r="CN181" s="160"/>
    </row>
    <row r="182" spans="1:92" x14ac:dyDescent="0.25">
      <c r="A182" s="107"/>
      <c r="B182" s="107"/>
      <c r="C182" s="671"/>
      <c r="D182" s="671"/>
      <c r="E182" s="671"/>
      <c r="F182" s="134"/>
      <c r="G182" s="134"/>
      <c r="H182" s="132"/>
      <c r="I182" s="160"/>
      <c r="J182" s="107"/>
      <c r="K182" s="107"/>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0"/>
      <c r="CJ182" s="160"/>
      <c r="CK182" s="160"/>
      <c r="CL182" s="160"/>
      <c r="CM182" s="160"/>
      <c r="CN182" s="160"/>
    </row>
    <row r="183" spans="1:92" x14ac:dyDescent="0.25">
      <c r="A183" s="107"/>
      <c r="B183" s="107"/>
      <c r="C183" s="671"/>
      <c r="D183" s="671"/>
      <c r="E183" s="671"/>
      <c r="F183" s="134"/>
      <c r="G183" s="134"/>
      <c r="H183" s="132"/>
      <c r="I183" s="160"/>
      <c r="J183" s="107"/>
      <c r="K183" s="107"/>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0"/>
      <c r="CJ183" s="160"/>
      <c r="CK183" s="160"/>
      <c r="CL183" s="160"/>
      <c r="CM183" s="160"/>
      <c r="CN183" s="160"/>
    </row>
    <row r="184" spans="1:92" x14ac:dyDescent="0.25">
      <c r="A184" s="107"/>
      <c r="B184" s="107"/>
      <c r="C184" s="671"/>
      <c r="D184" s="671"/>
      <c r="E184" s="671"/>
      <c r="F184" s="134"/>
      <c r="G184" s="134"/>
      <c r="H184" s="132"/>
      <c r="I184" s="160"/>
      <c r="J184" s="107"/>
      <c r="K184" s="107"/>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0"/>
      <c r="CJ184" s="160"/>
      <c r="CK184" s="160"/>
      <c r="CL184" s="160"/>
      <c r="CM184" s="160"/>
      <c r="CN184" s="160"/>
    </row>
    <row r="185" spans="1:92" x14ac:dyDescent="0.25">
      <c r="A185" s="107"/>
      <c r="B185" s="107"/>
      <c r="C185" s="671"/>
      <c r="D185" s="671"/>
      <c r="E185" s="671"/>
      <c r="F185" s="134"/>
      <c r="G185" s="134"/>
      <c r="H185" s="132"/>
      <c r="I185" s="160"/>
      <c r="J185" s="107"/>
      <c r="K185" s="107"/>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0"/>
      <c r="CJ185" s="160"/>
      <c r="CK185" s="160"/>
      <c r="CL185" s="160"/>
      <c r="CM185" s="160"/>
      <c r="CN185" s="160"/>
    </row>
    <row r="186" spans="1:92" x14ac:dyDescent="0.25">
      <c r="A186" s="107"/>
      <c r="B186" s="107"/>
      <c r="C186" s="671"/>
      <c r="D186" s="671"/>
      <c r="E186" s="671"/>
      <c r="F186" s="134"/>
      <c r="G186" s="134"/>
      <c r="H186" s="132"/>
      <c r="I186" s="160"/>
      <c r="J186" s="107"/>
      <c r="K186" s="107"/>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0"/>
      <c r="CJ186" s="160"/>
      <c r="CK186" s="160"/>
      <c r="CL186" s="160"/>
      <c r="CM186" s="160"/>
      <c r="CN186" s="160"/>
    </row>
    <row r="187" spans="1:92" x14ac:dyDescent="0.25">
      <c r="A187" s="107"/>
      <c r="B187" s="107"/>
      <c r="C187" s="671"/>
      <c r="D187" s="671"/>
      <c r="E187" s="671"/>
      <c r="F187" s="134"/>
      <c r="G187" s="134"/>
      <c r="H187" s="132"/>
      <c r="I187" s="160"/>
      <c r="J187" s="107"/>
      <c r="K187" s="107"/>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0"/>
      <c r="CJ187" s="160"/>
      <c r="CK187" s="160"/>
      <c r="CL187" s="160"/>
      <c r="CM187" s="160"/>
      <c r="CN187" s="160"/>
    </row>
    <row r="188" spans="1:92" x14ac:dyDescent="0.25">
      <c r="A188" s="107"/>
      <c r="B188" s="107"/>
      <c r="C188" s="671"/>
      <c r="D188" s="671"/>
      <c r="E188" s="671"/>
      <c r="F188" s="134"/>
      <c r="G188" s="134"/>
      <c r="H188" s="132"/>
      <c r="I188" s="160"/>
      <c r="J188" s="107"/>
      <c r="K188" s="107"/>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0"/>
      <c r="CJ188" s="160"/>
      <c r="CK188" s="160"/>
      <c r="CL188" s="160"/>
      <c r="CM188" s="160"/>
      <c r="CN188" s="160"/>
    </row>
    <row r="189" spans="1:92" x14ac:dyDescent="0.25">
      <c r="A189" s="107"/>
      <c r="B189" s="107"/>
      <c r="C189" s="671"/>
      <c r="D189" s="671"/>
      <c r="E189" s="671"/>
      <c r="F189" s="134"/>
      <c r="G189" s="134"/>
      <c r="H189" s="132"/>
      <c r="I189" s="160"/>
      <c r="J189" s="107"/>
      <c r="K189" s="107"/>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0"/>
      <c r="CJ189" s="160"/>
      <c r="CK189" s="160"/>
      <c r="CL189" s="160"/>
      <c r="CM189" s="160"/>
      <c r="CN189" s="160"/>
    </row>
    <row r="190" spans="1:92" x14ac:dyDescent="0.25">
      <c r="A190" s="107"/>
      <c r="B190" s="107"/>
      <c r="C190" s="671"/>
      <c r="D190" s="671"/>
      <c r="E190" s="671"/>
      <c r="F190" s="134"/>
      <c r="G190" s="134"/>
      <c r="H190" s="132"/>
      <c r="I190" s="160"/>
      <c r="J190" s="107"/>
      <c r="K190" s="107"/>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0"/>
      <c r="CJ190" s="160"/>
      <c r="CK190" s="160"/>
      <c r="CL190" s="160"/>
      <c r="CM190" s="160"/>
      <c r="CN190" s="160"/>
    </row>
    <row r="191" spans="1:92" x14ac:dyDescent="0.25">
      <c r="A191" s="107"/>
      <c r="B191" s="107"/>
      <c r="C191" s="671"/>
      <c r="D191" s="671"/>
      <c r="E191" s="671"/>
      <c r="F191" s="134"/>
      <c r="G191" s="134"/>
      <c r="H191" s="132"/>
      <c r="I191" s="160"/>
      <c r="J191" s="107"/>
      <c r="K191" s="107"/>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0"/>
      <c r="CJ191" s="160"/>
      <c r="CK191" s="160"/>
      <c r="CL191" s="160"/>
      <c r="CM191" s="160"/>
      <c r="CN191" s="160"/>
    </row>
    <row r="192" spans="1:92" x14ac:dyDescent="0.25">
      <c r="A192" s="107"/>
      <c r="B192" s="107"/>
      <c r="C192" s="671"/>
      <c r="D192" s="671"/>
      <c r="E192" s="671"/>
      <c r="F192" s="134"/>
      <c r="G192" s="134"/>
      <c r="H192" s="132"/>
      <c r="I192" s="160"/>
      <c r="J192" s="107"/>
      <c r="K192" s="107"/>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0"/>
      <c r="CJ192" s="160"/>
      <c r="CK192" s="160"/>
      <c r="CL192" s="160"/>
      <c r="CM192" s="160"/>
      <c r="CN192" s="160"/>
    </row>
    <row r="193" spans="1:92" x14ac:dyDescent="0.25">
      <c r="A193" s="107"/>
      <c r="B193" s="107"/>
      <c r="C193" s="671"/>
      <c r="D193" s="671"/>
      <c r="E193" s="671"/>
      <c r="F193" s="134"/>
      <c r="G193" s="134"/>
      <c r="H193" s="132"/>
      <c r="I193" s="160"/>
      <c r="J193" s="107"/>
      <c r="K193" s="107"/>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0"/>
      <c r="CJ193" s="160"/>
      <c r="CK193" s="160"/>
      <c r="CL193" s="160"/>
      <c r="CM193" s="160"/>
      <c r="CN193" s="160"/>
    </row>
    <row r="194" spans="1:92" x14ac:dyDescent="0.25">
      <c r="A194" s="107"/>
      <c r="B194" s="107"/>
      <c r="C194" s="671"/>
      <c r="D194" s="671"/>
      <c r="E194" s="671"/>
      <c r="F194" s="134"/>
      <c r="G194" s="134"/>
      <c r="H194" s="132"/>
      <c r="I194" s="160"/>
      <c r="J194" s="107"/>
      <c r="K194" s="107"/>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0"/>
      <c r="CJ194" s="160"/>
      <c r="CK194" s="160"/>
      <c r="CL194" s="160"/>
      <c r="CM194" s="160"/>
      <c r="CN194" s="160"/>
    </row>
    <row r="195" spans="1:92" x14ac:dyDescent="0.25">
      <c r="A195" s="107"/>
      <c r="B195" s="107"/>
      <c r="C195" s="671"/>
      <c r="D195" s="671"/>
      <c r="E195" s="671"/>
      <c r="F195" s="134"/>
      <c r="G195" s="134"/>
      <c r="H195" s="132"/>
      <c r="I195" s="160"/>
      <c r="J195" s="107"/>
      <c r="K195" s="107"/>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0"/>
      <c r="CJ195" s="160"/>
      <c r="CK195" s="160"/>
      <c r="CL195" s="160"/>
      <c r="CM195" s="160"/>
      <c r="CN195" s="160"/>
    </row>
    <row r="196" spans="1:92" x14ac:dyDescent="0.25">
      <c r="A196" s="107"/>
      <c r="B196" s="107"/>
      <c r="C196" s="671"/>
      <c r="D196" s="671"/>
      <c r="E196" s="671"/>
      <c r="F196" s="134"/>
      <c r="G196" s="134"/>
      <c r="H196" s="132"/>
      <c r="I196" s="160"/>
      <c r="J196" s="107"/>
      <c r="K196" s="107"/>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0"/>
      <c r="CJ196" s="160"/>
      <c r="CK196" s="160"/>
      <c r="CL196" s="160"/>
      <c r="CM196" s="160"/>
      <c r="CN196" s="160"/>
    </row>
    <row r="197" spans="1:92" x14ac:dyDescent="0.25">
      <c r="A197" s="107"/>
      <c r="B197" s="107"/>
      <c r="C197" s="671"/>
      <c r="D197" s="671"/>
      <c r="E197" s="671"/>
      <c r="F197" s="134"/>
      <c r="G197" s="134"/>
      <c r="H197" s="132"/>
      <c r="I197" s="160"/>
      <c r="J197" s="107"/>
      <c r="K197" s="107"/>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0"/>
      <c r="CJ197" s="160"/>
      <c r="CK197" s="160"/>
      <c r="CL197" s="160"/>
      <c r="CM197" s="160"/>
      <c r="CN197" s="160"/>
    </row>
    <row r="198" spans="1:92" x14ac:dyDescent="0.25">
      <c r="A198" s="107"/>
      <c r="B198" s="107"/>
      <c r="C198" s="671"/>
      <c r="D198" s="671"/>
      <c r="E198" s="671"/>
      <c r="F198" s="134"/>
      <c r="G198" s="134"/>
      <c r="H198" s="132"/>
      <c r="I198" s="160"/>
      <c r="J198" s="107"/>
      <c r="K198" s="107"/>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0"/>
      <c r="CJ198" s="160"/>
      <c r="CK198" s="160"/>
      <c r="CL198" s="160"/>
      <c r="CM198" s="160"/>
      <c r="CN198" s="160"/>
    </row>
    <row r="199" spans="1:92" x14ac:dyDescent="0.25">
      <c r="A199" s="107"/>
      <c r="B199" s="107"/>
      <c r="C199" s="671"/>
      <c r="D199" s="671"/>
      <c r="E199" s="671"/>
      <c r="F199" s="134"/>
      <c r="G199" s="134"/>
      <c r="H199" s="132"/>
      <c r="I199" s="160"/>
      <c r="J199" s="107"/>
      <c r="K199" s="107"/>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0"/>
      <c r="CJ199" s="160"/>
      <c r="CK199" s="160"/>
      <c r="CL199" s="160"/>
      <c r="CM199" s="160"/>
      <c r="CN199" s="160"/>
    </row>
    <row r="200" spans="1:92" x14ac:dyDescent="0.25">
      <c r="A200" s="107"/>
      <c r="B200" s="107"/>
      <c r="C200" s="671"/>
      <c r="D200" s="671"/>
      <c r="E200" s="671"/>
      <c r="F200" s="134"/>
      <c r="G200" s="134"/>
      <c r="H200" s="132"/>
      <c r="I200" s="160"/>
      <c r="J200" s="107"/>
      <c r="K200" s="107"/>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0"/>
      <c r="CJ200" s="160"/>
      <c r="CK200" s="160"/>
      <c r="CL200" s="160"/>
      <c r="CM200" s="160"/>
      <c r="CN200" s="160"/>
    </row>
    <row r="201" spans="1:92" x14ac:dyDescent="0.25">
      <c r="A201" s="107"/>
      <c r="B201" s="107"/>
      <c r="C201" s="671"/>
      <c r="D201" s="671"/>
      <c r="E201" s="671"/>
      <c r="F201" s="134"/>
      <c r="G201" s="134"/>
      <c r="H201" s="132"/>
      <c r="I201" s="160"/>
      <c r="J201" s="107"/>
      <c r="K201" s="107"/>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0"/>
      <c r="CJ201" s="160"/>
      <c r="CK201" s="160"/>
      <c r="CL201" s="160"/>
      <c r="CM201" s="160"/>
      <c r="CN201" s="160"/>
    </row>
    <row r="202" spans="1:92" x14ac:dyDescent="0.25">
      <c r="A202" s="107"/>
      <c r="B202" s="107"/>
      <c r="C202" s="671"/>
      <c r="D202" s="671"/>
      <c r="E202" s="671"/>
      <c r="F202" s="134"/>
      <c r="G202" s="134"/>
      <c r="H202" s="132"/>
      <c r="I202" s="160"/>
      <c r="J202" s="107"/>
      <c r="K202" s="107"/>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0"/>
      <c r="CJ202" s="160"/>
      <c r="CK202" s="160"/>
      <c r="CL202" s="160"/>
      <c r="CM202" s="160"/>
      <c r="CN202" s="160"/>
    </row>
    <row r="203" spans="1:92" x14ac:dyDescent="0.25">
      <c r="A203" s="107"/>
      <c r="B203" s="107"/>
      <c r="C203" s="671"/>
      <c r="D203" s="671"/>
      <c r="E203" s="671"/>
      <c r="F203" s="134"/>
      <c r="G203" s="134"/>
      <c r="H203" s="132"/>
      <c r="I203" s="160"/>
      <c r="J203" s="107"/>
      <c r="K203" s="107"/>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0"/>
      <c r="CJ203" s="160"/>
      <c r="CK203" s="160"/>
      <c r="CL203" s="160"/>
      <c r="CM203" s="160"/>
      <c r="CN203" s="160"/>
    </row>
    <row r="204" spans="1:92" x14ac:dyDescent="0.25">
      <c r="A204" s="107"/>
      <c r="B204" s="107"/>
      <c r="C204" s="671"/>
      <c r="D204" s="671"/>
      <c r="E204" s="671"/>
      <c r="F204" s="134"/>
      <c r="G204" s="134"/>
      <c r="H204" s="132"/>
      <c r="I204" s="160"/>
      <c r="J204" s="107"/>
      <c r="K204" s="107"/>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0"/>
      <c r="CJ204" s="160"/>
      <c r="CK204" s="160"/>
      <c r="CL204" s="160"/>
      <c r="CM204" s="160"/>
      <c r="CN204" s="160"/>
    </row>
    <row r="205" spans="1:92" x14ac:dyDescent="0.25">
      <c r="A205" s="107"/>
      <c r="B205" s="107"/>
      <c r="C205" s="671"/>
      <c r="D205" s="671"/>
      <c r="E205" s="671"/>
      <c r="F205" s="134"/>
      <c r="G205" s="134"/>
      <c r="H205" s="132"/>
      <c r="I205" s="160"/>
      <c r="J205" s="107"/>
      <c r="K205" s="107"/>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0"/>
      <c r="CJ205" s="160"/>
      <c r="CK205" s="160"/>
      <c r="CL205" s="160"/>
      <c r="CM205" s="160"/>
      <c r="CN205" s="160"/>
    </row>
    <row r="206" spans="1:92" x14ac:dyDescent="0.25">
      <c r="A206" s="107"/>
      <c r="B206" s="107"/>
      <c r="C206" s="671"/>
      <c r="D206" s="671"/>
      <c r="E206" s="671"/>
      <c r="F206" s="134"/>
      <c r="G206" s="134"/>
      <c r="H206" s="132"/>
      <c r="I206" s="160"/>
      <c r="J206" s="107"/>
      <c r="K206" s="107"/>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0"/>
      <c r="CJ206" s="160"/>
      <c r="CK206" s="160"/>
      <c r="CL206" s="160"/>
      <c r="CM206" s="160"/>
      <c r="CN206" s="160"/>
    </row>
    <row r="207" spans="1:92" x14ac:dyDescent="0.25">
      <c r="A207" s="107"/>
      <c r="B207" s="107"/>
      <c r="C207" s="671"/>
      <c r="D207" s="671"/>
      <c r="E207" s="671"/>
      <c r="F207" s="134"/>
      <c r="G207" s="134"/>
      <c r="H207" s="132"/>
      <c r="I207" s="160"/>
      <c r="J207" s="107"/>
      <c r="K207" s="107"/>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0"/>
      <c r="CJ207" s="160"/>
      <c r="CK207" s="160"/>
      <c r="CL207" s="160"/>
      <c r="CM207" s="160"/>
      <c r="CN207" s="160"/>
    </row>
    <row r="208" spans="1:92" x14ac:dyDescent="0.25">
      <c r="A208" s="107"/>
      <c r="B208" s="107"/>
      <c r="C208" s="671"/>
      <c r="D208" s="671"/>
      <c r="E208" s="671"/>
      <c r="F208" s="134"/>
      <c r="G208" s="134"/>
      <c r="H208" s="132"/>
      <c r="I208" s="160"/>
      <c r="J208" s="107"/>
      <c r="K208" s="107"/>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0"/>
      <c r="CJ208" s="160"/>
      <c r="CK208" s="160"/>
      <c r="CL208" s="160"/>
      <c r="CM208" s="160"/>
      <c r="CN208" s="160"/>
    </row>
    <row r="209" spans="1:92" x14ac:dyDescent="0.25">
      <c r="A209" s="107"/>
      <c r="B209" s="107"/>
      <c r="C209" s="671"/>
      <c r="D209" s="671"/>
      <c r="E209" s="671"/>
      <c r="F209" s="134"/>
      <c r="G209" s="134"/>
      <c r="H209" s="132"/>
      <c r="I209" s="160"/>
      <c r="J209" s="107"/>
      <c r="K209" s="107"/>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0"/>
      <c r="CJ209" s="160"/>
      <c r="CK209" s="160"/>
      <c r="CL209" s="160"/>
      <c r="CM209" s="160"/>
      <c r="CN209" s="160"/>
    </row>
    <row r="210" spans="1:92" x14ac:dyDescent="0.25">
      <c r="A210" s="107"/>
      <c r="B210" s="107"/>
      <c r="C210" s="671"/>
      <c r="D210" s="671"/>
      <c r="E210" s="671"/>
      <c r="F210" s="134"/>
      <c r="G210" s="134"/>
      <c r="H210" s="132"/>
      <c r="I210" s="160"/>
      <c r="J210" s="107"/>
      <c r="K210" s="107"/>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0"/>
      <c r="CJ210" s="160"/>
      <c r="CK210" s="160"/>
      <c r="CL210" s="160"/>
      <c r="CM210" s="160"/>
      <c r="CN210" s="160"/>
    </row>
    <row r="211" spans="1:92" x14ac:dyDescent="0.25">
      <c r="A211" s="107"/>
      <c r="B211" s="107"/>
      <c r="C211" s="671"/>
      <c r="D211" s="671"/>
      <c r="E211" s="671"/>
      <c r="F211" s="134"/>
      <c r="G211" s="134"/>
      <c r="H211" s="132"/>
      <c r="I211" s="160"/>
      <c r="J211" s="107"/>
      <c r="K211" s="107"/>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0"/>
      <c r="CJ211" s="160"/>
      <c r="CK211" s="160"/>
      <c r="CL211" s="160"/>
      <c r="CM211" s="160"/>
      <c r="CN211" s="160"/>
    </row>
    <row r="212" spans="1:92" x14ac:dyDescent="0.25">
      <c r="A212" s="107"/>
      <c r="B212" s="107"/>
      <c r="C212" s="671"/>
      <c r="D212" s="671"/>
      <c r="E212" s="671"/>
      <c r="F212" s="134"/>
      <c r="G212" s="134"/>
      <c r="H212" s="132"/>
      <c r="I212" s="160"/>
      <c r="J212" s="107"/>
      <c r="K212" s="107"/>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0"/>
      <c r="CJ212" s="160"/>
      <c r="CK212" s="160"/>
      <c r="CL212" s="160"/>
      <c r="CM212" s="160"/>
      <c r="CN212" s="160"/>
    </row>
    <row r="213" spans="1:92" x14ac:dyDescent="0.25">
      <c r="A213" s="107"/>
      <c r="B213" s="107"/>
      <c r="C213" s="671"/>
      <c r="D213" s="671"/>
      <c r="E213" s="671"/>
      <c r="F213" s="134"/>
      <c r="G213" s="134"/>
      <c r="H213" s="132"/>
      <c r="I213" s="160"/>
      <c r="J213" s="107"/>
      <c r="K213" s="107"/>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0"/>
      <c r="CJ213" s="160"/>
      <c r="CK213" s="160"/>
      <c r="CL213" s="160"/>
      <c r="CM213" s="160"/>
      <c r="CN213" s="160"/>
    </row>
    <row r="214" spans="1:92" x14ac:dyDescent="0.25">
      <c r="A214" s="107"/>
      <c r="B214" s="107"/>
      <c r="C214" s="671"/>
      <c r="D214" s="671"/>
      <c r="E214" s="671"/>
      <c r="F214" s="134"/>
      <c r="G214" s="134"/>
      <c r="H214" s="132"/>
      <c r="I214" s="160"/>
      <c r="J214" s="107"/>
      <c r="K214" s="107"/>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0"/>
      <c r="CJ214" s="160"/>
      <c r="CK214" s="160"/>
      <c r="CL214" s="160"/>
      <c r="CM214" s="160"/>
      <c r="CN214" s="160"/>
    </row>
    <row r="215" spans="1:92" x14ac:dyDescent="0.25">
      <c r="A215" s="107"/>
      <c r="B215" s="107"/>
      <c r="C215" s="671"/>
      <c r="D215" s="671"/>
      <c r="E215" s="671"/>
      <c r="F215" s="134"/>
      <c r="G215" s="134"/>
      <c r="H215" s="132"/>
      <c r="I215" s="160"/>
      <c r="J215" s="107"/>
      <c r="K215" s="107"/>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0"/>
      <c r="CJ215" s="160"/>
      <c r="CK215" s="160"/>
      <c r="CL215" s="160"/>
      <c r="CM215" s="160"/>
      <c r="CN215" s="160"/>
    </row>
    <row r="216" spans="1:92" x14ac:dyDescent="0.25">
      <c r="A216" s="107"/>
      <c r="B216" s="107"/>
      <c r="C216" s="671"/>
      <c r="D216" s="671"/>
      <c r="E216" s="671"/>
      <c r="F216" s="134"/>
      <c r="G216" s="134"/>
      <c r="H216" s="132"/>
      <c r="I216" s="160"/>
      <c r="J216" s="107"/>
      <c r="K216" s="107"/>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0"/>
      <c r="CJ216" s="160"/>
      <c r="CK216" s="160"/>
      <c r="CL216" s="160"/>
      <c r="CM216" s="160"/>
      <c r="CN216" s="160"/>
    </row>
    <row r="217" spans="1:92" x14ac:dyDescent="0.25">
      <c r="A217" s="107"/>
      <c r="B217" s="107"/>
      <c r="C217" s="671"/>
      <c r="D217" s="671"/>
      <c r="E217" s="671"/>
      <c r="F217" s="134"/>
      <c r="G217" s="134"/>
      <c r="H217" s="132"/>
      <c r="I217" s="160"/>
      <c r="J217" s="107"/>
      <c r="K217" s="107"/>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0"/>
      <c r="CJ217" s="160"/>
      <c r="CK217" s="160"/>
      <c r="CL217" s="160"/>
      <c r="CM217" s="160"/>
      <c r="CN217" s="160"/>
    </row>
    <row r="218" spans="1:92" x14ac:dyDescent="0.25">
      <c r="A218" s="107"/>
      <c r="B218" s="107"/>
      <c r="C218" s="671"/>
      <c r="D218" s="671"/>
      <c r="E218" s="671"/>
      <c r="F218" s="134"/>
      <c r="G218" s="134"/>
      <c r="H218" s="132"/>
      <c r="I218" s="160"/>
      <c r="J218" s="107"/>
      <c r="K218" s="107"/>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0"/>
      <c r="CJ218" s="160"/>
      <c r="CK218" s="160"/>
      <c r="CL218" s="160"/>
      <c r="CM218" s="160"/>
      <c r="CN218" s="160"/>
    </row>
    <row r="219" spans="1:92" x14ac:dyDescent="0.25">
      <c r="A219" s="107"/>
      <c r="B219" s="107"/>
      <c r="C219" s="671"/>
      <c r="D219" s="671"/>
      <c r="E219" s="671"/>
      <c r="F219" s="134"/>
      <c r="G219" s="134"/>
      <c r="H219" s="132"/>
      <c r="I219" s="160"/>
      <c r="J219" s="107"/>
      <c r="K219" s="107"/>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0"/>
      <c r="CJ219" s="160"/>
      <c r="CK219" s="160"/>
      <c r="CL219" s="160"/>
      <c r="CM219" s="160"/>
      <c r="CN219" s="160"/>
    </row>
    <row r="220" spans="1:92" x14ac:dyDescent="0.25">
      <c r="A220" s="107"/>
      <c r="B220" s="107"/>
      <c r="C220" s="671"/>
      <c r="D220" s="671"/>
      <c r="E220" s="671"/>
      <c r="F220" s="134"/>
      <c r="G220" s="134"/>
      <c r="H220" s="132"/>
      <c r="I220" s="160"/>
      <c r="J220" s="107"/>
      <c r="K220" s="107"/>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0"/>
      <c r="CJ220" s="160"/>
      <c r="CK220" s="160"/>
      <c r="CL220" s="160"/>
      <c r="CM220" s="160"/>
      <c r="CN220" s="160"/>
    </row>
    <row r="221" spans="1:92" x14ac:dyDescent="0.25">
      <c r="A221" s="107"/>
      <c r="B221" s="107"/>
      <c r="C221" s="671"/>
      <c r="D221" s="671"/>
      <c r="E221" s="671"/>
      <c r="F221" s="134"/>
      <c r="G221" s="134"/>
      <c r="H221" s="132"/>
      <c r="I221" s="160"/>
      <c r="J221" s="107"/>
      <c r="K221" s="107"/>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0"/>
      <c r="CJ221" s="160"/>
      <c r="CK221" s="160"/>
      <c r="CL221" s="160"/>
      <c r="CM221" s="160"/>
      <c r="CN221" s="160"/>
    </row>
    <row r="222" spans="1:92" x14ac:dyDescent="0.25">
      <c r="A222" s="107"/>
      <c r="B222" s="107"/>
      <c r="C222" s="671"/>
      <c r="D222" s="671"/>
      <c r="E222" s="671"/>
      <c r="F222" s="134"/>
      <c r="G222" s="134"/>
      <c r="H222" s="132"/>
      <c r="I222" s="160"/>
      <c r="J222" s="107"/>
      <c r="K222" s="107"/>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0"/>
      <c r="CJ222" s="160"/>
      <c r="CK222" s="160"/>
      <c r="CL222" s="160"/>
      <c r="CM222" s="160"/>
      <c r="CN222" s="160"/>
    </row>
    <row r="223" spans="1:92" x14ac:dyDescent="0.25">
      <c r="A223" s="107"/>
      <c r="B223" s="107"/>
      <c r="C223" s="671"/>
      <c r="D223" s="671"/>
      <c r="E223" s="671"/>
      <c r="F223" s="134"/>
      <c r="G223" s="134"/>
      <c r="H223" s="132"/>
      <c r="I223" s="160"/>
      <c r="J223" s="107"/>
      <c r="K223" s="107"/>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0"/>
      <c r="CJ223" s="160"/>
      <c r="CK223" s="160"/>
      <c r="CL223" s="160"/>
      <c r="CM223" s="160"/>
      <c r="CN223" s="160"/>
    </row>
    <row r="224" spans="1:92" x14ac:dyDescent="0.25">
      <c r="A224" s="107"/>
      <c r="B224" s="107"/>
      <c r="C224" s="671"/>
      <c r="D224" s="671"/>
      <c r="E224" s="671"/>
      <c r="F224" s="134"/>
      <c r="G224" s="134"/>
      <c r="H224" s="132"/>
      <c r="I224" s="160"/>
      <c r="J224" s="107"/>
      <c r="K224" s="107"/>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0"/>
      <c r="CJ224" s="160"/>
      <c r="CK224" s="160"/>
      <c r="CL224" s="160"/>
      <c r="CM224" s="160"/>
      <c r="CN224" s="160"/>
    </row>
    <row r="225" spans="1:92" x14ac:dyDescent="0.25">
      <c r="A225" s="107"/>
      <c r="B225" s="107"/>
      <c r="C225" s="671"/>
      <c r="D225" s="671"/>
      <c r="E225" s="671"/>
      <c r="F225" s="134"/>
      <c r="G225" s="134"/>
      <c r="H225" s="132"/>
      <c r="I225" s="160"/>
      <c r="J225" s="107"/>
      <c r="K225" s="107"/>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0"/>
      <c r="CJ225" s="160"/>
      <c r="CK225" s="160"/>
      <c r="CL225" s="160"/>
      <c r="CM225" s="160"/>
      <c r="CN225" s="160"/>
    </row>
    <row r="226" spans="1:92" x14ac:dyDescent="0.25">
      <c r="A226" s="107"/>
      <c r="B226" s="107"/>
      <c r="C226" s="671"/>
      <c r="D226" s="671"/>
      <c r="E226" s="671"/>
      <c r="F226" s="134"/>
      <c r="G226" s="134"/>
      <c r="H226" s="132"/>
      <c r="I226" s="160"/>
      <c r="J226" s="107"/>
      <c r="K226" s="107"/>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0"/>
      <c r="CJ226" s="160"/>
      <c r="CK226" s="160"/>
      <c r="CL226" s="160"/>
      <c r="CM226" s="160"/>
      <c r="CN226" s="160"/>
    </row>
    <row r="227" spans="1:92" x14ac:dyDescent="0.25">
      <c r="A227" s="107"/>
      <c r="B227" s="107"/>
      <c r="C227" s="671"/>
      <c r="D227" s="671"/>
      <c r="E227" s="671"/>
      <c r="F227" s="134"/>
      <c r="G227" s="134"/>
      <c r="H227" s="132"/>
      <c r="I227" s="160"/>
      <c r="J227" s="107"/>
      <c r="K227" s="107"/>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0"/>
      <c r="CJ227" s="160"/>
      <c r="CK227" s="160"/>
      <c r="CL227" s="160"/>
      <c r="CM227" s="160"/>
      <c r="CN227" s="160"/>
    </row>
    <row r="228" spans="1:92" x14ac:dyDescent="0.25">
      <c r="A228" s="107"/>
      <c r="B228" s="107"/>
      <c r="C228" s="671"/>
      <c r="D228" s="671"/>
      <c r="E228" s="671"/>
      <c r="F228" s="134"/>
      <c r="G228" s="134"/>
      <c r="H228" s="132"/>
      <c r="I228" s="160"/>
      <c r="J228" s="107"/>
      <c r="K228" s="107"/>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0"/>
      <c r="CJ228" s="160"/>
      <c r="CK228" s="160"/>
      <c r="CL228" s="160"/>
      <c r="CM228" s="160"/>
      <c r="CN228" s="160"/>
    </row>
    <row r="229" spans="1:92" x14ac:dyDescent="0.25">
      <c r="A229" s="107"/>
      <c r="B229" s="107"/>
      <c r="C229" s="671"/>
      <c r="D229" s="671"/>
      <c r="E229" s="671"/>
      <c r="F229" s="134"/>
      <c r="G229" s="134"/>
      <c r="H229" s="132"/>
      <c r="I229" s="160"/>
      <c r="J229" s="107"/>
      <c r="K229" s="107"/>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0"/>
      <c r="CJ229" s="160"/>
      <c r="CK229" s="160"/>
      <c r="CL229" s="160"/>
      <c r="CM229" s="160"/>
      <c r="CN229" s="160"/>
    </row>
    <row r="230" spans="1:92" x14ac:dyDescent="0.25">
      <c r="A230" s="107"/>
      <c r="B230" s="107"/>
      <c r="C230" s="671"/>
      <c r="D230" s="671"/>
      <c r="E230" s="671"/>
      <c r="F230" s="134"/>
      <c r="G230" s="134"/>
      <c r="H230" s="132"/>
      <c r="I230" s="160"/>
      <c r="J230" s="107"/>
      <c r="K230" s="107"/>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0"/>
      <c r="CJ230" s="160"/>
      <c r="CK230" s="160"/>
      <c r="CL230" s="160"/>
      <c r="CM230" s="160"/>
      <c r="CN230" s="160"/>
    </row>
    <row r="231" spans="1:92" x14ac:dyDescent="0.25">
      <c r="A231" s="107"/>
      <c r="B231" s="107"/>
      <c r="C231" s="671"/>
      <c r="D231" s="671"/>
      <c r="E231" s="671"/>
      <c r="F231" s="134"/>
      <c r="G231" s="134"/>
      <c r="H231" s="132"/>
      <c r="I231" s="160"/>
      <c r="J231" s="107"/>
      <c r="K231" s="107"/>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0"/>
      <c r="CJ231" s="160"/>
      <c r="CK231" s="160"/>
      <c r="CL231" s="160"/>
      <c r="CM231" s="160"/>
      <c r="CN231" s="160"/>
    </row>
    <row r="232" spans="1:92" x14ac:dyDescent="0.25">
      <c r="A232" s="107"/>
      <c r="B232" s="107"/>
      <c r="C232" s="671"/>
      <c r="D232" s="671"/>
      <c r="E232" s="671"/>
      <c r="F232" s="134"/>
      <c r="G232" s="134"/>
      <c r="H232" s="132"/>
      <c r="I232" s="160"/>
      <c r="J232" s="107"/>
      <c r="K232" s="107"/>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0"/>
      <c r="CJ232" s="160"/>
      <c r="CK232" s="160"/>
      <c r="CL232" s="160"/>
      <c r="CM232" s="160"/>
      <c r="CN232" s="160"/>
    </row>
    <row r="233" spans="1:92" x14ac:dyDescent="0.25">
      <c r="A233" s="107"/>
      <c r="B233" s="107"/>
      <c r="C233" s="671"/>
      <c r="D233" s="671"/>
      <c r="E233" s="671"/>
      <c r="F233" s="134"/>
      <c r="G233" s="134"/>
      <c r="H233" s="132"/>
      <c r="I233" s="160"/>
      <c r="J233" s="107"/>
      <c r="K233" s="107"/>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0"/>
      <c r="CJ233" s="160"/>
      <c r="CK233" s="160"/>
      <c r="CL233" s="160"/>
      <c r="CM233" s="160"/>
      <c r="CN233" s="160"/>
    </row>
    <row r="234" spans="1:92" x14ac:dyDescent="0.25">
      <c r="A234" s="107"/>
      <c r="B234" s="107"/>
      <c r="C234" s="671"/>
      <c r="D234" s="671"/>
      <c r="E234" s="671"/>
      <c r="F234" s="134"/>
      <c r="G234" s="134"/>
      <c r="H234" s="132"/>
      <c r="I234" s="160"/>
      <c r="J234" s="107"/>
      <c r="K234" s="107"/>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0"/>
      <c r="CJ234" s="160"/>
      <c r="CK234" s="160"/>
      <c r="CL234" s="160"/>
      <c r="CM234" s="160"/>
      <c r="CN234" s="160"/>
    </row>
    <row r="235" spans="1:92" x14ac:dyDescent="0.25">
      <c r="A235" s="107"/>
      <c r="B235" s="107"/>
      <c r="C235" s="671"/>
      <c r="D235" s="671"/>
      <c r="E235" s="671"/>
      <c r="F235" s="134"/>
      <c r="G235" s="134"/>
      <c r="H235" s="132"/>
      <c r="I235" s="160"/>
      <c r="J235" s="107"/>
      <c r="K235" s="107"/>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0"/>
      <c r="CJ235" s="160"/>
      <c r="CK235" s="160"/>
      <c r="CL235" s="160"/>
      <c r="CM235" s="160"/>
      <c r="CN235" s="160"/>
    </row>
    <row r="236" spans="1:92" x14ac:dyDescent="0.25">
      <c r="A236" s="107"/>
      <c r="B236" s="107"/>
      <c r="C236" s="671"/>
      <c r="D236" s="671"/>
      <c r="E236" s="671"/>
      <c r="F236" s="134"/>
      <c r="G236" s="134"/>
      <c r="H236" s="132"/>
      <c r="I236" s="160"/>
      <c r="J236" s="107"/>
      <c r="K236" s="107"/>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0"/>
      <c r="CJ236" s="160"/>
      <c r="CK236" s="160"/>
      <c r="CL236" s="160"/>
      <c r="CM236" s="160"/>
      <c r="CN236" s="160"/>
    </row>
    <row r="237" spans="1:92" x14ac:dyDescent="0.25">
      <c r="A237" s="107"/>
      <c r="B237" s="107"/>
      <c r="C237" s="671"/>
      <c r="D237" s="671"/>
      <c r="E237" s="671"/>
      <c r="F237" s="134"/>
      <c r="G237" s="134"/>
      <c r="H237" s="132"/>
      <c r="I237" s="160"/>
      <c r="J237" s="107"/>
      <c r="K237" s="107"/>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row>
    <row r="238" spans="1:92" x14ac:dyDescent="0.25">
      <c r="A238" s="107"/>
      <c r="B238" s="107"/>
      <c r="C238" s="671"/>
      <c r="D238" s="671"/>
      <c r="E238" s="671"/>
      <c r="F238" s="134"/>
      <c r="G238" s="134"/>
      <c r="H238" s="132"/>
      <c r="I238" s="160"/>
      <c r="J238" s="107"/>
      <c r="K238" s="107"/>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row>
    <row r="239" spans="1:92" x14ac:dyDescent="0.25">
      <c r="A239" s="107"/>
      <c r="B239" s="107"/>
      <c r="C239" s="671"/>
      <c r="D239" s="671"/>
      <c r="E239" s="671"/>
      <c r="F239" s="134"/>
      <c r="G239" s="134"/>
      <c r="H239" s="132"/>
      <c r="I239" s="160"/>
      <c r="J239" s="107"/>
      <c r="K239" s="107"/>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0"/>
      <c r="CJ239" s="160"/>
      <c r="CK239" s="160"/>
      <c r="CL239" s="160"/>
      <c r="CM239" s="160"/>
      <c r="CN239" s="160"/>
    </row>
    <row r="240" spans="1:92" x14ac:dyDescent="0.25">
      <c r="A240" s="107"/>
      <c r="B240" s="107"/>
      <c r="C240" s="671"/>
      <c r="D240" s="671"/>
      <c r="E240" s="671"/>
      <c r="F240" s="134"/>
      <c r="G240" s="134"/>
      <c r="H240" s="132"/>
      <c r="I240" s="160"/>
      <c r="J240" s="107"/>
      <c r="K240" s="107"/>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0"/>
      <c r="CJ240" s="160"/>
      <c r="CK240" s="160"/>
      <c r="CL240" s="160"/>
      <c r="CM240" s="160"/>
      <c r="CN240" s="160"/>
    </row>
    <row r="241" spans="1:92" x14ac:dyDescent="0.25">
      <c r="A241" s="107"/>
      <c r="B241" s="107"/>
      <c r="C241" s="671"/>
      <c r="D241" s="671"/>
      <c r="E241" s="671"/>
      <c r="F241" s="134"/>
      <c r="G241" s="134"/>
      <c r="H241" s="132"/>
      <c r="I241" s="160"/>
      <c r="J241" s="107"/>
      <c r="K241" s="107"/>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0"/>
      <c r="CJ241" s="160"/>
      <c r="CK241" s="160"/>
      <c r="CL241" s="160"/>
      <c r="CM241" s="160"/>
      <c r="CN241" s="160"/>
    </row>
    <row r="242" spans="1:92" x14ac:dyDescent="0.25">
      <c r="A242" s="107"/>
      <c r="B242" s="107"/>
      <c r="C242" s="671"/>
      <c r="D242" s="671"/>
      <c r="E242" s="671"/>
      <c r="F242" s="134"/>
      <c r="G242" s="134"/>
      <c r="H242" s="132"/>
      <c r="I242" s="160"/>
      <c r="J242" s="107"/>
      <c r="K242" s="107"/>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0"/>
      <c r="CJ242" s="160"/>
      <c r="CK242" s="160"/>
      <c r="CL242" s="160"/>
      <c r="CM242" s="160"/>
      <c r="CN242" s="160"/>
    </row>
    <row r="243" spans="1:92" x14ac:dyDescent="0.25">
      <c r="A243" s="107"/>
      <c r="B243" s="107"/>
      <c r="C243" s="671"/>
      <c r="D243" s="671"/>
      <c r="E243" s="671"/>
      <c r="F243" s="134"/>
      <c r="G243" s="134"/>
      <c r="H243" s="132"/>
      <c r="I243" s="160"/>
      <c r="J243" s="107"/>
      <c r="K243" s="107"/>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0"/>
      <c r="CJ243" s="160"/>
      <c r="CK243" s="160"/>
      <c r="CL243" s="160"/>
      <c r="CM243" s="160"/>
      <c r="CN243" s="160"/>
    </row>
    <row r="244" spans="1:92" x14ac:dyDescent="0.25">
      <c r="A244" s="107"/>
      <c r="B244" s="107"/>
      <c r="C244" s="671"/>
      <c r="D244" s="671"/>
      <c r="E244" s="671"/>
      <c r="F244" s="134"/>
      <c r="G244" s="134"/>
      <c r="H244" s="132"/>
      <c r="I244" s="160"/>
      <c r="J244" s="107"/>
      <c r="K244" s="107"/>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0"/>
      <c r="CJ244" s="160"/>
      <c r="CK244" s="160"/>
      <c r="CL244" s="160"/>
      <c r="CM244" s="160"/>
      <c r="CN244" s="160"/>
    </row>
    <row r="245" spans="1:92" x14ac:dyDescent="0.25">
      <c r="A245" s="107"/>
      <c r="B245" s="107"/>
      <c r="C245" s="671"/>
      <c r="D245" s="671"/>
      <c r="E245" s="671"/>
      <c r="F245" s="134"/>
      <c r="G245" s="134"/>
      <c r="H245" s="132"/>
      <c r="I245" s="160"/>
      <c r="J245" s="107"/>
      <c r="K245" s="107"/>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0"/>
      <c r="CJ245" s="160"/>
      <c r="CK245" s="160"/>
      <c r="CL245" s="160"/>
      <c r="CM245" s="160"/>
      <c r="CN245" s="160"/>
    </row>
    <row r="246" spans="1:92" x14ac:dyDescent="0.25">
      <c r="A246" s="107"/>
      <c r="B246" s="107"/>
      <c r="C246" s="671"/>
      <c r="D246" s="671"/>
      <c r="E246" s="671"/>
      <c r="F246" s="134"/>
      <c r="G246" s="134"/>
      <c r="H246" s="132"/>
      <c r="I246" s="160"/>
      <c r="J246" s="107"/>
      <c r="K246" s="107"/>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0"/>
      <c r="CJ246" s="160"/>
      <c r="CK246" s="160"/>
      <c r="CL246" s="160"/>
      <c r="CM246" s="160"/>
      <c r="CN246" s="160"/>
    </row>
    <row r="247" spans="1:92" x14ac:dyDescent="0.25">
      <c r="A247" s="107"/>
      <c r="B247" s="107"/>
      <c r="C247" s="671"/>
      <c r="D247" s="671"/>
      <c r="E247" s="671"/>
      <c r="F247" s="134"/>
      <c r="G247" s="134"/>
      <c r="H247" s="132"/>
      <c r="I247" s="160"/>
      <c r="J247" s="107"/>
      <c r="K247" s="107"/>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0"/>
      <c r="CJ247" s="160"/>
      <c r="CK247" s="160"/>
      <c r="CL247" s="160"/>
      <c r="CM247" s="160"/>
      <c r="CN247" s="160"/>
    </row>
    <row r="248" spans="1:92" x14ac:dyDescent="0.25">
      <c r="A248" s="107"/>
      <c r="B248" s="107"/>
      <c r="C248" s="671"/>
      <c r="D248" s="671"/>
      <c r="E248" s="671"/>
      <c r="F248" s="134"/>
      <c r="G248" s="134"/>
      <c r="H248" s="132"/>
      <c r="I248" s="160"/>
      <c r="J248" s="107"/>
      <c r="K248" s="107"/>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0"/>
      <c r="CJ248" s="160"/>
      <c r="CK248" s="160"/>
      <c r="CL248" s="160"/>
      <c r="CM248" s="160"/>
      <c r="CN248" s="160"/>
    </row>
    <row r="249" spans="1:92" x14ac:dyDescent="0.25">
      <c r="A249" s="107"/>
      <c r="B249" s="107"/>
      <c r="C249" s="671"/>
      <c r="D249" s="671"/>
      <c r="E249" s="671"/>
      <c r="F249" s="134"/>
      <c r="G249" s="134"/>
      <c r="H249" s="132"/>
      <c r="I249" s="160"/>
      <c r="J249" s="107"/>
      <c r="K249" s="107"/>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0"/>
      <c r="CJ249" s="160"/>
      <c r="CK249" s="160"/>
      <c r="CL249" s="160"/>
      <c r="CM249" s="160"/>
      <c r="CN249" s="160"/>
    </row>
    <row r="250" spans="1:92" x14ac:dyDescent="0.25">
      <c r="A250" s="107"/>
      <c r="B250" s="107"/>
      <c r="C250" s="671"/>
      <c r="D250" s="671"/>
      <c r="E250" s="671"/>
      <c r="F250" s="134"/>
      <c r="G250" s="134"/>
      <c r="H250" s="132"/>
      <c r="I250" s="160"/>
      <c r="J250" s="107"/>
      <c r="K250" s="107"/>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0"/>
      <c r="CJ250" s="160"/>
      <c r="CK250" s="160"/>
      <c r="CL250" s="160"/>
      <c r="CM250" s="160"/>
      <c r="CN250" s="160"/>
    </row>
    <row r="251" spans="1:92" x14ac:dyDescent="0.25">
      <c r="A251" s="107"/>
      <c r="B251" s="107"/>
      <c r="C251" s="671"/>
      <c r="D251" s="671"/>
      <c r="E251" s="671"/>
      <c r="F251" s="134"/>
      <c r="G251" s="134"/>
      <c r="H251" s="132"/>
      <c r="I251" s="160"/>
      <c r="J251" s="107"/>
      <c r="K251" s="107"/>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0"/>
      <c r="CJ251" s="160"/>
      <c r="CK251" s="160"/>
      <c r="CL251" s="160"/>
      <c r="CM251" s="160"/>
      <c r="CN251" s="160"/>
    </row>
    <row r="252" spans="1:92" x14ac:dyDescent="0.25">
      <c r="A252" s="107"/>
      <c r="B252" s="107"/>
      <c r="C252" s="671"/>
      <c r="D252" s="671"/>
      <c r="E252" s="671"/>
      <c r="F252" s="134"/>
      <c r="G252" s="134"/>
      <c r="H252" s="132"/>
      <c r="I252" s="160"/>
      <c r="J252" s="107"/>
      <c r="K252" s="107"/>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0"/>
      <c r="CJ252" s="160"/>
      <c r="CK252" s="160"/>
      <c r="CL252" s="160"/>
      <c r="CM252" s="160"/>
      <c r="CN252" s="160"/>
    </row>
    <row r="253" spans="1:92" x14ac:dyDescent="0.25">
      <c r="A253" s="107"/>
      <c r="B253" s="107"/>
      <c r="C253" s="671"/>
      <c r="D253" s="671"/>
      <c r="E253" s="671"/>
      <c r="F253" s="134"/>
      <c r="G253" s="134"/>
      <c r="H253" s="132"/>
      <c r="I253" s="160"/>
      <c r="J253" s="107"/>
      <c r="K253" s="107"/>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row>
    <row r="254" spans="1:92" x14ac:dyDescent="0.25">
      <c r="A254" s="107"/>
      <c r="B254" s="107"/>
      <c r="C254" s="671"/>
      <c r="D254" s="671"/>
      <c r="E254" s="671"/>
      <c r="F254" s="134"/>
      <c r="G254" s="134"/>
      <c r="H254" s="132"/>
      <c r="I254" s="160"/>
      <c r="J254" s="107"/>
      <c r="K254" s="107"/>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row>
    <row r="255" spans="1:92" x14ac:dyDescent="0.25">
      <c r="A255" s="107"/>
      <c r="B255" s="107"/>
      <c r="C255" s="671"/>
      <c r="D255" s="671"/>
      <c r="E255" s="671"/>
      <c r="F255" s="134"/>
      <c r="G255" s="134"/>
      <c r="H255" s="132"/>
      <c r="I255" s="160"/>
      <c r="J255" s="107"/>
      <c r="K255" s="107"/>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0"/>
      <c r="CJ255" s="160"/>
      <c r="CK255" s="160"/>
      <c r="CL255" s="160"/>
      <c r="CM255" s="160"/>
      <c r="CN255" s="160"/>
    </row>
    <row r="256" spans="1:92" x14ac:dyDescent="0.25">
      <c r="A256" s="107"/>
      <c r="B256" s="107"/>
      <c r="C256" s="671"/>
      <c r="D256" s="671"/>
      <c r="E256" s="671"/>
      <c r="F256" s="134"/>
      <c r="G256" s="134"/>
      <c r="H256" s="132"/>
      <c r="I256" s="160"/>
      <c r="J256" s="107"/>
      <c r="K256" s="107"/>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0"/>
      <c r="CJ256" s="160"/>
      <c r="CK256" s="160"/>
      <c r="CL256" s="160"/>
      <c r="CM256" s="160"/>
      <c r="CN256" s="160"/>
    </row>
    <row r="257" spans="1:92" x14ac:dyDescent="0.25">
      <c r="A257" s="107"/>
      <c r="B257" s="107"/>
      <c r="C257" s="671"/>
      <c r="D257" s="671"/>
      <c r="E257" s="671"/>
      <c r="F257" s="134"/>
      <c r="G257" s="134"/>
      <c r="H257" s="132"/>
      <c r="I257" s="160"/>
      <c r="J257" s="107"/>
      <c r="K257" s="107"/>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0"/>
      <c r="CJ257" s="160"/>
      <c r="CK257" s="160"/>
      <c r="CL257" s="160"/>
      <c r="CM257" s="160"/>
      <c r="CN257" s="160"/>
    </row>
    <row r="258" spans="1:92" x14ac:dyDescent="0.25">
      <c r="A258" s="107"/>
      <c r="B258" s="107"/>
      <c r="C258" s="671"/>
      <c r="D258" s="671"/>
      <c r="E258" s="671"/>
      <c r="F258" s="134"/>
      <c r="G258" s="134"/>
      <c r="H258" s="132"/>
      <c r="I258" s="160"/>
      <c r="J258" s="107"/>
      <c r="K258" s="107"/>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row>
    <row r="259" spans="1:92" x14ac:dyDescent="0.25">
      <c r="A259" s="107"/>
      <c r="B259" s="107"/>
      <c r="C259" s="671"/>
      <c r="D259" s="671"/>
      <c r="E259" s="671"/>
      <c r="F259" s="134"/>
      <c r="G259" s="134"/>
      <c r="H259" s="132"/>
      <c r="I259" s="160"/>
      <c r="J259" s="107"/>
      <c r="K259" s="107"/>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0"/>
      <c r="CJ259" s="160"/>
      <c r="CK259" s="160"/>
      <c r="CL259" s="160"/>
      <c r="CM259" s="160"/>
      <c r="CN259" s="160"/>
    </row>
    <row r="260" spans="1:92" x14ac:dyDescent="0.25">
      <c r="A260" s="107"/>
      <c r="B260" s="107"/>
      <c r="C260" s="671"/>
      <c r="D260" s="671"/>
      <c r="E260" s="671"/>
      <c r="F260" s="134"/>
      <c r="G260" s="134"/>
      <c r="H260" s="132"/>
      <c r="I260" s="160"/>
      <c r="J260" s="107"/>
      <c r="K260" s="107"/>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0"/>
      <c r="CJ260" s="160"/>
      <c r="CK260" s="160"/>
      <c r="CL260" s="160"/>
      <c r="CM260" s="160"/>
      <c r="CN260" s="160"/>
    </row>
    <row r="261" spans="1:92" x14ac:dyDescent="0.25">
      <c r="A261" s="107"/>
      <c r="B261" s="107"/>
      <c r="C261" s="671"/>
      <c r="D261" s="671"/>
      <c r="E261" s="671"/>
      <c r="F261" s="134"/>
      <c r="G261" s="134"/>
      <c r="H261" s="132"/>
      <c r="I261" s="160"/>
      <c r="J261" s="107"/>
      <c r="K261" s="107"/>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0"/>
      <c r="CJ261" s="160"/>
      <c r="CK261" s="160"/>
      <c r="CL261" s="160"/>
      <c r="CM261" s="160"/>
      <c r="CN261" s="160"/>
    </row>
    <row r="262" spans="1:92" x14ac:dyDescent="0.25">
      <c r="A262" s="107"/>
      <c r="B262" s="107"/>
      <c r="C262" s="671"/>
      <c r="D262" s="671"/>
      <c r="E262" s="671"/>
      <c r="F262" s="134"/>
      <c r="G262" s="134"/>
      <c r="H262" s="132"/>
      <c r="I262" s="160"/>
      <c r="J262" s="107"/>
      <c r="K262" s="107"/>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0"/>
      <c r="CJ262" s="160"/>
      <c r="CK262" s="160"/>
      <c r="CL262" s="160"/>
      <c r="CM262" s="160"/>
      <c r="CN262" s="160"/>
    </row>
    <row r="263" spans="1:92" x14ac:dyDescent="0.25">
      <c r="A263" s="107"/>
      <c r="B263" s="107"/>
      <c r="C263" s="671"/>
      <c r="D263" s="671"/>
      <c r="E263" s="671"/>
      <c r="F263" s="134"/>
      <c r="G263" s="134"/>
      <c r="H263" s="132"/>
      <c r="I263" s="160"/>
      <c r="J263" s="107"/>
      <c r="K263" s="107"/>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row>
    <row r="264" spans="1:92" x14ac:dyDescent="0.25">
      <c r="A264" s="107"/>
      <c r="B264" s="107"/>
      <c r="C264" s="671"/>
      <c r="D264" s="671"/>
      <c r="E264" s="671"/>
      <c r="F264" s="134"/>
      <c r="G264" s="134"/>
      <c r="H264" s="132"/>
      <c r="I264" s="160"/>
      <c r="J264" s="107"/>
      <c r="K264" s="107"/>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0"/>
      <c r="CJ264" s="160"/>
      <c r="CK264" s="160"/>
      <c r="CL264" s="160"/>
      <c r="CM264" s="160"/>
      <c r="CN264" s="160"/>
    </row>
    <row r="265" spans="1:92" x14ac:dyDescent="0.25">
      <c r="A265" s="107"/>
      <c r="B265" s="107"/>
      <c r="C265" s="671"/>
      <c r="D265" s="671"/>
      <c r="E265" s="671"/>
      <c r="F265" s="134"/>
      <c r="G265" s="134"/>
      <c r="H265" s="132"/>
      <c r="I265" s="160"/>
      <c r="J265" s="107"/>
      <c r="K265" s="107"/>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0"/>
      <c r="CJ265" s="160"/>
      <c r="CK265" s="160"/>
      <c r="CL265" s="160"/>
      <c r="CM265" s="160"/>
      <c r="CN265" s="160"/>
    </row>
    <row r="266" spans="1:92" x14ac:dyDescent="0.25">
      <c r="A266" s="107"/>
      <c r="B266" s="107"/>
      <c r="C266" s="671"/>
      <c r="D266" s="671"/>
      <c r="E266" s="671"/>
      <c r="F266" s="134"/>
      <c r="G266" s="134"/>
      <c r="H266" s="132"/>
      <c r="I266" s="160"/>
      <c r="J266" s="107"/>
      <c r="K266" s="107"/>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0"/>
      <c r="CJ266" s="160"/>
      <c r="CK266" s="160"/>
      <c r="CL266" s="160"/>
      <c r="CM266" s="160"/>
      <c r="CN266" s="160"/>
    </row>
    <row r="267" spans="1:92" x14ac:dyDescent="0.25">
      <c r="A267" s="107"/>
      <c r="B267" s="107"/>
      <c r="C267" s="671"/>
      <c r="D267" s="671"/>
      <c r="E267" s="671"/>
      <c r="F267" s="134"/>
      <c r="G267" s="134"/>
      <c r="H267" s="132"/>
      <c r="I267" s="160"/>
      <c r="J267" s="107"/>
      <c r="K267" s="107"/>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0"/>
      <c r="CJ267" s="160"/>
      <c r="CK267" s="160"/>
      <c r="CL267" s="160"/>
      <c r="CM267" s="160"/>
      <c r="CN267" s="160"/>
    </row>
    <row r="268" spans="1:92" x14ac:dyDescent="0.25">
      <c r="A268" s="107"/>
      <c r="B268" s="107"/>
      <c r="C268" s="671"/>
      <c r="D268" s="671"/>
      <c r="E268" s="671"/>
      <c r="F268" s="134"/>
      <c r="G268" s="134"/>
      <c r="H268" s="132"/>
      <c r="I268" s="160"/>
      <c r="J268" s="107"/>
      <c r="K268" s="107"/>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0"/>
      <c r="CJ268" s="160"/>
      <c r="CK268" s="160"/>
      <c r="CL268" s="160"/>
      <c r="CM268" s="160"/>
      <c r="CN268" s="160"/>
    </row>
    <row r="269" spans="1:92" x14ac:dyDescent="0.25">
      <c r="A269" s="107"/>
      <c r="B269" s="107"/>
      <c r="C269" s="671"/>
      <c r="D269" s="671"/>
      <c r="E269" s="671"/>
      <c r="F269" s="134"/>
      <c r="G269" s="134"/>
      <c r="H269" s="132"/>
      <c r="I269" s="160"/>
      <c r="J269" s="107"/>
      <c r="K269" s="107"/>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row>
    <row r="270" spans="1:92" x14ac:dyDescent="0.25">
      <c r="A270" s="107"/>
      <c r="B270" s="107"/>
      <c r="C270" s="671"/>
      <c r="D270" s="671"/>
      <c r="E270" s="671"/>
      <c r="F270" s="134"/>
      <c r="G270" s="134"/>
      <c r="H270" s="132"/>
      <c r="I270" s="160"/>
      <c r="J270" s="107"/>
      <c r="K270" s="107"/>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0"/>
      <c r="CJ270" s="160"/>
      <c r="CK270" s="160"/>
      <c r="CL270" s="160"/>
      <c r="CM270" s="160"/>
      <c r="CN270" s="160"/>
    </row>
    <row r="271" spans="1:92" x14ac:dyDescent="0.25">
      <c r="A271" s="107"/>
      <c r="B271" s="107"/>
      <c r="C271" s="671"/>
      <c r="D271" s="671"/>
      <c r="E271" s="671"/>
      <c r="F271" s="134"/>
      <c r="G271" s="134"/>
      <c r="H271" s="132"/>
      <c r="I271" s="160"/>
      <c r="J271" s="107"/>
      <c r="K271" s="107"/>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0"/>
      <c r="CJ271" s="160"/>
      <c r="CK271" s="160"/>
      <c r="CL271" s="160"/>
      <c r="CM271" s="160"/>
      <c r="CN271" s="160"/>
    </row>
    <row r="272" spans="1:92" x14ac:dyDescent="0.25">
      <c r="A272" s="107"/>
      <c r="B272" s="107"/>
      <c r="C272" s="671"/>
      <c r="D272" s="671"/>
      <c r="E272" s="671"/>
      <c r="F272" s="134"/>
      <c r="G272" s="134"/>
      <c r="H272" s="132"/>
      <c r="I272" s="160"/>
      <c r="J272" s="107"/>
      <c r="K272" s="107"/>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0"/>
      <c r="CJ272" s="160"/>
      <c r="CK272" s="160"/>
      <c r="CL272" s="160"/>
      <c r="CM272" s="160"/>
      <c r="CN272" s="160"/>
    </row>
    <row r="273" spans="1:92" x14ac:dyDescent="0.25">
      <c r="A273" s="107"/>
      <c r="B273" s="107"/>
      <c r="C273" s="671"/>
      <c r="D273" s="671"/>
      <c r="E273" s="671"/>
      <c r="F273" s="134"/>
      <c r="G273" s="134"/>
      <c r="H273" s="132"/>
      <c r="I273" s="160"/>
      <c r="J273" s="107"/>
      <c r="K273" s="107"/>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0"/>
      <c r="CJ273" s="160"/>
      <c r="CK273" s="160"/>
      <c r="CL273" s="160"/>
      <c r="CM273" s="160"/>
      <c r="CN273" s="160"/>
    </row>
    <row r="274" spans="1:92" x14ac:dyDescent="0.25">
      <c r="A274" s="107"/>
      <c r="B274" s="107"/>
      <c r="C274" s="671"/>
      <c r="D274" s="671"/>
      <c r="E274" s="671"/>
      <c r="F274" s="134"/>
      <c r="G274" s="134"/>
      <c r="H274" s="132"/>
      <c r="I274" s="160"/>
      <c r="J274" s="107"/>
      <c r="K274" s="107"/>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0"/>
      <c r="CJ274" s="160"/>
      <c r="CK274" s="160"/>
      <c r="CL274" s="160"/>
      <c r="CM274" s="160"/>
      <c r="CN274" s="160"/>
    </row>
    <row r="275" spans="1:92" x14ac:dyDescent="0.25">
      <c r="A275" s="107"/>
      <c r="B275" s="107"/>
      <c r="C275" s="671"/>
      <c r="D275" s="671"/>
      <c r="E275" s="671"/>
      <c r="F275" s="134"/>
      <c r="G275" s="134"/>
      <c r="H275" s="132"/>
      <c r="I275" s="160"/>
      <c r="J275" s="107"/>
      <c r="K275" s="107"/>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0"/>
      <c r="CJ275" s="160"/>
      <c r="CK275" s="160"/>
      <c r="CL275" s="160"/>
      <c r="CM275" s="160"/>
      <c r="CN275" s="160"/>
    </row>
    <row r="276" spans="1:92" x14ac:dyDescent="0.25">
      <c r="A276" s="107"/>
      <c r="B276" s="107"/>
      <c r="C276" s="671"/>
      <c r="D276" s="671"/>
      <c r="E276" s="671"/>
      <c r="F276" s="134"/>
      <c r="G276" s="134"/>
      <c r="H276" s="132"/>
      <c r="I276" s="160"/>
      <c r="J276" s="107"/>
      <c r="K276" s="107"/>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0"/>
      <c r="CJ276" s="160"/>
      <c r="CK276" s="160"/>
      <c r="CL276" s="160"/>
      <c r="CM276" s="160"/>
      <c r="CN276" s="160"/>
    </row>
    <row r="277" spans="1:92" x14ac:dyDescent="0.25">
      <c r="A277" s="107"/>
      <c r="B277" s="107"/>
      <c r="C277" s="671"/>
      <c r="D277" s="671"/>
      <c r="E277" s="671"/>
      <c r="F277" s="134"/>
      <c r="G277" s="134"/>
      <c r="H277" s="132"/>
      <c r="I277" s="160"/>
      <c r="J277" s="107"/>
      <c r="K277" s="107"/>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0"/>
      <c r="CJ277" s="160"/>
      <c r="CK277" s="160"/>
      <c r="CL277" s="160"/>
      <c r="CM277" s="160"/>
      <c r="CN277" s="160"/>
    </row>
    <row r="278" spans="1:92" x14ac:dyDescent="0.25">
      <c r="A278" s="107"/>
      <c r="B278" s="107"/>
      <c r="C278" s="671"/>
      <c r="D278" s="671"/>
      <c r="E278" s="671"/>
      <c r="F278" s="134"/>
      <c r="G278" s="134"/>
      <c r="H278" s="132"/>
      <c r="I278" s="160"/>
      <c r="J278" s="107"/>
      <c r="K278" s="107"/>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0"/>
      <c r="CJ278" s="160"/>
      <c r="CK278" s="160"/>
      <c r="CL278" s="160"/>
      <c r="CM278" s="160"/>
      <c r="CN278" s="160"/>
    </row>
    <row r="279" spans="1:92" x14ac:dyDescent="0.25">
      <c r="A279" s="107"/>
      <c r="B279" s="107"/>
      <c r="C279" s="671"/>
      <c r="D279" s="671"/>
      <c r="E279" s="671"/>
      <c r="F279" s="134"/>
      <c r="G279" s="134"/>
      <c r="H279" s="132"/>
      <c r="I279" s="160"/>
      <c r="J279" s="107"/>
      <c r="K279" s="107"/>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0"/>
      <c r="CJ279" s="160"/>
      <c r="CK279" s="160"/>
      <c r="CL279" s="160"/>
      <c r="CM279" s="160"/>
      <c r="CN279" s="160"/>
    </row>
    <row r="280" spans="1:92" x14ac:dyDescent="0.25">
      <c r="A280" s="107"/>
      <c r="B280" s="107"/>
      <c r="C280" s="671"/>
      <c r="D280" s="671"/>
      <c r="E280" s="671"/>
      <c r="F280" s="134"/>
      <c r="G280" s="134"/>
      <c r="H280" s="132"/>
      <c r="I280" s="160"/>
      <c r="J280" s="107"/>
      <c r="K280" s="107"/>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0"/>
      <c r="CJ280" s="160"/>
      <c r="CK280" s="160"/>
      <c r="CL280" s="160"/>
      <c r="CM280" s="160"/>
      <c r="CN280" s="160"/>
    </row>
    <row r="281" spans="1:92" x14ac:dyDescent="0.25">
      <c r="A281" s="107"/>
      <c r="B281" s="107"/>
      <c r="C281" s="671"/>
      <c r="D281" s="671"/>
      <c r="E281" s="671"/>
      <c r="F281" s="134"/>
      <c r="G281" s="134"/>
      <c r="H281" s="132"/>
      <c r="I281" s="160"/>
      <c r="J281" s="107"/>
      <c r="K281" s="107"/>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0"/>
      <c r="CJ281" s="160"/>
      <c r="CK281" s="160"/>
      <c r="CL281" s="160"/>
      <c r="CM281" s="160"/>
      <c r="CN281" s="160"/>
    </row>
    <row r="282" spans="1:92" x14ac:dyDescent="0.25">
      <c r="A282" s="107"/>
      <c r="B282" s="107"/>
      <c r="C282" s="671"/>
      <c r="D282" s="671"/>
      <c r="E282" s="671"/>
      <c r="F282" s="134"/>
      <c r="G282" s="134"/>
      <c r="H282" s="132"/>
      <c r="I282" s="160"/>
      <c r="J282" s="107"/>
      <c r="K282" s="107"/>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0"/>
      <c r="CJ282" s="160"/>
      <c r="CK282" s="160"/>
      <c r="CL282" s="160"/>
      <c r="CM282" s="160"/>
      <c r="CN282" s="160"/>
    </row>
    <row r="283" spans="1:92" x14ac:dyDescent="0.25">
      <c r="A283" s="107"/>
      <c r="B283" s="107"/>
      <c r="C283" s="671"/>
      <c r="D283" s="671"/>
      <c r="E283" s="671"/>
      <c r="F283" s="134"/>
      <c r="G283" s="134"/>
      <c r="H283" s="132"/>
      <c r="I283" s="160"/>
      <c r="J283" s="107"/>
      <c r="K283" s="107"/>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0"/>
      <c r="CJ283" s="160"/>
      <c r="CK283" s="160"/>
      <c r="CL283" s="160"/>
      <c r="CM283" s="160"/>
      <c r="CN283" s="160"/>
    </row>
    <row r="284" spans="1:92" x14ac:dyDescent="0.25">
      <c r="A284" s="107"/>
      <c r="B284" s="107"/>
      <c r="C284" s="671"/>
      <c r="D284" s="671"/>
      <c r="E284" s="671"/>
      <c r="F284" s="134"/>
      <c r="G284" s="134"/>
      <c r="H284" s="132"/>
      <c r="I284" s="160"/>
      <c r="J284" s="107"/>
      <c r="K284" s="107"/>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0"/>
      <c r="CJ284" s="160"/>
      <c r="CK284" s="160"/>
      <c r="CL284" s="160"/>
      <c r="CM284" s="160"/>
      <c r="CN284" s="160"/>
    </row>
    <row r="285" spans="1:92" x14ac:dyDescent="0.25">
      <c r="A285" s="107"/>
      <c r="B285" s="107"/>
      <c r="C285" s="671"/>
      <c r="D285" s="671"/>
      <c r="E285" s="671"/>
      <c r="F285" s="134"/>
      <c r="G285" s="134"/>
      <c r="H285" s="132"/>
      <c r="I285" s="160"/>
      <c r="J285" s="107"/>
      <c r="K285" s="107"/>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row>
    <row r="286" spans="1:92" x14ac:dyDescent="0.25">
      <c r="A286" s="107"/>
      <c r="B286" s="107"/>
      <c r="C286" s="671"/>
      <c r="D286" s="671"/>
      <c r="E286" s="671"/>
      <c r="F286" s="134"/>
      <c r="G286" s="134"/>
      <c r="H286" s="132"/>
      <c r="I286" s="160"/>
      <c r="J286" s="107"/>
      <c r="K286" s="107"/>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0"/>
      <c r="CJ286" s="160"/>
      <c r="CK286" s="160"/>
      <c r="CL286" s="160"/>
      <c r="CM286" s="160"/>
      <c r="CN286" s="160"/>
    </row>
    <row r="287" spans="1:92" x14ac:dyDescent="0.25">
      <c r="A287" s="107"/>
      <c r="B287" s="107"/>
      <c r="C287" s="671"/>
      <c r="D287" s="671"/>
      <c r="E287" s="671"/>
      <c r="F287" s="134"/>
      <c r="G287" s="134"/>
      <c r="H287" s="132"/>
      <c r="I287" s="160"/>
      <c r="J287" s="107"/>
      <c r="K287" s="107"/>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0"/>
      <c r="CJ287" s="160"/>
      <c r="CK287" s="160"/>
      <c r="CL287" s="160"/>
      <c r="CM287" s="160"/>
      <c r="CN287" s="160"/>
    </row>
    <row r="288" spans="1:92" x14ac:dyDescent="0.25">
      <c r="A288" s="107"/>
      <c r="B288" s="107"/>
      <c r="C288" s="671"/>
      <c r="D288" s="671"/>
      <c r="E288" s="671"/>
      <c r="F288" s="134"/>
      <c r="G288" s="134"/>
      <c r="H288" s="132"/>
      <c r="I288" s="160"/>
      <c r="J288" s="107"/>
      <c r="K288" s="107"/>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0"/>
      <c r="CJ288" s="160"/>
      <c r="CK288" s="160"/>
      <c r="CL288" s="160"/>
      <c r="CM288" s="160"/>
      <c r="CN288" s="160"/>
    </row>
    <row r="289" spans="1:92" x14ac:dyDescent="0.25">
      <c r="A289" s="107"/>
      <c r="B289" s="107"/>
      <c r="C289" s="671"/>
      <c r="D289" s="671"/>
      <c r="E289" s="671"/>
      <c r="F289" s="134"/>
      <c r="G289" s="134"/>
      <c r="H289" s="132"/>
      <c r="I289" s="160"/>
      <c r="J289" s="107"/>
      <c r="K289" s="107"/>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0"/>
      <c r="CJ289" s="160"/>
      <c r="CK289" s="160"/>
      <c r="CL289" s="160"/>
      <c r="CM289" s="160"/>
      <c r="CN289" s="160"/>
    </row>
    <row r="290" spans="1:92" x14ac:dyDescent="0.25">
      <c r="A290" s="107"/>
      <c r="B290" s="107"/>
      <c r="C290" s="671"/>
      <c r="D290" s="671"/>
      <c r="E290" s="671"/>
      <c r="F290" s="134"/>
      <c r="G290" s="134"/>
      <c r="H290" s="132"/>
      <c r="I290" s="160"/>
      <c r="J290" s="107"/>
      <c r="K290" s="107"/>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0"/>
      <c r="CJ290" s="160"/>
      <c r="CK290" s="160"/>
      <c r="CL290" s="160"/>
      <c r="CM290" s="160"/>
      <c r="CN290" s="160"/>
    </row>
    <row r="291" spans="1:92" x14ac:dyDescent="0.25">
      <c r="A291" s="107"/>
      <c r="B291" s="107"/>
      <c r="C291" s="671"/>
      <c r="D291" s="671"/>
      <c r="E291" s="671"/>
      <c r="F291" s="134"/>
      <c r="G291" s="134"/>
      <c r="H291" s="132"/>
      <c r="I291" s="160"/>
      <c r="J291" s="107"/>
      <c r="K291" s="107"/>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0"/>
      <c r="CJ291" s="160"/>
      <c r="CK291" s="160"/>
      <c r="CL291" s="160"/>
      <c r="CM291" s="160"/>
      <c r="CN291" s="160"/>
    </row>
    <row r="292" spans="1:92" x14ac:dyDescent="0.25">
      <c r="A292" s="107"/>
      <c r="B292" s="107"/>
      <c r="C292" s="671"/>
      <c r="D292" s="671"/>
      <c r="E292" s="671"/>
      <c r="F292" s="134"/>
      <c r="G292" s="134"/>
      <c r="H292" s="132"/>
      <c r="I292" s="160"/>
      <c r="J292" s="107"/>
      <c r="K292" s="107"/>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0"/>
      <c r="CJ292" s="160"/>
      <c r="CK292" s="160"/>
      <c r="CL292" s="160"/>
      <c r="CM292" s="160"/>
      <c r="CN292" s="160"/>
    </row>
    <row r="293" spans="1:92" x14ac:dyDescent="0.25">
      <c r="A293" s="107"/>
      <c r="B293" s="107"/>
      <c r="C293" s="671"/>
      <c r="D293" s="671"/>
      <c r="E293" s="671"/>
      <c r="F293" s="134"/>
      <c r="G293" s="134"/>
      <c r="H293" s="132"/>
      <c r="I293" s="160"/>
      <c r="J293" s="107"/>
      <c r="K293" s="107"/>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0"/>
      <c r="CJ293" s="160"/>
      <c r="CK293" s="160"/>
      <c r="CL293" s="160"/>
      <c r="CM293" s="160"/>
      <c r="CN293" s="160"/>
    </row>
    <row r="294" spans="1:92" x14ac:dyDescent="0.25">
      <c r="A294" s="107"/>
      <c r="B294" s="107"/>
      <c r="C294" s="671"/>
      <c r="D294" s="671"/>
      <c r="E294" s="671"/>
      <c r="F294" s="134"/>
      <c r="G294" s="134"/>
      <c r="H294" s="132"/>
      <c r="I294" s="160"/>
      <c r="J294" s="107"/>
      <c r="K294" s="107"/>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0"/>
      <c r="CJ294" s="160"/>
      <c r="CK294" s="160"/>
      <c r="CL294" s="160"/>
      <c r="CM294" s="160"/>
      <c r="CN294" s="160"/>
    </row>
    <row r="295" spans="1:92" x14ac:dyDescent="0.25">
      <c r="A295" s="107"/>
      <c r="B295" s="107"/>
      <c r="C295" s="671"/>
      <c r="D295" s="671"/>
      <c r="E295" s="671"/>
      <c r="F295" s="134"/>
      <c r="G295" s="134"/>
      <c r="H295" s="132"/>
      <c r="I295" s="160"/>
      <c r="J295" s="107"/>
      <c r="K295" s="107"/>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0"/>
      <c r="CJ295" s="160"/>
      <c r="CK295" s="160"/>
      <c r="CL295" s="160"/>
      <c r="CM295" s="160"/>
      <c r="CN295" s="160"/>
    </row>
    <row r="296" spans="1:92" x14ac:dyDescent="0.25">
      <c r="A296" s="107"/>
      <c r="B296" s="107"/>
      <c r="C296" s="671"/>
      <c r="D296" s="671"/>
      <c r="E296" s="671"/>
      <c r="F296" s="134"/>
      <c r="G296" s="134"/>
      <c r="H296" s="132"/>
      <c r="I296" s="160"/>
      <c r="J296" s="107"/>
      <c r="K296" s="107"/>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0"/>
      <c r="CJ296" s="160"/>
      <c r="CK296" s="160"/>
      <c r="CL296" s="160"/>
      <c r="CM296" s="160"/>
      <c r="CN296" s="160"/>
    </row>
    <row r="297" spans="1:92" x14ac:dyDescent="0.25">
      <c r="A297" s="107"/>
      <c r="B297" s="107"/>
      <c r="C297" s="671"/>
      <c r="D297" s="671"/>
      <c r="E297" s="671"/>
      <c r="F297" s="134"/>
      <c r="G297" s="134"/>
      <c r="H297" s="132"/>
      <c r="I297" s="160"/>
      <c r="J297" s="107"/>
      <c r="K297" s="107"/>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0"/>
      <c r="CJ297" s="160"/>
      <c r="CK297" s="160"/>
      <c r="CL297" s="160"/>
      <c r="CM297" s="160"/>
      <c r="CN297" s="160"/>
    </row>
    <row r="298" spans="1:92" x14ac:dyDescent="0.25">
      <c r="A298" s="107"/>
      <c r="B298" s="107"/>
      <c r="C298" s="671"/>
      <c r="D298" s="671"/>
      <c r="E298" s="671"/>
      <c r="F298" s="134"/>
      <c r="G298" s="134"/>
      <c r="H298" s="132"/>
      <c r="I298" s="160"/>
      <c r="J298" s="107"/>
      <c r="K298" s="107"/>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0"/>
      <c r="CJ298" s="160"/>
      <c r="CK298" s="160"/>
      <c r="CL298" s="160"/>
      <c r="CM298" s="160"/>
      <c r="CN298" s="160"/>
    </row>
    <row r="299" spans="1:92" x14ac:dyDescent="0.25">
      <c r="A299" s="107"/>
      <c r="B299" s="107"/>
      <c r="C299" s="671"/>
      <c r="D299" s="671"/>
      <c r="E299" s="671"/>
      <c r="F299" s="134"/>
      <c r="G299" s="134"/>
      <c r="H299" s="132"/>
      <c r="I299" s="160"/>
      <c r="J299" s="107"/>
      <c r="K299" s="107"/>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0"/>
      <c r="CJ299" s="160"/>
      <c r="CK299" s="160"/>
      <c r="CL299" s="160"/>
      <c r="CM299" s="160"/>
      <c r="CN299" s="160"/>
    </row>
    <row r="300" spans="1:92" x14ac:dyDescent="0.25">
      <c r="A300" s="107"/>
      <c r="B300" s="107"/>
      <c r="C300" s="671"/>
      <c r="D300" s="671"/>
      <c r="E300" s="671"/>
      <c r="F300" s="134"/>
      <c r="G300" s="134"/>
      <c r="H300" s="132"/>
      <c r="I300" s="160"/>
      <c r="J300" s="107"/>
      <c r="K300" s="107"/>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0"/>
      <c r="CJ300" s="160"/>
      <c r="CK300" s="160"/>
      <c r="CL300" s="160"/>
      <c r="CM300" s="160"/>
      <c r="CN300" s="160"/>
    </row>
    <row r="301" spans="1:92" x14ac:dyDescent="0.25">
      <c r="A301" s="107"/>
      <c r="B301" s="107"/>
      <c r="C301" s="671"/>
      <c r="D301" s="671"/>
      <c r="E301" s="671"/>
      <c r="F301" s="134"/>
      <c r="G301" s="134"/>
      <c r="H301" s="132"/>
      <c r="I301" s="160"/>
      <c r="J301" s="107"/>
      <c r="K301" s="107"/>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0"/>
      <c r="CJ301" s="160"/>
      <c r="CK301" s="160"/>
      <c r="CL301" s="160"/>
      <c r="CM301" s="160"/>
      <c r="CN301" s="160"/>
    </row>
    <row r="302" spans="1:92" x14ac:dyDescent="0.25">
      <c r="A302" s="107"/>
      <c r="B302" s="107"/>
      <c r="C302" s="671"/>
      <c r="D302" s="671"/>
      <c r="E302" s="671"/>
      <c r="F302" s="134"/>
      <c r="G302" s="134"/>
      <c r="H302" s="132"/>
      <c r="I302" s="160"/>
      <c r="J302" s="107"/>
      <c r="K302" s="107"/>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0"/>
      <c r="CJ302" s="160"/>
      <c r="CK302" s="160"/>
      <c r="CL302" s="160"/>
      <c r="CM302" s="160"/>
      <c r="CN302" s="160"/>
    </row>
    <row r="303" spans="1:92" x14ac:dyDescent="0.25">
      <c r="A303" s="107"/>
      <c r="B303" s="107"/>
      <c r="C303" s="671"/>
      <c r="D303" s="671"/>
      <c r="E303" s="671"/>
      <c r="F303" s="134"/>
      <c r="G303" s="134"/>
      <c r="H303" s="132"/>
      <c r="I303" s="160"/>
      <c r="J303" s="107"/>
      <c r="K303" s="107"/>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0"/>
      <c r="CJ303" s="160"/>
      <c r="CK303" s="160"/>
      <c r="CL303" s="160"/>
      <c r="CM303" s="160"/>
      <c r="CN303" s="160"/>
    </row>
    <row r="304" spans="1:92" x14ac:dyDescent="0.25">
      <c r="A304" s="107"/>
      <c r="B304" s="107"/>
      <c r="C304" s="671"/>
      <c r="D304" s="671"/>
      <c r="E304" s="671"/>
      <c r="F304" s="134"/>
      <c r="G304" s="134"/>
      <c r="H304" s="132"/>
      <c r="I304" s="160"/>
      <c r="J304" s="107"/>
      <c r="K304" s="107"/>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0"/>
      <c r="CJ304" s="160"/>
      <c r="CK304" s="160"/>
      <c r="CL304" s="160"/>
      <c r="CM304" s="160"/>
      <c r="CN304" s="160"/>
    </row>
    <row r="305" spans="1:92" x14ac:dyDescent="0.25">
      <c r="A305" s="107"/>
      <c r="B305" s="107"/>
      <c r="C305" s="671"/>
      <c r="D305" s="671"/>
      <c r="E305" s="671"/>
      <c r="F305" s="134"/>
      <c r="G305" s="134"/>
      <c r="H305" s="132"/>
      <c r="I305" s="160"/>
      <c r="J305" s="107"/>
      <c r="K305" s="107"/>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0"/>
      <c r="CJ305" s="160"/>
      <c r="CK305" s="160"/>
      <c r="CL305" s="160"/>
      <c r="CM305" s="160"/>
      <c r="CN305" s="160"/>
    </row>
    <row r="306" spans="1:92" x14ac:dyDescent="0.25">
      <c r="A306" s="107"/>
      <c r="B306" s="107"/>
      <c r="C306" s="671"/>
      <c r="D306" s="671"/>
      <c r="E306" s="671"/>
      <c r="F306" s="134"/>
      <c r="G306" s="134"/>
      <c r="H306" s="132"/>
      <c r="I306" s="160"/>
      <c r="J306" s="107"/>
      <c r="K306" s="107"/>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0"/>
      <c r="CJ306" s="160"/>
      <c r="CK306" s="160"/>
      <c r="CL306" s="160"/>
      <c r="CM306" s="160"/>
      <c r="CN306" s="160"/>
    </row>
    <row r="307" spans="1:92" x14ac:dyDescent="0.25">
      <c r="A307" s="107"/>
      <c r="B307" s="107"/>
      <c r="C307" s="671"/>
      <c r="D307" s="671"/>
      <c r="E307" s="671"/>
      <c r="F307" s="134"/>
      <c r="G307" s="134"/>
      <c r="H307" s="132"/>
      <c r="I307" s="160"/>
      <c r="J307" s="107"/>
      <c r="K307" s="107"/>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0"/>
      <c r="CJ307" s="160"/>
      <c r="CK307" s="160"/>
      <c r="CL307" s="160"/>
      <c r="CM307" s="160"/>
      <c r="CN307" s="160"/>
    </row>
    <row r="308" spans="1:92" x14ac:dyDescent="0.25">
      <c r="A308" s="107"/>
      <c r="B308" s="107"/>
      <c r="C308" s="671"/>
      <c r="D308" s="671"/>
      <c r="E308" s="671"/>
      <c r="F308" s="134"/>
      <c r="G308" s="134"/>
      <c r="H308" s="132"/>
      <c r="I308" s="160"/>
      <c r="J308" s="107"/>
      <c r="K308" s="107"/>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0"/>
      <c r="CJ308" s="160"/>
      <c r="CK308" s="160"/>
      <c r="CL308" s="160"/>
      <c r="CM308" s="160"/>
      <c r="CN308" s="160"/>
    </row>
    <row r="309" spans="1:92" x14ac:dyDescent="0.25">
      <c r="A309" s="107"/>
      <c r="B309" s="107"/>
      <c r="C309" s="671"/>
      <c r="D309" s="671"/>
      <c r="E309" s="671"/>
      <c r="F309" s="134"/>
      <c r="G309" s="134"/>
      <c r="H309" s="132"/>
      <c r="I309" s="160"/>
      <c r="J309" s="107"/>
      <c r="K309" s="107"/>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0"/>
      <c r="CJ309" s="160"/>
      <c r="CK309" s="160"/>
      <c r="CL309" s="160"/>
      <c r="CM309" s="160"/>
      <c r="CN309" s="160"/>
    </row>
    <row r="310" spans="1:92" x14ac:dyDescent="0.25">
      <c r="A310" s="107"/>
      <c r="B310" s="107"/>
      <c r="C310" s="671"/>
      <c r="D310" s="671"/>
      <c r="E310" s="671"/>
      <c r="F310" s="134"/>
      <c r="G310" s="134"/>
      <c r="H310" s="132"/>
      <c r="I310" s="160"/>
      <c r="J310" s="107"/>
      <c r="K310" s="107"/>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0"/>
      <c r="CJ310" s="160"/>
      <c r="CK310" s="160"/>
      <c r="CL310" s="160"/>
      <c r="CM310" s="160"/>
      <c r="CN310" s="160"/>
    </row>
    <row r="311" spans="1:92" x14ac:dyDescent="0.25">
      <c r="A311" s="107"/>
      <c r="B311" s="107"/>
      <c r="C311" s="671"/>
      <c r="D311" s="671"/>
      <c r="E311" s="671"/>
      <c r="F311" s="134"/>
      <c r="G311" s="134"/>
      <c r="H311" s="132"/>
      <c r="I311" s="160"/>
      <c r="J311" s="107"/>
      <c r="K311" s="107"/>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0"/>
      <c r="CJ311" s="160"/>
      <c r="CK311" s="160"/>
      <c r="CL311" s="160"/>
      <c r="CM311" s="160"/>
      <c r="CN311" s="160"/>
    </row>
    <row r="312" spans="1:92" x14ac:dyDescent="0.25">
      <c r="A312" s="107"/>
      <c r="B312" s="107"/>
      <c r="C312" s="671"/>
      <c r="D312" s="671"/>
      <c r="E312" s="671"/>
      <c r="F312" s="134"/>
      <c r="G312" s="134"/>
      <c r="H312" s="132"/>
      <c r="I312" s="160"/>
      <c r="J312" s="107"/>
      <c r="K312" s="107"/>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0"/>
      <c r="CJ312" s="160"/>
      <c r="CK312" s="160"/>
      <c r="CL312" s="160"/>
      <c r="CM312" s="160"/>
      <c r="CN312" s="160"/>
    </row>
  </sheetData>
  <sheetProtection algorithmName="SHA-512" hashValue="ULU6z/37pQ/s4wODkyLRfqglTtHM4WDv8uciaGTMRFBF5JIcrnqSCmPQ6rVQcBFGpF0cC0bKcI+buxes7u+oIw==" saltValue="UG/TPZ/6IgEB1jtGYQMXhg==" spinCount="100000" sheet="1" objects="1" scenarios="1"/>
  <dataConsolidate/>
  <mergeCells count="11">
    <mergeCell ref="C25:G25"/>
    <mergeCell ref="D5:F5"/>
    <mergeCell ref="G6:I7"/>
    <mergeCell ref="K17:K18"/>
    <mergeCell ref="B2:F2"/>
    <mergeCell ref="B9:I9"/>
    <mergeCell ref="K10:K11"/>
    <mergeCell ref="C11:C12"/>
    <mergeCell ref="K13:K15"/>
    <mergeCell ref="D11:D12"/>
    <mergeCell ref="E11:G11"/>
  </mergeCells>
  <dataValidations count="5">
    <dataValidation operator="greaterThanOrEqual" allowBlank="1" showInputMessage="1" showErrorMessage="1" sqref="C13:C22" xr:uid="{00000000-0002-0000-1800-000000000000}"/>
    <dataValidation operator="greaterThanOrEqual" allowBlank="1" showInputMessage="1" showErrorMessage="1" error="El valor que heu introduït no és vàlid._x000a__x000a_El valor ha de ser un número major que 0." sqref="E13:E22" xr:uid="{00000000-0002-0000-1800-000001000000}"/>
    <dataValidation allowBlank="1" showInputMessage="1" sqref="H13:H22" xr:uid="{00000000-0002-0000-1800-000002000000}"/>
    <dataValidation type="list" allowBlank="1" showInputMessage="1" showErrorMessage="1" sqref="D13:D22" xr:uid="{00000000-0002-0000-1800-000003000000}">
      <formula1>$N$5:$N$8</formula1>
    </dataValidation>
    <dataValidation type="list" allowBlank="1" showInputMessage="1" showErrorMessage="1" sqref="G5" xr:uid="{00000000-0002-0000-1800-000004000000}">
      <formula1>$N$5:$N$9</formula1>
    </dataValidation>
  </dataValidations>
  <hyperlinks>
    <hyperlink ref="K13:K15" r:id="rId1" display="Guia pràctica per al càlcul d'emissions de gasos amb efecte d'hivernacle. Versió 2020. " xr:uid="{00000000-0004-0000-1800-000000000000}"/>
  </hyperlinks>
  <pageMargins left="0.75" right="0.75" top="1" bottom="1" header="0.5" footer="0.5"/>
  <pageSetup paperSize="9" scale="63" orientation="landscape"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ull29">
    <tabColor indexed="27"/>
    <pageSetUpPr autoPageBreaks="0" fitToPage="1"/>
  </sheetPr>
  <dimension ref="A1:AZ355"/>
  <sheetViews>
    <sheetView zoomScaleNormal="100" workbookViewId="0"/>
  </sheetViews>
  <sheetFormatPr defaultColWidth="9.44140625" defaultRowHeight="13.2" outlineLevelRow="1" x14ac:dyDescent="0.25"/>
  <cols>
    <col min="1" max="1" width="3.44140625" style="82" customWidth="1"/>
    <col min="2" max="2" width="5.44140625" style="82" customWidth="1"/>
    <col min="3" max="3" width="43" style="82" customWidth="1"/>
    <col min="4" max="5" width="28.44140625" style="82" customWidth="1"/>
    <col min="6" max="6" width="23" style="82" customWidth="1"/>
    <col min="7" max="7" width="33" style="82" customWidth="1"/>
    <col min="8" max="8" width="32.88671875" style="82" customWidth="1"/>
    <col min="9" max="10" width="5.44140625" style="82" customWidth="1"/>
    <col min="11" max="11" width="40.44140625" style="82" customWidth="1"/>
    <col min="12" max="13" width="9.44140625" style="82"/>
    <col min="14" max="14" width="0" style="82" hidden="1" customWidth="1"/>
    <col min="15" max="16384" width="9.44140625" style="82"/>
  </cols>
  <sheetData>
    <row r="1" spans="1:52" s="107" customFormat="1" ht="17.25" customHeight="1" x14ac:dyDescent="0.25">
      <c r="B1" s="128"/>
    </row>
    <row r="2" spans="1:52" s="107" customFormat="1" ht="33.75" customHeight="1" x14ac:dyDescent="0.25">
      <c r="B2" s="1535" t="s">
        <v>915</v>
      </c>
      <c r="C2" s="1535"/>
      <c r="D2" s="1535"/>
      <c r="E2" s="1535"/>
      <c r="F2" s="1535"/>
      <c r="G2" s="708"/>
      <c r="H2" s="708"/>
      <c r="I2" s="708"/>
    </row>
    <row r="3" spans="1:52" s="107" customFormat="1" ht="17.25" customHeight="1" x14ac:dyDescent="0.25">
      <c r="B3" s="182"/>
      <c r="C3" s="182"/>
      <c r="D3" s="182"/>
      <c r="E3" s="182"/>
      <c r="F3" s="182"/>
      <c r="G3" s="182"/>
    </row>
    <row r="4" spans="1:52" s="107" customFormat="1" ht="17.25" customHeight="1" thickBot="1" x14ac:dyDescent="0.3">
      <c r="B4" s="640"/>
      <c r="C4" s="255" t="s">
        <v>0</v>
      </c>
      <c r="D4" s="182"/>
      <c r="E4" s="182"/>
      <c r="F4" s="182"/>
      <c r="G4" s="182"/>
      <c r="N4" s="250" t="s">
        <v>1073</v>
      </c>
    </row>
    <row r="5" spans="1:52" s="107" customFormat="1" ht="17.25" customHeight="1" thickBot="1" x14ac:dyDescent="0.3">
      <c r="B5" s="641"/>
      <c r="C5" s="255" t="s">
        <v>51</v>
      </c>
      <c r="D5" s="1572" t="s">
        <v>1120</v>
      </c>
      <c r="E5" s="1573"/>
      <c r="F5" s="1574"/>
      <c r="G5" s="321"/>
      <c r="N5" s="250" t="s">
        <v>1074</v>
      </c>
    </row>
    <row r="6" spans="1:52" s="107" customFormat="1" ht="17.25" customHeight="1" thickBot="1" x14ac:dyDescent="0.3">
      <c r="B6" s="642"/>
      <c r="C6" s="255" t="s">
        <v>1</v>
      </c>
      <c r="D6" s="1575"/>
      <c r="E6" s="1576"/>
      <c r="F6" s="1577"/>
      <c r="G6" s="1572" t="s">
        <v>1105</v>
      </c>
      <c r="H6" s="1573"/>
      <c r="I6" s="1574"/>
      <c r="N6" s="250" t="s">
        <v>1075</v>
      </c>
    </row>
    <row r="7" spans="1:52" s="107" customFormat="1" ht="17.25" customHeight="1" thickBot="1" x14ac:dyDescent="0.3">
      <c r="B7" s="643"/>
      <c r="C7" s="255" t="s">
        <v>52</v>
      </c>
      <c r="D7" s="182"/>
      <c r="E7" s="182"/>
      <c r="F7" s="182"/>
      <c r="G7" s="1575"/>
      <c r="H7" s="1576"/>
      <c r="I7" s="1577"/>
      <c r="N7" s="250" t="s">
        <v>1076</v>
      </c>
    </row>
    <row r="8" spans="1:52" s="107" customFormat="1" ht="17.25" customHeight="1" x14ac:dyDescent="0.25">
      <c r="B8" s="130"/>
      <c r="C8" s="130"/>
      <c r="D8" s="812"/>
      <c r="E8" s="182"/>
      <c r="F8" s="182"/>
      <c r="G8" s="182"/>
      <c r="N8" s="250" t="s">
        <v>1077</v>
      </c>
    </row>
    <row r="9" spans="1:52" s="107" customFormat="1" ht="17.25" customHeight="1" x14ac:dyDescent="0.25">
      <c r="B9" s="130"/>
      <c r="C9" s="130"/>
      <c r="D9" s="182"/>
      <c r="E9" s="182"/>
      <c r="F9" s="182"/>
      <c r="G9" s="182"/>
      <c r="N9" s="250" t="s">
        <v>925</v>
      </c>
    </row>
    <row r="10" spans="1:52" s="107" customFormat="1" ht="17.25" customHeight="1" thickBot="1" x14ac:dyDescent="0.3">
      <c r="B10" s="115"/>
      <c r="C10" s="183"/>
      <c r="D10" s="183"/>
      <c r="E10" s="183"/>
      <c r="F10" s="116"/>
      <c r="G10" s="116"/>
      <c r="H10" s="116"/>
      <c r="I10" s="117"/>
      <c r="K10" s="1480" t="s">
        <v>1363</v>
      </c>
    </row>
    <row r="11" spans="1:52" s="160" customFormat="1" ht="36.75" customHeight="1" x14ac:dyDescent="0.25">
      <c r="B11" s="644"/>
      <c r="C11" s="1561" t="s">
        <v>1378</v>
      </c>
      <c r="D11" s="1461" t="s">
        <v>801</v>
      </c>
      <c r="E11" s="1461"/>
      <c r="F11" s="612" t="s">
        <v>1098</v>
      </c>
      <c r="G11" s="1461" t="s">
        <v>803</v>
      </c>
      <c r="H11" s="613" t="s">
        <v>1099</v>
      </c>
      <c r="I11" s="645"/>
      <c r="J11" s="646"/>
      <c r="K11" s="1592"/>
    </row>
    <row r="12" spans="1:52" s="160" customFormat="1" ht="27.75" customHeight="1" x14ac:dyDescent="0.25">
      <c r="B12" s="644"/>
      <c r="C12" s="1523"/>
      <c r="D12" s="583" t="s">
        <v>63</v>
      </c>
      <c r="E12" s="583" t="s">
        <v>802</v>
      </c>
      <c r="F12" s="583" t="s">
        <v>1114</v>
      </c>
      <c r="G12" s="1475"/>
      <c r="H12" s="610" t="s">
        <v>1072</v>
      </c>
      <c r="I12" s="645"/>
      <c r="J12" s="646"/>
      <c r="K12" s="647"/>
    </row>
    <row r="13" spans="1:52" ht="29.25" customHeight="1" x14ac:dyDescent="0.25">
      <c r="A13" s="107"/>
      <c r="B13" s="120"/>
      <c r="C13" s="619" t="s">
        <v>875</v>
      </c>
      <c r="D13" s="187"/>
      <c r="E13" s="696"/>
      <c r="F13" s="663"/>
      <c r="G13" s="663"/>
      <c r="H13" s="706" t="str">
        <f>IF(D13=0,IF(F13=0,"0,00000",D13*F13),IF(F13=0,"Indiqueu factor d'emissió",D13*F13))</f>
        <v>0,00000</v>
      </c>
      <c r="I13" s="122"/>
      <c r="J13" s="650"/>
      <c r="K13" s="1667" t="s">
        <v>1836</v>
      </c>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row>
    <row r="14" spans="1:52" ht="29.25" customHeight="1" x14ac:dyDescent="0.25">
      <c r="A14" s="107"/>
      <c r="B14" s="120"/>
      <c r="C14" s="619" t="s">
        <v>876</v>
      </c>
      <c r="D14" s="187"/>
      <c r="E14" s="696"/>
      <c r="F14" s="663"/>
      <c r="G14" s="663"/>
      <c r="H14" s="706" t="str">
        <f t="shared" ref="H14:H41" si="0">IF(D14=0,IF(F14=0,"0,00000",D14*F14),IF(F14=0,"Indiqueu factor d'emissió",D14*F14))</f>
        <v>0,00000</v>
      </c>
      <c r="I14" s="122"/>
      <c r="J14" s="650"/>
      <c r="K14" s="1667"/>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row>
    <row r="15" spans="1:52" ht="29.25" customHeight="1" x14ac:dyDescent="0.25">
      <c r="A15" s="107"/>
      <c r="B15" s="120"/>
      <c r="C15" s="619" t="s">
        <v>877</v>
      </c>
      <c r="D15" s="187"/>
      <c r="E15" s="696"/>
      <c r="F15" s="663"/>
      <c r="G15" s="663"/>
      <c r="H15" s="706" t="str">
        <f t="shared" si="0"/>
        <v>0,00000</v>
      </c>
      <c r="I15" s="122"/>
      <c r="J15" s="650"/>
      <c r="K15" s="1667"/>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row>
    <row r="16" spans="1:52" ht="29.25" customHeight="1" x14ac:dyDescent="0.25">
      <c r="A16" s="107"/>
      <c r="B16" s="120"/>
      <c r="C16" s="619" t="s">
        <v>878</v>
      </c>
      <c r="D16" s="187"/>
      <c r="E16" s="696"/>
      <c r="F16" s="663"/>
      <c r="G16" s="663"/>
      <c r="H16" s="706" t="str">
        <f t="shared" si="0"/>
        <v>0,00000</v>
      </c>
      <c r="I16" s="122"/>
      <c r="J16" s="650"/>
      <c r="K16" s="318"/>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row>
    <row r="17" spans="1:52" ht="29.25" customHeight="1" x14ac:dyDescent="0.25">
      <c r="A17" s="107"/>
      <c r="B17" s="120"/>
      <c r="C17" s="619" t="s">
        <v>879</v>
      </c>
      <c r="D17" s="187"/>
      <c r="E17" s="696"/>
      <c r="F17" s="663"/>
      <c r="G17" s="663"/>
      <c r="H17" s="706" t="str">
        <f t="shared" si="0"/>
        <v>0,00000</v>
      </c>
      <c r="I17" s="122"/>
      <c r="J17" s="650"/>
      <c r="K17" s="1445" t="s">
        <v>1776</v>
      </c>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row>
    <row r="18" spans="1:52" ht="29.25" customHeight="1" x14ac:dyDescent="0.25">
      <c r="A18" s="107"/>
      <c r="B18" s="120"/>
      <c r="C18" s="619" t="s">
        <v>880</v>
      </c>
      <c r="D18" s="187"/>
      <c r="E18" s="696"/>
      <c r="F18" s="663"/>
      <c r="G18" s="663"/>
      <c r="H18" s="706" t="str">
        <f t="shared" si="0"/>
        <v>0,00000</v>
      </c>
      <c r="I18" s="122"/>
      <c r="J18" s="650"/>
      <c r="K18" s="1445"/>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row>
    <row r="19" spans="1:52" ht="29.25" customHeight="1" outlineLevel="1" x14ac:dyDescent="0.25">
      <c r="A19" s="107"/>
      <c r="B19" s="120"/>
      <c r="C19" s="619" t="s">
        <v>881</v>
      </c>
      <c r="D19" s="187"/>
      <c r="E19" s="696"/>
      <c r="F19" s="663"/>
      <c r="G19" s="663"/>
      <c r="H19" s="706" t="str">
        <f t="shared" si="0"/>
        <v>0,00000</v>
      </c>
      <c r="I19" s="122"/>
      <c r="J19" s="650"/>
      <c r="K19" s="67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row>
    <row r="20" spans="1:52" ht="29.25" customHeight="1" outlineLevel="1" x14ac:dyDescent="0.25">
      <c r="A20" s="107"/>
      <c r="B20" s="120"/>
      <c r="C20" s="619" t="s">
        <v>882</v>
      </c>
      <c r="D20" s="187"/>
      <c r="E20" s="696"/>
      <c r="F20" s="663"/>
      <c r="G20" s="663"/>
      <c r="H20" s="706" t="str">
        <f t="shared" si="0"/>
        <v>0,00000</v>
      </c>
      <c r="I20" s="122"/>
      <c r="J20" s="650"/>
      <c r="K20" s="147"/>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row>
    <row r="21" spans="1:52" ht="29.25" customHeight="1" outlineLevel="1" x14ac:dyDescent="0.25">
      <c r="A21" s="107"/>
      <c r="B21" s="120"/>
      <c r="C21" s="619" t="s">
        <v>883</v>
      </c>
      <c r="D21" s="187"/>
      <c r="E21" s="696"/>
      <c r="F21" s="663"/>
      <c r="G21" s="663"/>
      <c r="H21" s="706" t="str">
        <f t="shared" si="0"/>
        <v>0,00000</v>
      </c>
      <c r="I21" s="122"/>
      <c r="J21" s="650"/>
      <c r="K21" s="147"/>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row>
    <row r="22" spans="1:52" ht="29.25" customHeight="1" outlineLevel="1" x14ac:dyDescent="0.25">
      <c r="A22" s="107"/>
      <c r="B22" s="120"/>
      <c r="C22" s="619" t="s">
        <v>884</v>
      </c>
      <c r="D22" s="187"/>
      <c r="E22" s="696"/>
      <c r="F22" s="663"/>
      <c r="G22" s="663"/>
      <c r="H22" s="706" t="str">
        <f t="shared" si="0"/>
        <v>0,00000</v>
      </c>
      <c r="I22" s="122"/>
      <c r="J22" s="650"/>
      <c r="K22" s="147"/>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row>
    <row r="23" spans="1:52" ht="29.25" customHeight="1" outlineLevel="1" x14ac:dyDescent="0.25">
      <c r="A23" s="107"/>
      <c r="B23" s="120"/>
      <c r="C23" s="619" t="s">
        <v>885</v>
      </c>
      <c r="D23" s="187"/>
      <c r="E23" s="696"/>
      <c r="F23" s="663"/>
      <c r="G23" s="663"/>
      <c r="H23" s="706" t="str">
        <f t="shared" si="0"/>
        <v>0,00000</v>
      </c>
      <c r="I23" s="122"/>
      <c r="J23" s="650"/>
      <c r="K23" s="147"/>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row>
    <row r="24" spans="1:52" ht="29.25" customHeight="1" outlineLevel="1" x14ac:dyDescent="0.25">
      <c r="A24" s="107"/>
      <c r="B24" s="120"/>
      <c r="C24" s="619" t="s">
        <v>886</v>
      </c>
      <c r="D24" s="187"/>
      <c r="E24" s="696"/>
      <c r="F24" s="663"/>
      <c r="G24" s="663"/>
      <c r="H24" s="706" t="str">
        <f t="shared" si="0"/>
        <v>0,00000</v>
      </c>
      <c r="I24" s="122"/>
      <c r="J24" s="650"/>
      <c r="K24" s="147"/>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row>
    <row r="25" spans="1:52" ht="29.25" customHeight="1" outlineLevel="1" x14ac:dyDescent="0.25">
      <c r="A25" s="107"/>
      <c r="B25" s="120"/>
      <c r="C25" s="619" t="s">
        <v>887</v>
      </c>
      <c r="D25" s="187"/>
      <c r="E25" s="696"/>
      <c r="F25" s="663"/>
      <c r="G25" s="663"/>
      <c r="H25" s="706" t="str">
        <f t="shared" si="0"/>
        <v>0,00000</v>
      </c>
      <c r="I25" s="122"/>
      <c r="J25" s="107"/>
      <c r="K25" s="147"/>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row>
    <row r="26" spans="1:52" ht="29.25" customHeight="1" outlineLevel="1" x14ac:dyDescent="0.25">
      <c r="A26" s="107"/>
      <c r="B26" s="120"/>
      <c r="C26" s="619" t="s">
        <v>888</v>
      </c>
      <c r="D26" s="187"/>
      <c r="E26" s="696"/>
      <c r="F26" s="663"/>
      <c r="G26" s="663"/>
      <c r="H26" s="706" t="str">
        <f t="shared" si="0"/>
        <v>0,00000</v>
      </c>
      <c r="I26" s="122"/>
      <c r="J26" s="107"/>
      <c r="K26" s="147"/>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row>
    <row r="27" spans="1:52" ht="29.25" customHeight="1" outlineLevel="1" x14ac:dyDescent="0.25">
      <c r="A27" s="107"/>
      <c r="B27" s="120"/>
      <c r="C27" s="619" t="s">
        <v>889</v>
      </c>
      <c r="D27" s="187"/>
      <c r="E27" s="696"/>
      <c r="F27" s="663"/>
      <c r="G27" s="663"/>
      <c r="H27" s="706" t="str">
        <f t="shared" si="0"/>
        <v>0,00000</v>
      </c>
      <c r="I27" s="122"/>
      <c r="J27" s="107"/>
      <c r="K27" s="147"/>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row>
    <row r="28" spans="1:52" ht="29.25" customHeight="1" outlineLevel="1" x14ac:dyDescent="0.25">
      <c r="A28" s="107"/>
      <c r="B28" s="120"/>
      <c r="C28" s="619" t="s">
        <v>890</v>
      </c>
      <c r="D28" s="187"/>
      <c r="E28" s="696"/>
      <c r="F28" s="663"/>
      <c r="G28" s="663"/>
      <c r="H28" s="706" t="str">
        <f t="shared" si="0"/>
        <v>0,00000</v>
      </c>
      <c r="I28" s="122"/>
      <c r="J28" s="107"/>
      <c r="K28" s="147"/>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row>
    <row r="29" spans="1:52" ht="29.25" customHeight="1" outlineLevel="1" x14ac:dyDescent="0.25">
      <c r="A29" s="107"/>
      <c r="B29" s="120"/>
      <c r="C29" s="619" t="s">
        <v>891</v>
      </c>
      <c r="D29" s="187"/>
      <c r="E29" s="696"/>
      <c r="F29" s="663"/>
      <c r="G29" s="663"/>
      <c r="H29" s="706" t="str">
        <f t="shared" si="0"/>
        <v>0,00000</v>
      </c>
      <c r="I29" s="122"/>
      <c r="J29" s="107"/>
      <c r="K29" s="147"/>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row>
    <row r="30" spans="1:52" ht="29.25" customHeight="1" outlineLevel="1" x14ac:dyDescent="0.25">
      <c r="A30" s="107"/>
      <c r="B30" s="120"/>
      <c r="C30" s="619" t="s">
        <v>892</v>
      </c>
      <c r="D30" s="187"/>
      <c r="E30" s="696"/>
      <c r="F30" s="663"/>
      <c r="G30" s="663"/>
      <c r="H30" s="706" t="str">
        <f t="shared" si="0"/>
        <v>0,00000</v>
      </c>
      <c r="I30" s="122"/>
      <c r="J30" s="107"/>
      <c r="K30" s="652"/>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row>
    <row r="31" spans="1:52" ht="29.25" customHeight="1" outlineLevel="1" x14ac:dyDescent="0.25">
      <c r="A31" s="107"/>
      <c r="B31" s="120"/>
      <c r="C31" s="619" t="s">
        <v>893</v>
      </c>
      <c r="D31" s="187"/>
      <c r="E31" s="696"/>
      <c r="F31" s="663"/>
      <c r="G31" s="663"/>
      <c r="H31" s="706" t="str">
        <f t="shared" si="0"/>
        <v>0,00000</v>
      </c>
      <c r="I31" s="122"/>
      <c r="J31" s="107"/>
      <c r="K31" s="652"/>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row>
    <row r="32" spans="1:52" ht="29.25" customHeight="1" outlineLevel="1" x14ac:dyDescent="0.25">
      <c r="A32" s="107"/>
      <c r="B32" s="120"/>
      <c r="C32" s="619" t="s">
        <v>894</v>
      </c>
      <c r="D32" s="187"/>
      <c r="E32" s="696"/>
      <c r="F32" s="663"/>
      <c r="G32" s="663"/>
      <c r="H32" s="706" t="str">
        <f t="shared" si="0"/>
        <v>0,00000</v>
      </c>
      <c r="I32" s="122"/>
      <c r="J32" s="107"/>
      <c r="K32" s="652"/>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row>
    <row r="33" spans="1:52" ht="29.25" customHeight="1" outlineLevel="1" x14ac:dyDescent="0.25">
      <c r="A33" s="107"/>
      <c r="B33" s="120"/>
      <c r="C33" s="619" t="s">
        <v>895</v>
      </c>
      <c r="D33" s="187"/>
      <c r="E33" s="696"/>
      <c r="F33" s="663"/>
      <c r="G33" s="663"/>
      <c r="H33" s="706" t="str">
        <f t="shared" si="0"/>
        <v>0,00000</v>
      </c>
      <c r="I33" s="122"/>
      <c r="J33" s="107"/>
      <c r="K33" s="652"/>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row>
    <row r="34" spans="1:52" ht="29.25" customHeight="1" outlineLevel="1" x14ac:dyDescent="0.25">
      <c r="A34" s="107"/>
      <c r="B34" s="120"/>
      <c r="C34" s="619" t="s">
        <v>896</v>
      </c>
      <c r="D34" s="187"/>
      <c r="E34" s="696"/>
      <c r="F34" s="663"/>
      <c r="G34" s="663"/>
      <c r="H34" s="706" t="str">
        <f t="shared" si="0"/>
        <v>0,00000</v>
      </c>
      <c r="I34" s="122"/>
      <c r="J34" s="107"/>
      <c r="K34" s="652"/>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row>
    <row r="35" spans="1:52" ht="29.25" customHeight="1" outlineLevel="1" x14ac:dyDescent="0.25">
      <c r="A35" s="107"/>
      <c r="B35" s="120"/>
      <c r="C35" s="619" t="s">
        <v>897</v>
      </c>
      <c r="D35" s="187"/>
      <c r="E35" s="696"/>
      <c r="F35" s="663"/>
      <c r="G35" s="663"/>
      <c r="H35" s="706" t="str">
        <f t="shared" si="0"/>
        <v>0,00000</v>
      </c>
      <c r="I35" s="122"/>
      <c r="J35" s="107"/>
      <c r="K35" s="652"/>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row>
    <row r="36" spans="1:52" ht="29.25" customHeight="1" outlineLevel="1" x14ac:dyDescent="0.25">
      <c r="A36" s="107"/>
      <c r="B36" s="120"/>
      <c r="C36" s="619" t="s">
        <v>898</v>
      </c>
      <c r="D36" s="187"/>
      <c r="E36" s="696"/>
      <c r="F36" s="663"/>
      <c r="G36" s="663"/>
      <c r="H36" s="706" t="str">
        <f t="shared" si="0"/>
        <v>0,00000</v>
      </c>
      <c r="I36" s="122"/>
      <c r="J36" s="107"/>
      <c r="K36" s="652"/>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row>
    <row r="37" spans="1:52" ht="29.25" customHeight="1" outlineLevel="1" x14ac:dyDescent="0.25">
      <c r="A37" s="107"/>
      <c r="B37" s="120"/>
      <c r="C37" s="619" t="s">
        <v>899</v>
      </c>
      <c r="D37" s="187"/>
      <c r="E37" s="696"/>
      <c r="F37" s="663"/>
      <c r="G37" s="663"/>
      <c r="H37" s="706" t="str">
        <f t="shared" si="0"/>
        <v>0,00000</v>
      </c>
      <c r="I37" s="122"/>
      <c r="J37" s="107"/>
      <c r="K37" s="652"/>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row>
    <row r="38" spans="1:52" ht="29.25" customHeight="1" outlineLevel="1" x14ac:dyDescent="0.25">
      <c r="A38" s="107"/>
      <c r="B38" s="120"/>
      <c r="C38" s="619" t="s">
        <v>900</v>
      </c>
      <c r="D38" s="187"/>
      <c r="E38" s="696"/>
      <c r="F38" s="663"/>
      <c r="G38" s="663"/>
      <c r="H38" s="706" t="str">
        <f t="shared" si="0"/>
        <v>0,00000</v>
      </c>
      <c r="I38" s="122"/>
      <c r="J38" s="107"/>
      <c r="K38" s="652"/>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row>
    <row r="39" spans="1:52" ht="29.25" customHeight="1" outlineLevel="1" x14ac:dyDescent="0.25">
      <c r="A39" s="107"/>
      <c r="B39" s="120"/>
      <c r="C39" s="619" t="s">
        <v>901</v>
      </c>
      <c r="D39" s="187"/>
      <c r="E39" s="696"/>
      <c r="F39" s="663"/>
      <c r="G39" s="663"/>
      <c r="H39" s="706" t="str">
        <f t="shared" si="0"/>
        <v>0,00000</v>
      </c>
      <c r="I39" s="122"/>
      <c r="J39" s="107"/>
      <c r="K39" s="652"/>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row>
    <row r="40" spans="1:52" ht="29.25" customHeight="1" outlineLevel="1" x14ac:dyDescent="0.25">
      <c r="A40" s="107"/>
      <c r="B40" s="120"/>
      <c r="C40" s="619" t="s">
        <v>902</v>
      </c>
      <c r="D40" s="187"/>
      <c r="E40" s="696"/>
      <c r="F40" s="663"/>
      <c r="G40" s="663"/>
      <c r="H40" s="706" t="str">
        <f t="shared" si="0"/>
        <v>0,00000</v>
      </c>
      <c r="I40" s="122"/>
      <c r="J40" s="107"/>
      <c r="K40" s="652"/>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row>
    <row r="41" spans="1:52" ht="29.25" customHeight="1" outlineLevel="1" x14ac:dyDescent="0.25">
      <c r="A41" s="107"/>
      <c r="B41" s="120"/>
      <c r="C41" s="619" t="s">
        <v>903</v>
      </c>
      <c r="D41" s="187"/>
      <c r="E41" s="696"/>
      <c r="F41" s="663"/>
      <c r="G41" s="663"/>
      <c r="H41" s="706" t="str">
        <f t="shared" si="0"/>
        <v>0,00000</v>
      </c>
      <c r="I41" s="122"/>
      <c r="J41" s="107"/>
      <c r="K41" s="652"/>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row>
    <row r="42" spans="1:52" ht="29.25" customHeight="1" outlineLevel="1" thickBot="1" x14ac:dyDescent="0.3">
      <c r="A42" s="107"/>
      <c r="B42" s="120"/>
      <c r="C42" s="620" t="s">
        <v>904</v>
      </c>
      <c r="D42" s="415"/>
      <c r="E42" s="697"/>
      <c r="F42" s="665"/>
      <c r="G42" s="665"/>
      <c r="H42" s="707" t="str">
        <f>IF(D42=0,IF(F42=0,"0,00000",D42*F42),IF(F42=0,"Indiqueu factor d'emissió",D42*F42))</f>
        <v>0,00000</v>
      </c>
      <c r="I42" s="122"/>
      <c r="J42" s="107"/>
      <c r="K42" s="652"/>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row>
    <row r="43" spans="1:52" ht="13.5" customHeight="1" x14ac:dyDescent="0.25">
      <c r="A43" s="107"/>
      <c r="B43" s="124"/>
      <c r="C43" s="125"/>
      <c r="D43" s="125"/>
      <c r="E43" s="125"/>
      <c r="F43" s="125"/>
      <c r="G43" s="125"/>
      <c r="H43" s="125"/>
      <c r="I43" s="126"/>
      <c r="J43" s="107"/>
      <c r="K43" s="655"/>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row>
    <row r="44" spans="1:52" ht="16.5" customHeight="1" thickBot="1" x14ac:dyDescent="0.3">
      <c r="A44" s="107"/>
      <c r="B44" s="107"/>
      <c r="C44" s="107"/>
      <c r="D44" s="107"/>
      <c r="E44" s="107"/>
      <c r="F44" s="107"/>
      <c r="G44" s="107"/>
      <c r="H44" s="107"/>
      <c r="I44" s="107"/>
      <c r="J44" s="107"/>
      <c r="K44" s="107"/>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row>
    <row r="45" spans="1:52" ht="24.9" customHeight="1" thickBot="1" x14ac:dyDescent="0.3">
      <c r="A45" s="107"/>
      <c r="B45" s="107"/>
      <c r="C45" s="1512" t="s">
        <v>1413</v>
      </c>
      <c r="D45" s="1513"/>
      <c r="E45" s="1513"/>
      <c r="F45" s="1513"/>
      <c r="G45" s="1564"/>
      <c r="H45" s="127">
        <f>SUM(H13:H42)</f>
        <v>0</v>
      </c>
      <c r="I45" s="107"/>
      <c r="J45" s="107"/>
      <c r="K45" s="107"/>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row>
    <row r="46" spans="1:52" ht="15" customHeight="1" x14ac:dyDescent="0.25">
      <c r="A46" s="107"/>
      <c r="B46" s="107"/>
      <c r="C46" s="130"/>
      <c r="D46" s="130"/>
      <c r="E46" s="130"/>
      <c r="F46" s="107"/>
      <c r="G46" s="107"/>
      <c r="H46" s="107"/>
      <c r="I46" s="107"/>
      <c r="J46" s="107"/>
      <c r="K46" s="107"/>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row>
    <row r="47" spans="1:52" ht="15" customHeight="1" x14ac:dyDescent="0.25">
      <c r="A47" s="107"/>
      <c r="B47" s="107"/>
      <c r="C47" s="130"/>
      <c r="D47" s="130"/>
      <c r="E47" s="130"/>
      <c r="F47" s="107"/>
      <c r="G47" s="107"/>
      <c r="H47" s="107"/>
      <c r="I47" s="107"/>
      <c r="J47" s="107"/>
      <c r="K47" s="107"/>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row>
    <row r="48" spans="1:52" x14ac:dyDescent="0.25">
      <c r="A48" s="107"/>
      <c r="B48" s="107"/>
      <c r="C48" s="130"/>
      <c r="D48" s="130"/>
      <c r="E48" s="130"/>
      <c r="F48" s="107"/>
      <c r="G48" s="107"/>
      <c r="H48" s="107"/>
      <c r="I48" s="107"/>
      <c r="J48" s="107"/>
      <c r="K48" s="107"/>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row>
    <row r="49" spans="1:52" x14ac:dyDescent="0.25">
      <c r="A49" s="107"/>
      <c r="B49" s="107"/>
      <c r="C49" s="130"/>
      <c r="D49" s="130"/>
      <c r="E49" s="130"/>
      <c r="F49" s="107"/>
      <c r="G49" s="107"/>
      <c r="H49" s="107"/>
      <c r="I49" s="107"/>
      <c r="J49" s="107"/>
      <c r="K49" s="107"/>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row>
    <row r="50" spans="1:52" x14ac:dyDescent="0.25">
      <c r="A50" s="107"/>
      <c r="B50" s="107"/>
      <c r="C50" s="130"/>
      <c r="D50" s="130"/>
      <c r="E50" s="130"/>
      <c r="F50" s="107"/>
      <c r="G50" s="107"/>
      <c r="H50" s="107"/>
      <c r="I50" s="107"/>
      <c r="J50" s="107"/>
      <c r="K50" s="107"/>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row>
    <row r="51" spans="1:52" x14ac:dyDescent="0.25">
      <c r="A51" s="107"/>
      <c r="B51" s="107"/>
      <c r="C51" s="130"/>
      <c r="D51" s="130"/>
      <c r="E51" s="130"/>
      <c r="F51" s="107"/>
      <c r="G51" s="107"/>
      <c r="H51" s="107"/>
      <c r="I51" s="107"/>
      <c r="J51" s="107"/>
      <c r="K51" s="107"/>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row>
    <row r="52" spans="1:52" x14ac:dyDescent="0.25">
      <c r="A52" s="107"/>
      <c r="B52" s="107"/>
      <c r="C52" s="130"/>
      <c r="D52" s="130"/>
      <c r="E52" s="130"/>
      <c r="F52" s="107"/>
      <c r="G52" s="107"/>
      <c r="H52" s="107"/>
      <c r="I52" s="107"/>
      <c r="J52" s="107"/>
      <c r="K52" s="107"/>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row>
    <row r="53" spans="1:52" x14ac:dyDescent="0.25">
      <c r="A53" s="107"/>
      <c r="B53" s="107"/>
      <c r="C53" s="130"/>
      <c r="D53" s="130"/>
      <c r="E53" s="130"/>
      <c r="F53" s="107"/>
      <c r="G53" s="107"/>
      <c r="H53" s="107"/>
      <c r="I53" s="107"/>
      <c r="J53" s="107"/>
      <c r="K53" s="107"/>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row>
    <row r="54" spans="1:52" x14ac:dyDescent="0.25">
      <c r="A54" s="107"/>
      <c r="B54" s="107"/>
      <c r="C54" s="130"/>
      <c r="D54" s="130"/>
      <c r="E54" s="130"/>
      <c r="F54" s="107"/>
      <c r="G54" s="107"/>
      <c r="H54" s="107"/>
      <c r="I54" s="107"/>
      <c r="J54" s="107"/>
      <c r="K54" s="107"/>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row>
    <row r="55" spans="1:52" x14ac:dyDescent="0.25">
      <c r="A55" s="107"/>
      <c r="B55" s="107"/>
      <c r="C55" s="130"/>
      <c r="D55" s="130"/>
      <c r="E55" s="130"/>
      <c r="F55" s="107"/>
      <c r="G55" s="107"/>
      <c r="H55" s="107"/>
      <c r="I55" s="107"/>
      <c r="J55" s="107"/>
      <c r="K55" s="107"/>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row>
    <row r="56" spans="1:52" x14ac:dyDescent="0.25">
      <c r="A56" s="107"/>
      <c r="B56" s="107"/>
      <c r="C56" s="130"/>
      <c r="D56" s="130"/>
      <c r="E56" s="130"/>
      <c r="F56" s="107"/>
      <c r="G56" s="107"/>
      <c r="H56" s="107"/>
      <c r="I56" s="107"/>
      <c r="J56" s="107"/>
      <c r="K56" s="107"/>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row>
    <row r="57" spans="1:52" x14ac:dyDescent="0.25">
      <c r="A57" s="107"/>
      <c r="B57" s="107"/>
      <c r="C57" s="130"/>
      <c r="D57" s="130"/>
      <c r="E57" s="130"/>
      <c r="F57" s="107"/>
      <c r="G57" s="107"/>
      <c r="H57" s="107"/>
      <c r="I57" s="107"/>
      <c r="J57" s="107"/>
      <c r="K57" s="107"/>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row>
    <row r="58" spans="1:52" x14ac:dyDescent="0.25">
      <c r="A58" s="107"/>
      <c r="B58" s="107"/>
      <c r="C58" s="130"/>
      <c r="D58" s="130"/>
      <c r="E58" s="130"/>
      <c r="F58" s="107"/>
      <c r="G58" s="107"/>
      <c r="H58" s="107"/>
      <c r="I58" s="107"/>
      <c r="J58" s="107"/>
      <c r="K58" s="107"/>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row>
    <row r="59" spans="1:52" x14ac:dyDescent="0.25">
      <c r="A59" s="107"/>
      <c r="B59" s="107"/>
      <c r="C59" s="130"/>
      <c r="D59" s="130"/>
      <c r="E59" s="130"/>
      <c r="F59" s="107"/>
      <c r="G59" s="107"/>
      <c r="H59" s="107"/>
      <c r="I59" s="107"/>
      <c r="J59" s="107"/>
      <c r="K59" s="107"/>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row>
    <row r="60" spans="1:52" x14ac:dyDescent="0.25">
      <c r="A60" s="107"/>
      <c r="B60" s="107"/>
      <c r="C60" s="130"/>
      <c r="D60" s="130"/>
      <c r="E60" s="130"/>
      <c r="F60" s="107"/>
      <c r="G60" s="107"/>
      <c r="H60" s="107"/>
      <c r="I60" s="107"/>
      <c r="J60" s="107"/>
      <c r="K60" s="107"/>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row>
    <row r="61" spans="1:52" x14ac:dyDescent="0.25">
      <c r="A61" s="107"/>
      <c r="B61" s="107"/>
      <c r="C61" s="130"/>
      <c r="D61" s="130"/>
      <c r="E61" s="130"/>
      <c r="F61" s="107"/>
      <c r="G61" s="107"/>
      <c r="H61" s="107"/>
      <c r="I61" s="107"/>
      <c r="J61" s="107"/>
      <c r="K61" s="107"/>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row>
    <row r="62" spans="1:52" x14ac:dyDescent="0.25">
      <c r="A62" s="107"/>
      <c r="B62" s="107"/>
      <c r="C62" s="130"/>
      <c r="D62" s="130"/>
      <c r="E62" s="130"/>
      <c r="F62" s="107"/>
      <c r="G62" s="107"/>
      <c r="H62" s="107"/>
      <c r="I62" s="107"/>
      <c r="J62" s="107"/>
      <c r="K62" s="107"/>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row>
    <row r="63" spans="1:52" x14ac:dyDescent="0.25">
      <c r="A63" s="107"/>
      <c r="B63" s="107"/>
      <c r="C63" s="130"/>
      <c r="D63" s="130"/>
      <c r="E63" s="130"/>
      <c r="F63" s="107"/>
      <c r="G63" s="107"/>
      <c r="H63" s="107"/>
      <c r="I63" s="107"/>
      <c r="J63" s="107"/>
      <c r="K63" s="107"/>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row>
    <row r="64" spans="1:52" x14ac:dyDescent="0.25">
      <c r="A64" s="107"/>
      <c r="B64" s="107"/>
      <c r="C64" s="130"/>
      <c r="D64" s="130"/>
      <c r="E64" s="130"/>
      <c r="F64" s="107"/>
      <c r="G64" s="107"/>
      <c r="H64" s="107"/>
      <c r="I64" s="107"/>
      <c r="J64" s="107"/>
      <c r="K64" s="107"/>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row>
    <row r="65" spans="1:52" x14ac:dyDescent="0.25">
      <c r="A65" s="107"/>
      <c r="B65" s="107"/>
      <c r="C65" s="130"/>
      <c r="D65" s="130"/>
      <c r="E65" s="130"/>
      <c r="F65" s="107"/>
      <c r="G65" s="107"/>
      <c r="H65" s="107"/>
      <c r="I65" s="107"/>
      <c r="J65" s="107"/>
      <c r="K65" s="107"/>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row>
    <row r="66" spans="1:52" x14ac:dyDescent="0.25">
      <c r="A66" s="107"/>
      <c r="B66" s="107"/>
      <c r="C66" s="130"/>
      <c r="D66" s="130"/>
      <c r="E66" s="130"/>
      <c r="F66" s="107"/>
      <c r="G66" s="107"/>
      <c r="H66" s="107"/>
      <c r="I66" s="107"/>
      <c r="J66" s="107"/>
      <c r="K66" s="107"/>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row>
    <row r="67" spans="1:52" x14ac:dyDescent="0.25">
      <c r="A67" s="107"/>
      <c r="B67" s="107"/>
      <c r="C67" s="130"/>
      <c r="D67" s="130"/>
      <c r="E67" s="130"/>
      <c r="F67" s="107"/>
      <c r="G67" s="107"/>
      <c r="H67" s="107"/>
      <c r="I67" s="107"/>
      <c r="J67" s="107"/>
      <c r="K67" s="107"/>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row>
    <row r="68" spans="1:52" x14ac:dyDescent="0.25">
      <c r="A68" s="107"/>
      <c r="B68" s="107"/>
      <c r="C68" s="130"/>
      <c r="D68" s="130"/>
      <c r="E68" s="130"/>
      <c r="F68" s="107"/>
      <c r="G68" s="107"/>
      <c r="H68" s="107"/>
      <c r="I68" s="107"/>
      <c r="J68" s="107"/>
      <c r="K68" s="107"/>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row>
    <row r="69" spans="1:52" x14ac:dyDescent="0.25">
      <c r="A69" s="107"/>
      <c r="B69" s="107"/>
      <c r="C69" s="130"/>
      <c r="D69" s="130"/>
      <c r="E69" s="130"/>
      <c r="F69" s="107"/>
      <c r="G69" s="107"/>
      <c r="H69" s="107"/>
      <c r="I69" s="107"/>
      <c r="J69" s="107"/>
      <c r="K69" s="107"/>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row>
    <row r="70" spans="1:52" x14ac:dyDescent="0.25">
      <c r="A70" s="107"/>
      <c r="B70" s="107"/>
      <c r="C70" s="130"/>
      <c r="D70" s="130"/>
      <c r="E70" s="130"/>
      <c r="F70" s="107"/>
      <c r="G70" s="107"/>
      <c r="H70" s="107"/>
      <c r="I70" s="107"/>
      <c r="J70" s="107"/>
      <c r="K70" s="107"/>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row>
    <row r="71" spans="1:52" x14ac:dyDescent="0.25">
      <c r="A71" s="107"/>
      <c r="B71" s="107"/>
      <c r="C71" s="130"/>
      <c r="D71" s="130"/>
      <c r="E71" s="130"/>
      <c r="F71" s="107"/>
      <c r="G71" s="107"/>
      <c r="H71" s="107"/>
      <c r="I71" s="107"/>
      <c r="J71" s="107"/>
      <c r="K71" s="107"/>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row>
    <row r="72" spans="1:52" x14ac:dyDescent="0.25">
      <c r="A72" s="107"/>
      <c r="B72" s="107"/>
      <c r="C72" s="130"/>
      <c r="D72" s="130"/>
      <c r="E72" s="130"/>
      <c r="F72" s="107"/>
      <c r="G72" s="107"/>
      <c r="H72" s="107"/>
      <c r="I72" s="107"/>
      <c r="J72" s="107"/>
      <c r="K72" s="107"/>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row>
    <row r="73" spans="1:52" x14ac:dyDescent="0.25">
      <c r="A73" s="107"/>
      <c r="B73" s="107"/>
      <c r="C73" s="130"/>
      <c r="D73" s="130"/>
      <c r="E73" s="130"/>
      <c r="F73" s="107"/>
      <c r="G73" s="107"/>
      <c r="H73" s="107"/>
      <c r="I73" s="107"/>
      <c r="J73" s="107"/>
      <c r="K73" s="107"/>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row>
    <row r="74" spans="1:52" x14ac:dyDescent="0.25">
      <c r="A74" s="107"/>
      <c r="B74" s="107"/>
      <c r="C74" s="130"/>
      <c r="D74" s="130"/>
      <c r="E74" s="130"/>
      <c r="F74" s="107"/>
      <c r="G74" s="107"/>
      <c r="H74" s="107"/>
      <c r="I74" s="107"/>
      <c r="J74" s="107"/>
      <c r="K74" s="107"/>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row>
    <row r="75" spans="1:52" x14ac:dyDescent="0.25">
      <c r="A75" s="107"/>
      <c r="B75" s="107"/>
      <c r="C75" s="130"/>
      <c r="D75" s="130"/>
      <c r="E75" s="130"/>
      <c r="F75" s="107"/>
      <c r="G75" s="107"/>
      <c r="H75" s="107"/>
      <c r="I75" s="107"/>
      <c r="J75" s="107"/>
      <c r="K75" s="107"/>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row>
    <row r="76" spans="1:52" x14ac:dyDescent="0.25">
      <c r="A76" s="107"/>
      <c r="B76" s="107"/>
      <c r="C76" s="130"/>
      <c r="D76" s="130"/>
      <c r="E76" s="130"/>
      <c r="F76" s="107"/>
      <c r="G76" s="107"/>
      <c r="H76" s="107"/>
      <c r="I76" s="107"/>
      <c r="J76" s="107"/>
      <c r="K76" s="107"/>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row>
    <row r="77" spans="1:52" x14ac:dyDescent="0.25">
      <c r="A77" s="107"/>
      <c r="B77" s="107"/>
      <c r="C77" s="130"/>
      <c r="D77" s="130"/>
      <c r="E77" s="130"/>
      <c r="F77" s="107"/>
      <c r="G77" s="107"/>
      <c r="H77" s="107"/>
      <c r="I77" s="107"/>
      <c r="J77" s="107"/>
      <c r="K77" s="107"/>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row>
    <row r="78" spans="1:52" x14ac:dyDescent="0.25">
      <c r="A78" s="107"/>
      <c r="B78" s="107"/>
      <c r="C78" s="130"/>
      <c r="D78" s="130"/>
      <c r="E78" s="130"/>
      <c r="F78" s="107"/>
      <c r="G78" s="107"/>
      <c r="H78" s="107"/>
      <c r="I78" s="107"/>
      <c r="J78" s="107"/>
      <c r="K78" s="107"/>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row>
    <row r="79" spans="1:52" x14ac:dyDescent="0.25">
      <c r="A79" s="107"/>
      <c r="B79" s="107"/>
      <c r="C79" s="130"/>
      <c r="D79" s="130"/>
      <c r="E79" s="130"/>
      <c r="F79" s="107"/>
      <c r="G79" s="107"/>
      <c r="H79" s="107"/>
      <c r="I79" s="107"/>
      <c r="J79" s="107"/>
      <c r="K79" s="107"/>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row>
    <row r="80" spans="1:52" x14ac:dyDescent="0.25">
      <c r="A80" s="107"/>
      <c r="B80" s="107"/>
      <c r="C80" s="130"/>
      <c r="D80" s="130"/>
      <c r="E80" s="130"/>
      <c r="F80" s="107"/>
      <c r="G80" s="107"/>
      <c r="H80" s="107"/>
      <c r="I80" s="107"/>
      <c r="J80" s="107"/>
      <c r="K80" s="107"/>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row>
    <row r="81" spans="1:52" x14ac:dyDescent="0.25">
      <c r="A81" s="107"/>
      <c r="B81" s="107"/>
      <c r="C81" s="130"/>
      <c r="D81" s="130"/>
      <c r="E81" s="130"/>
      <c r="F81" s="107"/>
      <c r="G81" s="107"/>
      <c r="H81" s="107"/>
      <c r="I81" s="107"/>
      <c r="J81" s="107"/>
      <c r="K81" s="107"/>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row>
    <row r="82" spans="1:52" x14ac:dyDescent="0.25">
      <c r="A82" s="107"/>
      <c r="B82" s="107"/>
      <c r="C82" s="130"/>
      <c r="D82" s="130"/>
      <c r="E82" s="130"/>
      <c r="F82" s="107"/>
      <c r="G82" s="107"/>
      <c r="H82" s="107"/>
      <c r="I82" s="107"/>
      <c r="J82" s="107"/>
      <c r="K82" s="107"/>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row>
    <row r="83" spans="1:52" x14ac:dyDescent="0.25">
      <c r="A83" s="107"/>
      <c r="B83" s="107"/>
      <c r="C83" s="130"/>
      <c r="D83" s="130"/>
      <c r="E83" s="130"/>
      <c r="F83" s="107"/>
      <c r="G83" s="107"/>
      <c r="H83" s="107"/>
      <c r="I83" s="107"/>
      <c r="J83" s="107"/>
      <c r="K83" s="107"/>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row>
    <row r="84" spans="1:52" x14ac:dyDescent="0.25">
      <c r="A84" s="107"/>
      <c r="B84" s="107"/>
      <c r="C84" s="130"/>
      <c r="D84" s="130"/>
      <c r="E84" s="130"/>
      <c r="F84" s="107"/>
      <c r="G84" s="107"/>
      <c r="H84" s="107"/>
      <c r="I84" s="107"/>
      <c r="J84" s="107"/>
      <c r="K84" s="107"/>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row>
    <row r="85" spans="1:52" x14ac:dyDescent="0.25">
      <c r="A85" s="107"/>
      <c r="B85" s="107"/>
      <c r="C85" s="130"/>
      <c r="D85" s="130"/>
      <c r="E85" s="130"/>
      <c r="F85" s="107"/>
      <c r="G85" s="107"/>
      <c r="H85" s="107"/>
      <c r="I85" s="107"/>
      <c r="J85" s="107"/>
      <c r="K85" s="107"/>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row>
    <row r="86" spans="1:52" x14ac:dyDescent="0.25">
      <c r="A86" s="107"/>
      <c r="B86" s="107"/>
      <c r="C86" s="130"/>
      <c r="D86" s="130"/>
      <c r="E86" s="130"/>
      <c r="F86" s="107"/>
      <c r="G86" s="107"/>
      <c r="H86" s="107"/>
      <c r="I86" s="107"/>
      <c r="J86" s="107"/>
      <c r="K86" s="107"/>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row>
    <row r="87" spans="1:52" x14ac:dyDescent="0.25">
      <c r="A87" s="107"/>
      <c r="B87" s="107"/>
      <c r="C87" s="130"/>
      <c r="D87" s="130"/>
      <c r="E87" s="130"/>
      <c r="F87" s="107"/>
      <c r="G87" s="107"/>
      <c r="H87" s="107"/>
      <c r="I87" s="107"/>
      <c r="J87" s="107"/>
      <c r="K87" s="107"/>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row>
    <row r="88" spans="1:52" x14ac:dyDescent="0.25">
      <c r="A88" s="107"/>
      <c r="B88" s="107"/>
      <c r="C88" s="130"/>
      <c r="D88" s="130"/>
      <c r="E88" s="130"/>
      <c r="F88" s="107"/>
      <c r="G88" s="107"/>
      <c r="H88" s="107"/>
      <c r="I88" s="107"/>
      <c r="J88" s="107"/>
      <c r="K88" s="107"/>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row>
    <row r="89" spans="1:52" x14ac:dyDescent="0.25">
      <c r="A89" s="107"/>
      <c r="B89" s="107"/>
      <c r="C89" s="130"/>
      <c r="D89" s="130"/>
      <c r="E89" s="130"/>
      <c r="F89" s="107"/>
      <c r="G89" s="107"/>
      <c r="H89" s="107"/>
      <c r="I89" s="107"/>
      <c r="J89" s="107"/>
      <c r="K89" s="107"/>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row>
    <row r="90" spans="1:52" x14ac:dyDescent="0.25">
      <c r="A90" s="107"/>
      <c r="B90" s="107"/>
      <c r="C90" s="130"/>
      <c r="D90" s="130"/>
      <c r="E90" s="130"/>
      <c r="F90" s="107"/>
      <c r="G90" s="107"/>
      <c r="H90" s="107"/>
      <c r="I90" s="107"/>
      <c r="J90" s="107"/>
      <c r="K90" s="107"/>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row>
    <row r="91" spans="1:52" x14ac:dyDescent="0.25">
      <c r="A91" s="107"/>
      <c r="B91" s="107"/>
      <c r="C91" s="130"/>
      <c r="D91" s="130"/>
      <c r="E91" s="130"/>
      <c r="F91" s="107"/>
      <c r="G91" s="107"/>
      <c r="H91" s="107"/>
      <c r="I91" s="107"/>
      <c r="J91" s="107"/>
      <c r="K91" s="107"/>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row>
    <row r="92" spans="1:52" x14ac:dyDescent="0.25">
      <c r="A92" s="107"/>
      <c r="B92" s="107"/>
      <c r="C92" s="130"/>
      <c r="D92" s="130"/>
      <c r="E92" s="130"/>
      <c r="F92" s="107"/>
      <c r="G92" s="107"/>
      <c r="H92" s="107"/>
      <c r="I92" s="107"/>
      <c r="J92" s="107"/>
      <c r="K92" s="107"/>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row>
    <row r="93" spans="1:52" x14ac:dyDescent="0.25">
      <c r="A93" s="107"/>
      <c r="B93" s="107"/>
      <c r="C93" s="130"/>
      <c r="D93" s="130"/>
      <c r="E93" s="130"/>
      <c r="F93" s="107"/>
      <c r="G93" s="107"/>
      <c r="H93" s="107"/>
      <c r="I93" s="107"/>
      <c r="J93" s="107"/>
      <c r="K93" s="107"/>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row>
    <row r="94" spans="1:52" x14ac:dyDescent="0.25">
      <c r="A94" s="107"/>
      <c r="B94" s="107"/>
      <c r="C94" s="130"/>
      <c r="D94" s="130"/>
      <c r="E94" s="130"/>
      <c r="F94" s="107"/>
      <c r="G94" s="107"/>
      <c r="H94" s="107"/>
      <c r="I94" s="107"/>
      <c r="J94" s="107"/>
      <c r="K94" s="107"/>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row>
    <row r="95" spans="1:52" x14ac:dyDescent="0.25">
      <c r="A95" s="107"/>
      <c r="B95" s="107"/>
      <c r="C95" s="130"/>
      <c r="D95" s="130"/>
      <c r="E95" s="130"/>
      <c r="F95" s="107"/>
      <c r="G95" s="107"/>
      <c r="H95" s="107"/>
      <c r="I95" s="107"/>
      <c r="J95" s="107"/>
      <c r="K95" s="107"/>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row>
    <row r="96" spans="1:52" x14ac:dyDescent="0.25">
      <c r="A96" s="107"/>
      <c r="B96" s="107"/>
      <c r="C96" s="130"/>
      <c r="D96" s="130"/>
      <c r="E96" s="130"/>
      <c r="F96" s="107"/>
      <c r="G96" s="107"/>
      <c r="H96" s="107"/>
      <c r="I96" s="107"/>
      <c r="J96" s="107"/>
      <c r="K96" s="107"/>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row>
    <row r="97" spans="1:52" x14ac:dyDescent="0.25">
      <c r="A97" s="107"/>
      <c r="B97" s="107"/>
      <c r="C97" s="130"/>
      <c r="D97" s="130"/>
      <c r="E97" s="130"/>
      <c r="F97" s="107"/>
      <c r="G97" s="107"/>
      <c r="H97" s="107"/>
      <c r="I97" s="107"/>
      <c r="J97" s="107"/>
      <c r="K97" s="107"/>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row>
    <row r="98" spans="1:52" x14ac:dyDescent="0.25">
      <c r="A98" s="107"/>
      <c r="B98" s="107"/>
      <c r="C98" s="130"/>
      <c r="D98" s="130"/>
      <c r="E98" s="130"/>
      <c r="F98" s="107"/>
      <c r="G98" s="107"/>
      <c r="H98" s="107"/>
      <c r="I98" s="107"/>
      <c r="J98" s="107"/>
      <c r="K98" s="107"/>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row>
    <row r="99" spans="1:52" x14ac:dyDescent="0.25">
      <c r="A99" s="107"/>
      <c r="B99" s="107"/>
      <c r="C99" s="130"/>
      <c r="D99" s="130"/>
      <c r="E99" s="130"/>
      <c r="F99" s="107"/>
      <c r="G99" s="107"/>
      <c r="H99" s="107"/>
      <c r="I99" s="107"/>
      <c r="J99" s="107"/>
      <c r="K99" s="107"/>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row>
    <row r="100" spans="1:52" x14ac:dyDescent="0.25">
      <c r="A100" s="107"/>
      <c r="B100" s="107"/>
      <c r="C100" s="130"/>
      <c r="D100" s="130"/>
      <c r="E100" s="130"/>
      <c r="F100" s="107"/>
      <c r="G100" s="107"/>
      <c r="H100" s="107"/>
      <c r="I100" s="107"/>
      <c r="J100" s="107"/>
      <c r="K100" s="107"/>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row>
    <row r="101" spans="1:52" x14ac:dyDescent="0.25">
      <c r="A101" s="107"/>
      <c r="B101" s="107"/>
      <c r="C101" s="130"/>
      <c r="D101" s="130"/>
      <c r="E101" s="130"/>
      <c r="F101" s="107"/>
      <c r="G101" s="107"/>
      <c r="H101" s="107"/>
      <c r="I101" s="107"/>
      <c r="J101" s="107"/>
      <c r="K101" s="107"/>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row>
    <row r="102" spans="1:52" x14ac:dyDescent="0.25">
      <c r="A102" s="107"/>
      <c r="B102" s="107"/>
      <c r="C102" s="130"/>
      <c r="D102" s="130"/>
      <c r="E102" s="130"/>
      <c r="F102" s="107"/>
      <c r="G102" s="107"/>
      <c r="H102" s="107"/>
      <c r="I102" s="107"/>
      <c r="J102" s="107"/>
      <c r="K102" s="107"/>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row>
    <row r="103" spans="1:52" x14ac:dyDescent="0.25">
      <c r="A103" s="107"/>
      <c r="B103" s="107"/>
      <c r="C103" s="130"/>
      <c r="D103" s="130"/>
      <c r="E103" s="130"/>
      <c r="F103" s="107"/>
      <c r="G103" s="107"/>
      <c r="H103" s="107"/>
      <c r="I103" s="107"/>
      <c r="J103" s="107"/>
      <c r="K103" s="107"/>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row>
    <row r="104" spans="1:52" x14ac:dyDescent="0.25">
      <c r="A104" s="107"/>
      <c r="B104" s="107"/>
      <c r="C104" s="130"/>
      <c r="D104" s="130"/>
      <c r="E104" s="130"/>
      <c r="F104" s="107"/>
      <c r="G104" s="107"/>
      <c r="H104" s="107"/>
      <c r="I104" s="107"/>
      <c r="J104" s="107"/>
      <c r="K104" s="107"/>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row>
    <row r="105" spans="1:52" x14ac:dyDescent="0.25">
      <c r="A105" s="107"/>
      <c r="B105" s="107"/>
      <c r="C105" s="130"/>
      <c r="D105" s="130"/>
      <c r="E105" s="130"/>
      <c r="F105" s="107"/>
      <c r="G105" s="107"/>
      <c r="H105" s="107"/>
      <c r="I105" s="107"/>
      <c r="J105" s="107"/>
      <c r="K105" s="107"/>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row>
    <row r="106" spans="1:52" x14ac:dyDescent="0.25">
      <c r="A106" s="107"/>
      <c r="B106" s="107"/>
      <c r="C106" s="130"/>
      <c r="D106" s="130"/>
      <c r="E106" s="130"/>
      <c r="F106" s="107"/>
      <c r="G106" s="107"/>
      <c r="H106" s="107"/>
      <c r="I106" s="107"/>
      <c r="J106" s="107"/>
      <c r="K106" s="107"/>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row>
    <row r="107" spans="1:52" x14ac:dyDescent="0.25">
      <c r="A107" s="107"/>
      <c r="B107" s="107"/>
      <c r="C107" s="130"/>
      <c r="D107" s="130"/>
      <c r="E107" s="130"/>
      <c r="F107" s="107"/>
      <c r="G107" s="107"/>
      <c r="H107" s="107"/>
      <c r="I107" s="107"/>
      <c r="J107" s="107"/>
      <c r="K107" s="107"/>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row>
    <row r="108" spans="1:52" x14ac:dyDescent="0.25">
      <c r="A108" s="107"/>
      <c r="B108" s="107"/>
      <c r="C108" s="130"/>
      <c r="D108" s="130"/>
      <c r="E108" s="130"/>
      <c r="F108" s="107"/>
      <c r="G108" s="107"/>
      <c r="H108" s="107"/>
      <c r="I108" s="107"/>
      <c r="J108" s="107"/>
      <c r="K108" s="107"/>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row>
    <row r="109" spans="1:52" x14ac:dyDescent="0.25">
      <c r="A109" s="107"/>
      <c r="B109" s="107"/>
      <c r="C109" s="130"/>
      <c r="D109" s="130"/>
      <c r="E109" s="130"/>
      <c r="F109" s="107"/>
      <c r="G109" s="107"/>
      <c r="H109" s="107"/>
      <c r="I109" s="107"/>
      <c r="J109" s="107"/>
      <c r="K109" s="107"/>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row>
    <row r="110" spans="1:52" x14ac:dyDescent="0.25">
      <c r="A110" s="107"/>
      <c r="B110" s="107"/>
      <c r="C110" s="130"/>
      <c r="D110" s="130"/>
      <c r="E110" s="130"/>
      <c r="F110" s="107"/>
      <c r="G110" s="107"/>
      <c r="H110" s="107"/>
      <c r="I110" s="107"/>
      <c r="J110" s="107"/>
      <c r="K110" s="107"/>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row>
    <row r="111" spans="1:52" x14ac:dyDescent="0.25">
      <c r="A111" s="107"/>
      <c r="B111" s="107"/>
      <c r="C111" s="130"/>
      <c r="D111" s="130"/>
      <c r="E111" s="130"/>
      <c r="F111" s="107"/>
      <c r="G111" s="107"/>
      <c r="H111" s="107"/>
      <c r="I111" s="107"/>
      <c r="J111" s="107"/>
      <c r="K111" s="107"/>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row>
    <row r="112" spans="1:52" x14ac:dyDescent="0.25">
      <c r="A112" s="107"/>
      <c r="B112" s="107"/>
      <c r="C112" s="130"/>
      <c r="D112" s="130"/>
      <c r="E112" s="130"/>
      <c r="F112" s="107"/>
      <c r="G112" s="107"/>
      <c r="H112" s="107"/>
      <c r="I112" s="107"/>
      <c r="J112" s="107"/>
      <c r="K112" s="107"/>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row>
    <row r="113" spans="1:52" x14ac:dyDescent="0.25">
      <c r="A113" s="107"/>
      <c r="B113" s="107"/>
      <c r="C113" s="130"/>
      <c r="D113" s="130"/>
      <c r="E113" s="130"/>
      <c r="F113" s="107"/>
      <c r="G113" s="107"/>
      <c r="H113" s="107"/>
      <c r="I113" s="107"/>
      <c r="J113" s="107"/>
      <c r="K113" s="107"/>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row>
    <row r="114" spans="1:52" x14ac:dyDescent="0.25">
      <c r="A114" s="107"/>
      <c r="B114" s="107"/>
      <c r="C114" s="130"/>
      <c r="D114" s="130"/>
      <c r="E114" s="130"/>
      <c r="F114" s="107"/>
      <c r="G114" s="107"/>
      <c r="H114" s="107"/>
      <c r="I114" s="107"/>
      <c r="J114" s="107"/>
      <c r="K114" s="107"/>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row>
    <row r="115" spans="1:52" x14ac:dyDescent="0.25">
      <c r="A115" s="107"/>
      <c r="B115" s="107"/>
      <c r="C115" s="130"/>
      <c r="D115" s="130"/>
      <c r="E115" s="130"/>
      <c r="F115" s="107"/>
      <c r="G115" s="107"/>
      <c r="H115" s="107"/>
      <c r="I115" s="107"/>
      <c r="J115" s="107"/>
      <c r="K115" s="107"/>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row>
    <row r="116" spans="1:52" x14ac:dyDescent="0.25">
      <c r="A116" s="107"/>
      <c r="B116" s="107"/>
      <c r="C116" s="130"/>
      <c r="D116" s="130"/>
      <c r="E116" s="130"/>
      <c r="F116" s="107"/>
      <c r="G116" s="107"/>
      <c r="H116" s="107"/>
      <c r="I116" s="107"/>
      <c r="J116" s="107"/>
      <c r="K116" s="107"/>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row>
    <row r="117" spans="1:52" x14ac:dyDescent="0.25">
      <c r="A117" s="107"/>
      <c r="B117" s="107"/>
      <c r="C117" s="130"/>
      <c r="D117" s="130"/>
      <c r="E117" s="130"/>
      <c r="F117" s="107"/>
      <c r="G117" s="107"/>
      <c r="H117" s="107"/>
      <c r="I117" s="107"/>
      <c r="J117" s="107"/>
      <c r="K117" s="107"/>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row>
    <row r="118" spans="1:52" x14ac:dyDescent="0.25">
      <c r="A118" s="107"/>
      <c r="B118" s="107"/>
      <c r="C118" s="130"/>
      <c r="D118" s="130"/>
      <c r="E118" s="130"/>
      <c r="F118" s="107"/>
      <c r="G118" s="107"/>
      <c r="H118" s="107"/>
      <c r="I118" s="107"/>
      <c r="J118" s="107"/>
      <c r="K118" s="107"/>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row>
    <row r="119" spans="1:52" x14ac:dyDescent="0.25">
      <c r="A119" s="107"/>
      <c r="B119" s="107"/>
      <c r="C119" s="130"/>
      <c r="D119" s="130"/>
      <c r="E119" s="130"/>
      <c r="F119" s="107"/>
      <c r="G119" s="107"/>
      <c r="H119" s="107"/>
      <c r="I119" s="107"/>
      <c r="J119" s="107"/>
      <c r="K119" s="107"/>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row>
    <row r="120" spans="1:52" x14ac:dyDescent="0.25">
      <c r="A120" s="107"/>
      <c r="B120" s="107"/>
      <c r="C120" s="130"/>
      <c r="D120" s="130"/>
      <c r="E120" s="130"/>
      <c r="F120" s="107"/>
      <c r="G120" s="107"/>
      <c r="H120" s="107"/>
      <c r="I120" s="107"/>
      <c r="J120" s="107"/>
      <c r="K120" s="107"/>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row>
    <row r="121" spans="1:52" x14ac:dyDescent="0.25">
      <c r="A121" s="107"/>
      <c r="B121" s="107"/>
      <c r="C121" s="130"/>
      <c r="D121" s="130"/>
      <c r="E121" s="130"/>
      <c r="F121" s="107"/>
      <c r="G121" s="107"/>
      <c r="H121" s="107"/>
      <c r="I121" s="107"/>
      <c r="J121" s="107"/>
      <c r="K121" s="107"/>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row>
    <row r="122" spans="1:52" x14ac:dyDescent="0.25">
      <c r="A122" s="107"/>
      <c r="B122" s="107"/>
      <c r="C122" s="130"/>
      <c r="D122" s="130"/>
      <c r="E122" s="130"/>
      <c r="F122" s="107"/>
      <c r="G122" s="107"/>
      <c r="H122" s="107"/>
      <c r="I122" s="107"/>
      <c r="J122" s="107"/>
      <c r="K122" s="107"/>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row>
    <row r="123" spans="1:52" x14ac:dyDescent="0.25">
      <c r="A123" s="107"/>
      <c r="B123" s="107"/>
      <c r="C123" s="130"/>
      <c r="D123" s="130"/>
      <c r="E123" s="130"/>
      <c r="F123" s="107"/>
      <c r="G123" s="107"/>
      <c r="H123" s="107"/>
      <c r="I123" s="107"/>
      <c r="J123" s="107"/>
      <c r="K123" s="107"/>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row>
    <row r="124" spans="1:52" x14ac:dyDescent="0.25">
      <c r="A124" s="107"/>
      <c r="B124" s="107"/>
      <c r="C124" s="130"/>
      <c r="D124" s="130"/>
      <c r="E124" s="130"/>
      <c r="F124" s="107"/>
      <c r="G124" s="107"/>
      <c r="H124" s="107"/>
      <c r="I124" s="107"/>
      <c r="J124" s="107"/>
      <c r="K124" s="107"/>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row>
    <row r="125" spans="1:52" x14ac:dyDescent="0.25">
      <c r="A125" s="107"/>
      <c r="B125" s="107"/>
      <c r="C125" s="130"/>
      <c r="D125" s="130"/>
      <c r="E125" s="130"/>
      <c r="F125" s="107"/>
      <c r="G125" s="107"/>
      <c r="H125" s="107"/>
      <c r="I125" s="107"/>
      <c r="J125" s="107"/>
      <c r="K125" s="107"/>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row>
    <row r="126" spans="1:52" x14ac:dyDescent="0.25">
      <c r="A126" s="107"/>
      <c r="B126" s="107"/>
      <c r="C126" s="130"/>
      <c r="D126" s="130"/>
      <c r="E126" s="130"/>
      <c r="F126" s="107"/>
      <c r="G126" s="107"/>
      <c r="H126" s="107"/>
      <c r="I126" s="107"/>
      <c r="J126" s="107"/>
      <c r="K126" s="107"/>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row>
    <row r="127" spans="1:52" x14ac:dyDescent="0.25">
      <c r="A127" s="107"/>
      <c r="B127" s="107"/>
      <c r="C127" s="130"/>
      <c r="D127" s="130"/>
      <c r="E127" s="130"/>
      <c r="F127" s="107"/>
      <c r="G127" s="107"/>
      <c r="H127" s="107"/>
      <c r="I127" s="107"/>
      <c r="J127" s="107"/>
      <c r="K127" s="107"/>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row>
    <row r="128" spans="1:52" x14ac:dyDescent="0.25">
      <c r="A128" s="107"/>
      <c r="B128" s="107"/>
      <c r="C128" s="130"/>
      <c r="D128" s="130"/>
      <c r="E128" s="130"/>
      <c r="F128" s="107"/>
      <c r="G128" s="107"/>
      <c r="H128" s="107"/>
      <c r="I128" s="107"/>
      <c r="J128" s="107"/>
      <c r="K128" s="107"/>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row>
    <row r="129" spans="1:52" x14ac:dyDescent="0.25">
      <c r="A129" s="107"/>
      <c r="B129" s="107"/>
      <c r="C129" s="130"/>
      <c r="D129" s="130"/>
      <c r="E129" s="130"/>
      <c r="F129" s="107"/>
      <c r="G129" s="107"/>
      <c r="H129" s="107"/>
      <c r="I129" s="107"/>
      <c r="J129" s="107"/>
      <c r="K129" s="107"/>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row>
    <row r="130" spans="1:52" x14ac:dyDescent="0.25">
      <c r="A130" s="107"/>
      <c r="B130" s="107"/>
      <c r="C130" s="130"/>
      <c r="D130" s="130"/>
      <c r="E130" s="130"/>
      <c r="F130" s="107"/>
      <c r="G130" s="107"/>
      <c r="H130" s="107"/>
      <c r="I130" s="107"/>
      <c r="J130" s="107"/>
      <c r="K130" s="107"/>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row>
    <row r="131" spans="1:52" x14ac:dyDescent="0.25">
      <c r="A131" s="107"/>
      <c r="B131" s="107"/>
      <c r="C131" s="130"/>
      <c r="D131" s="130"/>
      <c r="E131" s="130"/>
      <c r="F131" s="107"/>
      <c r="G131" s="107"/>
      <c r="H131" s="107"/>
      <c r="I131" s="107"/>
      <c r="J131" s="107"/>
      <c r="K131" s="107"/>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row>
    <row r="132" spans="1:52" x14ac:dyDescent="0.25">
      <c r="A132" s="107"/>
      <c r="B132" s="107"/>
      <c r="C132" s="130"/>
      <c r="D132" s="130"/>
      <c r="E132" s="130"/>
      <c r="F132" s="107"/>
      <c r="G132" s="107"/>
      <c r="H132" s="107"/>
      <c r="I132" s="107"/>
      <c r="J132" s="107"/>
      <c r="K132" s="107"/>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row>
    <row r="133" spans="1:52" x14ac:dyDescent="0.25">
      <c r="A133" s="107"/>
      <c r="B133" s="107"/>
      <c r="C133" s="130"/>
      <c r="D133" s="130"/>
      <c r="E133" s="130"/>
      <c r="F133" s="107"/>
      <c r="G133" s="107"/>
      <c r="H133" s="107"/>
      <c r="I133" s="107"/>
      <c r="J133" s="107"/>
      <c r="K133" s="107"/>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row>
    <row r="134" spans="1:52" x14ac:dyDescent="0.25">
      <c r="A134" s="107"/>
      <c r="B134" s="107"/>
      <c r="C134" s="130"/>
      <c r="D134" s="130"/>
      <c r="E134" s="130"/>
      <c r="F134" s="107"/>
      <c r="G134" s="107"/>
      <c r="H134" s="107"/>
      <c r="I134" s="107"/>
      <c r="J134" s="107"/>
      <c r="K134" s="107"/>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row>
    <row r="135" spans="1:52" x14ac:dyDescent="0.25">
      <c r="A135" s="107"/>
      <c r="B135" s="107"/>
      <c r="C135" s="130"/>
      <c r="D135" s="130"/>
      <c r="E135" s="130"/>
      <c r="F135" s="107"/>
      <c r="G135" s="107"/>
      <c r="H135" s="107"/>
      <c r="I135" s="107"/>
      <c r="J135" s="107"/>
      <c r="K135" s="107"/>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row>
    <row r="136" spans="1:52" x14ac:dyDescent="0.25">
      <c r="A136" s="107"/>
      <c r="B136" s="107"/>
      <c r="C136" s="130"/>
      <c r="D136" s="130"/>
      <c r="E136" s="130"/>
      <c r="F136" s="107"/>
      <c r="G136" s="107"/>
      <c r="H136" s="107"/>
      <c r="I136" s="107"/>
      <c r="J136" s="107"/>
      <c r="K136" s="107"/>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row>
    <row r="137" spans="1:52" x14ac:dyDescent="0.25">
      <c r="A137" s="107"/>
      <c r="B137" s="107"/>
      <c r="C137" s="130"/>
      <c r="D137" s="130"/>
      <c r="E137" s="130"/>
      <c r="F137" s="107"/>
      <c r="G137" s="107"/>
      <c r="H137" s="107"/>
      <c r="I137" s="107"/>
      <c r="J137" s="107"/>
      <c r="K137" s="107"/>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row>
    <row r="138" spans="1:52" x14ac:dyDescent="0.25">
      <c r="A138" s="107"/>
      <c r="B138" s="107"/>
      <c r="C138" s="130"/>
      <c r="D138" s="130"/>
      <c r="E138" s="130"/>
      <c r="F138" s="107"/>
      <c r="G138" s="107"/>
      <c r="H138" s="107"/>
      <c r="I138" s="107"/>
      <c r="J138" s="107"/>
      <c r="K138" s="107"/>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row>
    <row r="139" spans="1:52" x14ac:dyDescent="0.25">
      <c r="A139" s="107"/>
      <c r="B139" s="107"/>
      <c r="C139" s="130"/>
      <c r="D139" s="130"/>
      <c r="E139" s="130"/>
      <c r="F139" s="107"/>
      <c r="G139" s="107"/>
      <c r="H139" s="107"/>
      <c r="I139" s="107"/>
      <c r="J139" s="107"/>
      <c r="K139" s="107"/>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row>
    <row r="140" spans="1:52" x14ac:dyDescent="0.25">
      <c r="A140" s="107"/>
      <c r="B140" s="107"/>
      <c r="C140" s="130"/>
      <c r="D140" s="130"/>
      <c r="E140" s="130"/>
      <c r="F140" s="107"/>
      <c r="G140" s="107"/>
      <c r="H140" s="107"/>
      <c r="I140" s="107"/>
      <c r="J140" s="107"/>
      <c r="K140" s="107"/>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row>
    <row r="141" spans="1:52" x14ac:dyDescent="0.25">
      <c r="A141" s="107"/>
      <c r="B141" s="107"/>
      <c r="C141" s="130"/>
      <c r="D141" s="130"/>
      <c r="E141" s="130"/>
      <c r="F141" s="107"/>
      <c r="G141" s="107"/>
      <c r="H141" s="107"/>
      <c r="I141" s="107"/>
      <c r="J141" s="107"/>
      <c r="K141" s="107"/>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row>
    <row r="142" spans="1:52" x14ac:dyDescent="0.25">
      <c r="A142" s="107"/>
      <c r="B142" s="107"/>
      <c r="C142" s="130"/>
      <c r="D142" s="130"/>
      <c r="E142" s="130"/>
      <c r="F142" s="107"/>
      <c r="G142" s="107"/>
      <c r="H142" s="107"/>
      <c r="I142" s="107"/>
      <c r="J142" s="107"/>
      <c r="K142" s="107"/>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row>
    <row r="143" spans="1:52" x14ac:dyDescent="0.25">
      <c r="A143" s="107"/>
      <c r="B143" s="107"/>
      <c r="C143" s="130"/>
      <c r="D143" s="130"/>
      <c r="E143" s="130"/>
      <c r="F143" s="107"/>
      <c r="G143" s="107"/>
      <c r="H143" s="107"/>
      <c r="I143" s="107"/>
      <c r="J143" s="107"/>
      <c r="K143" s="107"/>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row>
    <row r="144" spans="1:52" x14ac:dyDescent="0.25">
      <c r="A144" s="107"/>
      <c r="B144" s="107"/>
      <c r="C144" s="130"/>
      <c r="D144" s="130"/>
      <c r="E144" s="130"/>
      <c r="F144" s="107"/>
      <c r="G144" s="107"/>
      <c r="H144" s="107"/>
      <c r="I144" s="107"/>
      <c r="J144" s="107"/>
      <c r="K144" s="107"/>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row>
    <row r="145" spans="1:52" x14ac:dyDescent="0.25">
      <c r="A145" s="107"/>
      <c r="B145" s="107"/>
      <c r="C145" s="130"/>
      <c r="D145" s="130"/>
      <c r="E145" s="130"/>
      <c r="F145" s="107"/>
      <c r="G145" s="107"/>
      <c r="H145" s="107"/>
      <c r="I145" s="107"/>
      <c r="J145" s="107"/>
      <c r="K145" s="107"/>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row>
    <row r="146" spans="1:52" x14ac:dyDescent="0.25">
      <c r="A146" s="107"/>
      <c r="B146" s="107"/>
      <c r="C146" s="130"/>
      <c r="D146" s="130"/>
      <c r="E146" s="130"/>
      <c r="F146" s="107"/>
      <c r="G146" s="107"/>
      <c r="H146" s="107"/>
      <c r="I146" s="107"/>
      <c r="J146" s="107"/>
      <c r="K146" s="107"/>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row>
    <row r="147" spans="1:52" x14ac:dyDescent="0.25">
      <c r="A147" s="107"/>
      <c r="B147" s="107"/>
      <c r="C147" s="130"/>
      <c r="D147" s="130"/>
      <c r="E147" s="130"/>
      <c r="F147" s="107"/>
      <c r="G147" s="107"/>
      <c r="H147" s="107"/>
      <c r="I147" s="107"/>
      <c r="J147" s="107"/>
      <c r="K147" s="107"/>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row>
    <row r="148" spans="1:52" x14ac:dyDescent="0.25">
      <c r="A148" s="107"/>
      <c r="B148" s="107"/>
      <c r="C148" s="130"/>
      <c r="D148" s="130"/>
      <c r="E148" s="130"/>
      <c r="F148" s="107"/>
      <c r="G148" s="107"/>
      <c r="H148" s="107"/>
      <c r="I148" s="107"/>
      <c r="J148" s="107"/>
      <c r="K148" s="107"/>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row>
    <row r="149" spans="1:52" x14ac:dyDescent="0.25">
      <c r="A149" s="107"/>
      <c r="B149" s="107"/>
      <c r="C149" s="130"/>
      <c r="D149" s="130"/>
      <c r="E149" s="130"/>
      <c r="F149" s="107"/>
      <c r="G149" s="107"/>
      <c r="H149" s="107"/>
      <c r="I149" s="107"/>
      <c r="J149" s="107"/>
      <c r="K149" s="107"/>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row>
    <row r="150" spans="1:52" x14ac:dyDescent="0.25">
      <c r="A150" s="107"/>
      <c r="B150" s="107"/>
      <c r="C150" s="130"/>
      <c r="D150" s="130"/>
      <c r="E150" s="130"/>
      <c r="F150" s="107"/>
      <c r="G150" s="107"/>
      <c r="H150" s="107"/>
      <c r="I150" s="107"/>
      <c r="J150" s="107"/>
      <c r="K150" s="107"/>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row>
    <row r="151" spans="1:52" x14ac:dyDescent="0.25">
      <c r="A151" s="107"/>
      <c r="B151" s="107"/>
      <c r="C151" s="130"/>
      <c r="D151" s="130"/>
      <c r="E151" s="130"/>
      <c r="F151" s="107"/>
      <c r="G151" s="107"/>
      <c r="H151" s="107"/>
      <c r="I151" s="107"/>
      <c r="J151" s="107"/>
      <c r="K151" s="107"/>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row>
    <row r="152" spans="1:52" x14ac:dyDescent="0.25">
      <c r="A152" s="107"/>
      <c r="B152" s="107"/>
      <c r="C152" s="130"/>
      <c r="D152" s="130"/>
      <c r="E152" s="130"/>
      <c r="F152" s="107"/>
      <c r="G152" s="107"/>
      <c r="H152" s="107"/>
      <c r="I152" s="107"/>
      <c r="J152" s="107"/>
      <c r="K152" s="107"/>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row>
    <row r="153" spans="1:52" x14ac:dyDescent="0.25">
      <c r="A153" s="107"/>
      <c r="B153" s="107"/>
      <c r="C153" s="130"/>
      <c r="D153" s="130"/>
      <c r="E153" s="130"/>
      <c r="F153" s="107"/>
      <c r="G153" s="107"/>
      <c r="H153" s="107"/>
      <c r="I153" s="107"/>
      <c r="J153" s="107"/>
      <c r="K153" s="107"/>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row>
    <row r="154" spans="1:52" x14ac:dyDescent="0.25">
      <c r="A154" s="107"/>
      <c r="B154" s="107"/>
      <c r="C154" s="130"/>
      <c r="D154" s="130"/>
      <c r="E154" s="130"/>
      <c r="F154" s="107"/>
      <c r="G154" s="107"/>
      <c r="H154" s="107"/>
      <c r="I154" s="107"/>
      <c r="J154" s="107"/>
      <c r="K154" s="107"/>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row>
    <row r="155" spans="1:52" x14ac:dyDescent="0.25">
      <c r="A155" s="107"/>
      <c r="B155" s="107"/>
      <c r="C155" s="130"/>
      <c r="D155" s="130"/>
      <c r="E155" s="130"/>
      <c r="F155" s="107"/>
      <c r="G155" s="107"/>
      <c r="H155" s="107"/>
      <c r="I155" s="107"/>
      <c r="J155" s="107"/>
      <c r="K155" s="107"/>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row>
    <row r="156" spans="1:52" x14ac:dyDescent="0.25">
      <c r="A156" s="107"/>
      <c r="B156" s="107"/>
      <c r="C156" s="130"/>
      <c r="D156" s="130"/>
      <c r="E156" s="130"/>
      <c r="F156" s="107"/>
      <c r="G156" s="107"/>
      <c r="H156" s="107"/>
      <c r="I156" s="107"/>
      <c r="J156" s="107"/>
      <c r="K156" s="107"/>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row>
    <row r="157" spans="1:52" x14ac:dyDescent="0.25">
      <c r="A157" s="107"/>
      <c r="B157" s="107"/>
      <c r="C157" s="130"/>
      <c r="D157" s="130"/>
      <c r="E157" s="130"/>
      <c r="F157" s="107"/>
      <c r="G157" s="107"/>
      <c r="H157" s="107"/>
      <c r="I157" s="107"/>
      <c r="J157" s="107"/>
      <c r="K157" s="107"/>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row>
    <row r="158" spans="1:52" x14ac:dyDescent="0.25">
      <c r="A158" s="107"/>
      <c r="B158" s="107"/>
      <c r="C158" s="130"/>
      <c r="D158" s="130"/>
      <c r="E158" s="130"/>
      <c r="F158" s="107"/>
      <c r="G158" s="107"/>
      <c r="H158" s="107"/>
      <c r="I158" s="107"/>
      <c r="J158" s="107"/>
      <c r="K158" s="107"/>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row>
    <row r="159" spans="1:52" x14ac:dyDescent="0.25">
      <c r="A159" s="107"/>
      <c r="B159" s="107"/>
      <c r="C159" s="130"/>
      <c r="D159" s="130"/>
      <c r="E159" s="130"/>
      <c r="F159" s="107"/>
      <c r="G159" s="107"/>
      <c r="H159" s="107"/>
      <c r="I159" s="107"/>
      <c r="J159" s="107"/>
      <c r="K159" s="107"/>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row>
    <row r="160" spans="1:52" x14ac:dyDescent="0.25">
      <c r="A160" s="107"/>
      <c r="B160" s="107"/>
      <c r="C160" s="130"/>
      <c r="D160" s="130"/>
      <c r="E160" s="130"/>
      <c r="F160" s="107"/>
      <c r="G160" s="107"/>
      <c r="H160" s="107"/>
      <c r="I160" s="107"/>
      <c r="J160" s="107"/>
      <c r="K160" s="107"/>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row>
    <row r="161" spans="1:52" x14ac:dyDescent="0.25">
      <c r="A161" s="107"/>
      <c r="B161" s="107"/>
      <c r="C161" s="130"/>
      <c r="D161" s="130"/>
      <c r="E161" s="130"/>
      <c r="F161" s="107"/>
      <c r="G161" s="107"/>
      <c r="H161" s="107"/>
      <c r="I161" s="107"/>
      <c r="J161" s="107"/>
      <c r="K161" s="107"/>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row>
    <row r="162" spans="1:52" x14ac:dyDescent="0.25">
      <c r="A162" s="107"/>
      <c r="B162" s="107"/>
      <c r="C162" s="130"/>
      <c r="D162" s="130"/>
      <c r="E162" s="130"/>
      <c r="F162" s="107"/>
      <c r="G162" s="107"/>
      <c r="H162" s="107"/>
      <c r="I162" s="107"/>
      <c r="J162" s="107"/>
      <c r="K162" s="107"/>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row>
    <row r="163" spans="1:52" x14ac:dyDescent="0.25">
      <c r="A163" s="107"/>
      <c r="B163" s="107"/>
      <c r="C163" s="130"/>
      <c r="D163" s="130"/>
      <c r="E163" s="130"/>
      <c r="F163" s="107"/>
      <c r="G163" s="107"/>
      <c r="H163" s="107"/>
      <c r="I163" s="107"/>
      <c r="J163" s="107"/>
      <c r="K163" s="107"/>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row>
    <row r="164" spans="1:52" x14ac:dyDescent="0.25">
      <c r="A164" s="107"/>
      <c r="B164" s="107"/>
      <c r="C164" s="130"/>
      <c r="D164" s="130"/>
      <c r="E164" s="130"/>
      <c r="F164" s="107"/>
      <c r="G164" s="107"/>
      <c r="H164" s="107"/>
      <c r="I164" s="107"/>
      <c r="J164" s="107"/>
      <c r="K164" s="107"/>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row>
    <row r="165" spans="1:52" x14ac:dyDescent="0.25">
      <c r="A165" s="107"/>
      <c r="B165" s="107"/>
      <c r="C165" s="130"/>
      <c r="D165" s="130"/>
      <c r="E165" s="130"/>
      <c r="F165" s="107"/>
      <c r="G165" s="107"/>
      <c r="H165" s="107"/>
      <c r="I165" s="107"/>
      <c r="J165" s="107"/>
      <c r="K165" s="107"/>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row>
    <row r="166" spans="1:52" x14ac:dyDescent="0.25">
      <c r="A166" s="107"/>
      <c r="B166" s="107"/>
      <c r="C166" s="130"/>
      <c r="D166" s="130"/>
      <c r="E166" s="130"/>
      <c r="F166" s="107"/>
      <c r="G166" s="107"/>
      <c r="H166" s="107"/>
      <c r="I166" s="107"/>
      <c r="J166" s="107"/>
      <c r="K166" s="107"/>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row>
    <row r="167" spans="1:52" x14ac:dyDescent="0.25">
      <c r="A167" s="107"/>
      <c r="B167" s="107"/>
      <c r="C167" s="130"/>
      <c r="D167" s="130"/>
      <c r="E167" s="130"/>
      <c r="F167" s="107"/>
      <c r="G167" s="107"/>
      <c r="H167" s="107"/>
      <c r="I167" s="107"/>
      <c r="J167" s="107"/>
      <c r="K167" s="107"/>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row>
    <row r="168" spans="1:52" x14ac:dyDescent="0.25">
      <c r="A168" s="107"/>
      <c r="B168" s="107"/>
      <c r="C168" s="130"/>
      <c r="D168" s="130"/>
      <c r="E168" s="130"/>
      <c r="F168" s="107"/>
      <c r="G168" s="107"/>
      <c r="H168" s="107"/>
      <c r="I168" s="107"/>
      <c r="J168" s="107"/>
      <c r="K168" s="107"/>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row>
    <row r="169" spans="1:52" x14ac:dyDescent="0.25">
      <c r="A169" s="107"/>
      <c r="B169" s="107"/>
      <c r="C169" s="130"/>
      <c r="D169" s="130"/>
      <c r="E169" s="130"/>
      <c r="F169" s="107"/>
      <c r="G169" s="107"/>
      <c r="H169" s="107"/>
      <c r="I169" s="107"/>
      <c r="J169" s="107"/>
      <c r="K169" s="107"/>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row>
    <row r="170" spans="1:52" x14ac:dyDescent="0.25">
      <c r="A170" s="107"/>
      <c r="B170" s="107"/>
      <c r="C170" s="130"/>
      <c r="D170" s="130"/>
      <c r="E170" s="130"/>
      <c r="F170" s="107"/>
      <c r="G170" s="107"/>
      <c r="H170" s="107"/>
      <c r="I170" s="107"/>
      <c r="J170" s="107"/>
      <c r="K170" s="107"/>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row>
    <row r="171" spans="1:52" x14ac:dyDescent="0.25">
      <c r="A171" s="107"/>
      <c r="B171" s="107"/>
      <c r="C171" s="130"/>
      <c r="D171" s="130"/>
      <c r="E171" s="130"/>
      <c r="F171" s="107"/>
      <c r="G171" s="107"/>
      <c r="H171" s="107"/>
      <c r="I171" s="107"/>
      <c r="J171" s="107"/>
      <c r="K171" s="107"/>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row>
    <row r="172" spans="1:52" x14ac:dyDescent="0.25">
      <c r="A172" s="107"/>
      <c r="B172" s="107"/>
      <c r="C172" s="130"/>
      <c r="D172" s="130"/>
      <c r="E172" s="130"/>
      <c r="F172" s="107"/>
      <c r="G172" s="107"/>
      <c r="H172" s="107"/>
      <c r="I172" s="107"/>
      <c r="J172" s="107"/>
      <c r="K172" s="107"/>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row>
    <row r="173" spans="1:52" x14ac:dyDescent="0.25">
      <c r="A173" s="107"/>
      <c r="B173" s="107"/>
      <c r="C173" s="130"/>
      <c r="D173" s="130"/>
      <c r="E173" s="130"/>
      <c r="F173" s="107"/>
      <c r="G173" s="107"/>
      <c r="H173" s="107"/>
      <c r="I173" s="107"/>
      <c r="J173" s="107"/>
      <c r="K173" s="107"/>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row>
    <row r="174" spans="1:52" x14ac:dyDescent="0.25">
      <c r="A174" s="107"/>
      <c r="B174" s="107"/>
      <c r="C174" s="130"/>
      <c r="D174" s="130"/>
      <c r="E174" s="130"/>
      <c r="F174" s="107"/>
      <c r="G174" s="107"/>
      <c r="H174" s="107"/>
      <c r="I174" s="107"/>
      <c r="J174" s="107"/>
      <c r="K174" s="107"/>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row>
    <row r="175" spans="1:52" x14ac:dyDescent="0.25">
      <c r="A175" s="107"/>
      <c r="B175" s="107"/>
      <c r="C175" s="130"/>
      <c r="D175" s="130"/>
      <c r="E175" s="130"/>
      <c r="F175" s="107"/>
      <c r="G175" s="107"/>
      <c r="H175" s="107"/>
      <c r="I175" s="107"/>
      <c r="J175" s="107"/>
      <c r="K175" s="107"/>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row>
    <row r="176" spans="1:52" x14ac:dyDescent="0.25">
      <c r="A176" s="107"/>
      <c r="B176" s="107"/>
      <c r="C176" s="130"/>
      <c r="D176" s="130"/>
      <c r="E176" s="130"/>
      <c r="F176" s="107"/>
      <c r="G176" s="107"/>
      <c r="H176" s="107"/>
      <c r="I176" s="107"/>
      <c r="J176" s="107"/>
      <c r="K176" s="107"/>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row>
    <row r="177" spans="1:52" x14ac:dyDescent="0.25">
      <c r="A177" s="107"/>
      <c r="B177" s="107"/>
      <c r="C177" s="130"/>
      <c r="D177" s="130"/>
      <c r="E177" s="130"/>
      <c r="F177" s="107"/>
      <c r="G177" s="107"/>
      <c r="H177" s="107"/>
      <c r="I177" s="107"/>
      <c r="J177" s="107"/>
      <c r="K177" s="107"/>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row>
    <row r="178" spans="1:52" x14ac:dyDescent="0.25">
      <c r="A178" s="107"/>
      <c r="B178" s="107"/>
      <c r="C178" s="130"/>
      <c r="D178" s="130"/>
      <c r="E178" s="130"/>
      <c r="F178" s="107"/>
      <c r="G178" s="107"/>
      <c r="H178" s="107"/>
      <c r="I178" s="107"/>
      <c r="J178" s="107"/>
      <c r="K178" s="107"/>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row>
    <row r="179" spans="1:52" x14ac:dyDescent="0.25">
      <c r="A179" s="107"/>
      <c r="B179" s="107"/>
      <c r="C179" s="130"/>
      <c r="D179" s="130"/>
      <c r="E179" s="130"/>
      <c r="F179" s="107"/>
      <c r="G179" s="107"/>
      <c r="H179" s="107"/>
      <c r="I179" s="107"/>
      <c r="J179" s="107"/>
      <c r="K179" s="107"/>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row>
    <row r="180" spans="1:52" x14ac:dyDescent="0.25">
      <c r="A180" s="107"/>
      <c r="B180" s="107"/>
      <c r="C180" s="130"/>
      <c r="D180" s="130"/>
      <c r="E180" s="130"/>
      <c r="F180" s="107"/>
      <c r="G180" s="107"/>
      <c r="H180" s="107"/>
      <c r="I180" s="107"/>
      <c r="J180" s="107"/>
      <c r="K180" s="107"/>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row>
    <row r="181" spans="1:52" x14ac:dyDescent="0.25">
      <c r="A181" s="107"/>
      <c r="B181" s="107"/>
      <c r="C181" s="130"/>
      <c r="D181" s="130"/>
      <c r="E181" s="130"/>
      <c r="F181" s="107"/>
      <c r="G181" s="107"/>
      <c r="H181" s="107"/>
      <c r="I181" s="107"/>
      <c r="J181" s="107"/>
      <c r="K181" s="107"/>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row>
    <row r="182" spans="1:52" x14ac:dyDescent="0.25">
      <c r="A182" s="107"/>
      <c r="B182" s="107"/>
      <c r="C182" s="130"/>
      <c r="D182" s="130"/>
      <c r="E182" s="130"/>
      <c r="F182" s="107"/>
      <c r="G182" s="107"/>
      <c r="H182" s="107"/>
      <c r="I182" s="107"/>
      <c r="J182" s="107"/>
      <c r="K182" s="107"/>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row>
    <row r="183" spans="1:52" x14ac:dyDescent="0.25">
      <c r="A183" s="107"/>
      <c r="B183" s="107"/>
      <c r="C183" s="130"/>
      <c r="D183" s="130"/>
      <c r="E183" s="130"/>
      <c r="F183" s="107"/>
      <c r="G183" s="107"/>
      <c r="H183" s="107"/>
      <c r="I183" s="107"/>
      <c r="J183" s="107"/>
      <c r="K183" s="107"/>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row>
    <row r="184" spans="1:52" x14ac:dyDescent="0.25">
      <c r="A184" s="107"/>
      <c r="B184" s="107"/>
      <c r="C184" s="130"/>
      <c r="D184" s="130"/>
      <c r="E184" s="130"/>
      <c r="F184" s="107"/>
      <c r="G184" s="107"/>
      <c r="H184" s="107"/>
      <c r="I184" s="107"/>
      <c r="J184" s="107"/>
      <c r="K184" s="107"/>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row>
    <row r="185" spans="1:52" x14ac:dyDescent="0.25">
      <c r="A185" s="107"/>
      <c r="B185" s="107"/>
      <c r="C185" s="130"/>
      <c r="D185" s="130"/>
      <c r="E185" s="130"/>
      <c r="F185" s="107"/>
      <c r="G185" s="107"/>
      <c r="H185" s="107"/>
      <c r="I185" s="107"/>
      <c r="J185" s="107"/>
      <c r="K185" s="107"/>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row>
    <row r="186" spans="1:52" x14ac:dyDescent="0.25">
      <c r="A186" s="107"/>
      <c r="B186" s="107"/>
      <c r="C186" s="130"/>
      <c r="D186" s="130"/>
      <c r="E186" s="130"/>
      <c r="F186" s="107"/>
      <c r="G186" s="107"/>
      <c r="H186" s="107"/>
      <c r="I186" s="107"/>
      <c r="J186" s="107"/>
      <c r="K186" s="107"/>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row>
    <row r="187" spans="1:52" x14ac:dyDescent="0.25">
      <c r="A187" s="107"/>
      <c r="B187" s="107"/>
      <c r="C187" s="130"/>
      <c r="D187" s="130"/>
      <c r="E187" s="130"/>
      <c r="F187" s="107"/>
      <c r="G187" s="107"/>
      <c r="H187" s="107"/>
      <c r="I187" s="107"/>
      <c r="J187" s="107"/>
      <c r="K187" s="107"/>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row>
    <row r="188" spans="1:52" x14ac:dyDescent="0.25">
      <c r="A188" s="107"/>
      <c r="B188" s="107"/>
      <c r="C188" s="130"/>
      <c r="D188" s="130"/>
      <c r="E188" s="130"/>
      <c r="F188" s="107"/>
      <c r="G188" s="107"/>
      <c r="H188" s="107"/>
      <c r="I188" s="107"/>
      <c r="J188" s="107"/>
      <c r="K188" s="107"/>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row>
    <row r="189" spans="1:52" x14ac:dyDescent="0.25">
      <c r="A189" s="107"/>
      <c r="B189" s="107"/>
      <c r="C189" s="130"/>
      <c r="D189" s="130"/>
      <c r="E189" s="130"/>
      <c r="F189" s="107"/>
      <c r="G189" s="107"/>
      <c r="H189" s="107"/>
      <c r="I189" s="107"/>
      <c r="J189" s="107"/>
      <c r="K189" s="107"/>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row>
    <row r="190" spans="1:52" x14ac:dyDescent="0.25">
      <c r="A190" s="107"/>
      <c r="B190" s="107"/>
      <c r="C190" s="130"/>
      <c r="D190" s="130"/>
      <c r="E190" s="130"/>
      <c r="F190" s="107"/>
      <c r="G190" s="107"/>
      <c r="H190" s="107"/>
      <c r="I190" s="107"/>
      <c r="J190" s="107"/>
      <c r="K190" s="107"/>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row>
    <row r="191" spans="1:52" x14ac:dyDescent="0.25">
      <c r="A191" s="107"/>
      <c r="B191" s="107"/>
      <c r="C191" s="130"/>
      <c r="D191" s="130"/>
      <c r="E191" s="130"/>
      <c r="F191" s="107"/>
      <c r="G191" s="107"/>
      <c r="H191" s="107"/>
      <c r="I191" s="107"/>
      <c r="J191" s="107"/>
      <c r="K191" s="107"/>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row>
    <row r="192" spans="1:52" x14ac:dyDescent="0.25">
      <c r="A192" s="107"/>
      <c r="B192" s="107"/>
      <c r="C192" s="130"/>
      <c r="D192" s="130"/>
      <c r="E192" s="130"/>
      <c r="F192" s="107"/>
      <c r="G192" s="107"/>
      <c r="H192" s="107"/>
      <c r="I192" s="107"/>
      <c r="J192" s="107"/>
      <c r="K192" s="107"/>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row>
    <row r="193" spans="1:52" x14ac:dyDescent="0.25">
      <c r="A193" s="107"/>
      <c r="B193" s="107"/>
      <c r="C193" s="130"/>
      <c r="D193" s="130"/>
      <c r="E193" s="130"/>
      <c r="F193" s="107"/>
      <c r="G193" s="107"/>
      <c r="H193" s="107"/>
      <c r="I193" s="107"/>
      <c r="J193" s="107"/>
      <c r="K193" s="107"/>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row>
    <row r="194" spans="1:52" x14ac:dyDescent="0.25">
      <c r="A194" s="107"/>
      <c r="B194" s="107"/>
      <c r="C194" s="130"/>
      <c r="D194" s="130"/>
      <c r="E194" s="130"/>
      <c r="F194" s="107"/>
      <c r="G194" s="107"/>
      <c r="H194" s="107"/>
      <c r="I194" s="107"/>
      <c r="J194" s="107"/>
      <c r="K194" s="107"/>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row>
    <row r="195" spans="1:52" x14ac:dyDescent="0.25">
      <c r="A195" s="107"/>
      <c r="B195" s="107"/>
      <c r="C195" s="130"/>
      <c r="D195" s="130"/>
      <c r="E195" s="130"/>
      <c r="F195" s="107"/>
      <c r="G195" s="107"/>
      <c r="H195" s="107"/>
      <c r="I195" s="107"/>
      <c r="J195" s="107"/>
      <c r="K195" s="107"/>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row>
    <row r="196" spans="1:52" x14ac:dyDescent="0.25">
      <c r="A196" s="107"/>
      <c r="B196" s="107"/>
      <c r="C196" s="130"/>
      <c r="D196" s="130"/>
      <c r="E196" s="130"/>
      <c r="F196" s="107"/>
      <c r="G196" s="107"/>
      <c r="H196" s="107"/>
      <c r="I196" s="107"/>
      <c r="J196" s="107"/>
      <c r="K196" s="107"/>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row>
    <row r="197" spans="1:52" x14ac:dyDescent="0.25">
      <c r="A197" s="107"/>
      <c r="B197" s="107"/>
      <c r="C197" s="130"/>
      <c r="D197" s="130"/>
      <c r="E197" s="130"/>
      <c r="F197" s="107"/>
      <c r="G197" s="107"/>
      <c r="H197" s="107"/>
      <c r="I197" s="107"/>
      <c r="J197" s="107"/>
      <c r="K197" s="107"/>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row>
    <row r="198" spans="1:52" x14ac:dyDescent="0.25">
      <c r="A198" s="107"/>
      <c r="B198" s="107"/>
      <c r="C198" s="130"/>
      <c r="D198" s="130"/>
      <c r="E198" s="130"/>
      <c r="F198" s="107"/>
      <c r="G198" s="107"/>
      <c r="H198" s="107"/>
      <c r="I198" s="107"/>
      <c r="J198" s="107"/>
      <c r="K198" s="107"/>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row>
    <row r="199" spans="1:52" x14ac:dyDescent="0.25">
      <c r="A199" s="107"/>
      <c r="B199" s="107"/>
      <c r="C199" s="130"/>
      <c r="D199" s="130"/>
      <c r="E199" s="130"/>
      <c r="F199" s="107"/>
      <c r="G199" s="107"/>
      <c r="H199" s="107"/>
      <c r="I199" s="107"/>
      <c r="J199" s="107"/>
      <c r="K199" s="107"/>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row>
    <row r="200" spans="1:52" x14ac:dyDescent="0.25">
      <c r="A200" s="107"/>
      <c r="B200" s="107"/>
      <c r="C200" s="130"/>
      <c r="D200" s="130"/>
      <c r="E200" s="130"/>
      <c r="F200" s="107"/>
      <c r="G200" s="107"/>
      <c r="H200" s="107"/>
      <c r="I200" s="107"/>
      <c r="J200" s="107"/>
      <c r="K200" s="107"/>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row>
    <row r="201" spans="1:52" x14ac:dyDescent="0.25">
      <c r="A201" s="107"/>
      <c r="B201" s="107"/>
      <c r="C201" s="130"/>
      <c r="D201" s="130"/>
      <c r="E201" s="130"/>
      <c r="F201" s="107"/>
      <c r="G201" s="107"/>
      <c r="H201" s="107"/>
      <c r="I201" s="107"/>
      <c r="J201" s="107"/>
      <c r="K201" s="107"/>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row>
    <row r="202" spans="1:52" x14ac:dyDescent="0.25">
      <c r="A202" s="107"/>
      <c r="B202" s="107"/>
      <c r="C202" s="130"/>
      <c r="D202" s="130"/>
      <c r="E202" s="130"/>
      <c r="F202" s="107"/>
      <c r="G202" s="107"/>
      <c r="H202" s="107"/>
      <c r="I202" s="107"/>
      <c r="J202" s="107"/>
      <c r="K202" s="107"/>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row>
    <row r="203" spans="1:52" x14ac:dyDescent="0.25">
      <c r="A203" s="107"/>
      <c r="B203" s="107"/>
      <c r="C203" s="130"/>
      <c r="D203" s="130"/>
      <c r="E203" s="130"/>
      <c r="F203" s="107"/>
      <c r="G203" s="107"/>
      <c r="H203" s="107"/>
      <c r="I203" s="107"/>
      <c r="J203" s="107"/>
      <c r="K203" s="107"/>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row>
    <row r="204" spans="1:52" x14ac:dyDescent="0.25">
      <c r="A204" s="107"/>
      <c r="B204" s="107"/>
      <c r="C204" s="130"/>
      <c r="D204" s="130"/>
      <c r="E204" s="130"/>
      <c r="F204" s="107"/>
      <c r="G204" s="107"/>
      <c r="H204" s="107"/>
      <c r="I204" s="107"/>
      <c r="J204" s="107"/>
      <c r="K204" s="107"/>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row>
    <row r="205" spans="1:52" x14ac:dyDescent="0.25">
      <c r="A205" s="107"/>
      <c r="B205" s="107"/>
      <c r="C205" s="130"/>
      <c r="D205" s="130"/>
      <c r="E205" s="130"/>
      <c r="F205" s="107"/>
      <c r="G205" s="107"/>
      <c r="H205" s="107"/>
      <c r="I205" s="107"/>
      <c r="J205" s="107"/>
      <c r="K205" s="107"/>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row>
    <row r="206" spans="1:52" x14ac:dyDescent="0.25">
      <c r="A206" s="107"/>
      <c r="B206" s="107"/>
      <c r="C206" s="130"/>
      <c r="D206" s="130"/>
      <c r="E206" s="130"/>
      <c r="F206" s="107"/>
      <c r="G206" s="107"/>
      <c r="H206" s="107"/>
      <c r="I206" s="107"/>
      <c r="J206" s="107"/>
      <c r="K206" s="107"/>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row>
    <row r="207" spans="1:52" x14ac:dyDescent="0.25">
      <c r="A207" s="107"/>
      <c r="B207" s="107"/>
      <c r="C207" s="130"/>
      <c r="D207" s="130"/>
      <c r="E207" s="130"/>
      <c r="F207" s="107"/>
      <c r="G207" s="107"/>
      <c r="H207" s="107"/>
      <c r="I207" s="107"/>
      <c r="J207" s="107"/>
      <c r="K207" s="107"/>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row>
    <row r="208" spans="1:52" x14ac:dyDescent="0.25">
      <c r="A208" s="107"/>
      <c r="B208" s="107"/>
      <c r="C208" s="130"/>
      <c r="D208" s="130"/>
      <c r="E208" s="130"/>
      <c r="F208" s="107"/>
      <c r="G208" s="107"/>
      <c r="H208" s="107"/>
      <c r="I208" s="107"/>
      <c r="J208" s="107"/>
      <c r="K208" s="107"/>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row>
    <row r="209" spans="1:52" x14ac:dyDescent="0.25">
      <c r="A209" s="107"/>
      <c r="B209" s="107"/>
      <c r="C209" s="130"/>
      <c r="D209" s="130"/>
      <c r="E209" s="130"/>
      <c r="F209" s="107"/>
      <c r="G209" s="107"/>
      <c r="H209" s="107"/>
      <c r="I209" s="107"/>
      <c r="J209" s="107"/>
      <c r="K209" s="107"/>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row>
    <row r="210" spans="1:52" x14ac:dyDescent="0.25">
      <c r="A210" s="107"/>
      <c r="B210" s="107"/>
      <c r="C210" s="130"/>
      <c r="D210" s="130"/>
      <c r="E210" s="130"/>
      <c r="F210" s="107"/>
      <c r="G210" s="107"/>
      <c r="H210" s="107"/>
      <c r="I210" s="107"/>
      <c r="J210" s="107"/>
      <c r="K210" s="107"/>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row>
    <row r="211" spans="1:52" x14ac:dyDescent="0.25">
      <c r="A211" s="107"/>
      <c r="B211" s="107"/>
      <c r="C211" s="130"/>
      <c r="D211" s="130"/>
      <c r="E211" s="130"/>
      <c r="F211" s="107"/>
      <c r="G211" s="107"/>
      <c r="H211" s="107"/>
      <c r="I211" s="107"/>
      <c r="J211" s="107"/>
      <c r="K211" s="107"/>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row>
    <row r="212" spans="1:52" x14ac:dyDescent="0.25">
      <c r="A212" s="107"/>
      <c r="B212" s="107"/>
      <c r="C212" s="130"/>
      <c r="D212" s="130"/>
      <c r="E212" s="130"/>
      <c r="F212" s="107"/>
      <c r="G212" s="107"/>
      <c r="H212" s="107"/>
      <c r="I212" s="107"/>
      <c r="J212" s="107"/>
      <c r="K212" s="107"/>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row>
    <row r="213" spans="1:52" x14ac:dyDescent="0.25">
      <c r="A213" s="107"/>
      <c r="B213" s="107"/>
      <c r="C213" s="130"/>
      <c r="D213" s="130"/>
      <c r="E213" s="130"/>
      <c r="F213" s="107"/>
      <c r="G213" s="107"/>
      <c r="H213" s="107"/>
      <c r="I213" s="107"/>
      <c r="J213" s="107"/>
      <c r="K213" s="107"/>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row>
    <row r="214" spans="1:52" x14ac:dyDescent="0.25">
      <c r="A214" s="107"/>
      <c r="B214" s="107"/>
      <c r="C214" s="130"/>
      <c r="D214" s="130"/>
      <c r="E214" s="130"/>
      <c r="F214" s="107"/>
      <c r="G214" s="107"/>
      <c r="H214" s="107"/>
      <c r="I214" s="107"/>
      <c r="J214" s="107"/>
      <c r="K214" s="107"/>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row>
    <row r="215" spans="1:52" x14ac:dyDescent="0.25">
      <c r="A215" s="107"/>
      <c r="B215" s="107"/>
      <c r="C215" s="130"/>
      <c r="D215" s="130"/>
      <c r="E215" s="130"/>
      <c r="F215" s="107"/>
      <c r="G215" s="107"/>
      <c r="H215" s="107"/>
      <c r="I215" s="107"/>
      <c r="J215" s="107"/>
      <c r="K215" s="107"/>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row>
    <row r="216" spans="1:52" x14ac:dyDescent="0.25">
      <c r="A216" s="107"/>
      <c r="B216" s="107"/>
      <c r="C216" s="130"/>
      <c r="D216" s="130"/>
      <c r="E216" s="130"/>
      <c r="F216" s="107"/>
      <c r="G216" s="107"/>
      <c r="H216" s="107"/>
      <c r="I216" s="107"/>
      <c r="J216" s="107"/>
      <c r="K216" s="107"/>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row>
    <row r="217" spans="1:52" x14ac:dyDescent="0.25">
      <c r="A217" s="107"/>
      <c r="B217" s="107"/>
      <c r="C217" s="130"/>
      <c r="D217" s="130"/>
      <c r="E217" s="130"/>
      <c r="F217" s="107"/>
      <c r="G217" s="107"/>
      <c r="H217" s="107"/>
      <c r="I217" s="107"/>
      <c r="J217" s="107"/>
      <c r="K217" s="107"/>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row>
    <row r="218" spans="1:52" x14ac:dyDescent="0.25">
      <c r="A218" s="107"/>
      <c r="B218" s="107"/>
      <c r="C218" s="130"/>
      <c r="D218" s="130"/>
      <c r="E218" s="130"/>
      <c r="F218" s="107"/>
      <c r="G218" s="107"/>
      <c r="H218" s="107"/>
      <c r="I218" s="107"/>
      <c r="J218" s="107"/>
      <c r="K218" s="107"/>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row>
    <row r="219" spans="1:52" x14ac:dyDescent="0.25">
      <c r="A219" s="107"/>
      <c r="B219" s="107"/>
      <c r="C219" s="130"/>
      <c r="D219" s="130"/>
      <c r="E219" s="130"/>
      <c r="F219" s="107"/>
      <c r="G219" s="107"/>
      <c r="H219" s="107"/>
      <c r="I219" s="107"/>
      <c r="J219" s="107"/>
      <c r="K219" s="107"/>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row>
    <row r="220" spans="1:52" x14ac:dyDescent="0.25">
      <c r="A220" s="107"/>
      <c r="B220" s="107"/>
      <c r="C220" s="130"/>
      <c r="D220" s="130"/>
      <c r="E220" s="130"/>
      <c r="F220" s="107"/>
      <c r="G220" s="107"/>
      <c r="H220" s="107"/>
      <c r="I220" s="107"/>
      <c r="J220" s="107"/>
      <c r="K220" s="107"/>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row>
    <row r="221" spans="1:52" x14ac:dyDescent="0.25">
      <c r="A221" s="107"/>
      <c r="B221" s="107"/>
      <c r="C221" s="130"/>
      <c r="D221" s="130"/>
      <c r="E221" s="130"/>
      <c r="F221" s="107"/>
      <c r="G221" s="107"/>
      <c r="H221" s="107"/>
      <c r="I221" s="107"/>
      <c r="J221" s="107"/>
      <c r="K221" s="107"/>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row>
    <row r="222" spans="1:52" x14ac:dyDescent="0.25">
      <c r="A222" s="107"/>
      <c r="B222" s="107"/>
      <c r="C222" s="130"/>
      <c r="D222" s="130"/>
      <c r="E222" s="130"/>
      <c r="F222" s="107"/>
      <c r="G222" s="107"/>
      <c r="H222" s="107"/>
      <c r="I222" s="107"/>
      <c r="J222" s="107"/>
      <c r="K222" s="107"/>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row>
    <row r="223" spans="1:52" x14ac:dyDescent="0.25">
      <c r="A223" s="107"/>
      <c r="B223" s="107"/>
      <c r="C223" s="130"/>
      <c r="D223" s="130"/>
      <c r="E223" s="130"/>
      <c r="F223" s="107"/>
      <c r="G223" s="107"/>
      <c r="H223" s="107"/>
      <c r="I223" s="107"/>
      <c r="J223" s="107"/>
      <c r="K223" s="107"/>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row>
    <row r="224" spans="1:52" x14ac:dyDescent="0.25">
      <c r="A224" s="107"/>
      <c r="B224" s="107"/>
      <c r="C224" s="130"/>
      <c r="D224" s="130"/>
      <c r="E224" s="130"/>
      <c r="F224" s="107"/>
      <c r="G224" s="107"/>
      <c r="H224" s="107"/>
      <c r="I224" s="107"/>
      <c r="J224" s="107"/>
      <c r="K224" s="107"/>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row>
    <row r="225" spans="1:52" x14ac:dyDescent="0.25">
      <c r="A225" s="107"/>
      <c r="B225" s="107"/>
      <c r="C225" s="130"/>
      <c r="D225" s="130"/>
      <c r="E225" s="130"/>
      <c r="F225" s="107"/>
      <c r="G225" s="107"/>
      <c r="H225" s="107"/>
      <c r="I225" s="107"/>
      <c r="J225" s="107"/>
      <c r="K225" s="107"/>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row>
    <row r="226" spans="1:52" x14ac:dyDescent="0.25">
      <c r="A226" s="107"/>
      <c r="B226" s="107"/>
      <c r="C226" s="130"/>
      <c r="D226" s="130"/>
      <c r="E226" s="130"/>
      <c r="F226" s="107"/>
      <c r="G226" s="107"/>
      <c r="H226" s="107"/>
      <c r="I226" s="107"/>
      <c r="J226" s="107"/>
      <c r="K226" s="107"/>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row>
    <row r="227" spans="1:52" x14ac:dyDescent="0.25">
      <c r="A227" s="107"/>
      <c r="B227" s="107"/>
      <c r="C227" s="130"/>
      <c r="D227" s="130"/>
      <c r="E227" s="130"/>
      <c r="F227" s="107"/>
      <c r="G227" s="107"/>
      <c r="H227" s="107"/>
      <c r="I227" s="107"/>
      <c r="J227" s="107"/>
      <c r="K227" s="107"/>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row>
    <row r="228" spans="1:52" x14ac:dyDescent="0.25">
      <c r="A228" s="107"/>
      <c r="B228" s="107"/>
      <c r="C228" s="130"/>
      <c r="D228" s="130"/>
      <c r="E228" s="130"/>
      <c r="F228" s="107"/>
      <c r="G228" s="107"/>
      <c r="H228" s="107"/>
      <c r="I228" s="107"/>
      <c r="J228" s="107"/>
      <c r="K228" s="107"/>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row>
    <row r="229" spans="1:52" x14ac:dyDescent="0.25">
      <c r="A229" s="107"/>
      <c r="B229" s="107"/>
      <c r="C229" s="130"/>
      <c r="D229" s="130"/>
      <c r="E229" s="130"/>
      <c r="F229" s="107"/>
      <c r="G229" s="107"/>
      <c r="H229" s="107"/>
      <c r="I229" s="107"/>
      <c r="J229" s="107"/>
      <c r="K229" s="107"/>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row>
    <row r="230" spans="1:52" x14ac:dyDescent="0.25">
      <c r="A230" s="107"/>
      <c r="B230" s="107"/>
      <c r="C230" s="130"/>
      <c r="D230" s="130"/>
      <c r="E230" s="130"/>
      <c r="F230" s="107"/>
      <c r="G230" s="107"/>
      <c r="H230" s="107"/>
      <c r="I230" s="107"/>
      <c r="J230" s="107"/>
      <c r="K230" s="107"/>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row>
    <row r="231" spans="1:52" x14ac:dyDescent="0.25">
      <c r="A231" s="107"/>
      <c r="B231" s="107"/>
      <c r="C231" s="130"/>
      <c r="D231" s="130"/>
      <c r="E231" s="130"/>
      <c r="F231" s="107"/>
      <c r="G231" s="107"/>
      <c r="H231" s="107"/>
      <c r="I231" s="107"/>
      <c r="J231" s="107"/>
      <c r="K231" s="107"/>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row>
    <row r="232" spans="1:52" x14ac:dyDescent="0.25">
      <c r="A232" s="107"/>
      <c r="B232" s="107"/>
      <c r="C232" s="130"/>
      <c r="D232" s="130"/>
      <c r="E232" s="130"/>
      <c r="F232" s="107"/>
      <c r="G232" s="107"/>
      <c r="H232" s="107"/>
      <c r="I232" s="107"/>
      <c r="J232" s="107"/>
      <c r="K232" s="107"/>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row>
    <row r="233" spans="1:52" x14ac:dyDescent="0.25">
      <c r="A233" s="107"/>
      <c r="B233" s="107"/>
      <c r="C233" s="130"/>
      <c r="D233" s="130"/>
      <c r="E233" s="130"/>
      <c r="F233" s="107"/>
      <c r="G233" s="107"/>
      <c r="H233" s="107"/>
      <c r="I233" s="107"/>
      <c r="J233" s="107"/>
      <c r="K233" s="107"/>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row>
    <row r="234" spans="1:52" x14ac:dyDescent="0.25">
      <c r="A234" s="107"/>
      <c r="B234" s="107"/>
      <c r="C234" s="130"/>
      <c r="D234" s="130"/>
      <c r="E234" s="130"/>
      <c r="F234" s="107"/>
      <c r="G234" s="107"/>
      <c r="H234" s="107"/>
      <c r="I234" s="107"/>
      <c r="J234" s="107"/>
      <c r="K234" s="107"/>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row>
    <row r="235" spans="1:52" x14ac:dyDescent="0.25">
      <c r="A235" s="107"/>
      <c r="B235" s="107"/>
      <c r="C235" s="130"/>
      <c r="D235" s="130"/>
      <c r="E235" s="130"/>
      <c r="F235" s="107"/>
      <c r="G235" s="107"/>
      <c r="H235" s="107"/>
      <c r="I235" s="107"/>
      <c r="J235" s="107"/>
      <c r="K235" s="107"/>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row>
    <row r="236" spans="1:52" x14ac:dyDescent="0.25">
      <c r="A236" s="107"/>
      <c r="B236" s="107"/>
      <c r="C236" s="130"/>
      <c r="D236" s="130"/>
      <c r="E236" s="130"/>
      <c r="F236" s="107"/>
      <c r="G236" s="107"/>
      <c r="H236" s="107"/>
      <c r="I236" s="107"/>
      <c r="J236" s="107"/>
      <c r="K236" s="107"/>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row>
    <row r="237" spans="1:52" x14ac:dyDescent="0.25">
      <c r="A237" s="107"/>
      <c r="B237" s="107"/>
      <c r="C237" s="130"/>
      <c r="D237" s="130"/>
      <c r="E237" s="130"/>
      <c r="F237" s="107"/>
      <c r="G237" s="107"/>
      <c r="H237" s="107"/>
      <c r="I237" s="107"/>
      <c r="J237" s="107"/>
      <c r="K237" s="107"/>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row>
    <row r="238" spans="1:52" x14ac:dyDescent="0.25">
      <c r="A238" s="107"/>
      <c r="B238" s="107"/>
      <c r="C238" s="130"/>
      <c r="D238" s="130"/>
      <c r="E238" s="130"/>
      <c r="F238" s="107"/>
      <c r="G238" s="107"/>
      <c r="H238" s="107"/>
      <c r="I238" s="107"/>
      <c r="J238" s="107"/>
      <c r="K238" s="107"/>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row>
    <row r="239" spans="1:52" x14ac:dyDescent="0.25">
      <c r="A239" s="107"/>
      <c r="B239" s="107"/>
      <c r="C239" s="130"/>
      <c r="D239" s="130"/>
      <c r="E239" s="130"/>
      <c r="F239" s="107"/>
      <c r="G239" s="107"/>
      <c r="H239" s="107"/>
      <c r="I239" s="107"/>
      <c r="J239" s="107"/>
      <c r="K239" s="107"/>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row>
    <row r="240" spans="1:52" x14ac:dyDescent="0.25">
      <c r="A240" s="107"/>
      <c r="B240" s="107"/>
      <c r="C240" s="130"/>
      <c r="D240" s="130"/>
      <c r="E240" s="130"/>
      <c r="F240" s="107"/>
      <c r="G240" s="107"/>
      <c r="H240" s="107"/>
      <c r="I240" s="107"/>
      <c r="J240" s="107"/>
      <c r="K240" s="107"/>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row>
    <row r="241" spans="1:52" x14ac:dyDescent="0.25">
      <c r="A241" s="107"/>
      <c r="B241" s="107"/>
      <c r="C241" s="130"/>
      <c r="D241" s="130"/>
      <c r="E241" s="130"/>
      <c r="F241" s="107"/>
      <c r="G241" s="107"/>
      <c r="H241" s="107"/>
      <c r="I241" s="107"/>
      <c r="J241" s="107"/>
      <c r="K241" s="107"/>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row>
    <row r="242" spans="1:52" x14ac:dyDescent="0.25">
      <c r="A242" s="107"/>
      <c r="B242" s="107"/>
      <c r="C242" s="130"/>
      <c r="D242" s="130"/>
      <c r="E242" s="130"/>
      <c r="F242" s="107"/>
      <c r="G242" s="107"/>
      <c r="H242" s="107"/>
      <c r="I242" s="107"/>
      <c r="J242" s="107"/>
      <c r="K242" s="107"/>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row>
    <row r="243" spans="1:52" x14ac:dyDescent="0.25">
      <c r="A243" s="107"/>
      <c r="B243" s="107"/>
      <c r="C243" s="130"/>
      <c r="D243" s="130"/>
      <c r="E243" s="130"/>
      <c r="F243" s="107"/>
      <c r="G243" s="107"/>
      <c r="H243" s="107"/>
      <c r="I243" s="107"/>
      <c r="J243" s="107"/>
      <c r="K243" s="107"/>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row>
    <row r="244" spans="1:52" x14ac:dyDescent="0.25">
      <c r="A244" s="107"/>
      <c r="B244" s="107"/>
      <c r="C244" s="130"/>
      <c r="D244" s="130"/>
      <c r="E244" s="130"/>
      <c r="F244" s="107"/>
      <c r="G244" s="107"/>
      <c r="H244" s="107"/>
      <c r="I244" s="107"/>
      <c r="J244" s="107"/>
      <c r="K244" s="107"/>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row>
    <row r="245" spans="1:52" x14ac:dyDescent="0.25">
      <c r="A245" s="107"/>
      <c r="B245" s="107"/>
      <c r="C245" s="130"/>
      <c r="D245" s="130"/>
      <c r="E245" s="130"/>
      <c r="F245" s="107"/>
      <c r="G245" s="107"/>
      <c r="H245" s="107"/>
      <c r="I245" s="107"/>
      <c r="J245" s="107"/>
      <c r="K245" s="107"/>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row>
    <row r="246" spans="1:52" x14ac:dyDescent="0.25">
      <c r="A246" s="107"/>
      <c r="B246" s="107"/>
      <c r="C246" s="130"/>
      <c r="D246" s="130"/>
      <c r="E246" s="130"/>
      <c r="F246" s="107"/>
      <c r="G246" s="107"/>
      <c r="H246" s="107"/>
      <c r="I246" s="107"/>
      <c r="J246" s="107"/>
      <c r="K246" s="107"/>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row>
    <row r="247" spans="1:52" x14ac:dyDescent="0.25">
      <c r="A247" s="107"/>
      <c r="B247" s="107"/>
      <c r="C247" s="130"/>
      <c r="D247" s="130"/>
      <c r="E247" s="130"/>
      <c r="F247" s="107"/>
      <c r="G247" s="107"/>
      <c r="H247" s="107"/>
      <c r="I247" s="107"/>
      <c r="J247" s="107"/>
      <c r="K247" s="107"/>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row>
    <row r="248" spans="1:52" x14ac:dyDescent="0.25">
      <c r="A248" s="107"/>
      <c r="B248" s="107"/>
      <c r="C248" s="130"/>
      <c r="D248" s="130"/>
      <c r="E248" s="130"/>
      <c r="F248" s="107"/>
      <c r="G248" s="107"/>
      <c r="H248" s="107"/>
      <c r="I248" s="107"/>
      <c r="J248" s="107"/>
      <c r="K248" s="107"/>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row>
    <row r="249" spans="1:52" x14ac:dyDescent="0.25">
      <c r="A249" s="107"/>
      <c r="B249" s="107"/>
      <c r="C249" s="130"/>
      <c r="D249" s="130"/>
      <c r="E249" s="130"/>
      <c r="F249" s="107"/>
      <c r="G249" s="107"/>
      <c r="H249" s="107"/>
      <c r="I249" s="107"/>
      <c r="J249" s="107"/>
      <c r="K249" s="107"/>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row>
    <row r="250" spans="1:52" x14ac:dyDescent="0.25">
      <c r="A250" s="107"/>
      <c r="B250" s="107"/>
      <c r="C250" s="130"/>
      <c r="D250" s="130"/>
      <c r="E250" s="130"/>
      <c r="F250" s="107"/>
      <c r="G250" s="107"/>
      <c r="H250" s="107"/>
      <c r="I250" s="107"/>
      <c r="J250" s="107"/>
      <c r="K250" s="107"/>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row>
    <row r="251" spans="1:52" x14ac:dyDescent="0.25">
      <c r="A251" s="107"/>
      <c r="B251" s="107"/>
      <c r="C251" s="130"/>
      <c r="D251" s="130"/>
      <c r="E251" s="130"/>
      <c r="F251" s="107"/>
      <c r="G251" s="107"/>
      <c r="H251" s="107"/>
      <c r="I251" s="107"/>
      <c r="J251" s="107"/>
      <c r="K251" s="107"/>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row>
    <row r="252" spans="1:52" x14ac:dyDescent="0.25">
      <c r="A252" s="107"/>
      <c r="B252" s="107"/>
      <c r="C252" s="130"/>
      <c r="D252" s="130"/>
      <c r="E252" s="130"/>
      <c r="F252" s="107"/>
      <c r="G252" s="107"/>
      <c r="H252" s="107"/>
      <c r="I252" s="107"/>
      <c r="J252" s="107"/>
      <c r="K252" s="107"/>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row>
    <row r="253" spans="1:52" x14ac:dyDescent="0.25">
      <c r="A253" s="107"/>
      <c r="B253" s="107"/>
      <c r="C253" s="130"/>
      <c r="D253" s="130"/>
      <c r="E253" s="130"/>
      <c r="F253" s="107"/>
      <c r="G253" s="107"/>
      <c r="H253" s="107"/>
      <c r="I253" s="107"/>
      <c r="J253" s="107"/>
      <c r="K253" s="107"/>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row>
    <row r="254" spans="1:52" x14ac:dyDescent="0.25">
      <c r="A254" s="107"/>
      <c r="B254" s="107"/>
      <c r="C254" s="130"/>
      <c r="D254" s="130"/>
      <c r="E254" s="130"/>
      <c r="F254" s="107"/>
      <c r="G254" s="107"/>
      <c r="H254" s="107"/>
      <c r="I254" s="107"/>
      <c r="J254" s="107"/>
      <c r="K254" s="107"/>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row>
    <row r="255" spans="1:52" x14ac:dyDescent="0.25">
      <c r="A255" s="107"/>
      <c r="B255" s="107"/>
      <c r="C255" s="130"/>
      <c r="D255" s="130"/>
      <c r="E255" s="130"/>
      <c r="F255" s="107"/>
      <c r="G255" s="107"/>
      <c r="H255" s="107"/>
      <c r="I255" s="107"/>
      <c r="J255" s="107"/>
      <c r="K255" s="107"/>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row>
    <row r="256" spans="1:52" x14ac:dyDescent="0.25">
      <c r="A256" s="107"/>
      <c r="B256" s="107"/>
      <c r="C256" s="130"/>
      <c r="D256" s="130"/>
      <c r="E256" s="130"/>
      <c r="F256" s="107"/>
      <c r="G256" s="107"/>
      <c r="H256" s="107"/>
      <c r="I256" s="107"/>
      <c r="J256" s="107"/>
      <c r="K256" s="107"/>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row>
    <row r="257" spans="1:52" x14ac:dyDescent="0.25">
      <c r="A257" s="107"/>
      <c r="B257" s="107"/>
      <c r="C257" s="130"/>
      <c r="D257" s="130"/>
      <c r="E257" s="130"/>
      <c r="F257" s="107"/>
      <c r="G257" s="107"/>
      <c r="H257" s="107"/>
      <c r="I257" s="107"/>
      <c r="J257" s="107"/>
      <c r="K257" s="107"/>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row>
    <row r="258" spans="1:52" x14ac:dyDescent="0.25">
      <c r="A258" s="107"/>
      <c r="B258" s="107"/>
      <c r="C258" s="130"/>
      <c r="D258" s="130"/>
      <c r="E258" s="130"/>
      <c r="F258" s="107"/>
      <c r="G258" s="107"/>
      <c r="H258" s="107"/>
      <c r="I258" s="107"/>
      <c r="J258" s="107"/>
      <c r="K258" s="107"/>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row>
    <row r="259" spans="1:52" x14ac:dyDescent="0.25">
      <c r="A259" s="107"/>
      <c r="B259" s="107"/>
      <c r="C259" s="130"/>
      <c r="D259" s="130"/>
      <c r="E259" s="130"/>
      <c r="F259" s="107"/>
      <c r="G259" s="107"/>
      <c r="H259" s="107"/>
      <c r="I259" s="107"/>
      <c r="J259" s="107"/>
      <c r="K259" s="107"/>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row>
    <row r="260" spans="1:52" x14ac:dyDescent="0.25">
      <c r="A260" s="107"/>
      <c r="B260" s="107"/>
      <c r="C260" s="130"/>
      <c r="D260" s="130"/>
      <c r="E260" s="130"/>
      <c r="F260" s="107"/>
      <c r="G260" s="107"/>
      <c r="H260" s="107"/>
      <c r="I260" s="107"/>
      <c r="J260" s="107"/>
      <c r="K260" s="107"/>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row>
    <row r="261" spans="1:52" x14ac:dyDescent="0.25">
      <c r="A261" s="107"/>
      <c r="B261" s="107"/>
      <c r="C261" s="130"/>
      <c r="D261" s="130"/>
      <c r="E261" s="130"/>
      <c r="F261" s="107"/>
      <c r="G261" s="107"/>
      <c r="H261" s="107"/>
      <c r="I261" s="107"/>
      <c r="J261" s="107"/>
      <c r="K261" s="107"/>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row>
    <row r="262" spans="1:52" x14ac:dyDescent="0.25">
      <c r="A262" s="107"/>
      <c r="B262" s="107"/>
      <c r="C262" s="130"/>
      <c r="D262" s="130"/>
      <c r="E262" s="130"/>
      <c r="F262" s="107"/>
      <c r="G262" s="107"/>
      <c r="H262" s="107"/>
      <c r="I262" s="107"/>
      <c r="J262" s="107"/>
      <c r="K262" s="107"/>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row>
    <row r="263" spans="1:52" x14ac:dyDescent="0.25">
      <c r="A263" s="107"/>
      <c r="B263" s="107"/>
      <c r="C263" s="130"/>
      <c r="D263" s="130"/>
      <c r="E263" s="130"/>
      <c r="F263" s="107"/>
      <c r="G263" s="107"/>
      <c r="H263" s="107"/>
      <c r="I263" s="107"/>
      <c r="J263" s="107"/>
      <c r="K263" s="107"/>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row>
    <row r="264" spans="1:52" x14ac:dyDescent="0.25">
      <c r="A264" s="107"/>
      <c r="B264" s="107"/>
      <c r="C264" s="130"/>
      <c r="D264" s="130"/>
      <c r="E264" s="130"/>
      <c r="F264" s="107"/>
      <c r="G264" s="107"/>
      <c r="H264" s="107"/>
      <c r="I264" s="107"/>
      <c r="J264" s="107"/>
      <c r="K264" s="107"/>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row>
    <row r="265" spans="1:52" x14ac:dyDescent="0.25">
      <c r="A265" s="107"/>
      <c r="B265" s="107"/>
      <c r="C265" s="130"/>
      <c r="D265" s="130"/>
      <c r="E265" s="130"/>
      <c r="F265" s="107"/>
      <c r="G265" s="107"/>
      <c r="H265" s="107"/>
      <c r="I265" s="107"/>
      <c r="J265" s="107"/>
      <c r="K265" s="107"/>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row>
    <row r="266" spans="1:52" x14ac:dyDescent="0.25">
      <c r="A266" s="107"/>
      <c r="B266" s="107"/>
      <c r="C266" s="130"/>
      <c r="D266" s="130"/>
      <c r="E266" s="130"/>
      <c r="F266" s="107"/>
      <c r="G266" s="107"/>
      <c r="H266" s="107"/>
      <c r="I266" s="107"/>
      <c r="J266" s="107"/>
      <c r="K266" s="107"/>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row>
    <row r="267" spans="1:52" x14ac:dyDescent="0.25">
      <c r="A267" s="107"/>
      <c r="B267" s="107"/>
      <c r="C267" s="130"/>
      <c r="D267" s="130"/>
      <c r="E267" s="130"/>
      <c r="F267" s="107"/>
      <c r="G267" s="107"/>
      <c r="H267" s="107"/>
      <c r="I267" s="107"/>
      <c r="J267" s="107"/>
      <c r="K267" s="107"/>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row>
    <row r="268" spans="1:52" x14ac:dyDescent="0.25">
      <c r="A268" s="107"/>
      <c r="B268" s="107"/>
      <c r="C268" s="130"/>
      <c r="D268" s="130"/>
      <c r="E268" s="130"/>
      <c r="F268" s="107"/>
      <c r="G268" s="107"/>
      <c r="H268" s="107"/>
      <c r="I268" s="107"/>
      <c r="J268" s="107"/>
      <c r="K268" s="107"/>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row>
    <row r="269" spans="1:52" x14ac:dyDescent="0.25">
      <c r="A269" s="107"/>
      <c r="B269" s="107"/>
      <c r="C269" s="130"/>
      <c r="D269" s="130"/>
      <c r="E269" s="130"/>
      <c r="F269" s="107"/>
      <c r="G269" s="107"/>
      <c r="H269" s="107"/>
      <c r="I269" s="107"/>
      <c r="J269" s="107"/>
      <c r="K269" s="107"/>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row>
    <row r="270" spans="1:52" x14ac:dyDescent="0.25">
      <c r="A270" s="107"/>
      <c r="B270" s="107"/>
      <c r="C270" s="130"/>
      <c r="D270" s="130"/>
      <c r="E270" s="130"/>
      <c r="F270" s="107"/>
      <c r="G270" s="107"/>
      <c r="H270" s="107"/>
      <c r="I270" s="107"/>
      <c r="J270" s="107"/>
      <c r="K270" s="107"/>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row>
    <row r="271" spans="1:52" x14ac:dyDescent="0.25">
      <c r="A271" s="107"/>
      <c r="B271" s="107"/>
      <c r="C271" s="130"/>
      <c r="D271" s="130"/>
      <c r="E271" s="130"/>
      <c r="F271" s="107"/>
      <c r="G271" s="107"/>
      <c r="H271" s="107"/>
      <c r="I271" s="107"/>
      <c r="J271" s="107"/>
      <c r="K271" s="107"/>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row>
    <row r="272" spans="1:52" x14ac:dyDescent="0.25">
      <c r="A272" s="107"/>
      <c r="B272" s="107"/>
      <c r="C272" s="130"/>
      <c r="D272" s="130"/>
      <c r="E272" s="130"/>
      <c r="F272" s="107"/>
      <c r="G272" s="107"/>
      <c r="H272" s="107"/>
      <c r="I272" s="107"/>
      <c r="J272" s="107"/>
      <c r="K272" s="107"/>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row>
    <row r="273" spans="1:52" x14ac:dyDescent="0.25">
      <c r="A273" s="107"/>
      <c r="B273" s="107"/>
      <c r="C273" s="130"/>
      <c r="D273" s="130"/>
      <c r="E273" s="130"/>
      <c r="F273" s="107"/>
      <c r="G273" s="107"/>
      <c r="H273" s="107"/>
      <c r="I273" s="107"/>
      <c r="J273" s="107"/>
      <c r="K273" s="107"/>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row>
    <row r="274" spans="1:52" x14ac:dyDescent="0.25">
      <c r="A274" s="107"/>
      <c r="B274" s="107"/>
      <c r="C274" s="130"/>
      <c r="D274" s="130"/>
      <c r="E274" s="130"/>
      <c r="F274" s="107"/>
      <c r="G274" s="107"/>
      <c r="H274" s="107"/>
      <c r="I274" s="107"/>
      <c r="J274" s="107"/>
      <c r="K274" s="107"/>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row>
    <row r="275" spans="1:52" x14ac:dyDescent="0.25">
      <c r="A275" s="107"/>
      <c r="B275" s="107"/>
      <c r="C275" s="130"/>
      <c r="D275" s="130"/>
      <c r="E275" s="130"/>
      <c r="F275" s="107"/>
      <c r="G275" s="107"/>
      <c r="H275" s="107"/>
      <c r="I275" s="107"/>
      <c r="J275" s="107"/>
      <c r="K275" s="107"/>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row>
    <row r="276" spans="1:52" x14ac:dyDescent="0.25">
      <c r="A276" s="107"/>
      <c r="B276" s="107"/>
      <c r="C276" s="130"/>
      <c r="D276" s="130"/>
      <c r="E276" s="130"/>
      <c r="F276" s="107"/>
      <c r="G276" s="107"/>
      <c r="H276" s="107"/>
      <c r="I276" s="107"/>
      <c r="J276" s="107"/>
      <c r="K276" s="107"/>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row>
    <row r="277" spans="1:52" x14ac:dyDescent="0.25">
      <c r="A277" s="107"/>
      <c r="B277" s="107"/>
      <c r="C277" s="130"/>
      <c r="D277" s="130"/>
      <c r="E277" s="130"/>
      <c r="F277" s="107"/>
      <c r="G277" s="107"/>
      <c r="H277" s="107"/>
      <c r="I277" s="107"/>
      <c r="J277" s="107"/>
      <c r="K277" s="107"/>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row>
    <row r="278" spans="1:52" x14ac:dyDescent="0.25">
      <c r="A278" s="107"/>
      <c r="B278" s="107"/>
      <c r="C278" s="130"/>
      <c r="D278" s="130"/>
      <c r="E278" s="130"/>
      <c r="F278" s="107"/>
      <c r="G278" s="107"/>
      <c r="H278" s="107"/>
      <c r="I278" s="107"/>
      <c r="J278" s="107"/>
      <c r="K278" s="107"/>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row>
    <row r="279" spans="1:52" x14ac:dyDescent="0.25">
      <c r="A279" s="107"/>
      <c r="B279" s="107"/>
      <c r="C279" s="130"/>
      <c r="D279" s="130"/>
      <c r="E279" s="130"/>
      <c r="F279" s="107"/>
      <c r="G279" s="107"/>
      <c r="H279" s="107"/>
      <c r="I279" s="107"/>
      <c r="J279" s="107"/>
      <c r="K279" s="107"/>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row>
    <row r="280" spans="1:52" x14ac:dyDescent="0.25">
      <c r="A280" s="107"/>
      <c r="B280" s="107"/>
      <c r="C280" s="130"/>
      <c r="D280" s="130"/>
      <c r="E280" s="130"/>
      <c r="F280" s="107"/>
      <c r="G280" s="107"/>
      <c r="H280" s="107"/>
      <c r="I280" s="107"/>
      <c r="J280" s="107"/>
      <c r="K280" s="107"/>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row>
    <row r="281" spans="1:52" x14ac:dyDescent="0.25">
      <c r="A281" s="107"/>
      <c r="B281" s="107"/>
      <c r="C281" s="130"/>
      <c r="D281" s="130"/>
      <c r="E281" s="130"/>
      <c r="F281" s="107"/>
      <c r="G281" s="107"/>
      <c r="H281" s="107"/>
      <c r="I281" s="107"/>
      <c r="J281" s="107"/>
      <c r="K281" s="107"/>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row>
    <row r="282" spans="1:52" x14ac:dyDescent="0.25">
      <c r="A282" s="107"/>
      <c r="B282" s="107"/>
      <c r="C282" s="130"/>
      <c r="D282" s="130"/>
      <c r="E282" s="130"/>
      <c r="F282" s="107"/>
      <c r="G282" s="107"/>
      <c r="H282" s="107"/>
      <c r="I282" s="107"/>
      <c r="J282" s="107"/>
      <c r="K282" s="107"/>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row>
    <row r="283" spans="1:52" x14ac:dyDescent="0.25">
      <c r="A283" s="107"/>
      <c r="B283" s="107"/>
      <c r="C283" s="130"/>
      <c r="D283" s="130"/>
      <c r="E283" s="130"/>
      <c r="F283" s="107"/>
      <c r="G283" s="107"/>
      <c r="H283" s="107"/>
      <c r="I283" s="107"/>
      <c r="J283" s="107"/>
      <c r="K283" s="107"/>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row>
    <row r="284" spans="1:52" x14ac:dyDescent="0.25">
      <c r="A284" s="107"/>
      <c r="B284" s="107"/>
      <c r="C284" s="130"/>
      <c r="D284" s="130"/>
      <c r="E284" s="130"/>
      <c r="F284" s="107"/>
      <c r="G284" s="107"/>
      <c r="H284" s="107"/>
      <c r="I284" s="107"/>
      <c r="J284" s="107"/>
      <c r="K284" s="107"/>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row>
    <row r="285" spans="1:52" x14ac:dyDescent="0.25">
      <c r="A285" s="107"/>
      <c r="B285" s="107"/>
      <c r="C285" s="130"/>
      <c r="D285" s="130"/>
      <c r="E285" s="130"/>
      <c r="F285" s="107"/>
      <c r="G285" s="107"/>
      <c r="H285" s="107"/>
      <c r="I285" s="107"/>
      <c r="J285" s="107"/>
      <c r="K285" s="107"/>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row>
    <row r="286" spans="1:52" x14ac:dyDescent="0.25">
      <c r="A286" s="107"/>
      <c r="B286" s="107"/>
      <c r="C286" s="130"/>
      <c r="D286" s="130"/>
      <c r="E286" s="130"/>
      <c r="F286" s="107"/>
      <c r="G286" s="107"/>
      <c r="H286" s="107"/>
      <c r="I286" s="107"/>
      <c r="J286" s="107"/>
      <c r="K286" s="107"/>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row>
    <row r="287" spans="1:52" x14ac:dyDescent="0.25">
      <c r="A287" s="107"/>
      <c r="B287" s="107"/>
      <c r="C287" s="130"/>
      <c r="D287" s="130"/>
      <c r="E287" s="130"/>
      <c r="F287" s="107"/>
      <c r="G287" s="107"/>
      <c r="H287" s="107"/>
      <c r="I287" s="107"/>
      <c r="J287" s="107"/>
      <c r="K287" s="107"/>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row>
    <row r="288" spans="1:52" x14ac:dyDescent="0.25">
      <c r="A288" s="107"/>
      <c r="B288" s="107"/>
      <c r="C288" s="130"/>
      <c r="D288" s="130"/>
      <c r="E288" s="130"/>
      <c r="F288" s="107"/>
      <c r="G288" s="107"/>
      <c r="H288" s="107"/>
      <c r="I288" s="107"/>
      <c r="J288" s="107"/>
      <c r="K288" s="107"/>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row>
    <row r="289" spans="1:52" x14ac:dyDescent="0.25">
      <c r="A289" s="107"/>
      <c r="B289" s="107"/>
      <c r="C289" s="130"/>
      <c r="D289" s="130"/>
      <c r="E289" s="130"/>
      <c r="F289" s="107"/>
      <c r="G289" s="107"/>
      <c r="H289" s="107"/>
      <c r="I289" s="107"/>
      <c r="J289" s="107"/>
      <c r="K289" s="107"/>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row>
    <row r="290" spans="1:52" x14ac:dyDescent="0.25">
      <c r="A290" s="107"/>
      <c r="B290" s="107"/>
      <c r="C290" s="130"/>
      <c r="D290" s="130"/>
      <c r="E290" s="130"/>
      <c r="F290" s="107"/>
      <c r="G290" s="107"/>
      <c r="H290" s="107"/>
      <c r="I290" s="107"/>
      <c r="J290" s="107"/>
      <c r="K290" s="107"/>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row>
    <row r="291" spans="1:52" x14ac:dyDescent="0.25">
      <c r="A291" s="107"/>
      <c r="B291" s="107"/>
      <c r="C291" s="130"/>
      <c r="D291" s="130"/>
      <c r="E291" s="130"/>
      <c r="F291" s="107"/>
      <c r="G291" s="107"/>
      <c r="H291" s="107"/>
      <c r="I291" s="107"/>
      <c r="J291" s="107"/>
      <c r="K291" s="107"/>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row>
    <row r="292" spans="1:52" x14ac:dyDescent="0.25">
      <c r="A292" s="107"/>
      <c r="B292" s="107"/>
      <c r="C292" s="130"/>
      <c r="D292" s="130"/>
      <c r="E292" s="130"/>
      <c r="F292" s="107"/>
      <c r="G292" s="107"/>
      <c r="H292" s="107"/>
      <c r="I292" s="107"/>
      <c r="J292" s="107"/>
      <c r="K292" s="107"/>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row>
    <row r="293" spans="1:52" x14ac:dyDescent="0.25">
      <c r="A293" s="107"/>
      <c r="B293" s="107"/>
      <c r="C293" s="130"/>
      <c r="D293" s="130"/>
      <c r="E293" s="130"/>
      <c r="F293" s="107"/>
      <c r="G293" s="107"/>
      <c r="H293" s="107"/>
      <c r="I293" s="107"/>
      <c r="J293" s="107"/>
      <c r="K293" s="107"/>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row>
    <row r="294" spans="1:52" x14ac:dyDescent="0.25">
      <c r="A294" s="107"/>
      <c r="B294" s="107"/>
      <c r="C294" s="130"/>
      <c r="D294" s="130"/>
      <c r="E294" s="130"/>
      <c r="F294" s="107"/>
      <c r="G294" s="107"/>
      <c r="H294" s="107"/>
      <c r="I294" s="107"/>
      <c r="J294" s="107"/>
      <c r="K294" s="107"/>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row>
    <row r="295" spans="1:52" x14ac:dyDescent="0.25">
      <c r="A295" s="107"/>
      <c r="B295" s="107"/>
      <c r="C295" s="130"/>
      <c r="D295" s="130"/>
      <c r="E295" s="130"/>
      <c r="F295" s="107"/>
      <c r="G295" s="107"/>
      <c r="H295" s="107"/>
      <c r="I295" s="107"/>
      <c r="J295" s="107"/>
      <c r="K295" s="107"/>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row>
    <row r="296" spans="1:52" x14ac:dyDescent="0.25">
      <c r="A296" s="107"/>
      <c r="B296" s="107"/>
      <c r="C296" s="130"/>
      <c r="D296" s="130"/>
      <c r="E296" s="130"/>
      <c r="F296" s="107"/>
      <c r="G296" s="107"/>
      <c r="H296" s="107"/>
      <c r="I296" s="107"/>
      <c r="J296" s="107"/>
      <c r="K296" s="107"/>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row>
    <row r="297" spans="1:52" x14ac:dyDescent="0.25">
      <c r="A297" s="107"/>
      <c r="B297" s="107"/>
      <c r="C297" s="130"/>
      <c r="D297" s="130"/>
      <c r="E297" s="130"/>
      <c r="F297" s="107"/>
      <c r="G297" s="107"/>
      <c r="H297" s="107"/>
      <c r="I297" s="107"/>
      <c r="J297" s="107"/>
      <c r="K297" s="107"/>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row>
    <row r="298" spans="1:52" x14ac:dyDescent="0.25">
      <c r="A298" s="107"/>
      <c r="B298" s="107"/>
      <c r="C298" s="130"/>
      <c r="D298" s="130"/>
      <c r="E298" s="130"/>
      <c r="F298" s="107"/>
      <c r="G298" s="107"/>
      <c r="H298" s="107"/>
      <c r="I298" s="107"/>
      <c r="J298" s="107"/>
      <c r="K298" s="107"/>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row>
    <row r="299" spans="1:52" x14ac:dyDescent="0.25">
      <c r="A299" s="107"/>
      <c r="B299" s="107"/>
      <c r="C299" s="130"/>
      <c r="D299" s="130"/>
      <c r="E299" s="130"/>
      <c r="F299" s="107"/>
      <c r="G299" s="107"/>
      <c r="H299" s="107"/>
      <c r="I299" s="107"/>
      <c r="J299" s="107"/>
      <c r="K299" s="107"/>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row>
    <row r="300" spans="1:52" x14ac:dyDescent="0.25">
      <c r="A300" s="107"/>
      <c r="B300" s="107"/>
      <c r="C300" s="130"/>
      <c r="D300" s="130"/>
      <c r="E300" s="130"/>
      <c r="F300" s="107"/>
      <c r="G300" s="107"/>
      <c r="H300" s="107"/>
      <c r="I300" s="107"/>
      <c r="J300" s="107"/>
      <c r="K300" s="107"/>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row>
    <row r="301" spans="1:52" x14ac:dyDescent="0.25">
      <c r="A301" s="107"/>
      <c r="B301" s="107"/>
      <c r="C301" s="130"/>
      <c r="D301" s="130"/>
      <c r="E301" s="130"/>
      <c r="F301" s="107"/>
      <c r="G301" s="107"/>
      <c r="H301" s="107"/>
      <c r="I301" s="107"/>
      <c r="J301" s="107"/>
      <c r="K301" s="107"/>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row>
    <row r="302" spans="1:52" x14ac:dyDescent="0.25">
      <c r="A302" s="107"/>
      <c r="B302" s="107"/>
      <c r="C302" s="130"/>
      <c r="D302" s="130"/>
      <c r="E302" s="130"/>
      <c r="F302" s="107"/>
      <c r="G302" s="107"/>
      <c r="H302" s="107"/>
      <c r="I302" s="107"/>
      <c r="J302" s="107"/>
      <c r="K302" s="107"/>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row>
    <row r="303" spans="1:52" x14ac:dyDescent="0.25">
      <c r="A303" s="107"/>
      <c r="B303" s="107"/>
      <c r="C303" s="130"/>
      <c r="D303" s="130"/>
      <c r="E303" s="130"/>
      <c r="F303" s="107"/>
      <c r="G303" s="107"/>
      <c r="H303" s="107"/>
      <c r="I303" s="107"/>
      <c r="J303" s="107"/>
      <c r="K303" s="107"/>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row>
    <row r="304" spans="1:52" x14ac:dyDescent="0.25">
      <c r="A304" s="107"/>
      <c r="B304" s="107"/>
      <c r="C304" s="130"/>
      <c r="D304" s="130"/>
      <c r="E304" s="130"/>
      <c r="F304" s="107"/>
      <c r="G304" s="107"/>
      <c r="H304" s="107"/>
      <c r="I304" s="107"/>
      <c r="J304" s="107"/>
      <c r="K304" s="107"/>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row>
    <row r="305" spans="1:52" x14ac:dyDescent="0.25">
      <c r="A305" s="107"/>
      <c r="B305" s="107"/>
      <c r="C305" s="130"/>
      <c r="D305" s="130"/>
      <c r="E305" s="130"/>
      <c r="F305" s="107"/>
      <c r="G305" s="107"/>
      <c r="H305" s="107"/>
      <c r="I305" s="107"/>
      <c r="J305" s="107"/>
      <c r="K305" s="107"/>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row>
    <row r="306" spans="1:52" x14ac:dyDescent="0.25">
      <c r="A306" s="107"/>
      <c r="B306" s="107"/>
      <c r="C306" s="130"/>
      <c r="D306" s="130"/>
      <c r="E306" s="130"/>
      <c r="F306" s="107"/>
      <c r="G306" s="107"/>
      <c r="H306" s="107"/>
      <c r="I306" s="107"/>
      <c r="J306" s="107"/>
      <c r="K306" s="107"/>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row>
    <row r="307" spans="1:52" x14ac:dyDescent="0.25">
      <c r="A307" s="107"/>
      <c r="B307" s="107"/>
      <c r="C307" s="130"/>
      <c r="D307" s="130"/>
      <c r="E307" s="130"/>
      <c r="F307" s="107"/>
      <c r="G307" s="107"/>
      <c r="H307" s="107"/>
      <c r="I307" s="107"/>
      <c r="J307" s="107"/>
      <c r="K307" s="107"/>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row>
    <row r="308" spans="1:52" x14ac:dyDescent="0.25">
      <c r="A308" s="107"/>
      <c r="B308" s="107"/>
      <c r="C308" s="130"/>
      <c r="D308" s="130"/>
      <c r="E308" s="130"/>
      <c r="F308" s="107"/>
      <c r="G308" s="107"/>
      <c r="H308" s="107"/>
      <c r="I308" s="107"/>
      <c r="J308" s="107"/>
      <c r="K308" s="107"/>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row>
    <row r="309" spans="1:52" x14ac:dyDescent="0.25">
      <c r="A309" s="107"/>
      <c r="B309" s="107"/>
      <c r="C309" s="130"/>
      <c r="D309" s="130"/>
      <c r="E309" s="130"/>
      <c r="F309" s="107"/>
      <c r="G309" s="107"/>
      <c r="H309" s="107"/>
      <c r="I309" s="107"/>
      <c r="J309" s="107"/>
      <c r="K309" s="107"/>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row>
    <row r="310" spans="1:52" x14ac:dyDescent="0.25">
      <c r="A310" s="107"/>
      <c r="B310" s="107"/>
      <c r="C310" s="130"/>
      <c r="D310" s="130"/>
      <c r="E310" s="130"/>
      <c r="F310" s="107"/>
      <c r="G310" s="107"/>
      <c r="H310" s="107"/>
      <c r="I310" s="107"/>
      <c r="J310" s="107"/>
      <c r="K310" s="107"/>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row>
    <row r="311" spans="1:52" x14ac:dyDescent="0.25">
      <c r="A311" s="107"/>
      <c r="B311" s="107"/>
      <c r="C311" s="130"/>
      <c r="D311" s="130"/>
      <c r="E311" s="130"/>
      <c r="F311" s="107"/>
      <c r="G311" s="107"/>
      <c r="H311" s="107"/>
      <c r="I311" s="107"/>
      <c r="J311" s="107"/>
      <c r="K311" s="107"/>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row>
    <row r="312" spans="1:52" x14ac:dyDescent="0.25">
      <c r="A312" s="107"/>
      <c r="B312" s="107"/>
      <c r="C312" s="130"/>
      <c r="D312" s="130"/>
      <c r="E312" s="130"/>
      <c r="F312" s="107"/>
      <c r="G312" s="107"/>
      <c r="H312" s="107"/>
      <c r="I312" s="107"/>
      <c r="J312" s="107"/>
      <c r="K312" s="107"/>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row>
    <row r="313" spans="1:52" x14ac:dyDescent="0.25">
      <c r="A313" s="107"/>
      <c r="B313" s="107"/>
      <c r="C313" s="130"/>
      <c r="D313" s="130"/>
      <c r="E313" s="130"/>
      <c r="F313" s="107"/>
      <c r="G313" s="107"/>
      <c r="H313" s="107"/>
      <c r="I313" s="107"/>
      <c r="J313" s="107"/>
      <c r="K313" s="107"/>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row>
    <row r="314" spans="1:52" x14ac:dyDescent="0.25">
      <c r="A314" s="107"/>
      <c r="B314" s="107"/>
      <c r="C314" s="130"/>
      <c r="D314" s="130"/>
      <c r="E314" s="130"/>
      <c r="F314" s="107"/>
      <c r="G314" s="107"/>
      <c r="H314" s="107"/>
      <c r="I314" s="107"/>
      <c r="J314" s="107"/>
      <c r="K314" s="107"/>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row>
    <row r="315" spans="1:52" x14ac:dyDescent="0.25">
      <c r="A315" s="107"/>
      <c r="B315" s="107"/>
      <c r="C315" s="130"/>
      <c r="D315" s="130"/>
      <c r="E315" s="130"/>
      <c r="F315" s="107"/>
      <c r="G315" s="107"/>
      <c r="H315" s="107"/>
      <c r="I315" s="107"/>
      <c r="J315" s="107"/>
      <c r="K315" s="107"/>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row>
    <row r="316" spans="1:52" x14ac:dyDescent="0.25">
      <c r="A316" s="107"/>
      <c r="B316" s="107"/>
      <c r="C316" s="130"/>
      <c r="D316" s="130"/>
      <c r="E316" s="130"/>
      <c r="F316" s="107"/>
      <c r="G316" s="107"/>
      <c r="H316" s="107"/>
      <c r="I316" s="107"/>
      <c r="J316" s="107"/>
      <c r="K316" s="107"/>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row>
    <row r="317" spans="1:52" x14ac:dyDescent="0.25">
      <c r="A317" s="107"/>
      <c r="B317" s="107"/>
      <c r="C317" s="130"/>
      <c r="D317" s="130"/>
      <c r="E317" s="130"/>
      <c r="F317" s="107"/>
      <c r="G317" s="107"/>
      <c r="H317" s="107"/>
      <c r="I317" s="107"/>
      <c r="J317" s="107"/>
      <c r="K317" s="107"/>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row>
    <row r="318" spans="1:52" x14ac:dyDescent="0.25">
      <c r="A318" s="107"/>
      <c r="B318" s="107"/>
      <c r="C318" s="130"/>
      <c r="D318" s="130"/>
      <c r="E318" s="130"/>
      <c r="F318" s="107"/>
      <c r="G318" s="107"/>
      <c r="H318" s="107"/>
      <c r="I318" s="107"/>
      <c r="J318" s="107"/>
      <c r="K318" s="107"/>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row>
    <row r="319" spans="1:52" x14ac:dyDescent="0.25">
      <c r="A319" s="107"/>
      <c r="B319" s="107"/>
      <c r="C319" s="130"/>
      <c r="D319" s="130"/>
      <c r="E319" s="130"/>
      <c r="F319" s="107"/>
      <c r="G319" s="107"/>
      <c r="H319" s="107"/>
      <c r="I319" s="107"/>
      <c r="J319" s="107"/>
      <c r="K319" s="107"/>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row>
    <row r="320" spans="1:52" x14ac:dyDescent="0.25">
      <c r="A320" s="107"/>
      <c r="B320" s="107"/>
      <c r="C320" s="130"/>
      <c r="D320" s="130"/>
      <c r="E320" s="130"/>
      <c r="F320" s="107"/>
      <c r="G320" s="107"/>
      <c r="H320" s="107"/>
      <c r="I320" s="107"/>
      <c r="J320" s="107"/>
      <c r="K320" s="107"/>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row>
    <row r="321" spans="1:52" x14ac:dyDescent="0.25">
      <c r="A321" s="107"/>
      <c r="B321" s="107"/>
      <c r="C321" s="130"/>
      <c r="D321" s="130"/>
      <c r="E321" s="130"/>
      <c r="F321" s="107"/>
      <c r="G321" s="107"/>
      <c r="H321" s="107"/>
      <c r="I321" s="107"/>
      <c r="J321" s="107"/>
      <c r="K321" s="107"/>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row>
    <row r="322" spans="1:52" x14ac:dyDescent="0.25">
      <c r="A322" s="107"/>
      <c r="B322" s="107"/>
      <c r="C322" s="130"/>
      <c r="D322" s="130"/>
      <c r="E322" s="130"/>
      <c r="F322" s="107"/>
      <c r="G322" s="107"/>
      <c r="H322" s="107"/>
      <c r="I322" s="107"/>
      <c r="J322" s="107"/>
      <c r="K322" s="107"/>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row>
    <row r="323" spans="1:52" x14ac:dyDescent="0.25">
      <c r="A323" s="107"/>
      <c r="B323" s="107"/>
      <c r="C323" s="130"/>
      <c r="D323" s="130"/>
      <c r="E323" s="130"/>
      <c r="F323" s="107"/>
      <c r="G323" s="107"/>
      <c r="H323" s="107"/>
      <c r="I323" s="107"/>
      <c r="J323" s="107"/>
      <c r="K323" s="107"/>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row>
    <row r="324" spans="1:52" x14ac:dyDescent="0.25">
      <c r="A324" s="107"/>
      <c r="B324" s="107"/>
      <c r="C324" s="130"/>
      <c r="D324" s="130"/>
      <c r="E324" s="130"/>
      <c r="F324" s="107"/>
      <c r="G324" s="107"/>
      <c r="H324" s="107"/>
      <c r="I324" s="107"/>
      <c r="J324" s="107"/>
      <c r="K324" s="107"/>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row>
    <row r="325" spans="1:52" x14ac:dyDescent="0.25">
      <c r="A325" s="107"/>
      <c r="B325" s="107"/>
      <c r="C325" s="130"/>
      <c r="D325" s="130"/>
      <c r="E325" s="130"/>
      <c r="F325" s="107"/>
      <c r="G325" s="107"/>
      <c r="H325" s="107"/>
      <c r="I325" s="107"/>
      <c r="J325" s="107"/>
      <c r="K325" s="107"/>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row>
    <row r="326" spans="1:52" x14ac:dyDescent="0.25">
      <c r="A326" s="107"/>
      <c r="B326" s="107"/>
      <c r="C326" s="130"/>
      <c r="D326" s="130"/>
      <c r="E326" s="130"/>
      <c r="F326" s="107"/>
      <c r="G326" s="107"/>
      <c r="H326" s="107"/>
      <c r="I326" s="107"/>
      <c r="J326" s="107"/>
      <c r="K326" s="107"/>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row>
    <row r="327" spans="1:52" x14ac:dyDescent="0.25">
      <c r="A327" s="107"/>
      <c r="B327" s="107"/>
      <c r="C327" s="130"/>
      <c r="D327" s="130"/>
      <c r="E327" s="130"/>
      <c r="F327" s="107"/>
      <c r="G327" s="107"/>
      <c r="H327" s="107"/>
      <c r="I327" s="107"/>
      <c r="J327" s="107"/>
      <c r="K327" s="107"/>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row>
    <row r="328" spans="1:52" x14ac:dyDescent="0.25">
      <c r="A328" s="107"/>
      <c r="B328" s="107"/>
      <c r="C328" s="130"/>
      <c r="D328" s="130"/>
      <c r="E328" s="130"/>
      <c r="F328" s="107"/>
      <c r="G328" s="107"/>
      <c r="H328" s="107"/>
      <c r="I328" s="107"/>
      <c r="J328" s="107"/>
      <c r="K328" s="107"/>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row>
    <row r="329" spans="1:52" x14ac:dyDescent="0.25">
      <c r="A329" s="107"/>
      <c r="B329" s="107"/>
      <c r="C329" s="130"/>
      <c r="D329" s="130"/>
      <c r="E329" s="130"/>
      <c r="F329" s="107"/>
      <c r="G329" s="107"/>
      <c r="H329" s="107"/>
      <c r="I329" s="107"/>
      <c r="J329" s="107"/>
      <c r="K329" s="107"/>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row>
    <row r="330" spans="1:52" x14ac:dyDescent="0.25">
      <c r="A330" s="107"/>
      <c r="B330" s="107"/>
      <c r="C330" s="130"/>
      <c r="D330" s="130"/>
      <c r="E330" s="130"/>
      <c r="F330" s="107"/>
      <c r="G330" s="107"/>
      <c r="H330" s="107"/>
      <c r="I330" s="107"/>
      <c r="J330" s="107"/>
      <c r="K330" s="107"/>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row>
    <row r="331" spans="1:52" x14ac:dyDescent="0.25">
      <c r="A331" s="107"/>
      <c r="B331" s="107"/>
      <c r="C331" s="130"/>
      <c r="D331" s="130"/>
      <c r="E331" s="130"/>
      <c r="F331" s="107"/>
      <c r="G331" s="107"/>
      <c r="H331" s="107"/>
      <c r="I331" s="107"/>
      <c r="J331" s="107"/>
      <c r="K331" s="107"/>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row>
    <row r="332" spans="1:52" x14ac:dyDescent="0.25">
      <c r="A332" s="107"/>
      <c r="B332" s="107"/>
      <c r="C332" s="130"/>
      <c r="D332" s="130"/>
      <c r="E332" s="130"/>
      <c r="F332" s="107"/>
      <c r="G332" s="107"/>
      <c r="H332" s="107"/>
      <c r="I332" s="107"/>
      <c r="J332" s="107"/>
      <c r="K332" s="107"/>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row>
    <row r="333" spans="1:52" x14ac:dyDescent="0.25">
      <c r="A333" s="107"/>
      <c r="B333" s="107"/>
      <c r="C333" s="130"/>
      <c r="D333" s="130"/>
      <c r="E333" s="130"/>
      <c r="F333" s="107"/>
      <c r="G333" s="107"/>
      <c r="H333" s="107"/>
      <c r="I333" s="107"/>
      <c r="J333" s="107"/>
      <c r="K333" s="107"/>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row>
    <row r="334" spans="1:52" x14ac:dyDescent="0.25">
      <c r="A334" s="107"/>
      <c r="B334" s="107"/>
      <c r="C334" s="130"/>
      <c r="D334" s="130"/>
      <c r="E334" s="130"/>
      <c r="F334" s="107"/>
      <c r="G334" s="107"/>
      <c r="H334" s="107"/>
      <c r="I334" s="107"/>
      <c r="J334" s="107"/>
      <c r="K334" s="107"/>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row>
    <row r="335" spans="1:52" x14ac:dyDescent="0.25">
      <c r="A335" s="107"/>
      <c r="B335" s="107"/>
      <c r="C335" s="130"/>
      <c r="D335" s="130"/>
      <c r="E335" s="130"/>
      <c r="F335" s="107"/>
      <c r="G335" s="107"/>
      <c r="H335" s="107"/>
      <c r="I335" s="107"/>
      <c r="J335" s="107"/>
      <c r="K335" s="107"/>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row>
    <row r="336" spans="1:52" x14ac:dyDescent="0.25">
      <c r="A336" s="107"/>
      <c r="B336" s="107"/>
      <c r="C336" s="130"/>
      <c r="D336" s="130"/>
      <c r="E336" s="130"/>
      <c r="F336" s="107"/>
      <c r="G336" s="107"/>
      <c r="H336" s="107"/>
      <c r="I336" s="107"/>
      <c r="J336" s="107"/>
      <c r="K336" s="107"/>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row>
    <row r="337" spans="1:52" x14ac:dyDescent="0.25">
      <c r="A337" s="107"/>
      <c r="B337" s="107"/>
      <c r="C337" s="130"/>
      <c r="D337" s="130"/>
      <c r="E337" s="130"/>
      <c r="F337" s="107"/>
      <c r="G337" s="107"/>
      <c r="H337" s="107"/>
      <c r="I337" s="107"/>
      <c r="J337" s="107"/>
      <c r="K337" s="107"/>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row>
    <row r="338" spans="1:52" x14ac:dyDescent="0.25">
      <c r="A338" s="107"/>
      <c r="B338" s="107"/>
      <c r="C338" s="130"/>
      <c r="D338" s="130"/>
      <c r="E338" s="130"/>
      <c r="F338" s="107"/>
      <c r="G338" s="107"/>
      <c r="H338" s="107"/>
      <c r="I338" s="107"/>
      <c r="J338" s="107"/>
      <c r="K338" s="107"/>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row>
    <row r="339" spans="1:52" x14ac:dyDescent="0.25">
      <c r="A339" s="107"/>
      <c r="B339" s="107"/>
      <c r="C339" s="130"/>
      <c r="D339" s="130"/>
      <c r="E339" s="130"/>
      <c r="F339" s="107"/>
      <c r="G339" s="107"/>
      <c r="H339" s="107"/>
      <c r="I339" s="107"/>
      <c r="J339" s="107"/>
      <c r="K339" s="107"/>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row>
    <row r="340" spans="1:52" x14ac:dyDescent="0.25">
      <c r="A340" s="107"/>
      <c r="B340" s="107"/>
      <c r="C340" s="130"/>
      <c r="D340" s="130"/>
      <c r="E340" s="130"/>
      <c r="F340" s="107"/>
      <c r="G340" s="107"/>
      <c r="H340" s="107"/>
      <c r="I340" s="107"/>
      <c r="J340" s="107"/>
      <c r="K340" s="107"/>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row>
    <row r="341" spans="1:52" x14ac:dyDescent="0.25">
      <c r="A341" s="107"/>
      <c r="B341" s="107"/>
      <c r="C341" s="130"/>
      <c r="D341" s="130"/>
      <c r="E341" s="130"/>
      <c r="F341" s="107"/>
      <c r="G341" s="107"/>
      <c r="H341" s="107"/>
      <c r="I341" s="107"/>
      <c r="J341" s="107"/>
      <c r="K341" s="107"/>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row>
    <row r="342" spans="1:52" x14ac:dyDescent="0.25">
      <c r="A342" s="107"/>
      <c r="B342" s="107"/>
      <c r="C342" s="130"/>
      <c r="D342" s="130"/>
      <c r="E342" s="130"/>
      <c r="F342" s="107"/>
      <c r="G342" s="107"/>
      <c r="H342" s="107"/>
      <c r="I342" s="107"/>
      <c r="J342" s="107"/>
      <c r="K342" s="107"/>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row>
    <row r="343" spans="1:52" x14ac:dyDescent="0.25">
      <c r="A343" s="107"/>
      <c r="B343" s="107"/>
      <c r="C343" s="130"/>
      <c r="D343" s="130"/>
      <c r="E343" s="130"/>
      <c r="F343" s="107"/>
      <c r="G343" s="107"/>
      <c r="H343" s="107"/>
      <c r="I343" s="107"/>
      <c r="J343" s="107"/>
      <c r="K343" s="107"/>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row>
    <row r="344" spans="1:52" x14ac:dyDescent="0.25">
      <c r="A344" s="107"/>
      <c r="B344" s="107"/>
      <c r="C344" s="130"/>
      <c r="D344" s="130"/>
      <c r="E344" s="130"/>
      <c r="F344" s="107"/>
      <c r="G344" s="107"/>
      <c r="H344" s="107"/>
      <c r="I344" s="107"/>
      <c r="J344" s="107"/>
      <c r="K344" s="107"/>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row>
    <row r="345" spans="1:52" x14ac:dyDescent="0.25">
      <c r="A345" s="107"/>
      <c r="B345" s="107"/>
      <c r="C345" s="130"/>
      <c r="D345" s="130"/>
      <c r="E345" s="130"/>
      <c r="F345" s="107"/>
      <c r="G345" s="107"/>
      <c r="H345" s="107"/>
      <c r="I345" s="107"/>
      <c r="J345" s="107"/>
      <c r="K345" s="107"/>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row>
    <row r="346" spans="1:52" x14ac:dyDescent="0.25">
      <c r="A346" s="107"/>
      <c r="B346" s="107"/>
      <c r="C346" s="130"/>
      <c r="D346" s="130"/>
      <c r="E346" s="130"/>
      <c r="F346" s="107"/>
      <c r="G346" s="107"/>
      <c r="H346" s="107"/>
      <c r="I346" s="107"/>
      <c r="J346" s="107"/>
      <c r="K346" s="107"/>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row>
    <row r="347" spans="1:52" x14ac:dyDescent="0.25">
      <c r="A347" s="107"/>
      <c r="B347" s="107"/>
      <c r="C347" s="130"/>
      <c r="D347" s="130"/>
      <c r="E347" s="130"/>
      <c r="F347" s="107"/>
      <c r="G347" s="107"/>
      <c r="H347" s="107"/>
      <c r="I347" s="107"/>
      <c r="J347" s="107"/>
      <c r="K347" s="107"/>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row>
    <row r="348" spans="1:52" x14ac:dyDescent="0.25">
      <c r="A348" s="107"/>
      <c r="B348" s="107"/>
      <c r="C348" s="130"/>
      <c r="D348" s="130"/>
      <c r="E348" s="130"/>
      <c r="F348" s="107"/>
      <c r="G348" s="107"/>
      <c r="H348" s="107"/>
      <c r="I348" s="107"/>
      <c r="J348" s="107"/>
      <c r="K348" s="107"/>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row>
    <row r="349" spans="1:52" x14ac:dyDescent="0.25">
      <c r="A349" s="107"/>
      <c r="B349" s="107"/>
      <c r="C349" s="130"/>
      <c r="D349" s="130"/>
      <c r="E349" s="130"/>
      <c r="F349" s="107"/>
      <c r="G349" s="107"/>
      <c r="H349" s="107"/>
      <c r="I349" s="107"/>
      <c r="J349" s="107"/>
      <c r="K349" s="107"/>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row>
    <row r="350" spans="1:52" x14ac:dyDescent="0.25">
      <c r="A350" s="107"/>
      <c r="B350" s="107"/>
      <c r="C350" s="130"/>
      <c r="D350" s="130"/>
      <c r="E350" s="130"/>
      <c r="F350" s="107"/>
      <c r="G350" s="107"/>
      <c r="H350" s="107"/>
      <c r="I350" s="107"/>
      <c r="J350" s="107"/>
      <c r="K350" s="107"/>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row>
    <row r="351" spans="1:52" x14ac:dyDescent="0.25">
      <c r="A351" s="107"/>
      <c r="B351" s="107"/>
      <c r="C351" s="130"/>
      <c r="D351" s="130"/>
      <c r="E351" s="130"/>
      <c r="F351" s="107"/>
      <c r="G351" s="107"/>
      <c r="H351" s="107"/>
      <c r="I351" s="107"/>
      <c r="J351" s="107"/>
      <c r="K351" s="107"/>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row>
    <row r="352" spans="1:52" x14ac:dyDescent="0.25">
      <c r="A352" s="107"/>
      <c r="B352" s="107"/>
      <c r="C352" s="130"/>
      <c r="D352" s="130"/>
      <c r="E352" s="130"/>
      <c r="F352" s="107"/>
      <c r="G352" s="107"/>
      <c r="H352" s="107"/>
      <c r="I352" s="107"/>
      <c r="J352" s="107"/>
      <c r="K352" s="107"/>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row>
    <row r="353" spans="1:52" x14ac:dyDescent="0.25">
      <c r="A353" s="107"/>
      <c r="B353" s="107"/>
      <c r="C353" s="130"/>
      <c r="D353" s="130"/>
      <c r="E353" s="130"/>
      <c r="F353" s="107"/>
      <c r="G353" s="107"/>
      <c r="H353" s="107"/>
      <c r="I353" s="107"/>
      <c r="J353" s="107"/>
      <c r="K353" s="107"/>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row>
    <row r="354" spans="1:52" x14ac:dyDescent="0.25">
      <c r="A354" s="107"/>
      <c r="B354" s="107"/>
      <c r="C354" s="130"/>
      <c r="D354" s="130"/>
      <c r="E354" s="130"/>
      <c r="F354" s="107"/>
      <c r="G354" s="107"/>
      <c r="H354" s="107"/>
      <c r="I354" s="107"/>
      <c r="J354" s="107"/>
      <c r="K354" s="107"/>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row>
    <row r="355" spans="1:52" x14ac:dyDescent="0.25">
      <c r="A355" s="107"/>
      <c r="B355" s="107"/>
      <c r="C355" s="130"/>
      <c r="D355" s="130"/>
      <c r="E355" s="130"/>
      <c r="F355" s="107"/>
      <c r="G355" s="107"/>
      <c r="H355" s="107"/>
      <c r="I355" s="107"/>
      <c r="J355" s="107"/>
      <c r="K355" s="107"/>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row>
  </sheetData>
  <sheetProtection algorithmName="SHA-512" hashValue="U71XQ4f8dJiuZ9V1U+twl+GHTDshQkpcuNz7uU00Ng3vHMMk62LK/f9HVfZkeGI4X8C0pezAtvH4UlZWkzLaTQ==" saltValue="Hi3t/hbs+8W2MqVWUiOFZw==" spinCount="100000" sheet="1" objects="1" scenarios="1"/>
  <mergeCells count="10">
    <mergeCell ref="C45:G45"/>
    <mergeCell ref="G6:I7"/>
    <mergeCell ref="D5:F6"/>
    <mergeCell ref="K17:K18"/>
    <mergeCell ref="B2:F2"/>
    <mergeCell ref="K10:K11"/>
    <mergeCell ref="C11:C12"/>
    <mergeCell ref="D11:E11"/>
    <mergeCell ref="K13:K15"/>
    <mergeCell ref="G11:G12"/>
  </mergeCells>
  <dataValidations count="7">
    <dataValidation type="decimal" operator="greaterThanOrEqual" allowBlank="1" showInputMessage="1" showErrorMessage="1" error="El valor que heu introduït no és vàlid._x000a__x000a_El valor ha de ser un número major que 0." sqref="D13:D42" xr:uid="{00000000-0002-0000-1900-000000000000}">
      <formula1>0</formula1>
    </dataValidation>
    <dataValidation operator="greaterThanOrEqual" allowBlank="1" showInputMessage="1" showErrorMessage="1" sqref="C13:C42" xr:uid="{00000000-0002-0000-1900-000001000000}"/>
    <dataValidation operator="greaterThanOrEqual" allowBlank="1" showInputMessage="1" showErrorMessage="1" error="El valor que heu introduït no és vàlid._x000a__x000a_El valor ha de ser un número major que 0." sqref="E13:E42" xr:uid="{00000000-0002-0000-1900-000002000000}"/>
    <dataValidation allowBlank="1" showInputMessage="1" sqref="H13:H42" xr:uid="{00000000-0002-0000-1900-000003000000}"/>
    <dataValidation allowBlank="1" showInputMessage="1" showErrorMessage="1" promptTitle="IMPORTANT" prompt="- La unitat del denominador ha de ser la mateixa que l'indicada a la columna E" sqref="F13:F42" xr:uid="{00000000-0002-0000-1900-000004000000}"/>
    <dataValidation type="list" allowBlank="1" showInputMessage="1" showErrorMessage="1" sqref="G5" xr:uid="{00000000-0002-0000-1900-000005000000}">
      <formula1>$N$5:$N$9</formula1>
    </dataValidation>
    <dataValidation type="list" allowBlank="1" showInputMessage="1" showErrorMessage="1" sqref="G13:G42" xr:uid="{00000000-0002-0000-1900-000006000000}">
      <formula1>$N$5:$N$8</formula1>
    </dataValidation>
  </dataValidations>
  <hyperlinks>
    <hyperlink ref="K13:K15" r:id="rId1" display="Guia pràctica per al càlcul d'emissions de gasos amb efecte d'hivernacle. Versió 2020. " xr:uid="{00000000-0004-0000-1900-000000000000}"/>
  </hyperlinks>
  <pageMargins left="0.75" right="0.75" top="1" bottom="1" header="0.5" footer="0.5"/>
  <pageSetup paperSize="9" scale="63"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ull30">
    <tabColor indexed="27"/>
    <pageSetUpPr autoPageBreaks="0" fitToPage="1"/>
  </sheetPr>
  <dimension ref="A1:CR410"/>
  <sheetViews>
    <sheetView zoomScaleNormal="100" workbookViewId="0"/>
  </sheetViews>
  <sheetFormatPr defaultColWidth="9.44140625" defaultRowHeight="13.2" outlineLevelRow="1" x14ac:dyDescent="0.25"/>
  <cols>
    <col min="1" max="1" width="3.44140625" style="82" customWidth="1"/>
    <col min="2" max="2" width="5.44140625" style="82" customWidth="1"/>
    <col min="3" max="3" width="37.5546875" style="82" customWidth="1"/>
    <col min="4" max="5" width="28.44140625" style="82" customWidth="1"/>
    <col min="6" max="6" width="19.44140625" style="82" customWidth="1"/>
    <col min="7" max="7" width="45.44140625" style="82" customWidth="1"/>
    <col min="8" max="8" width="23" style="82" customWidth="1"/>
    <col min="9" max="10" width="5.44140625" style="82" customWidth="1"/>
    <col min="11" max="11" width="40.44140625" style="82" customWidth="1"/>
    <col min="12" max="13" width="9.44140625" style="82"/>
    <col min="14" max="14" width="0" style="82" hidden="1" customWidth="1"/>
    <col min="15" max="16384" width="9.44140625" style="82"/>
  </cols>
  <sheetData>
    <row r="1" spans="1:96" s="107" customFormat="1" ht="17.25" customHeight="1" x14ac:dyDescent="0.25">
      <c r="B1" s="128"/>
    </row>
    <row r="2" spans="1:96" s="107" customFormat="1" ht="33.75" customHeight="1" x14ac:dyDescent="0.25">
      <c r="B2" s="1535" t="s">
        <v>1183</v>
      </c>
      <c r="C2" s="1535"/>
      <c r="D2" s="1535"/>
      <c r="E2" s="1535"/>
      <c r="F2" s="1535"/>
      <c r="G2" s="708"/>
    </row>
    <row r="3" spans="1:96" s="107" customFormat="1" ht="17.25" customHeight="1" x14ac:dyDescent="0.25">
      <c r="B3" s="182"/>
      <c r="C3" s="182"/>
      <c r="D3" s="182"/>
      <c r="E3" s="182"/>
      <c r="F3" s="182"/>
      <c r="G3" s="182"/>
    </row>
    <row r="4" spans="1:96" s="107" customFormat="1" ht="17.25" customHeight="1" thickBot="1" x14ac:dyDescent="0.3">
      <c r="B4" s="640"/>
      <c r="C4" s="255" t="s">
        <v>0</v>
      </c>
      <c r="D4" s="182"/>
      <c r="E4" s="182"/>
      <c r="F4" s="182"/>
      <c r="G4" s="182"/>
      <c r="N4" s="250" t="s">
        <v>1073</v>
      </c>
    </row>
    <row r="5" spans="1:96" s="107" customFormat="1" ht="17.25" customHeight="1" thickBot="1" x14ac:dyDescent="0.3">
      <c r="B5" s="641"/>
      <c r="C5" s="255" t="s">
        <v>51</v>
      </c>
      <c r="D5" s="1562" t="s">
        <v>1121</v>
      </c>
      <c r="E5" s="1563"/>
      <c r="F5" s="1571"/>
      <c r="G5" s="321"/>
      <c r="N5" s="250" t="s">
        <v>1074</v>
      </c>
    </row>
    <row r="6" spans="1:96" s="107" customFormat="1" ht="17.25" customHeight="1" thickBot="1" x14ac:dyDescent="0.3">
      <c r="B6" s="642"/>
      <c r="C6" s="255" t="s">
        <v>1</v>
      </c>
      <c r="D6" s="1562" t="s">
        <v>1185</v>
      </c>
      <c r="E6" s="1563"/>
      <c r="F6" s="1571"/>
      <c r="G6" s="321"/>
      <c r="N6" s="250" t="s">
        <v>1075</v>
      </c>
    </row>
    <row r="7" spans="1:96" s="107" customFormat="1" ht="33" customHeight="1" thickBot="1" x14ac:dyDescent="0.3">
      <c r="B7" s="643"/>
      <c r="C7" s="255" t="s">
        <v>52</v>
      </c>
      <c r="D7" s="812"/>
      <c r="E7" s="182"/>
      <c r="F7" s="182"/>
      <c r="G7" s="1562" t="s">
        <v>1105</v>
      </c>
      <c r="H7" s="1563"/>
      <c r="I7" s="1571"/>
      <c r="N7" s="250" t="s">
        <v>1076</v>
      </c>
    </row>
    <row r="8" spans="1:96" s="107" customFormat="1" ht="17.25" customHeight="1" x14ac:dyDescent="0.25">
      <c r="B8" s="130"/>
      <c r="C8" s="130"/>
      <c r="D8" s="182"/>
      <c r="E8" s="182"/>
      <c r="F8" s="182"/>
      <c r="G8" s="182"/>
      <c r="N8" s="250" t="s">
        <v>1077</v>
      </c>
    </row>
    <row r="9" spans="1:96" s="107" customFormat="1" ht="22.5" customHeight="1" x14ac:dyDescent="0.25">
      <c r="B9" s="716"/>
      <c r="C9" s="784" t="s">
        <v>1005</v>
      </c>
      <c r="D9" s="717"/>
      <c r="E9" s="717"/>
      <c r="F9" s="717"/>
      <c r="G9" s="717"/>
      <c r="H9" s="718"/>
      <c r="I9" s="718"/>
      <c r="N9" s="250" t="s">
        <v>925</v>
      </c>
    </row>
    <row r="10" spans="1:96" s="107" customFormat="1" ht="17.25" customHeight="1" thickBot="1" x14ac:dyDescent="0.3">
      <c r="B10" s="115"/>
      <c r="C10" s="183"/>
      <c r="D10" s="183"/>
      <c r="E10" s="183"/>
      <c r="F10" s="116"/>
      <c r="G10" s="116"/>
      <c r="H10" s="116"/>
      <c r="I10" s="117"/>
      <c r="K10" s="1846" t="s">
        <v>1363</v>
      </c>
    </row>
    <row r="11" spans="1:96" s="160" customFormat="1" ht="35.1" customHeight="1" x14ac:dyDescent="0.25">
      <c r="B11" s="644"/>
      <c r="C11" s="1561" t="s">
        <v>1777</v>
      </c>
      <c r="D11" s="1461" t="s">
        <v>801</v>
      </c>
      <c r="E11" s="1461"/>
      <c r="F11" s="612" t="s">
        <v>1098</v>
      </c>
      <c r="G11" s="1461" t="s">
        <v>803</v>
      </c>
      <c r="H11" s="613" t="s">
        <v>1107</v>
      </c>
      <c r="I11" s="645"/>
      <c r="J11" s="646"/>
      <c r="K11" s="1847"/>
    </row>
    <row r="12" spans="1:96" s="160" customFormat="1" ht="35.1" customHeight="1" x14ac:dyDescent="0.25">
      <c r="B12" s="644"/>
      <c r="C12" s="1523"/>
      <c r="D12" s="583" t="s">
        <v>63</v>
      </c>
      <c r="E12" s="583" t="s">
        <v>802</v>
      </c>
      <c r="F12" s="583" t="s">
        <v>1114</v>
      </c>
      <c r="G12" s="1475"/>
      <c r="H12" s="610" t="s">
        <v>1072</v>
      </c>
      <c r="I12" s="645"/>
      <c r="J12" s="646"/>
      <c r="K12" s="1216"/>
    </row>
    <row r="13" spans="1:96" ht="30" customHeight="1" x14ac:dyDescent="0.25">
      <c r="A13" s="107"/>
      <c r="B13" s="120"/>
      <c r="C13" s="619" t="s">
        <v>905</v>
      </c>
      <c r="D13" s="187"/>
      <c r="E13" s="696"/>
      <c r="F13" s="663"/>
      <c r="G13" s="663"/>
      <c r="H13" s="706" t="str">
        <f>IF(D13=0,IF(F13=0,"0,00000",D13*F13),IF(F13=0,"Indiqueu factor d'emissió",D13*F13))</f>
        <v>0,00000</v>
      </c>
      <c r="I13" s="122"/>
      <c r="J13" s="650"/>
      <c r="K13" s="1848" t="s">
        <v>1836</v>
      </c>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row>
    <row r="14" spans="1:96" ht="30" customHeight="1" x14ac:dyDescent="0.25">
      <c r="A14" s="107"/>
      <c r="B14" s="120"/>
      <c r="C14" s="619" t="s">
        <v>906</v>
      </c>
      <c r="D14" s="187"/>
      <c r="E14" s="696"/>
      <c r="F14" s="663"/>
      <c r="G14" s="663"/>
      <c r="H14" s="706" t="str">
        <f t="shared" ref="H14:H22" si="0">IF(D14=0,IF(F14=0,"0,00000",D14*F14),IF(F14=0,"Indiqueu factor d'emissió",D14*F14))</f>
        <v>0,00000</v>
      </c>
      <c r="I14" s="122"/>
      <c r="J14" s="650"/>
      <c r="K14" s="1848"/>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row>
    <row r="15" spans="1:96" ht="30" customHeight="1" x14ac:dyDescent="0.25">
      <c r="A15" s="107"/>
      <c r="B15" s="120"/>
      <c r="C15" s="619" t="s">
        <v>907</v>
      </c>
      <c r="D15" s="187"/>
      <c r="E15" s="696"/>
      <c r="F15" s="663"/>
      <c r="G15" s="663"/>
      <c r="H15" s="706" t="str">
        <f t="shared" si="0"/>
        <v>0,00000</v>
      </c>
      <c r="I15" s="122"/>
      <c r="J15" s="650"/>
      <c r="K15" s="1848"/>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row>
    <row r="16" spans="1:96" ht="30" customHeight="1" x14ac:dyDescent="0.25">
      <c r="A16" s="107"/>
      <c r="B16" s="120"/>
      <c r="C16" s="619" t="s">
        <v>908</v>
      </c>
      <c r="D16" s="187"/>
      <c r="E16" s="696"/>
      <c r="F16" s="663"/>
      <c r="G16" s="663"/>
      <c r="H16" s="706" t="str">
        <f t="shared" si="0"/>
        <v>0,00000</v>
      </c>
      <c r="I16" s="122"/>
      <c r="J16" s="650"/>
      <c r="K16" s="467"/>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row>
    <row r="17" spans="1:96" ht="30" customHeight="1" x14ac:dyDescent="0.25">
      <c r="A17" s="107"/>
      <c r="B17" s="120"/>
      <c r="C17" s="619" t="s">
        <v>909</v>
      </c>
      <c r="D17" s="187"/>
      <c r="E17" s="696"/>
      <c r="F17" s="663"/>
      <c r="G17" s="663"/>
      <c r="H17" s="706" t="str">
        <f t="shared" si="0"/>
        <v>0,00000</v>
      </c>
      <c r="I17" s="122"/>
      <c r="J17" s="650"/>
      <c r="K17" s="1845" t="s">
        <v>1778</v>
      </c>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row>
    <row r="18" spans="1:96" ht="30" customHeight="1" x14ac:dyDescent="0.25">
      <c r="A18" s="107"/>
      <c r="B18" s="120"/>
      <c r="C18" s="619" t="s">
        <v>910</v>
      </c>
      <c r="D18" s="187"/>
      <c r="E18" s="696"/>
      <c r="F18" s="663"/>
      <c r="G18" s="663"/>
      <c r="H18" s="706" t="str">
        <f t="shared" si="0"/>
        <v>0,00000</v>
      </c>
      <c r="I18" s="122"/>
      <c r="J18" s="650"/>
      <c r="K18" s="1845"/>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row>
    <row r="19" spans="1:96" ht="30" customHeight="1" outlineLevel="1" x14ac:dyDescent="0.25">
      <c r="A19" s="107"/>
      <c r="B19" s="120"/>
      <c r="C19" s="619" t="s">
        <v>911</v>
      </c>
      <c r="D19" s="187"/>
      <c r="E19" s="696"/>
      <c r="F19" s="663"/>
      <c r="G19" s="663"/>
      <c r="H19" s="706" t="str">
        <f t="shared" si="0"/>
        <v>0,00000</v>
      </c>
      <c r="I19" s="122"/>
      <c r="J19" s="650"/>
      <c r="K19" s="1845"/>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row>
    <row r="20" spans="1:96" ht="30" customHeight="1" outlineLevel="1" x14ac:dyDescent="0.25">
      <c r="A20" s="107"/>
      <c r="B20" s="120"/>
      <c r="C20" s="619" t="s">
        <v>912</v>
      </c>
      <c r="D20" s="187"/>
      <c r="E20" s="696"/>
      <c r="F20" s="663"/>
      <c r="G20" s="663"/>
      <c r="H20" s="706" t="str">
        <f t="shared" si="0"/>
        <v>0,00000</v>
      </c>
      <c r="I20" s="122"/>
      <c r="J20" s="650"/>
      <c r="K20" s="1217"/>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row>
    <row r="21" spans="1:96" ht="30" customHeight="1" outlineLevel="1" x14ac:dyDescent="0.25">
      <c r="A21" s="107"/>
      <c r="B21" s="120"/>
      <c r="C21" s="619" t="s">
        <v>913</v>
      </c>
      <c r="D21" s="187"/>
      <c r="E21" s="696"/>
      <c r="F21" s="663"/>
      <c r="G21" s="663"/>
      <c r="H21" s="706" t="str">
        <f t="shared" si="0"/>
        <v>0,00000</v>
      </c>
      <c r="I21" s="122"/>
      <c r="J21" s="650"/>
      <c r="K21" s="467"/>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row>
    <row r="22" spans="1:96" ht="30" customHeight="1" outlineLevel="1" thickBot="1" x14ac:dyDescent="0.3">
      <c r="A22" s="107"/>
      <c r="B22" s="120"/>
      <c r="C22" s="620" t="s">
        <v>914</v>
      </c>
      <c r="D22" s="415"/>
      <c r="E22" s="697"/>
      <c r="F22" s="665"/>
      <c r="G22" s="665"/>
      <c r="H22" s="707" t="str">
        <f t="shared" si="0"/>
        <v>0,00000</v>
      </c>
      <c r="I22" s="122"/>
      <c r="J22" s="650"/>
      <c r="K22" s="467"/>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row>
    <row r="23" spans="1:96" ht="13.5" customHeight="1" x14ac:dyDescent="0.25">
      <c r="A23" s="107"/>
      <c r="B23" s="124"/>
      <c r="C23" s="125"/>
      <c r="D23" s="125"/>
      <c r="E23" s="125"/>
      <c r="F23" s="125"/>
      <c r="G23" s="125"/>
      <c r="H23" s="125"/>
      <c r="I23" s="126"/>
      <c r="J23" s="107"/>
      <c r="K23" s="1218"/>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row>
    <row r="24" spans="1:96" ht="16.5" customHeight="1" thickBot="1" x14ac:dyDescent="0.3">
      <c r="A24" s="107"/>
      <c r="B24" s="107"/>
      <c r="C24" s="107"/>
      <c r="D24" s="107"/>
      <c r="E24" s="107"/>
      <c r="F24" s="107"/>
      <c r="G24" s="107"/>
      <c r="H24" s="107"/>
      <c r="I24" s="107"/>
      <c r="J24" s="107"/>
      <c r="K24" s="107"/>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row>
    <row r="25" spans="1:96" ht="24.9" customHeight="1" thickBot="1" x14ac:dyDescent="0.3">
      <c r="A25" s="107"/>
      <c r="B25" s="107"/>
      <c r="C25" s="1512" t="s">
        <v>1415</v>
      </c>
      <c r="D25" s="1513"/>
      <c r="E25" s="1513"/>
      <c r="F25" s="1513"/>
      <c r="G25" s="1564"/>
      <c r="H25" s="127">
        <f>SUM(H13:H22)</f>
        <v>0</v>
      </c>
      <c r="I25" s="107"/>
      <c r="J25" s="107"/>
      <c r="K25" s="107"/>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row>
    <row r="26" spans="1:96" ht="15" customHeight="1" x14ac:dyDescent="0.25">
      <c r="A26" s="107"/>
      <c r="B26" s="107"/>
      <c r="C26" s="130"/>
      <c r="D26" s="130"/>
      <c r="E26" s="130"/>
      <c r="F26" s="107"/>
      <c r="G26" s="107"/>
      <c r="H26" s="107"/>
      <c r="I26" s="107"/>
      <c r="J26" s="107"/>
      <c r="K26" s="107"/>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row>
    <row r="27" spans="1:96" ht="27.6" customHeight="1" x14ac:dyDescent="0.25">
      <c r="A27" s="107"/>
      <c r="B27" s="813"/>
      <c r="C27" s="834" t="s">
        <v>1417</v>
      </c>
      <c r="D27" s="813"/>
      <c r="E27" s="813"/>
      <c r="F27" s="813"/>
      <c r="G27" s="813"/>
      <c r="H27" s="813"/>
      <c r="I27" s="813"/>
      <c r="J27" s="464"/>
      <c r="K27" s="464"/>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row>
    <row r="28" spans="1:96" ht="13.8" thickBot="1" x14ac:dyDescent="0.3">
      <c r="A28" s="107"/>
      <c r="B28" s="814"/>
      <c r="C28" s="815"/>
      <c r="D28" s="815"/>
      <c r="E28" s="815"/>
      <c r="F28" s="816"/>
      <c r="G28" s="816"/>
      <c r="H28" s="816"/>
      <c r="I28" s="817"/>
      <c r="J28" s="464"/>
      <c r="K28" s="837"/>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row>
    <row r="29" spans="1:96" ht="87.9" customHeight="1" x14ac:dyDescent="0.25">
      <c r="A29" s="107"/>
      <c r="B29" s="818"/>
      <c r="C29" s="1852" t="s">
        <v>1779</v>
      </c>
      <c r="D29" s="1854" t="s">
        <v>801</v>
      </c>
      <c r="E29" s="1854"/>
      <c r="F29" s="832" t="s">
        <v>1420</v>
      </c>
      <c r="G29" s="1854" t="s">
        <v>1179</v>
      </c>
      <c r="H29" s="833" t="s">
        <v>1419</v>
      </c>
      <c r="I29" s="819"/>
      <c r="J29" s="464"/>
      <c r="K29" s="836" t="s">
        <v>1359</v>
      </c>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row>
    <row r="30" spans="1:96" ht="32.25" customHeight="1" x14ac:dyDescent="0.25">
      <c r="A30" s="107"/>
      <c r="B30" s="818"/>
      <c r="C30" s="1853"/>
      <c r="D30" s="704" t="s">
        <v>63</v>
      </c>
      <c r="E30" s="704" t="s">
        <v>802</v>
      </c>
      <c r="F30" s="704" t="s">
        <v>1180</v>
      </c>
      <c r="G30" s="1855"/>
      <c r="H30" s="465" t="s">
        <v>1181</v>
      </c>
      <c r="I30" s="819"/>
      <c r="J30" s="464"/>
      <c r="K30" s="467"/>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row>
    <row r="31" spans="1:96" ht="30" customHeight="1" x14ac:dyDescent="0.25">
      <c r="A31" s="107"/>
      <c r="B31" s="820"/>
      <c r="C31" s="466" t="s">
        <v>905</v>
      </c>
      <c r="D31" s="821"/>
      <c r="E31" s="822"/>
      <c r="F31" s="823"/>
      <c r="G31" s="823"/>
      <c r="H31" s="706" t="str">
        <f>IF(D31=0,IF(F31=0,"0,00000",D31*F31),IF(F31=0,"Indiqueu factor d'emissió",D31*F31))</f>
        <v>0,00000</v>
      </c>
      <c r="I31" s="824"/>
      <c r="J31" s="464"/>
      <c r="K31" s="1848" t="s">
        <v>1836</v>
      </c>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row>
    <row r="32" spans="1:96" ht="30" customHeight="1" x14ac:dyDescent="0.25">
      <c r="A32" s="107"/>
      <c r="B32" s="820"/>
      <c r="C32" s="466" t="s">
        <v>906</v>
      </c>
      <c r="D32" s="821"/>
      <c r="E32" s="822"/>
      <c r="F32" s="823"/>
      <c r="G32" s="823"/>
      <c r="H32" s="706" t="str">
        <f t="shared" ref="H32:H40" si="1">+IF(D32=0,"0,00000",(D32*F32))</f>
        <v>0,00000</v>
      </c>
      <c r="I32" s="824"/>
      <c r="J32" s="464"/>
      <c r="K32" s="1848"/>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c r="CO32" s="160"/>
      <c r="CP32" s="160"/>
      <c r="CQ32" s="160"/>
      <c r="CR32" s="160"/>
    </row>
    <row r="33" spans="1:96" ht="30" customHeight="1" x14ac:dyDescent="0.25">
      <c r="A33" s="107"/>
      <c r="B33" s="820"/>
      <c r="C33" s="466" t="s">
        <v>907</v>
      </c>
      <c r="D33" s="821"/>
      <c r="E33" s="822"/>
      <c r="F33" s="823"/>
      <c r="G33" s="823"/>
      <c r="H33" s="706" t="str">
        <f t="shared" si="1"/>
        <v>0,00000</v>
      </c>
      <c r="I33" s="824"/>
      <c r="J33" s="464"/>
      <c r="K33" s="1848"/>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row>
    <row r="34" spans="1:96" ht="30" customHeight="1" x14ac:dyDescent="0.25">
      <c r="A34" s="107"/>
      <c r="B34" s="820"/>
      <c r="C34" s="466" t="s">
        <v>908</v>
      </c>
      <c r="D34" s="821"/>
      <c r="E34" s="822"/>
      <c r="F34" s="823"/>
      <c r="G34" s="823"/>
      <c r="H34" s="706" t="str">
        <f t="shared" si="1"/>
        <v>0,00000</v>
      </c>
      <c r="I34" s="824"/>
      <c r="J34" s="464"/>
      <c r="K34" s="467"/>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row>
    <row r="35" spans="1:96" ht="30" customHeight="1" x14ac:dyDescent="0.25">
      <c r="A35" s="107"/>
      <c r="B35" s="820"/>
      <c r="C35" s="466" t="s">
        <v>909</v>
      </c>
      <c r="D35" s="821"/>
      <c r="E35" s="822"/>
      <c r="F35" s="823"/>
      <c r="G35" s="823"/>
      <c r="H35" s="706" t="str">
        <f t="shared" si="1"/>
        <v>0,00000</v>
      </c>
      <c r="I35" s="824"/>
      <c r="J35" s="464"/>
      <c r="K35" s="1845" t="s">
        <v>1780</v>
      </c>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row>
    <row r="36" spans="1:96" ht="30" customHeight="1" x14ac:dyDescent="0.25">
      <c r="A36" s="107"/>
      <c r="B36" s="820"/>
      <c r="C36" s="466" t="s">
        <v>910</v>
      </c>
      <c r="D36" s="821"/>
      <c r="E36" s="822"/>
      <c r="F36" s="823"/>
      <c r="G36" s="823"/>
      <c r="H36" s="706" t="str">
        <f t="shared" si="1"/>
        <v>0,00000</v>
      </c>
      <c r="I36" s="824"/>
      <c r="J36" s="464"/>
      <c r="K36" s="1845"/>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row>
    <row r="37" spans="1:96" ht="30" customHeight="1" x14ac:dyDescent="0.25">
      <c r="A37" s="107"/>
      <c r="B37" s="820"/>
      <c r="C37" s="466" t="s">
        <v>911</v>
      </c>
      <c r="D37" s="821"/>
      <c r="E37" s="822"/>
      <c r="F37" s="823"/>
      <c r="G37" s="823"/>
      <c r="H37" s="706" t="str">
        <f t="shared" si="1"/>
        <v>0,00000</v>
      </c>
      <c r="I37" s="824"/>
      <c r="J37" s="464"/>
      <c r="K37" s="1845"/>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row>
    <row r="38" spans="1:96" ht="30" customHeight="1" x14ac:dyDescent="0.25">
      <c r="A38" s="107"/>
      <c r="B38" s="820"/>
      <c r="C38" s="466" t="s">
        <v>912</v>
      </c>
      <c r="D38" s="821"/>
      <c r="E38" s="822"/>
      <c r="F38" s="823"/>
      <c r="G38" s="823"/>
      <c r="H38" s="706" t="str">
        <f t="shared" si="1"/>
        <v>0,00000</v>
      </c>
      <c r="I38" s="824"/>
      <c r="J38" s="464"/>
      <c r="K38" s="1845"/>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row>
    <row r="39" spans="1:96" ht="30" customHeight="1" x14ac:dyDescent="0.25">
      <c r="A39" s="107"/>
      <c r="B39" s="820"/>
      <c r="C39" s="466" t="s">
        <v>913</v>
      </c>
      <c r="D39" s="821"/>
      <c r="E39" s="822"/>
      <c r="F39" s="823"/>
      <c r="G39" s="823"/>
      <c r="H39" s="706" t="str">
        <f t="shared" si="1"/>
        <v>0,00000</v>
      </c>
      <c r="I39" s="824"/>
      <c r="J39" s="464"/>
      <c r="K39" s="1845"/>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row>
    <row r="40" spans="1:96" ht="30" customHeight="1" thickBot="1" x14ac:dyDescent="0.3">
      <c r="A40" s="107"/>
      <c r="B40" s="820"/>
      <c r="C40" s="468" t="s">
        <v>914</v>
      </c>
      <c r="D40" s="825"/>
      <c r="E40" s="826"/>
      <c r="F40" s="827"/>
      <c r="G40" s="827"/>
      <c r="H40" s="707" t="str">
        <f t="shared" si="1"/>
        <v>0,00000</v>
      </c>
      <c r="I40" s="824"/>
      <c r="J40" s="464"/>
      <c r="K40" s="1845"/>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row>
    <row r="41" spans="1:96" x14ac:dyDescent="0.25">
      <c r="A41" s="107"/>
      <c r="B41" s="828"/>
      <c r="C41" s="829"/>
      <c r="D41" s="829"/>
      <c r="E41" s="829"/>
      <c r="F41" s="829"/>
      <c r="G41" s="829"/>
      <c r="H41" s="829"/>
      <c r="I41" s="830"/>
      <c r="J41" s="464"/>
      <c r="K41" s="1851"/>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row>
    <row r="42" spans="1:96" x14ac:dyDescent="0.25">
      <c r="A42" s="107"/>
      <c r="B42" s="464"/>
      <c r="C42" s="464"/>
      <c r="D42" s="464"/>
      <c r="E42" s="464"/>
      <c r="F42" s="464"/>
      <c r="G42" s="464"/>
      <c r="H42" s="464"/>
      <c r="I42" s="464"/>
      <c r="J42" s="464"/>
      <c r="K42" s="464"/>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c r="CO42" s="160"/>
      <c r="CP42" s="160"/>
      <c r="CQ42" s="160"/>
      <c r="CR42" s="160"/>
    </row>
    <row r="43" spans="1:96" ht="40.5" customHeight="1" thickBot="1" x14ac:dyDescent="0.3">
      <c r="A43" s="107"/>
      <c r="B43" s="464"/>
      <c r="C43" s="464"/>
      <c r="D43" s="464"/>
      <c r="E43" s="464"/>
      <c r="F43" s="464"/>
      <c r="G43" s="831" t="s">
        <v>1184</v>
      </c>
      <c r="H43" s="464"/>
      <c r="I43" s="464"/>
      <c r="J43" s="464"/>
      <c r="K43" s="464"/>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row>
    <row r="44" spans="1:96" ht="115.5" customHeight="1" thickBot="1" x14ac:dyDescent="0.3">
      <c r="A44" s="107"/>
      <c r="B44" s="464"/>
      <c r="C44" s="1849" t="s">
        <v>1416</v>
      </c>
      <c r="D44" s="1850"/>
      <c r="E44" s="1850"/>
      <c r="F44" s="1850"/>
      <c r="G44" s="835"/>
      <c r="H44" s="127">
        <f>SUM(H31:H40)</f>
        <v>0</v>
      </c>
      <c r="I44" s="464"/>
      <c r="J44" s="464"/>
      <c r="K44" s="464"/>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0"/>
      <c r="CJ44" s="160"/>
      <c r="CK44" s="160"/>
      <c r="CL44" s="160"/>
      <c r="CM44" s="160"/>
      <c r="CN44" s="160"/>
      <c r="CO44" s="160"/>
      <c r="CP44" s="160"/>
      <c r="CQ44" s="160"/>
      <c r="CR44" s="160"/>
    </row>
    <row r="45" spans="1:96" x14ac:dyDescent="0.25">
      <c r="A45" s="107"/>
      <c r="B45" s="107"/>
      <c r="C45" s="107"/>
      <c r="D45" s="107"/>
      <c r="E45" s="107"/>
      <c r="F45" s="107"/>
      <c r="G45" s="107"/>
      <c r="H45" s="107"/>
      <c r="I45" s="107"/>
      <c r="J45" s="107"/>
      <c r="K45" s="107"/>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0"/>
      <c r="CJ45" s="160"/>
      <c r="CK45" s="160"/>
      <c r="CL45" s="160"/>
      <c r="CM45" s="160"/>
      <c r="CN45" s="160"/>
      <c r="CO45" s="160"/>
      <c r="CP45" s="160"/>
    </row>
    <row r="46" spans="1:96" x14ac:dyDescent="0.25">
      <c r="A46" s="107"/>
      <c r="B46" s="107"/>
      <c r="C46" s="107"/>
      <c r="D46" s="107"/>
      <c r="E46" s="107"/>
      <c r="F46" s="107"/>
      <c r="G46" s="107"/>
      <c r="H46" s="107"/>
      <c r="I46" s="107"/>
      <c r="J46" s="107"/>
      <c r="K46" s="107"/>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0"/>
      <c r="CJ46" s="160"/>
      <c r="CK46" s="160"/>
      <c r="CL46" s="160"/>
      <c r="CM46" s="160"/>
      <c r="CN46" s="160"/>
      <c r="CO46" s="160"/>
      <c r="CP46" s="160"/>
    </row>
    <row r="47" spans="1:96" x14ac:dyDescent="0.25">
      <c r="A47" s="107"/>
      <c r="B47" s="107"/>
      <c r="C47" s="107"/>
      <c r="D47" s="107"/>
      <c r="E47" s="107"/>
      <c r="F47" s="107"/>
      <c r="G47" s="107"/>
      <c r="H47" s="107"/>
      <c r="I47" s="107"/>
      <c r="J47" s="107"/>
      <c r="K47" s="107"/>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row>
    <row r="48" spans="1:96" x14ac:dyDescent="0.25">
      <c r="A48" s="107"/>
      <c r="B48" s="107"/>
      <c r="C48" s="107"/>
      <c r="D48" s="107"/>
      <c r="E48" s="107"/>
      <c r="F48" s="107"/>
      <c r="G48" s="107"/>
      <c r="H48" s="107"/>
      <c r="I48" s="107"/>
      <c r="J48" s="107"/>
      <c r="K48" s="107"/>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row>
    <row r="49" spans="1:94" x14ac:dyDescent="0.25">
      <c r="A49" s="107"/>
      <c r="B49" s="107"/>
      <c r="C49" s="107"/>
      <c r="D49" s="107"/>
      <c r="E49" s="107"/>
      <c r="F49" s="107"/>
      <c r="G49" s="107"/>
      <c r="H49" s="107"/>
      <c r="I49" s="107"/>
      <c r="J49" s="107"/>
      <c r="K49" s="107"/>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row>
    <row r="50" spans="1:94" x14ac:dyDescent="0.25">
      <c r="A50" s="107"/>
      <c r="B50" s="107"/>
      <c r="C50" s="107"/>
      <c r="D50" s="107"/>
      <c r="E50" s="107"/>
      <c r="F50" s="107"/>
      <c r="G50" s="107"/>
      <c r="H50" s="107"/>
      <c r="I50" s="107"/>
      <c r="J50" s="107"/>
      <c r="K50" s="107"/>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row>
    <row r="51" spans="1:94" x14ac:dyDescent="0.25">
      <c r="A51" s="107"/>
      <c r="B51" s="107"/>
      <c r="C51" s="107"/>
      <c r="D51" s="107"/>
      <c r="E51" s="107"/>
      <c r="F51" s="107"/>
      <c r="G51" s="107"/>
      <c r="H51" s="107"/>
      <c r="I51" s="107"/>
      <c r="J51" s="107"/>
      <c r="K51" s="107"/>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row>
    <row r="52" spans="1:94" x14ac:dyDescent="0.25">
      <c r="A52" s="107"/>
      <c r="B52" s="107"/>
      <c r="C52" s="107"/>
      <c r="D52" s="107"/>
      <c r="E52" s="107"/>
      <c r="F52" s="107"/>
      <c r="G52" s="107"/>
      <c r="H52" s="107"/>
      <c r="I52" s="107"/>
      <c r="J52" s="107"/>
      <c r="K52" s="107"/>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0"/>
      <c r="CJ52" s="160"/>
      <c r="CK52" s="160"/>
      <c r="CL52" s="160"/>
      <c r="CM52" s="160"/>
      <c r="CN52" s="160"/>
      <c r="CO52" s="160"/>
      <c r="CP52" s="160"/>
    </row>
    <row r="53" spans="1:94" x14ac:dyDescent="0.25">
      <c r="A53" s="107"/>
      <c r="B53" s="107"/>
      <c r="C53" s="107"/>
      <c r="D53" s="107"/>
      <c r="E53" s="107"/>
      <c r="F53" s="107"/>
      <c r="G53" s="107"/>
      <c r="H53" s="107"/>
      <c r="I53" s="107"/>
      <c r="J53" s="107"/>
      <c r="K53" s="107"/>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row>
    <row r="54" spans="1:94" x14ac:dyDescent="0.25">
      <c r="A54" s="107"/>
      <c r="B54" s="107"/>
      <c r="C54" s="107"/>
      <c r="D54" s="107"/>
      <c r="E54" s="107"/>
      <c r="F54" s="107"/>
      <c r="G54" s="107"/>
      <c r="H54" s="107"/>
      <c r="I54" s="107"/>
      <c r="J54" s="107"/>
      <c r="K54" s="107"/>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row>
    <row r="55" spans="1:94" x14ac:dyDescent="0.25">
      <c r="A55" s="107"/>
      <c r="B55" s="107"/>
      <c r="C55" s="107"/>
      <c r="D55" s="107"/>
      <c r="E55" s="107"/>
      <c r="F55" s="107"/>
      <c r="G55" s="107"/>
      <c r="H55" s="107"/>
      <c r="I55" s="107"/>
      <c r="J55" s="107"/>
      <c r="K55" s="107"/>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60"/>
      <c r="CK55" s="160"/>
      <c r="CL55" s="160"/>
      <c r="CM55" s="160"/>
      <c r="CN55" s="160"/>
      <c r="CO55" s="160"/>
      <c r="CP55" s="160"/>
    </row>
    <row r="56" spans="1:94" x14ac:dyDescent="0.25">
      <c r="A56" s="107"/>
      <c r="B56" s="107"/>
      <c r="C56" s="107"/>
      <c r="D56" s="107"/>
      <c r="E56" s="107"/>
      <c r="F56" s="107"/>
      <c r="G56" s="107"/>
      <c r="H56" s="107"/>
      <c r="I56" s="107"/>
      <c r="J56" s="107"/>
      <c r="K56" s="107"/>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c r="CO56" s="160"/>
      <c r="CP56" s="160"/>
    </row>
    <row r="57" spans="1:94" x14ac:dyDescent="0.25">
      <c r="A57" s="107"/>
      <c r="B57" s="107"/>
      <c r="C57" s="107"/>
      <c r="D57" s="107"/>
      <c r="E57" s="107"/>
      <c r="F57" s="107"/>
      <c r="G57" s="107"/>
      <c r="H57" s="107"/>
      <c r="I57" s="107"/>
      <c r="J57" s="107"/>
      <c r="K57" s="107"/>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0"/>
      <c r="CJ57" s="160"/>
      <c r="CK57" s="160"/>
      <c r="CL57" s="160"/>
      <c r="CM57" s="160"/>
      <c r="CN57" s="160"/>
      <c r="CO57" s="160"/>
      <c r="CP57" s="160"/>
    </row>
    <row r="58" spans="1:94" x14ac:dyDescent="0.25">
      <c r="A58" s="107"/>
      <c r="B58" s="107"/>
      <c r="C58" s="107"/>
      <c r="D58" s="107"/>
      <c r="E58" s="107"/>
      <c r="F58" s="107"/>
      <c r="G58" s="107"/>
      <c r="H58" s="107"/>
      <c r="I58" s="107"/>
      <c r="J58" s="107"/>
      <c r="K58" s="107"/>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0"/>
      <c r="CJ58" s="160"/>
      <c r="CK58" s="160"/>
      <c r="CL58" s="160"/>
      <c r="CM58" s="160"/>
      <c r="CN58" s="160"/>
      <c r="CO58" s="160"/>
      <c r="CP58" s="160"/>
    </row>
    <row r="59" spans="1:94" x14ac:dyDescent="0.25">
      <c r="A59" s="107"/>
      <c r="B59" s="107"/>
      <c r="C59" s="107"/>
      <c r="D59" s="107"/>
      <c r="E59" s="107"/>
      <c r="F59" s="107"/>
      <c r="G59" s="107"/>
      <c r="H59" s="107"/>
      <c r="I59" s="107"/>
      <c r="J59" s="107"/>
      <c r="K59" s="107"/>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c r="CO59" s="160"/>
      <c r="CP59" s="160"/>
    </row>
    <row r="60" spans="1:94" x14ac:dyDescent="0.25">
      <c r="A60" s="107"/>
      <c r="B60" s="107"/>
      <c r="C60" s="107"/>
      <c r="D60" s="107"/>
      <c r="E60" s="107"/>
      <c r="F60" s="107"/>
      <c r="G60" s="107"/>
      <c r="H60" s="107"/>
      <c r="I60" s="107"/>
      <c r="J60" s="107"/>
      <c r="K60" s="107"/>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row>
    <row r="61" spans="1:94" x14ac:dyDescent="0.25">
      <c r="A61" s="107"/>
      <c r="B61" s="107"/>
      <c r="C61" s="107"/>
      <c r="D61" s="107"/>
      <c r="E61" s="107"/>
      <c r="F61" s="107"/>
      <c r="G61" s="107"/>
      <c r="H61" s="107"/>
      <c r="I61" s="107"/>
      <c r="J61" s="107"/>
      <c r="K61" s="107"/>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row>
    <row r="62" spans="1:94" x14ac:dyDescent="0.25">
      <c r="A62" s="107"/>
      <c r="B62" s="107"/>
      <c r="C62" s="107"/>
      <c r="D62" s="107"/>
      <c r="E62" s="107"/>
      <c r="F62" s="107"/>
      <c r="G62" s="107"/>
      <c r="H62" s="107"/>
      <c r="I62" s="107"/>
      <c r="J62" s="107"/>
      <c r="K62" s="107"/>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row>
    <row r="63" spans="1:94" x14ac:dyDescent="0.25">
      <c r="A63" s="107"/>
      <c r="B63" s="107"/>
      <c r="C63" s="107"/>
      <c r="D63" s="107"/>
      <c r="E63" s="107"/>
      <c r="F63" s="107"/>
      <c r="G63" s="107"/>
      <c r="H63" s="107"/>
      <c r="I63" s="107"/>
      <c r="J63" s="107"/>
      <c r="K63" s="107"/>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row>
    <row r="64" spans="1:94" x14ac:dyDescent="0.25">
      <c r="A64" s="107"/>
      <c r="B64" s="107"/>
      <c r="C64" s="107"/>
      <c r="D64" s="107"/>
      <c r="E64" s="107"/>
      <c r="F64" s="107"/>
      <c r="G64" s="107"/>
      <c r="H64" s="107"/>
      <c r="I64" s="107"/>
      <c r="J64" s="107"/>
      <c r="K64" s="107"/>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row>
    <row r="65" spans="1:94" x14ac:dyDescent="0.25">
      <c r="A65" s="107"/>
      <c r="B65" s="107"/>
      <c r="C65" s="107"/>
      <c r="D65" s="107"/>
      <c r="E65" s="107"/>
      <c r="F65" s="107"/>
      <c r="G65" s="107"/>
      <c r="H65" s="107"/>
      <c r="I65" s="107"/>
      <c r="J65" s="107"/>
      <c r="K65" s="107"/>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row>
    <row r="66" spans="1:94" x14ac:dyDescent="0.25">
      <c r="A66" s="107"/>
      <c r="B66" s="107"/>
      <c r="C66" s="107"/>
      <c r="D66" s="107"/>
      <c r="E66" s="107"/>
      <c r="F66" s="107"/>
      <c r="G66" s="107"/>
      <c r="H66" s="107"/>
      <c r="I66" s="107"/>
      <c r="J66" s="107"/>
      <c r="K66" s="107"/>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row>
    <row r="67" spans="1:94" x14ac:dyDescent="0.25">
      <c r="A67" s="107"/>
      <c r="B67" s="107"/>
      <c r="C67" s="107"/>
      <c r="D67" s="107"/>
      <c r="E67" s="107"/>
      <c r="F67" s="107"/>
      <c r="G67" s="107"/>
      <c r="H67" s="107"/>
      <c r="I67" s="107"/>
      <c r="J67" s="107"/>
      <c r="K67" s="107"/>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c r="CO67" s="160"/>
      <c r="CP67" s="160"/>
    </row>
    <row r="68" spans="1:94" x14ac:dyDescent="0.25">
      <c r="A68" s="107"/>
      <c r="B68" s="107"/>
      <c r="C68" s="107"/>
      <c r="D68" s="107"/>
      <c r="E68" s="107"/>
      <c r="F68" s="107"/>
      <c r="G68" s="107"/>
      <c r="H68" s="107"/>
      <c r="I68" s="107"/>
      <c r="J68" s="107"/>
      <c r="K68" s="107"/>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c r="CO68" s="160"/>
      <c r="CP68" s="160"/>
    </row>
    <row r="69" spans="1:94" x14ac:dyDescent="0.25">
      <c r="A69" s="107"/>
      <c r="B69" s="107"/>
      <c r="C69" s="107"/>
      <c r="D69" s="107"/>
      <c r="E69" s="107"/>
      <c r="F69" s="107"/>
      <c r="G69" s="107"/>
      <c r="H69" s="107"/>
      <c r="I69" s="107"/>
      <c r="J69" s="107"/>
      <c r="K69" s="107"/>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160"/>
      <c r="CK69" s="160"/>
      <c r="CL69" s="160"/>
      <c r="CM69" s="160"/>
      <c r="CN69" s="160"/>
      <c r="CO69" s="160"/>
      <c r="CP69" s="160"/>
    </row>
    <row r="70" spans="1:94" x14ac:dyDescent="0.25">
      <c r="A70" s="107"/>
      <c r="B70" s="107"/>
      <c r="C70" s="107"/>
      <c r="D70" s="107"/>
      <c r="E70" s="107"/>
      <c r="F70" s="107"/>
      <c r="G70" s="107"/>
      <c r="H70" s="107"/>
      <c r="I70" s="107"/>
      <c r="J70" s="107"/>
      <c r="K70" s="107"/>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row>
    <row r="71" spans="1:94" x14ac:dyDescent="0.25">
      <c r="A71" s="107"/>
      <c r="B71" s="107"/>
      <c r="C71" s="107"/>
      <c r="D71" s="107"/>
      <c r="E71" s="107"/>
      <c r="F71" s="107"/>
      <c r="G71" s="107"/>
      <c r="H71" s="107"/>
      <c r="I71" s="107"/>
      <c r="J71" s="107"/>
      <c r="K71" s="107"/>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row>
    <row r="72" spans="1:94" x14ac:dyDescent="0.25">
      <c r="A72" s="107"/>
      <c r="B72" s="107"/>
      <c r="C72" s="107"/>
      <c r="D72" s="107"/>
      <c r="E72" s="107"/>
      <c r="F72" s="107"/>
      <c r="G72" s="107"/>
      <c r="H72" s="107"/>
      <c r="I72" s="107"/>
      <c r="J72" s="107"/>
      <c r="K72" s="107"/>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row>
    <row r="73" spans="1:94" x14ac:dyDescent="0.25">
      <c r="A73" s="107"/>
      <c r="B73" s="107"/>
      <c r="C73" s="107"/>
      <c r="D73" s="107"/>
      <c r="E73" s="107"/>
      <c r="F73" s="107"/>
      <c r="G73" s="107"/>
      <c r="H73" s="107"/>
      <c r="I73" s="107"/>
      <c r="J73" s="107"/>
      <c r="K73" s="107"/>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c r="CO73" s="160"/>
      <c r="CP73" s="160"/>
    </row>
    <row r="74" spans="1:94" x14ac:dyDescent="0.25">
      <c r="A74" s="107"/>
      <c r="B74" s="107"/>
      <c r="C74" s="107"/>
      <c r="D74" s="107"/>
      <c r="E74" s="107"/>
      <c r="F74" s="107"/>
      <c r="G74" s="107"/>
      <c r="H74" s="107"/>
      <c r="I74" s="107"/>
      <c r="J74" s="107"/>
      <c r="K74" s="107"/>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c r="CO74" s="160"/>
      <c r="CP74" s="160"/>
    </row>
    <row r="75" spans="1:94" x14ac:dyDescent="0.25">
      <c r="A75" s="107"/>
      <c r="B75" s="107"/>
      <c r="C75" s="107"/>
      <c r="D75" s="107"/>
      <c r="E75" s="107"/>
      <c r="F75" s="107"/>
      <c r="G75" s="107"/>
      <c r="H75" s="107"/>
      <c r="I75" s="107"/>
      <c r="J75" s="107"/>
      <c r="K75" s="107"/>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0"/>
      <c r="CJ75" s="160"/>
      <c r="CK75" s="160"/>
      <c r="CL75" s="160"/>
      <c r="CM75" s="160"/>
      <c r="CN75" s="160"/>
      <c r="CO75" s="160"/>
      <c r="CP75" s="160"/>
    </row>
    <row r="76" spans="1:94" x14ac:dyDescent="0.25">
      <c r="A76" s="107"/>
      <c r="B76" s="107"/>
      <c r="C76" s="107"/>
      <c r="D76" s="107"/>
      <c r="E76" s="107"/>
      <c r="F76" s="107"/>
      <c r="G76" s="107"/>
      <c r="H76" s="107"/>
      <c r="I76" s="107"/>
      <c r="J76" s="107"/>
      <c r="K76" s="107"/>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c r="CO76" s="160"/>
      <c r="CP76" s="160"/>
    </row>
    <row r="77" spans="1:94" x14ac:dyDescent="0.25">
      <c r="A77" s="107"/>
      <c r="B77" s="107"/>
      <c r="C77" s="107"/>
      <c r="D77" s="107"/>
      <c r="E77" s="107"/>
      <c r="F77" s="107"/>
      <c r="G77" s="107"/>
      <c r="H77" s="107"/>
      <c r="I77" s="107"/>
      <c r="J77" s="107"/>
      <c r="K77" s="107"/>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0"/>
      <c r="CJ77" s="160"/>
      <c r="CK77" s="160"/>
      <c r="CL77" s="160"/>
      <c r="CM77" s="160"/>
      <c r="CN77" s="160"/>
      <c r="CO77" s="160"/>
      <c r="CP77" s="160"/>
    </row>
    <row r="78" spans="1:94" x14ac:dyDescent="0.25">
      <c r="A78" s="107"/>
      <c r="B78" s="107"/>
      <c r="C78" s="107"/>
      <c r="D78" s="107"/>
      <c r="E78" s="107"/>
      <c r="F78" s="107"/>
      <c r="G78" s="107"/>
      <c r="H78" s="107"/>
      <c r="I78" s="107"/>
      <c r="J78" s="107"/>
      <c r="K78" s="107"/>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0"/>
      <c r="CJ78" s="160"/>
      <c r="CK78" s="160"/>
      <c r="CL78" s="160"/>
      <c r="CM78" s="160"/>
      <c r="CN78" s="160"/>
      <c r="CO78" s="160"/>
      <c r="CP78" s="160"/>
    </row>
    <row r="79" spans="1:94" x14ac:dyDescent="0.25">
      <c r="A79" s="107"/>
      <c r="B79" s="107"/>
      <c r="C79" s="107"/>
      <c r="D79" s="107"/>
      <c r="E79" s="107"/>
      <c r="F79" s="107"/>
      <c r="G79" s="107"/>
      <c r="H79" s="107"/>
      <c r="I79" s="107"/>
      <c r="J79" s="107"/>
      <c r="K79" s="107"/>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160"/>
      <c r="CK79" s="160"/>
      <c r="CL79" s="160"/>
      <c r="CM79" s="160"/>
      <c r="CN79" s="160"/>
      <c r="CO79" s="160"/>
      <c r="CP79" s="160"/>
    </row>
    <row r="80" spans="1:94" x14ac:dyDescent="0.25">
      <c r="A80" s="107"/>
      <c r="B80" s="107"/>
      <c r="C80" s="107"/>
      <c r="D80" s="107"/>
      <c r="E80" s="107"/>
      <c r="F80" s="107"/>
      <c r="G80" s="107"/>
      <c r="H80" s="107"/>
      <c r="I80" s="107"/>
      <c r="J80" s="107"/>
      <c r="K80" s="107"/>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160"/>
      <c r="CK80" s="160"/>
      <c r="CL80" s="160"/>
      <c r="CM80" s="160"/>
      <c r="CN80" s="160"/>
      <c r="CO80" s="160"/>
      <c r="CP80" s="160"/>
    </row>
    <row r="81" spans="1:94" x14ac:dyDescent="0.25">
      <c r="A81" s="107"/>
      <c r="B81" s="107"/>
      <c r="C81" s="107"/>
      <c r="D81" s="107"/>
      <c r="E81" s="107"/>
      <c r="F81" s="107"/>
      <c r="G81" s="107"/>
      <c r="H81" s="107"/>
      <c r="I81" s="107"/>
      <c r="J81" s="107"/>
      <c r="K81" s="107"/>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0"/>
      <c r="CJ81" s="160"/>
      <c r="CK81" s="160"/>
      <c r="CL81" s="160"/>
      <c r="CM81" s="160"/>
      <c r="CN81" s="160"/>
      <c r="CO81" s="160"/>
      <c r="CP81" s="160"/>
    </row>
    <row r="82" spans="1:94" x14ac:dyDescent="0.25">
      <c r="A82" s="107"/>
      <c r="B82" s="107"/>
      <c r="C82" s="107"/>
      <c r="D82" s="107"/>
      <c r="E82" s="107"/>
      <c r="F82" s="107"/>
      <c r="G82" s="107"/>
      <c r="H82" s="107"/>
      <c r="I82" s="107"/>
      <c r="J82" s="107"/>
      <c r="K82" s="107"/>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0"/>
      <c r="CJ82" s="160"/>
      <c r="CK82" s="160"/>
      <c r="CL82" s="160"/>
      <c r="CM82" s="160"/>
      <c r="CN82" s="160"/>
      <c r="CO82" s="160"/>
      <c r="CP82" s="160"/>
    </row>
    <row r="83" spans="1:94" x14ac:dyDescent="0.25">
      <c r="A83" s="107"/>
      <c r="B83" s="107"/>
      <c r="C83" s="107"/>
      <c r="D83" s="107"/>
      <c r="E83" s="107"/>
      <c r="F83" s="107"/>
      <c r="G83" s="107"/>
      <c r="H83" s="107"/>
      <c r="I83" s="107"/>
      <c r="J83" s="107"/>
      <c r="K83" s="107"/>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160"/>
      <c r="CK83" s="160"/>
      <c r="CL83" s="160"/>
      <c r="CM83" s="160"/>
      <c r="CN83" s="160"/>
      <c r="CO83" s="160"/>
      <c r="CP83" s="160"/>
    </row>
    <row r="84" spans="1:94" x14ac:dyDescent="0.25">
      <c r="A84" s="107"/>
      <c r="B84" s="107"/>
      <c r="C84" s="107"/>
      <c r="D84" s="107"/>
      <c r="E84" s="107"/>
      <c r="F84" s="107"/>
      <c r="G84" s="107"/>
      <c r="H84" s="107"/>
      <c r="I84" s="107"/>
      <c r="J84" s="107"/>
      <c r="K84" s="107"/>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row>
    <row r="85" spans="1:94" x14ac:dyDescent="0.25">
      <c r="A85" s="107"/>
      <c r="B85" s="107"/>
      <c r="C85" s="107"/>
      <c r="D85" s="107"/>
      <c r="E85" s="107"/>
      <c r="F85" s="107"/>
      <c r="G85" s="107"/>
      <c r="H85" s="107"/>
      <c r="I85" s="107"/>
      <c r="J85" s="107"/>
      <c r="K85" s="107"/>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c r="CO85" s="160"/>
      <c r="CP85" s="160"/>
    </row>
    <row r="86" spans="1:94" x14ac:dyDescent="0.25">
      <c r="A86" s="107"/>
      <c r="B86" s="107"/>
      <c r="C86" s="107"/>
      <c r="D86" s="107"/>
      <c r="E86" s="107"/>
      <c r="F86" s="107"/>
      <c r="G86" s="107"/>
      <c r="H86" s="107"/>
      <c r="I86" s="107"/>
      <c r="J86" s="107"/>
      <c r="K86" s="107"/>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c r="CO86" s="160"/>
      <c r="CP86" s="160"/>
    </row>
    <row r="87" spans="1:94" x14ac:dyDescent="0.25">
      <c r="A87" s="107"/>
      <c r="B87" s="107"/>
      <c r="C87" s="107"/>
      <c r="D87" s="107"/>
      <c r="E87" s="107"/>
      <c r="F87" s="107"/>
      <c r="G87" s="107"/>
      <c r="H87" s="107"/>
      <c r="I87" s="107"/>
      <c r="J87" s="107"/>
      <c r="K87" s="107"/>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row>
    <row r="88" spans="1:94" x14ac:dyDescent="0.25">
      <c r="A88" s="107"/>
      <c r="B88" s="107"/>
      <c r="C88" s="107"/>
      <c r="D88" s="107"/>
      <c r="E88" s="107"/>
      <c r="F88" s="107"/>
      <c r="G88" s="107"/>
      <c r="H88" s="107"/>
      <c r="I88" s="107"/>
      <c r="J88" s="107"/>
      <c r="K88" s="107"/>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c r="CO88" s="160"/>
      <c r="CP88" s="160"/>
    </row>
    <row r="89" spans="1:94" x14ac:dyDescent="0.25">
      <c r="A89" s="107"/>
      <c r="B89" s="107"/>
      <c r="C89" s="107"/>
      <c r="D89" s="107"/>
      <c r="E89" s="107"/>
      <c r="F89" s="107"/>
      <c r="G89" s="107"/>
      <c r="H89" s="107"/>
      <c r="I89" s="107"/>
      <c r="J89" s="107"/>
      <c r="K89" s="107"/>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c r="CO89" s="160"/>
      <c r="CP89" s="160"/>
    </row>
    <row r="90" spans="1:94" x14ac:dyDescent="0.25">
      <c r="A90" s="107"/>
      <c r="B90" s="107"/>
      <c r="C90" s="107"/>
      <c r="D90" s="107"/>
      <c r="E90" s="107"/>
      <c r="F90" s="107"/>
      <c r="G90" s="107"/>
      <c r="H90" s="107"/>
      <c r="I90" s="107"/>
      <c r="J90" s="107"/>
      <c r="K90" s="107"/>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c r="CO90" s="160"/>
      <c r="CP90" s="160"/>
    </row>
    <row r="91" spans="1:94" x14ac:dyDescent="0.25">
      <c r="A91" s="107"/>
      <c r="B91" s="107"/>
      <c r="C91" s="107"/>
      <c r="D91" s="107"/>
      <c r="E91" s="107"/>
      <c r="F91" s="107"/>
      <c r="G91" s="107"/>
      <c r="H91" s="107"/>
      <c r="I91" s="107"/>
      <c r="J91" s="107"/>
      <c r="K91" s="107"/>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160"/>
      <c r="CK91" s="160"/>
      <c r="CL91" s="160"/>
      <c r="CM91" s="160"/>
      <c r="CN91" s="160"/>
      <c r="CO91" s="160"/>
      <c r="CP91" s="160"/>
    </row>
    <row r="92" spans="1:94" x14ac:dyDescent="0.25">
      <c r="A92" s="107"/>
      <c r="B92" s="107"/>
      <c r="C92" s="107"/>
      <c r="D92" s="107"/>
      <c r="E92" s="107"/>
      <c r="F92" s="107"/>
      <c r="G92" s="107"/>
      <c r="H92" s="107"/>
      <c r="I92" s="107"/>
      <c r="J92" s="107"/>
      <c r="K92" s="107"/>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160"/>
      <c r="CK92" s="160"/>
      <c r="CL92" s="160"/>
      <c r="CM92" s="160"/>
      <c r="CN92" s="160"/>
      <c r="CO92" s="160"/>
      <c r="CP92" s="160"/>
    </row>
    <row r="93" spans="1:94" x14ac:dyDescent="0.25">
      <c r="A93" s="107"/>
      <c r="B93" s="107"/>
      <c r="C93" s="107"/>
      <c r="D93" s="107"/>
      <c r="E93" s="107"/>
      <c r="F93" s="107"/>
      <c r="G93" s="107"/>
      <c r="H93" s="107"/>
      <c r="I93" s="107"/>
      <c r="J93" s="107"/>
      <c r="K93" s="107"/>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160"/>
      <c r="CK93" s="160"/>
      <c r="CL93" s="160"/>
      <c r="CM93" s="160"/>
      <c r="CN93" s="160"/>
      <c r="CO93" s="160"/>
      <c r="CP93" s="160"/>
    </row>
    <row r="94" spans="1:94" x14ac:dyDescent="0.25">
      <c r="A94" s="107"/>
      <c r="B94" s="107"/>
      <c r="C94" s="107"/>
      <c r="D94" s="107"/>
      <c r="E94" s="107"/>
      <c r="F94" s="107"/>
      <c r="G94" s="107"/>
      <c r="H94" s="107"/>
      <c r="I94" s="107"/>
      <c r="J94" s="107"/>
      <c r="K94" s="107"/>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row>
    <row r="95" spans="1:94" x14ac:dyDescent="0.25">
      <c r="A95" s="107"/>
      <c r="B95" s="107"/>
      <c r="C95" s="107"/>
      <c r="D95" s="107"/>
      <c r="E95" s="107"/>
      <c r="F95" s="107"/>
      <c r="G95" s="107"/>
      <c r="H95" s="107"/>
      <c r="I95" s="107"/>
      <c r="J95" s="107"/>
      <c r="K95" s="107"/>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160"/>
      <c r="CK95" s="160"/>
      <c r="CL95" s="160"/>
      <c r="CM95" s="160"/>
      <c r="CN95" s="160"/>
      <c r="CO95" s="160"/>
      <c r="CP95" s="160"/>
    </row>
    <row r="96" spans="1:94" x14ac:dyDescent="0.25">
      <c r="A96" s="107"/>
      <c r="B96" s="107"/>
      <c r="C96" s="107"/>
      <c r="D96" s="107"/>
      <c r="E96" s="107"/>
      <c r="F96" s="107"/>
      <c r="G96" s="107"/>
      <c r="H96" s="107"/>
      <c r="I96" s="107"/>
      <c r="J96" s="107"/>
      <c r="K96" s="107"/>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row>
    <row r="97" spans="1:94" x14ac:dyDescent="0.25">
      <c r="A97" s="107"/>
      <c r="B97" s="107"/>
      <c r="C97" s="107"/>
      <c r="D97" s="107"/>
      <c r="E97" s="107"/>
      <c r="F97" s="107"/>
      <c r="G97" s="107"/>
      <c r="H97" s="107"/>
      <c r="I97" s="107"/>
      <c r="J97" s="107"/>
      <c r="K97" s="107"/>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160"/>
      <c r="CK97" s="160"/>
      <c r="CL97" s="160"/>
      <c r="CM97" s="160"/>
      <c r="CN97" s="160"/>
      <c r="CO97" s="160"/>
      <c r="CP97" s="160"/>
    </row>
    <row r="98" spans="1:94" x14ac:dyDescent="0.25">
      <c r="A98" s="107"/>
      <c r="B98" s="107"/>
      <c r="C98" s="107"/>
      <c r="D98" s="107"/>
      <c r="E98" s="107"/>
      <c r="F98" s="107"/>
      <c r="G98" s="107"/>
      <c r="H98" s="107"/>
      <c r="I98" s="107"/>
      <c r="J98" s="107"/>
      <c r="K98" s="107"/>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160"/>
      <c r="CK98" s="160"/>
      <c r="CL98" s="160"/>
      <c r="CM98" s="160"/>
      <c r="CN98" s="160"/>
      <c r="CO98" s="160"/>
      <c r="CP98" s="160"/>
    </row>
    <row r="99" spans="1:94" x14ac:dyDescent="0.25">
      <c r="A99" s="107"/>
      <c r="B99" s="107"/>
      <c r="C99" s="107"/>
      <c r="D99" s="107"/>
      <c r="E99" s="107"/>
      <c r="F99" s="107"/>
      <c r="G99" s="107"/>
      <c r="H99" s="107"/>
      <c r="I99" s="107"/>
      <c r="J99" s="107"/>
      <c r="K99" s="107"/>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160"/>
      <c r="CK99" s="160"/>
      <c r="CL99" s="160"/>
      <c r="CM99" s="160"/>
      <c r="CN99" s="160"/>
      <c r="CO99" s="160"/>
      <c r="CP99" s="160"/>
    </row>
    <row r="100" spans="1:94" x14ac:dyDescent="0.25">
      <c r="A100" s="107"/>
      <c r="B100" s="107"/>
      <c r="C100" s="107"/>
      <c r="D100" s="107"/>
      <c r="E100" s="107"/>
      <c r="F100" s="107"/>
      <c r="G100" s="107"/>
      <c r="H100" s="107"/>
      <c r="I100" s="107"/>
      <c r="J100" s="107"/>
      <c r="K100" s="107"/>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0"/>
      <c r="CJ100" s="160"/>
      <c r="CK100" s="160"/>
      <c r="CL100" s="160"/>
      <c r="CM100" s="160"/>
      <c r="CN100" s="160"/>
      <c r="CO100" s="160"/>
      <c r="CP100" s="160"/>
    </row>
    <row r="101" spans="1:94" x14ac:dyDescent="0.25">
      <c r="A101" s="107"/>
      <c r="B101" s="107"/>
      <c r="C101" s="107"/>
      <c r="D101" s="107"/>
      <c r="E101" s="107"/>
      <c r="F101" s="107"/>
      <c r="G101" s="107"/>
      <c r="H101" s="107"/>
      <c r="I101" s="107"/>
      <c r="J101" s="107"/>
      <c r="K101" s="107"/>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160"/>
      <c r="CK101" s="160"/>
      <c r="CL101" s="160"/>
      <c r="CM101" s="160"/>
      <c r="CN101" s="160"/>
      <c r="CO101" s="160"/>
      <c r="CP101" s="160"/>
    </row>
    <row r="102" spans="1:94" x14ac:dyDescent="0.25">
      <c r="A102" s="107"/>
      <c r="B102" s="107"/>
      <c r="C102" s="107"/>
      <c r="D102" s="107"/>
      <c r="E102" s="107"/>
      <c r="F102" s="107"/>
      <c r="G102" s="107"/>
      <c r="H102" s="107"/>
      <c r="I102" s="107"/>
      <c r="J102" s="107"/>
      <c r="K102" s="107"/>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0"/>
      <c r="CJ102" s="160"/>
      <c r="CK102" s="160"/>
      <c r="CL102" s="160"/>
      <c r="CM102" s="160"/>
      <c r="CN102" s="160"/>
      <c r="CO102" s="160"/>
      <c r="CP102" s="160"/>
    </row>
    <row r="103" spans="1:94" x14ac:dyDescent="0.25">
      <c r="A103" s="107"/>
      <c r="B103" s="107"/>
      <c r="C103" s="107"/>
      <c r="D103" s="107"/>
      <c r="E103" s="107"/>
      <c r="F103" s="107"/>
      <c r="G103" s="107"/>
      <c r="H103" s="107"/>
      <c r="I103" s="107"/>
      <c r="J103" s="107"/>
      <c r="K103" s="107"/>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0"/>
      <c r="CJ103" s="160"/>
      <c r="CK103" s="160"/>
      <c r="CL103" s="160"/>
      <c r="CM103" s="160"/>
      <c r="CN103" s="160"/>
      <c r="CO103" s="160"/>
      <c r="CP103" s="160"/>
    </row>
    <row r="104" spans="1:94" x14ac:dyDescent="0.25">
      <c r="A104" s="107"/>
      <c r="B104" s="107"/>
      <c r="C104" s="107"/>
      <c r="D104" s="107"/>
      <c r="E104" s="107"/>
      <c r="F104" s="107"/>
      <c r="G104" s="107"/>
      <c r="H104" s="107"/>
      <c r="I104" s="107"/>
      <c r="J104" s="107"/>
      <c r="K104" s="107"/>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row>
    <row r="105" spans="1:94" x14ac:dyDescent="0.25">
      <c r="A105" s="107"/>
      <c r="B105" s="107"/>
      <c r="C105" s="107"/>
      <c r="D105" s="107"/>
      <c r="E105" s="107"/>
      <c r="F105" s="107"/>
      <c r="G105" s="107"/>
      <c r="H105" s="107"/>
      <c r="I105" s="107"/>
      <c r="J105" s="107"/>
      <c r="K105" s="107"/>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0"/>
      <c r="CJ105" s="160"/>
      <c r="CK105" s="160"/>
      <c r="CL105" s="160"/>
      <c r="CM105" s="160"/>
      <c r="CN105" s="160"/>
      <c r="CO105" s="160"/>
      <c r="CP105" s="160"/>
    </row>
    <row r="106" spans="1:94" x14ac:dyDescent="0.25">
      <c r="A106" s="107"/>
      <c r="B106" s="107"/>
      <c r="C106" s="107"/>
      <c r="D106" s="107"/>
      <c r="E106" s="107"/>
      <c r="F106" s="107"/>
      <c r="G106" s="107"/>
      <c r="H106" s="107"/>
      <c r="I106" s="107"/>
      <c r="J106" s="107"/>
      <c r="K106" s="107"/>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0"/>
      <c r="CJ106" s="160"/>
      <c r="CK106" s="160"/>
      <c r="CL106" s="160"/>
      <c r="CM106" s="160"/>
      <c r="CN106" s="160"/>
      <c r="CO106" s="160"/>
      <c r="CP106" s="160"/>
    </row>
    <row r="107" spans="1:94" x14ac:dyDescent="0.25">
      <c r="A107" s="107"/>
      <c r="B107" s="107"/>
      <c r="C107" s="107"/>
      <c r="D107" s="107"/>
      <c r="E107" s="107"/>
      <c r="F107" s="107"/>
      <c r="G107" s="107"/>
      <c r="H107" s="107"/>
      <c r="I107" s="107"/>
      <c r="J107" s="107"/>
      <c r="K107" s="107"/>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0"/>
      <c r="CJ107" s="160"/>
      <c r="CK107" s="160"/>
      <c r="CL107" s="160"/>
      <c r="CM107" s="160"/>
      <c r="CN107" s="160"/>
      <c r="CO107" s="160"/>
      <c r="CP107" s="160"/>
    </row>
    <row r="108" spans="1:94" x14ac:dyDescent="0.25">
      <c r="A108" s="107"/>
      <c r="B108" s="107"/>
      <c r="C108" s="107"/>
      <c r="D108" s="107"/>
      <c r="E108" s="107"/>
      <c r="F108" s="107"/>
      <c r="G108" s="107"/>
      <c r="H108" s="107"/>
      <c r="I108" s="107"/>
      <c r="J108" s="107"/>
      <c r="K108" s="107"/>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0"/>
      <c r="CJ108" s="160"/>
      <c r="CK108" s="160"/>
      <c r="CL108" s="160"/>
      <c r="CM108" s="160"/>
      <c r="CN108" s="160"/>
      <c r="CO108" s="160"/>
      <c r="CP108" s="160"/>
    </row>
    <row r="109" spans="1:94" x14ac:dyDescent="0.25">
      <c r="A109" s="107"/>
      <c r="B109" s="107"/>
      <c r="C109" s="107"/>
      <c r="D109" s="107"/>
      <c r="E109" s="107"/>
      <c r="F109" s="107"/>
      <c r="G109" s="107"/>
      <c r="H109" s="107"/>
      <c r="I109" s="107"/>
      <c r="J109" s="107"/>
      <c r="K109" s="107"/>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0"/>
      <c r="CJ109" s="160"/>
      <c r="CK109" s="160"/>
      <c r="CL109" s="160"/>
      <c r="CM109" s="160"/>
      <c r="CN109" s="160"/>
      <c r="CO109" s="160"/>
      <c r="CP109" s="160"/>
    </row>
    <row r="110" spans="1:94" x14ac:dyDescent="0.25">
      <c r="A110" s="107"/>
      <c r="B110" s="107"/>
      <c r="C110" s="107"/>
      <c r="D110" s="107"/>
      <c r="E110" s="107"/>
      <c r="F110" s="107"/>
      <c r="G110" s="107"/>
      <c r="H110" s="107"/>
      <c r="I110" s="107"/>
      <c r="J110" s="107"/>
      <c r="K110" s="107"/>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0"/>
      <c r="CJ110" s="160"/>
      <c r="CK110" s="160"/>
      <c r="CL110" s="160"/>
      <c r="CM110" s="160"/>
      <c r="CN110" s="160"/>
      <c r="CO110" s="160"/>
      <c r="CP110" s="160"/>
    </row>
    <row r="111" spans="1:94" x14ac:dyDescent="0.25">
      <c r="A111" s="107"/>
      <c r="B111" s="107"/>
      <c r="C111" s="107"/>
      <c r="D111" s="107"/>
      <c r="E111" s="107"/>
      <c r="F111" s="107"/>
      <c r="G111" s="107"/>
      <c r="H111" s="107"/>
      <c r="I111" s="107"/>
      <c r="J111" s="107"/>
      <c r="K111" s="107"/>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0"/>
      <c r="CJ111" s="160"/>
      <c r="CK111" s="160"/>
      <c r="CL111" s="160"/>
      <c r="CM111" s="160"/>
      <c r="CN111" s="160"/>
      <c r="CO111" s="160"/>
      <c r="CP111" s="160"/>
    </row>
    <row r="112" spans="1:94" x14ac:dyDescent="0.25">
      <c r="A112" s="107"/>
      <c r="B112" s="107"/>
      <c r="C112" s="107"/>
      <c r="D112" s="107"/>
      <c r="E112" s="107"/>
      <c r="F112" s="107"/>
      <c r="G112" s="107"/>
      <c r="H112" s="107"/>
      <c r="I112" s="107"/>
      <c r="J112" s="107"/>
      <c r="K112" s="107"/>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0"/>
      <c r="CJ112" s="160"/>
      <c r="CK112" s="160"/>
      <c r="CL112" s="160"/>
      <c r="CM112" s="160"/>
      <c r="CN112" s="160"/>
      <c r="CO112" s="160"/>
      <c r="CP112" s="160"/>
    </row>
    <row r="113" spans="1:94" x14ac:dyDescent="0.25">
      <c r="A113" s="107"/>
      <c r="B113" s="107"/>
      <c r="C113" s="107"/>
      <c r="D113" s="107"/>
      <c r="E113" s="107"/>
      <c r="F113" s="107"/>
      <c r="G113" s="107"/>
      <c r="H113" s="107"/>
      <c r="I113" s="107"/>
      <c r="J113" s="107"/>
      <c r="K113" s="107"/>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0"/>
      <c r="CJ113" s="160"/>
      <c r="CK113" s="160"/>
      <c r="CL113" s="160"/>
      <c r="CM113" s="160"/>
      <c r="CN113" s="160"/>
      <c r="CO113" s="160"/>
      <c r="CP113" s="160"/>
    </row>
    <row r="114" spans="1:94" x14ac:dyDescent="0.25">
      <c r="A114" s="107"/>
      <c r="B114" s="107"/>
      <c r="C114" s="107"/>
      <c r="D114" s="107"/>
      <c r="E114" s="107"/>
      <c r="F114" s="107"/>
      <c r="G114" s="107"/>
      <c r="H114" s="107"/>
      <c r="I114" s="107"/>
      <c r="J114" s="107"/>
      <c r="K114" s="107"/>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row>
    <row r="115" spans="1:94" x14ac:dyDescent="0.25">
      <c r="A115" s="107"/>
      <c r="B115" s="107"/>
      <c r="C115" s="107"/>
      <c r="D115" s="107"/>
      <c r="E115" s="107"/>
      <c r="F115" s="107"/>
      <c r="G115" s="107"/>
      <c r="H115" s="107"/>
      <c r="I115" s="107"/>
      <c r="J115" s="107"/>
      <c r="K115" s="107"/>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row>
    <row r="116" spans="1:94" x14ac:dyDescent="0.25">
      <c r="A116" s="107"/>
      <c r="B116" s="107"/>
      <c r="C116" s="107"/>
      <c r="D116" s="107"/>
      <c r="E116" s="107"/>
      <c r="F116" s="107"/>
      <c r="G116" s="107"/>
      <c r="H116" s="107"/>
      <c r="I116" s="107"/>
      <c r="J116" s="107"/>
      <c r="K116" s="107"/>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c r="CO116" s="160"/>
      <c r="CP116" s="160"/>
    </row>
    <row r="117" spans="1:94" x14ac:dyDescent="0.25">
      <c r="A117" s="107"/>
      <c r="B117" s="107"/>
      <c r="C117" s="107"/>
      <c r="D117" s="107"/>
      <c r="E117" s="107"/>
      <c r="F117" s="107"/>
      <c r="G117" s="107"/>
      <c r="H117" s="107"/>
      <c r="I117" s="107"/>
      <c r="J117" s="107"/>
      <c r="K117" s="107"/>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row>
    <row r="118" spans="1:94" x14ac:dyDescent="0.25">
      <c r="A118" s="107"/>
      <c r="B118" s="107"/>
      <c r="C118" s="107"/>
      <c r="D118" s="107"/>
      <c r="E118" s="107"/>
      <c r="F118" s="107"/>
      <c r="G118" s="107"/>
      <c r="H118" s="107"/>
      <c r="I118" s="107"/>
      <c r="J118" s="107"/>
      <c r="K118" s="107"/>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0"/>
      <c r="CJ118" s="160"/>
      <c r="CK118" s="160"/>
      <c r="CL118" s="160"/>
      <c r="CM118" s="160"/>
      <c r="CN118" s="160"/>
      <c r="CO118" s="160"/>
      <c r="CP118" s="160"/>
    </row>
    <row r="119" spans="1:94" x14ac:dyDescent="0.25">
      <c r="A119" s="107"/>
      <c r="B119" s="107"/>
      <c r="C119" s="107"/>
      <c r="D119" s="107"/>
      <c r="E119" s="107"/>
      <c r="F119" s="107"/>
      <c r="G119" s="107"/>
      <c r="H119" s="107"/>
      <c r="I119" s="107"/>
      <c r="J119" s="107"/>
      <c r="K119" s="107"/>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0"/>
      <c r="CJ119" s="160"/>
      <c r="CK119" s="160"/>
      <c r="CL119" s="160"/>
      <c r="CM119" s="160"/>
      <c r="CN119" s="160"/>
      <c r="CO119" s="160"/>
      <c r="CP119" s="160"/>
    </row>
    <row r="120" spans="1:94" x14ac:dyDescent="0.25">
      <c r="A120" s="107"/>
      <c r="B120" s="107"/>
      <c r="C120" s="107"/>
      <c r="D120" s="107"/>
      <c r="E120" s="107"/>
      <c r="F120" s="107"/>
      <c r="G120" s="107"/>
      <c r="H120" s="107"/>
      <c r="I120" s="107"/>
      <c r="J120" s="107"/>
      <c r="K120" s="107"/>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0"/>
      <c r="CJ120" s="160"/>
      <c r="CK120" s="160"/>
      <c r="CL120" s="160"/>
      <c r="CM120" s="160"/>
      <c r="CN120" s="160"/>
      <c r="CO120" s="160"/>
      <c r="CP120" s="160"/>
    </row>
    <row r="121" spans="1:94" x14ac:dyDescent="0.25">
      <c r="A121" s="107"/>
      <c r="B121" s="107"/>
      <c r="C121" s="107"/>
      <c r="D121" s="107"/>
      <c r="E121" s="107"/>
      <c r="F121" s="107"/>
      <c r="G121" s="107"/>
      <c r="H121" s="107"/>
      <c r="I121" s="107"/>
      <c r="J121" s="107"/>
      <c r="K121" s="107"/>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0"/>
      <c r="CJ121" s="160"/>
      <c r="CK121" s="160"/>
      <c r="CL121" s="160"/>
      <c r="CM121" s="160"/>
      <c r="CN121" s="160"/>
      <c r="CO121" s="160"/>
      <c r="CP121" s="160"/>
    </row>
    <row r="122" spans="1:94" x14ac:dyDescent="0.25">
      <c r="A122" s="107"/>
      <c r="B122" s="107"/>
      <c r="C122" s="107"/>
      <c r="D122" s="107"/>
      <c r="E122" s="107"/>
      <c r="F122" s="107"/>
      <c r="G122" s="107"/>
      <c r="H122" s="107"/>
      <c r="I122" s="107"/>
      <c r="J122" s="107"/>
      <c r="K122" s="107"/>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c r="CO122" s="160"/>
      <c r="CP122" s="160"/>
    </row>
    <row r="123" spans="1:94" x14ac:dyDescent="0.25">
      <c r="A123" s="107"/>
      <c r="B123" s="107"/>
      <c r="C123" s="107"/>
      <c r="D123" s="107"/>
      <c r="E123" s="107"/>
      <c r="F123" s="107"/>
      <c r="G123" s="107"/>
      <c r="H123" s="107"/>
      <c r="I123" s="107"/>
      <c r="J123" s="107"/>
      <c r="K123" s="107"/>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0"/>
      <c r="CJ123" s="160"/>
      <c r="CK123" s="160"/>
      <c r="CL123" s="160"/>
      <c r="CM123" s="160"/>
      <c r="CN123" s="160"/>
      <c r="CO123" s="160"/>
      <c r="CP123" s="160"/>
    </row>
    <row r="124" spans="1:94" x14ac:dyDescent="0.25">
      <c r="A124" s="107"/>
      <c r="B124" s="107"/>
      <c r="C124" s="107"/>
      <c r="D124" s="107"/>
      <c r="E124" s="107"/>
      <c r="F124" s="107"/>
      <c r="G124" s="107"/>
      <c r="H124" s="107"/>
      <c r="I124" s="107"/>
      <c r="J124" s="107"/>
      <c r="K124" s="107"/>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0"/>
      <c r="CJ124" s="160"/>
      <c r="CK124" s="160"/>
      <c r="CL124" s="160"/>
      <c r="CM124" s="160"/>
      <c r="CN124" s="160"/>
      <c r="CO124" s="160"/>
      <c r="CP124" s="160"/>
    </row>
    <row r="125" spans="1:94" x14ac:dyDescent="0.25">
      <c r="A125" s="107"/>
      <c r="B125" s="107"/>
      <c r="C125" s="107"/>
      <c r="D125" s="107"/>
      <c r="E125" s="107"/>
      <c r="F125" s="107"/>
      <c r="G125" s="107"/>
      <c r="H125" s="107"/>
      <c r="I125" s="107"/>
      <c r="J125" s="107"/>
      <c r="K125" s="107"/>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0"/>
      <c r="CJ125" s="160"/>
      <c r="CK125" s="160"/>
      <c r="CL125" s="160"/>
      <c r="CM125" s="160"/>
      <c r="CN125" s="160"/>
      <c r="CO125" s="160"/>
      <c r="CP125" s="160"/>
    </row>
    <row r="126" spans="1:94" x14ac:dyDescent="0.25">
      <c r="A126" s="107"/>
      <c r="B126" s="107"/>
      <c r="C126" s="107"/>
      <c r="D126" s="107"/>
      <c r="E126" s="107"/>
      <c r="F126" s="107"/>
      <c r="G126" s="107"/>
      <c r="H126" s="107"/>
      <c r="I126" s="107"/>
      <c r="J126" s="107"/>
      <c r="K126" s="107"/>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0"/>
      <c r="CJ126" s="160"/>
      <c r="CK126" s="160"/>
      <c r="CL126" s="160"/>
      <c r="CM126" s="160"/>
      <c r="CN126" s="160"/>
      <c r="CO126" s="160"/>
      <c r="CP126" s="160"/>
    </row>
    <row r="127" spans="1:94" x14ac:dyDescent="0.25">
      <c r="A127" s="107"/>
      <c r="B127" s="107"/>
      <c r="C127" s="107"/>
      <c r="D127" s="107"/>
      <c r="E127" s="107"/>
      <c r="F127" s="107"/>
      <c r="G127" s="107"/>
      <c r="H127" s="107"/>
      <c r="I127" s="107"/>
      <c r="J127" s="107"/>
      <c r="K127" s="107"/>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0"/>
      <c r="CJ127" s="160"/>
      <c r="CK127" s="160"/>
      <c r="CL127" s="160"/>
      <c r="CM127" s="160"/>
      <c r="CN127" s="160"/>
      <c r="CO127" s="160"/>
      <c r="CP127" s="160"/>
    </row>
    <row r="128" spans="1:94" x14ac:dyDescent="0.25">
      <c r="A128" s="107"/>
      <c r="B128" s="107"/>
      <c r="C128" s="107"/>
      <c r="D128" s="107"/>
      <c r="E128" s="107"/>
      <c r="F128" s="107"/>
      <c r="G128" s="107"/>
      <c r="H128" s="107"/>
      <c r="I128" s="107"/>
      <c r="J128" s="107"/>
      <c r="K128" s="107"/>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0"/>
      <c r="CJ128" s="160"/>
      <c r="CK128" s="160"/>
      <c r="CL128" s="160"/>
      <c r="CM128" s="160"/>
      <c r="CN128" s="160"/>
      <c r="CO128" s="160"/>
      <c r="CP128" s="160"/>
    </row>
    <row r="129" spans="1:94" x14ac:dyDescent="0.25">
      <c r="A129" s="107"/>
      <c r="B129" s="107"/>
      <c r="C129" s="107"/>
      <c r="D129" s="107"/>
      <c r="E129" s="107"/>
      <c r="F129" s="107"/>
      <c r="G129" s="107"/>
      <c r="H129" s="107"/>
      <c r="I129" s="107"/>
      <c r="J129" s="107"/>
      <c r="K129" s="107"/>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0"/>
      <c r="CJ129" s="160"/>
      <c r="CK129" s="160"/>
      <c r="CL129" s="160"/>
      <c r="CM129" s="160"/>
      <c r="CN129" s="160"/>
      <c r="CO129" s="160"/>
      <c r="CP129" s="160"/>
    </row>
    <row r="130" spans="1:94" x14ac:dyDescent="0.25">
      <c r="A130" s="107"/>
      <c r="B130" s="107"/>
      <c r="C130" s="107"/>
      <c r="D130" s="107"/>
      <c r="E130" s="107"/>
      <c r="F130" s="107"/>
      <c r="G130" s="107"/>
      <c r="H130" s="107"/>
      <c r="I130" s="107"/>
      <c r="J130" s="107"/>
      <c r="K130" s="107"/>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0"/>
      <c r="CJ130" s="160"/>
      <c r="CK130" s="160"/>
      <c r="CL130" s="160"/>
      <c r="CM130" s="160"/>
      <c r="CN130" s="160"/>
      <c r="CO130" s="160"/>
      <c r="CP130" s="160"/>
    </row>
    <row r="131" spans="1:94" x14ac:dyDescent="0.25">
      <c r="A131" s="107"/>
      <c r="B131" s="107"/>
      <c r="C131" s="107"/>
      <c r="D131" s="107"/>
      <c r="E131" s="107"/>
      <c r="F131" s="107"/>
      <c r="G131" s="107"/>
      <c r="H131" s="107"/>
      <c r="I131" s="107"/>
      <c r="J131" s="107"/>
      <c r="K131" s="107"/>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0"/>
      <c r="CJ131" s="160"/>
      <c r="CK131" s="160"/>
      <c r="CL131" s="160"/>
      <c r="CM131" s="160"/>
      <c r="CN131" s="160"/>
      <c r="CO131" s="160"/>
      <c r="CP131" s="160"/>
    </row>
    <row r="132" spans="1:94" x14ac:dyDescent="0.25">
      <c r="A132" s="107"/>
      <c r="B132" s="107"/>
      <c r="C132" s="107"/>
      <c r="D132" s="107"/>
      <c r="E132" s="107"/>
      <c r="F132" s="107"/>
      <c r="G132" s="107"/>
      <c r="H132" s="107"/>
      <c r="I132" s="107"/>
      <c r="J132" s="107"/>
      <c r="K132" s="107"/>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0"/>
      <c r="CJ132" s="160"/>
      <c r="CK132" s="160"/>
      <c r="CL132" s="160"/>
      <c r="CM132" s="160"/>
      <c r="CN132" s="160"/>
      <c r="CO132" s="160"/>
      <c r="CP132" s="160"/>
    </row>
    <row r="133" spans="1:94" x14ac:dyDescent="0.25">
      <c r="A133" s="107"/>
      <c r="B133" s="107"/>
      <c r="C133" s="107"/>
      <c r="D133" s="107"/>
      <c r="E133" s="107"/>
      <c r="F133" s="107"/>
      <c r="G133" s="107"/>
      <c r="H133" s="107"/>
      <c r="I133" s="107"/>
      <c r="J133" s="107"/>
      <c r="K133" s="107"/>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0"/>
      <c r="CJ133" s="160"/>
      <c r="CK133" s="160"/>
      <c r="CL133" s="160"/>
      <c r="CM133" s="160"/>
      <c r="CN133" s="160"/>
      <c r="CO133" s="160"/>
      <c r="CP133" s="160"/>
    </row>
    <row r="134" spans="1:94" x14ac:dyDescent="0.25">
      <c r="A134" s="107"/>
      <c r="B134" s="107"/>
      <c r="C134" s="107"/>
      <c r="D134" s="107"/>
      <c r="E134" s="107"/>
      <c r="F134" s="107"/>
      <c r="G134" s="107"/>
      <c r="H134" s="107"/>
      <c r="I134" s="107"/>
      <c r="J134" s="107"/>
      <c r="K134" s="107"/>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0"/>
      <c r="CJ134" s="160"/>
      <c r="CK134" s="160"/>
      <c r="CL134" s="160"/>
      <c r="CM134" s="160"/>
      <c r="CN134" s="160"/>
      <c r="CO134" s="160"/>
      <c r="CP134" s="160"/>
    </row>
    <row r="135" spans="1:94" x14ac:dyDescent="0.25">
      <c r="A135" s="107"/>
      <c r="B135" s="107"/>
      <c r="C135" s="107"/>
      <c r="D135" s="107"/>
      <c r="E135" s="107"/>
      <c r="F135" s="107"/>
      <c r="G135" s="107"/>
      <c r="H135" s="107"/>
      <c r="I135" s="107"/>
      <c r="J135" s="107"/>
      <c r="K135" s="107"/>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0"/>
      <c r="CJ135" s="160"/>
      <c r="CK135" s="160"/>
      <c r="CL135" s="160"/>
      <c r="CM135" s="160"/>
      <c r="CN135" s="160"/>
      <c r="CO135" s="160"/>
      <c r="CP135" s="160"/>
    </row>
    <row r="136" spans="1:94" x14ac:dyDescent="0.25">
      <c r="A136" s="107"/>
      <c r="B136" s="107"/>
      <c r="C136" s="107"/>
      <c r="D136" s="107"/>
      <c r="E136" s="107"/>
      <c r="F136" s="107"/>
      <c r="G136" s="107"/>
      <c r="H136" s="107"/>
      <c r="I136" s="107"/>
      <c r="J136" s="107"/>
      <c r="K136" s="107"/>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0"/>
      <c r="CJ136" s="160"/>
      <c r="CK136" s="160"/>
      <c r="CL136" s="160"/>
      <c r="CM136" s="160"/>
      <c r="CN136" s="160"/>
      <c r="CO136" s="160"/>
      <c r="CP136" s="160"/>
    </row>
    <row r="137" spans="1:94" x14ac:dyDescent="0.25">
      <c r="A137" s="107"/>
      <c r="B137" s="107"/>
      <c r="C137" s="107"/>
      <c r="D137" s="107"/>
      <c r="E137" s="107"/>
      <c r="F137" s="107"/>
      <c r="G137" s="107"/>
      <c r="H137" s="107"/>
      <c r="I137" s="107"/>
      <c r="J137" s="107"/>
      <c r="K137" s="107"/>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0"/>
      <c r="CJ137" s="160"/>
      <c r="CK137" s="160"/>
      <c r="CL137" s="160"/>
      <c r="CM137" s="160"/>
      <c r="CN137" s="160"/>
      <c r="CO137" s="160"/>
      <c r="CP137" s="160"/>
    </row>
    <row r="138" spans="1:94" x14ac:dyDescent="0.25">
      <c r="A138" s="107"/>
      <c r="B138" s="107"/>
      <c r="C138" s="107"/>
      <c r="D138" s="107"/>
      <c r="E138" s="107"/>
      <c r="F138" s="107"/>
      <c r="G138" s="107"/>
      <c r="H138" s="107"/>
      <c r="I138" s="107"/>
      <c r="J138" s="107"/>
      <c r="K138" s="107"/>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0"/>
      <c r="CJ138" s="160"/>
      <c r="CK138" s="160"/>
      <c r="CL138" s="160"/>
      <c r="CM138" s="160"/>
      <c r="CN138" s="160"/>
      <c r="CO138" s="160"/>
      <c r="CP138" s="160"/>
    </row>
    <row r="139" spans="1:94" x14ac:dyDescent="0.25">
      <c r="A139" s="107"/>
      <c r="B139" s="107"/>
      <c r="C139" s="107"/>
      <c r="D139" s="107"/>
      <c r="E139" s="107"/>
      <c r="F139" s="107"/>
      <c r="G139" s="107"/>
      <c r="H139" s="107"/>
      <c r="I139" s="107"/>
      <c r="J139" s="107"/>
      <c r="K139" s="107"/>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0"/>
      <c r="CJ139" s="160"/>
      <c r="CK139" s="160"/>
      <c r="CL139" s="160"/>
      <c r="CM139" s="160"/>
      <c r="CN139" s="160"/>
      <c r="CO139" s="160"/>
      <c r="CP139" s="160"/>
    </row>
    <row r="140" spans="1:94" x14ac:dyDescent="0.25">
      <c r="A140" s="107"/>
      <c r="B140" s="107"/>
      <c r="C140" s="107"/>
      <c r="D140" s="107"/>
      <c r="E140" s="107"/>
      <c r="F140" s="107"/>
      <c r="G140" s="107"/>
      <c r="H140" s="107"/>
      <c r="I140" s="107"/>
      <c r="J140" s="107"/>
      <c r="K140" s="107"/>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0"/>
      <c r="CJ140" s="160"/>
      <c r="CK140" s="160"/>
      <c r="CL140" s="160"/>
      <c r="CM140" s="160"/>
      <c r="CN140" s="160"/>
      <c r="CO140" s="160"/>
      <c r="CP140" s="160"/>
    </row>
    <row r="141" spans="1:94" x14ac:dyDescent="0.25">
      <c r="A141" s="107"/>
      <c r="B141" s="107"/>
      <c r="C141" s="107"/>
      <c r="D141" s="107"/>
      <c r="E141" s="107"/>
      <c r="F141" s="107"/>
      <c r="G141" s="107"/>
      <c r="H141" s="107"/>
      <c r="I141" s="107"/>
      <c r="J141" s="107"/>
      <c r="K141" s="107"/>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0"/>
      <c r="CJ141" s="160"/>
      <c r="CK141" s="160"/>
      <c r="CL141" s="160"/>
      <c r="CM141" s="160"/>
      <c r="CN141" s="160"/>
      <c r="CO141" s="160"/>
      <c r="CP141" s="160"/>
    </row>
    <row r="142" spans="1:94" x14ac:dyDescent="0.25">
      <c r="A142" s="107"/>
      <c r="B142" s="107"/>
      <c r="C142" s="107"/>
      <c r="D142" s="107"/>
      <c r="E142" s="107"/>
      <c r="F142" s="107"/>
      <c r="G142" s="107"/>
      <c r="H142" s="107"/>
      <c r="I142" s="107"/>
      <c r="J142" s="107"/>
      <c r="K142" s="107"/>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0"/>
      <c r="CJ142" s="160"/>
      <c r="CK142" s="160"/>
      <c r="CL142" s="160"/>
      <c r="CM142" s="160"/>
      <c r="CN142" s="160"/>
      <c r="CO142" s="160"/>
      <c r="CP142" s="160"/>
    </row>
    <row r="143" spans="1:94" x14ac:dyDescent="0.25">
      <c r="A143" s="107"/>
      <c r="B143" s="107"/>
      <c r="C143" s="107"/>
      <c r="D143" s="107"/>
      <c r="E143" s="107"/>
      <c r="F143" s="107"/>
      <c r="G143" s="107"/>
      <c r="H143" s="107"/>
      <c r="I143" s="107"/>
      <c r="J143" s="107"/>
      <c r="K143" s="107"/>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0"/>
      <c r="CJ143" s="160"/>
      <c r="CK143" s="160"/>
      <c r="CL143" s="160"/>
      <c r="CM143" s="160"/>
      <c r="CN143" s="160"/>
      <c r="CO143" s="160"/>
      <c r="CP143" s="160"/>
    </row>
    <row r="144" spans="1:94" x14ac:dyDescent="0.25">
      <c r="A144" s="107"/>
      <c r="B144" s="107"/>
      <c r="C144" s="107"/>
      <c r="D144" s="107"/>
      <c r="E144" s="107"/>
      <c r="F144" s="107"/>
      <c r="G144" s="107"/>
      <c r="H144" s="107"/>
      <c r="I144" s="107"/>
      <c r="J144" s="107"/>
      <c r="K144" s="107"/>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0"/>
      <c r="CJ144" s="160"/>
      <c r="CK144" s="160"/>
      <c r="CL144" s="160"/>
      <c r="CM144" s="160"/>
      <c r="CN144" s="160"/>
      <c r="CO144" s="160"/>
      <c r="CP144" s="160"/>
    </row>
    <row r="145" spans="1:94" x14ac:dyDescent="0.25">
      <c r="A145" s="107"/>
      <c r="B145" s="107"/>
      <c r="C145" s="107"/>
      <c r="D145" s="107"/>
      <c r="E145" s="107"/>
      <c r="F145" s="107"/>
      <c r="G145" s="107"/>
      <c r="H145" s="107"/>
      <c r="I145" s="107"/>
      <c r="J145" s="107"/>
      <c r="K145" s="107"/>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0"/>
      <c r="CJ145" s="160"/>
      <c r="CK145" s="160"/>
      <c r="CL145" s="160"/>
      <c r="CM145" s="160"/>
      <c r="CN145" s="160"/>
      <c r="CO145" s="160"/>
      <c r="CP145" s="160"/>
    </row>
    <row r="146" spans="1:94" x14ac:dyDescent="0.25">
      <c r="A146" s="107"/>
      <c r="B146" s="107"/>
      <c r="C146" s="107"/>
      <c r="D146" s="107"/>
      <c r="E146" s="107"/>
      <c r="F146" s="107"/>
      <c r="G146" s="107"/>
      <c r="H146" s="107"/>
      <c r="I146" s="107"/>
      <c r="J146" s="107"/>
      <c r="K146" s="107"/>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0"/>
      <c r="CJ146" s="160"/>
      <c r="CK146" s="160"/>
      <c r="CL146" s="160"/>
      <c r="CM146" s="160"/>
      <c r="CN146" s="160"/>
      <c r="CO146" s="160"/>
      <c r="CP146" s="160"/>
    </row>
    <row r="147" spans="1:94" x14ac:dyDescent="0.25">
      <c r="A147" s="107"/>
      <c r="B147" s="107"/>
      <c r="C147" s="107"/>
      <c r="D147" s="107"/>
      <c r="E147" s="107"/>
      <c r="F147" s="107"/>
      <c r="G147" s="107"/>
      <c r="H147" s="107"/>
      <c r="I147" s="107"/>
      <c r="J147" s="107"/>
      <c r="K147" s="107"/>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0"/>
      <c r="CJ147" s="160"/>
      <c r="CK147" s="160"/>
      <c r="CL147" s="160"/>
      <c r="CM147" s="160"/>
      <c r="CN147" s="160"/>
      <c r="CO147" s="160"/>
      <c r="CP147" s="160"/>
    </row>
    <row r="148" spans="1:94" x14ac:dyDescent="0.25">
      <c r="A148" s="107"/>
      <c r="B148" s="107"/>
      <c r="C148" s="107"/>
      <c r="D148" s="107"/>
      <c r="E148" s="107"/>
      <c r="F148" s="107"/>
      <c r="G148" s="107"/>
      <c r="H148" s="107"/>
      <c r="I148" s="107"/>
      <c r="J148" s="107"/>
      <c r="K148" s="107"/>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0"/>
      <c r="CJ148" s="160"/>
      <c r="CK148" s="160"/>
      <c r="CL148" s="160"/>
      <c r="CM148" s="160"/>
      <c r="CN148" s="160"/>
      <c r="CO148" s="160"/>
      <c r="CP148" s="160"/>
    </row>
    <row r="149" spans="1:94" x14ac:dyDescent="0.25">
      <c r="A149" s="107"/>
      <c r="B149" s="107"/>
      <c r="C149" s="107"/>
      <c r="D149" s="107"/>
      <c r="E149" s="107"/>
      <c r="F149" s="107"/>
      <c r="G149" s="107"/>
      <c r="H149" s="107"/>
      <c r="I149" s="107"/>
      <c r="J149" s="107"/>
      <c r="K149" s="107"/>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0"/>
      <c r="CJ149" s="160"/>
      <c r="CK149" s="160"/>
      <c r="CL149" s="160"/>
      <c r="CM149" s="160"/>
      <c r="CN149" s="160"/>
      <c r="CO149" s="160"/>
      <c r="CP149" s="160"/>
    </row>
    <row r="150" spans="1:94" x14ac:dyDescent="0.25">
      <c r="A150" s="107"/>
      <c r="B150" s="107"/>
      <c r="C150" s="107"/>
      <c r="D150" s="107"/>
      <c r="E150" s="107"/>
      <c r="F150" s="107"/>
      <c r="G150" s="107"/>
      <c r="H150" s="107"/>
      <c r="I150" s="107"/>
      <c r="J150" s="107"/>
      <c r="K150" s="107"/>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0"/>
      <c r="CJ150" s="160"/>
      <c r="CK150" s="160"/>
      <c r="CL150" s="160"/>
      <c r="CM150" s="160"/>
      <c r="CN150" s="160"/>
      <c r="CO150" s="160"/>
      <c r="CP150" s="160"/>
    </row>
    <row r="151" spans="1:94" x14ac:dyDescent="0.25">
      <c r="A151" s="107"/>
      <c r="B151" s="107"/>
      <c r="C151" s="107"/>
      <c r="D151" s="107"/>
      <c r="E151" s="107"/>
      <c r="F151" s="107"/>
      <c r="G151" s="107"/>
      <c r="H151" s="107"/>
      <c r="I151" s="107"/>
      <c r="J151" s="107"/>
      <c r="K151" s="107"/>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0"/>
      <c r="CJ151" s="160"/>
      <c r="CK151" s="160"/>
      <c r="CL151" s="160"/>
      <c r="CM151" s="160"/>
      <c r="CN151" s="160"/>
      <c r="CO151" s="160"/>
      <c r="CP151" s="160"/>
    </row>
    <row r="152" spans="1:94" x14ac:dyDescent="0.25">
      <c r="A152" s="107"/>
      <c r="B152" s="107"/>
      <c r="C152" s="107"/>
      <c r="D152" s="107"/>
      <c r="E152" s="107"/>
      <c r="F152" s="107"/>
      <c r="G152" s="107"/>
      <c r="H152" s="107"/>
      <c r="I152" s="107"/>
      <c r="J152" s="107"/>
      <c r="K152" s="107"/>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0"/>
      <c r="CJ152" s="160"/>
      <c r="CK152" s="160"/>
      <c r="CL152" s="160"/>
      <c r="CM152" s="160"/>
      <c r="CN152" s="160"/>
      <c r="CO152" s="160"/>
      <c r="CP152" s="160"/>
    </row>
    <row r="153" spans="1:94" x14ac:dyDescent="0.25">
      <c r="A153" s="107"/>
      <c r="B153" s="107"/>
      <c r="C153" s="107"/>
      <c r="D153" s="107"/>
      <c r="E153" s="107"/>
      <c r="F153" s="107"/>
      <c r="G153" s="107"/>
      <c r="H153" s="107"/>
      <c r="I153" s="107"/>
      <c r="J153" s="107"/>
      <c r="K153" s="107"/>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0"/>
      <c r="CJ153" s="160"/>
      <c r="CK153" s="160"/>
      <c r="CL153" s="160"/>
      <c r="CM153" s="160"/>
      <c r="CN153" s="160"/>
      <c r="CO153" s="160"/>
      <c r="CP153" s="160"/>
    </row>
    <row r="154" spans="1:94" x14ac:dyDescent="0.25">
      <c r="A154" s="107"/>
      <c r="B154" s="107"/>
      <c r="C154" s="107"/>
      <c r="D154" s="107"/>
      <c r="E154" s="107"/>
      <c r="F154" s="107"/>
      <c r="G154" s="107"/>
      <c r="H154" s="107"/>
      <c r="I154" s="107"/>
      <c r="J154" s="107"/>
      <c r="K154" s="107"/>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0"/>
      <c r="CJ154" s="160"/>
      <c r="CK154" s="160"/>
      <c r="CL154" s="160"/>
      <c r="CM154" s="160"/>
      <c r="CN154" s="160"/>
      <c r="CO154" s="160"/>
      <c r="CP154" s="160"/>
    </row>
    <row r="155" spans="1:94" x14ac:dyDescent="0.25">
      <c r="A155" s="107"/>
      <c r="B155" s="107"/>
      <c r="C155" s="107"/>
      <c r="D155" s="107"/>
      <c r="E155" s="107"/>
      <c r="F155" s="107"/>
      <c r="G155" s="107"/>
      <c r="H155" s="107"/>
      <c r="I155" s="107"/>
      <c r="J155" s="107"/>
      <c r="K155" s="107"/>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0"/>
      <c r="CJ155" s="160"/>
      <c r="CK155" s="160"/>
      <c r="CL155" s="160"/>
      <c r="CM155" s="160"/>
      <c r="CN155" s="160"/>
      <c r="CO155" s="160"/>
      <c r="CP155" s="160"/>
    </row>
    <row r="156" spans="1:94" x14ac:dyDescent="0.25">
      <c r="A156" s="107"/>
      <c r="B156" s="107"/>
      <c r="C156" s="107"/>
      <c r="D156" s="107"/>
      <c r="E156" s="107"/>
      <c r="F156" s="107"/>
      <c r="G156" s="107"/>
      <c r="H156" s="107"/>
      <c r="I156" s="107"/>
      <c r="J156" s="107"/>
      <c r="K156" s="107"/>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0"/>
      <c r="CJ156" s="160"/>
      <c r="CK156" s="160"/>
      <c r="CL156" s="160"/>
      <c r="CM156" s="160"/>
      <c r="CN156" s="160"/>
      <c r="CO156" s="160"/>
      <c r="CP156" s="160"/>
    </row>
    <row r="157" spans="1:94" x14ac:dyDescent="0.25">
      <c r="A157" s="107"/>
      <c r="B157" s="107"/>
      <c r="C157" s="107"/>
      <c r="D157" s="107"/>
      <c r="E157" s="107"/>
      <c r="F157" s="107"/>
      <c r="G157" s="107"/>
      <c r="H157" s="107"/>
      <c r="I157" s="107"/>
      <c r="J157" s="107"/>
      <c r="K157" s="107"/>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0"/>
      <c r="CJ157" s="160"/>
      <c r="CK157" s="160"/>
      <c r="CL157" s="160"/>
      <c r="CM157" s="160"/>
      <c r="CN157" s="160"/>
      <c r="CO157" s="160"/>
      <c r="CP157" s="160"/>
    </row>
    <row r="158" spans="1:94" x14ac:dyDescent="0.25">
      <c r="A158" s="107"/>
      <c r="B158" s="107"/>
      <c r="C158" s="107"/>
      <c r="D158" s="107"/>
      <c r="E158" s="107"/>
      <c r="F158" s="107"/>
      <c r="G158" s="107"/>
      <c r="H158" s="107"/>
      <c r="I158" s="107"/>
      <c r="J158" s="107"/>
      <c r="K158" s="107"/>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0"/>
      <c r="CJ158" s="160"/>
      <c r="CK158" s="160"/>
      <c r="CL158" s="160"/>
      <c r="CM158" s="160"/>
      <c r="CN158" s="160"/>
      <c r="CO158" s="160"/>
      <c r="CP158" s="160"/>
    </row>
    <row r="159" spans="1:94" x14ac:dyDescent="0.25">
      <c r="A159" s="107"/>
      <c r="B159" s="107"/>
      <c r="C159" s="107"/>
      <c r="D159" s="107"/>
      <c r="E159" s="107"/>
      <c r="F159" s="107"/>
      <c r="G159" s="107"/>
      <c r="H159" s="107"/>
      <c r="I159" s="107"/>
      <c r="J159" s="107"/>
      <c r="K159" s="107"/>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0"/>
      <c r="CJ159" s="160"/>
      <c r="CK159" s="160"/>
      <c r="CL159" s="160"/>
      <c r="CM159" s="160"/>
      <c r="CN159" s="160"/>
      <c r="CO159" s="160"/>
      <c r="CP159" s="160"/>
    </row>
    <row r="160" spans="1:94" x14ac:dyDescent="0.25">
      <c r="A160" s="107"/>
      <c r="B160" s="107"/>
      <c r="C160" s="107"/>
      <c r="D160" s="107"/>
      <c r="E160" s="107"/>
      <c r="F160" s="107"/>
      <c r="G160" s="107"/>
      <c r="H160" s="107"/>
      <c r="I160" s="107"/>
      <c r="J160" s="107"/>
      <c r="K160" s="107"/>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0"/>
      <c r="CJ160" s="160"/>
      <c r="CK160" s="160"/>
      <c r="CL160" s="160"/>
      <c r="CM160" s="160"/>
      <c r="CN160" s="160"/>
      <c r="CO160" s="160"/>
      <c r="CP160" s="160"/>
    </row>
    <row r="161" spans="1:94" x14ac:dyDescent="0.25">
      <c r="A161" s="107"/>
      <c r="B161" s="107"/>
      <c r="C161" s="107"/>
      <c r="D161" s="107"/>
      <c r="E161" s="107"/>
      <c r="F161" s="107"/>
      <c r="G161" s="107"/>
      <c r="H161" s="107"/>
      <c r="I161" s="107"/>
      <c r="J161" s="107"/>
      <c r="K161" s="107"/>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0"/>
      <c r="CJ161" s="160"/>
      <c r="CK161" s="160"/>
      <c r="CL161" s="160"/>
      <c r="CM161" s="160"/>
      <c r="CN161" s="160"/>
      <c r="CO161" s="160"/>
      <c r="CP161" s="160"/>
    </row>
    <row r="162" spans="1:94" x14ac:dyDescent="0.25">
      <c r="A162" s="107"/>
      <c r="B162" s="107"/>
      <c r="C162" s="107"/>
      <c r="D162" s="107"/>
      <c r="E162" s="107"/>
      <c r="F162" s="107"/>
      <c r="G162" s="107"/>
      <c r="H162" s="107"/>
      <c r="I162" s="107"/>
      <c r="J162" s="107"/>
      <c r="K162" s="107"/>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0"/>
      <c r="CJ162" s="160"/>
      <c r="CK162" s="160"/>
      <c r="CL162" s="160"/>
      <c r="CM162" s="160"/>
      <c r="CN162" s="160"/>
      <c r="CO162" s="160"/>
      <c r="CP162" s="160"/>
    </row>
    <row r="163" spans="1:94" x14ac:dyDescent="0.25">
      <c r="A163" s="107"/>
      <c r="B163" s="107"/>
      <c r="C163" s="107"/>
      <c r="D163" s="107"/>
      <c r="E163" s="107"/>
      <c r="F163" s="107"/>
      <c r="G163" s="107"/>
      <c r="H163" s="107"/>
      <c r="I163" s="107"/>
      <c r="J163" s="107"/>
      <c r="K163" s="107"/>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0"/>
      <c r="CJ163" s="160"/>
      <c r="CK163" s="160"/>
      <c r="CL163" s="160"/>
      <c r="CM163" s="160"/>
      <c r="CN163" s="160"/>
      <c r="CO163" s="160"/>
      <c r="CP163" s="160"/>
    </row>
    <row r="164" spans="1:94" x14ac:dyDescent="0.25">
      <c r="A164" s="107"/>
      <c r="B164" s="107"/>
      <c r="C164" s="107"/>
      <c r="D164" s="107"/>
      <c r="E164" s="107"/>
      <c r="F164" s="107"/>
      <c r="G164" s="107"/>
      <c r="H164" s="107"/>
      <c r="I164" s="107"/>
      <c r="J164" s="107"/>
      <c r="K164" s="107"/>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0"/>
      <c r="CJ164" s="160"/>
      <c r="CK164" s="160"/>
      <c r="CL164" s="160"/>
      <c r="CM164" s="160"/>
      <c r="CN164" s="160"/>
      <c r="CO164" s="160"/>
      <c r="CP164" s="160"/>
    </row>
    <row r="165" spans="1:94" x14ac:dyDescent="0.25">
      <c r="A165" s="107"/>
      <c r="B165" s="107"/>
      <c r="C165" s="107"/>
      <c r="D165" s="107"/>
      <c r="E165" s="107"/>
      <c r="F165" s="107"/>
      <c r="G165" s="107"/>
      <c r="H165" s="107"/>
      <c r="I165" s="107"/>
      <c r="J165" s="107"/>
      <c r="K165" s="107"/>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0"/>
      <c r="CJ165" s="160"/>
      <c r="CK165" s="160"/>
      <c r="CL165" s="160"/>
      <c r="CM165" s="160"/>
      <c r="CN165" s="160"/>
      <c r="CO165" s="160"/>
      <c r="CP165" s="160"/>
    </row>
    <row r="166" spans="1:94" x14ac:dyDescent="0.25">
      <c r="A166" s="107"/>
      <c r="B166" s="107"/>
      <c r="C166" s="107"/>
      <c r="D166" s="107"/>
      <c r="E166" s="107"/>
      <c r="F166" s="107"/>
      <c r="G166" s="107"/>
      <c r="H166" s="107"/>
      <c r="I166" s="107"/>
      <c r="J166" s="107"/>
      <c r="K166" s="107"/>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0"/>
      <c r="CJ166" s="160"/>
      <c r="CK166" s="160"/>
      <c r="CL166" s="160"/>
      <c r="CM166" s="160"/>
      <c r="CN166" s="160"/>
      <c r="CO166" s="160"/>
      <c r="CP166" s="160"/>
    </row>
    <row r="167" spans="1:94" x14ac:dyDescent="0.25">
      <c r="A167" s="107"/>
      <c r="B167" s="107"/>
      <c r="C167" s="107"/>
      <c r="D167" s="107"/>
      <c r="E167" s="107"/>
      <c r="F167" s="107"/>
      <c r="G167" s="107"/>
      <c r="H167" s="107"/>
      <c r="I167" s="107"/>
      <c r="J167" s="107"/>
      <c r="K167" s="107"/>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0"/>
      <c r="CJ167" s="160"/>
      <c r="CK167" s="160"/>
      <c r="CL167" s="160"/>
      <c r="CM167" s="160"/>
      <c r="CN167" s="160"/>
      <c r="CO167" s="160"/>
      <c r="CP167" s="160"/>
    </row>
    <row r="168" spans="1:94" x14ac:dyDescent="0.25">
      <c r="A168" s="107"/>
      <c r="B168" s="107"/>
      <c r="C168" s="107"/>
      <c r="D168" s="107"/>
      <c r="E168" s="107"/>
      <c r="F168" s="107"/>
      <c r="G168" s="107"/>
      <c r="H168" s="107"/>
      <c r="I168" s="107"/>
      <c r="J168" s="107"/>
      <c r="K168" s="107"/>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0"/>
      <c r="CJ168" s="160"/>
      <c r="CK168" s="160"/>
      <c r="CL168" s="160"/>
      <c r="CM168" s="160"/>
      <c r="CN168" s="160"/>
      <c r="CO168" s="160"/>
      <c r="CP168" s="160"/>
    </row>
    <row r="169" spans="1:94" x14ac:dyDescent="0.25">
      <c r="A169" s="107"/>
      <c r="B169" s="107"/>
      <c r="C169" s="107"/>
      <c r="D169" s="107"/>
      <c r="E169" s="107"/>
      <c r="F169" s="107"/>
      <c r="G169" s="107"/>
      <c r="H169" s="107"/>
      <c r="I169" s="107"/>
      <c r="J169" s="107"/>
      <c r="K169" s="107"/>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0"/>
      <c r="CJ169" s="160"/>
      <c r="CK169" s="160"/>
      <c r="CL169" s="160"/>
      <c r="CM169" s="160"/>
      <c r="CN169" s="160"/>
      <c r="CO169" s="160"/>
      <c r="CP169" s="160"/>
    </row>
    <row r="170" spans="1:94" x14ac:dyDescent="0.25">
      <c r="A170" s="107"/>
      <c r="B170" s="107"/>
      <c r="C170" s="107"/>
      <c r="D170" s="107"/>
      <c r="E170" s="107"/>
      <c r="F170" s="107"/>
      <c r="G170" s="107"/>
      <c r="H170" s="107"/>
      <c r="I170" s="107"/>
      <c r="J170" s="107"/>
      <c r="K170" s="107"/>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0"/>
      <c r="CJ170" s="160"/>
      <c r="CK170" s="160"/>
      <c r="CL170" s="160"/>
      <c r="CM170" s="160"/>
      <c r="CN170" s="160"/>
      <c r="CO170" s="160"/>
      <c r="CP170" s="160"/>
    </row>
    <row r="171" spans="1:94" x14ac:dyDescent="0.25">
      <c r="A171" s="107"/>
      <c r="B171" s="107"/>
      <c r="C171" s="107"/>
      <c r="D171" s="107"/>
      <c r="E171" s="107"/>
      <c r="F171" s="107"/>
      <c r="G171" s="107"/>
      <c r="H171" s="107"/>
      <c r="I171" s="107"/>
      <c r="J171" s="107"/>
      <c r="K171" s="107"/>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0"/>
      <c r="CJ171" s="160"/>
      <c r="CK171" s="160"/>
      <c r="CL171" s="160"/>
      <c r="CM171" s="160"/>
      <c r="CN171" s="160"/>
      <c r="CO171" s="160"/>
      <c r="CP171" s="160"/>
    </row>
    <row r="172" spans="1:94" x14ac:dyDescent="0.25">
      <c r="A172" s="107"/>
      <c r="B172" s="107"/>
      <c r="C172" s="107"/>
      <c r="D172" s="107"/>
      <c r="E172" s="107"/>
      <c r="F172" s="107"/>
      <c r="G172" s="107"/>
      <c r="H172" s="107"/>
      <c r="I172" s="107"/>
      <c r="J172" s="107"/>
      <c r="K172" s="107"/>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0"/>
      <c r="CJ172" s="160"/>
      <c r="CK172" s="160"/>
      <c r="CL172" s="160"/>
      <c r="CM172" s="160"/>
      <c r="CN172" s="160"/>
      <c r="CO172" s="160"/>
      <c r="CP172" s="160"/>
    </row>
    <row r="173" spans="1:94" x14ac:dyDescent="0.25">
      <c r="A173" s="107"/>
      <c r="B173" s="107"/>
      <c r="C173" s="107"/>
      <c r="D173" s="107"/>
      <c r="E173" s="107"/>
      <c r="F173" s="107"/>
      <c r="G173" s="107"/>
      <c r="H173" s="107"/>
      <c r="I173" s="107"/>
      <c r="J173" s="107"/>
      <c r="K173" s="107"/>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0"/>
      <c r="CJ173" s="160"/>
      <c r="CK173" s="160"/>
      <c r="CL173" s="160"/>
      <c r="CM173" s="160"/>
      <c r="CN173" s="160"/>
      <c r="CO173" s="160"/>
      <c r="CP173" s="160"/>
    </row>
    <row r="174" spans="1:94" x14ac:dyDescent="0.25">
      <c r="A174" s="107"/>
      <c r="B174" s="107"/>
      <c r="C174" s="107"/>
      <c r="D174" s="107"/>
      <c r="E174" s="107"/>
      <c r="F174" s="107"/>
      <c r="G174" s="107"/>
      <c r="H174" s="107"/>
      <c r="I174" s="107"/>
      <c r="J174" s="107"/>
      <c r="K174" s="107"/>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0"/>
      <c r="CJ174" s="160"/>
      <c r="CK174" s="160"/>
      <c r="CL174" s="160"/>
      <c r="CM174" s="160"/>
      <c r="CN174" s="160"/>
      <c r="CO174" s="160"/>
      <c r="CP174" s="160"/>
    </row>
    <row r="175" spans="1:94" x14ac:dyDescent="0.25">
      <c r="A175" s="107"/>
      <c r="B175" s="107"/>
      <c r="C175" s="107"/>
      <c r="D175" s="107"/>
      <c r="E175" s="107"/>
      <c r="F175" s="107"/>
      <c r="G175" s="107"/>
      <c r="H175" s="107"/>
      <c r="I175" s="107"/>
      <c r="J175" s="107"/>
      <c r="K175" s="107"/>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c r="CO175" s="160"/>
      <c r="CP175" s="160"/>
    </row>
    <row r="176" spans="1:94" x14ac:dyDescent="0.25">
      <c r="A176" s="107"/>
      <c r="B176" s="107"/>
      <c r="C176" s="107"/>
      <c r="D176" s="107"/>
      <c r="E176" s="107"/>
      <c r="F176" s="107"/>
      <c r="G176" s="107"/>
      <c r="H176" s="107"/>
      <c r="I176" s="107"/>
      <c r="J176" s="107"/>
      <c r="K176" s="107"/>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0"/>
      <c r="CJ176" s="160"/>
      <c r="CK176" s="160"/>
      <c r="CL176" s="160"/>
      <c r="CM176" s="160"/>
      <c r="CN176" s="160"/>
      <c r="CO176" s="160"/>
      <c r="CP176" s="160"/>
    </row>
    <row r="177" spans="1:94" x14ac:dyDescent="0.25">
      <c r="A177" s="107"/>
      <c r="B177" s="107"/>
      <c r="C177" s="107"/>
      <c r="D177" s="107"/>
      <c r="E177" s="107"/>
      <c r="F177" s="107"/>
      <c r="G177" s="107"/>
      <c r="H177" s="107"/>
      <c r="I177" s="107"/>
      <c r="J177" s="107"/>
      <c r="K177" s="107"/>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0"/>
      <c r="CJ177" s="160"/>
      <c r="CK177" s="160"/>
      <c r="CL177" s="160"/>
      <c r="CM177" s="160"/>
      <c r="CN177" s="160"/>
      <c r="CO177" s="160"/>
      <c r="CP177" s="160"/>
    </row>
    <row r="178" spans="1:94" x14ac:dyDescent="0.25">
      <c r="A178" s="107"/>
      <c r="B178" s="107"/>
      <c r="C178" s="107"/>
      <c r="D178" s="107"/>
      <c r="E178" s="107"/>
      <c r="F178" s="107"/>
      <c r="G178" s="107"/>
      <c r="H178" s="107"/>
      <c r="I178" s="107"/>
      <c r="J178" s="107"/>
      <c r="K178" s="107"/>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0"/>
      <c r="CJ178" s="160"/>
      <c r="CK178" s="160"/>
      <c r="CL178" s="160"/>
      <c r="CM178" s="160"/>
      <c r="CN178" s="160"/>
      <c r="CO178" s="160"/>
      <c r="CP178" s="160"/>
    </row>
    <row r="179" spans="1:94" x14ac:dyDescent="0.25">
      <c r="A179" s="107"/>
      <c r="B179" s="107"/>
      <c r="C179" s="107"/>
      <c r="D179" s="107"/>
      <c r="E179" s="107"/>
      <c r="F179" s="107"/>
      <c r="G179" s="107"/>
      <c r="H179" s="107"/>
      <c r="I179" s="107"/>
      <c r="J179" s="107"/>
      <c r="K179" s="107"/>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0"/>
      <c r="CJ179" s="160"/>
      <c r="CK179" s="160"/>
      <c r="CL179" s="160"/>
      <c r="CM179" s="160"/>
      <c r="CN179" s="160"/>
      <c r="CO179" s="160"/>
      <c r="CP179" s="160"/>
    </row>
    <row r="180" spans="1:94" x14ac:dyDescent="0.25">
      <c r="A180" s="107"/>
      <c r="B180" s="107"/>
      <c r="C180" s="107"/>
      <c r="D180" s="107"/>
      <c r="E180" s="107"/>
      <c r="F180" s="107"/>
      <c r="G180" s="107"/>
      <c r="H180" s="107"/>
      <c r="I180" s="107"/>
      <c r="J180" s="107"/>
      <c r="K180" s="107"/>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0"/>
      <c r="CJ180" s="160"/>
      <c r="CK180" s="160"/>
      <c r="CL180" s="160"/>
      <c r="CM180" s="160"/>
      <c r="CN180" s="160"/>
      <c r="CO180" s="160"/>
      <c r="CP180" s="160"/>
    </row>
    <row r="181" spans="1:94" x14ac:dyDescent="0.25">
      <c r="A181" s="107"/>
      <c r="B181" s="107"/>
      <c r="C181" s="107"/>
      <c r="D181" s="107"/>
      <c r="E181" s="107"/>
      <c r="F181" s="107"/>
      <c r="G181" s="107"/>
      <c r="H181" s="107"/>
      <c r="I181" s="107"/>
      <c r="J181" s="107"/>
      <c r="K181" s="107"/>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0"/>
      <c r="CJ181" s="160"/>
      <c r="CK181" s="160"/>
      <c r="CL181" s="160"/>
      <c r="CM181" s="160"/>
      <c r="CN181" s="160"/>
      <c r="CO181" s="160"/>
      <c r="CP181" s="160"/>
    </row>
    <row r="182" spans="1:94" x14ac:dyDescent="0.25">
      <c r="A182" s="107"/>
      <c r="B182" s="107"/>
      <c r="C182" s="107"/>
      <c r="D182" s="107"/>
      <c r="E182" s="107"/>
      <c r="F182" s="107"/>
      <c r="G182" s="107"/>
      <c r="H182" s="107"/>
      <c r="I182" s="107"/>
      <c r="J182" s="107"/>
      <c r="K182" s="107"/>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0"/>
      <c r="CJ182" s="160"/>
      <c r="CK182" s="160"/>
      <c r="CL182" s="160"/>
      <c r="CM182" s="160"/>
      <c r="CN182" s="160"/>
      <c r="CO182" s="160"/>
      <c r="CP182" s="160"/>
    </row>
    <row r="183" spans="1:94" x14ac:dyDescent="0.25">
      <c r="A183" s="107"/>
      <c r="B183" s="107"/>
      <c r="C183" s="107"/>
      <c r="D183" s="107"/>
      <c r="E183" s="107"/>
      <c r="F183" s="107"/>
      <c r="G183" s="107"/>
      <c r="H183" s="107"/>
      <c r="I183" s="107"/>
      <c r="J183" s="107"/>
      <c r="K183" s="107"/>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0"/>
      <c r="CJ183" s="160"/>
      <c r="CK183" s="160"/>
      <c r="CL183" s="160"/>
      <c r="CM183" s="160"/>
      <c r="CN183" s="160"/>
      <c r="CO183" s="160"/>
      <c r="CP183" s="160"/>
    </row>
    <row r="184" spans="1:94" x14ac:dyDescent="0.25">
      <c r="A184" s="107"/>
      <c r="B184" s="107"/>
      <c r="C184" s="107"/>
      <c r="D184" s="107"/>
      <c r="E184" s="107"/>
      <c r="F184" s="107"/>
      <c r="G184" s="107"/>
      <c r="H184" s="107"/>
      <c r="I184" s="107"/>
      <c r="J184" s="107"/>
      <c r="K184" s="107"/>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0"/>
      <c r="CJ184" s="160"/>
      <c r="CK184" s="160"/>
      <c r="CL184" s="160"/>
      <c r="CM184" s="160"/>
      <c r="CN184" s="160"/>
      <c r="CO184" s="160"/>
      <c r="CP184" s="160"/>
    </row>
    <row r="185" spans="1:94" x14ac:dyDescent="0.25">
      <c r="A185" s="107"/>
      <c r="B185" s="107"/>
      <c r="C185" s="107"/>
      <c r="D185" s="107"/>
      <c r="E185" s="107"/>
      <c r="F185" s="107"/>
      <c r="G185" s="107"/>
      <c r="H185" s="107"/>
      <c r="I185" s="107"/>
      <c r="J185" s="107"/>
      <c r="K185" s="107"/>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0"/>
      <c r="CJ185" s="160"/>
      <c r="CK185" s="160"/>
      <c r="CL185" s="160"/>
      <c r="CM185" s="160"/>
      <c r="CN185" s="160"/>
      <c r="CO185" s="160"/>
      <c r="CP185" s="160"/>
    </row>
    <row r="186" spans="1:94" x14ac:dyDescent="0.25">
      <c r="A186" s="107"/>
      <c r="B186" s="107"/>
      <c r="C186" s="107"/>
      <c r="D186" s="107"/>
      <c r="E186" s="107"/>
      <c r="F186" s="107"/>
      <c r="G186" s="107"/>
      <c r="H186" s="107"/>
      <c r="I186" s="107"/>
      <c r="J186" s="107"/>
      <c r="K186" s="107"/>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0"/>
      <c r="CJ186" s="160"/>
      <c r="CK186" s="160"/>
      <c r="CL186" s="160"/>
      <c r="CM186" s="160"/>
      <c r="CN186" s="160"/>
      <c r="CO186" s="160"/>
      <c r="CP186" s="160"/>
    </row>
    <row r="187" spans="1:94" x14ac:dyDescent="0.25">
      <c r="A187" s="107"/>
      <c r="B187" s="107"/>
      <c r="C187" s="107"/>
      <c r="D187" s="107"/>
      <c r="E187" s="107"/>
      <c r="F187" s="107"/>
      <c r="G187" s="107"/>
      <c r="H187" s="107"/>
      <c r="I187" s="107"/>
      <c r="J187" s="107"/>
      <c r="K187" s="107"/>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0"/>
      <c r="CJ187" s="160"/>
      <c r="CK187" s="160"/>
      <c r="CL187" s="160"/>
      <c r="CM187" s="160"/>
      <c r="CN187" s="160"/>
      <c r="CO187" s="160"/>
      <c r="CP187" s="160"/>
    </row>
    <row r="188" spans="1:94" x14ac:dyDescent="0.25">
      <c r="A188" s="107"/>
      <c r="B188" s="107"/>
      <c r="C188" s="107"/>
      <c r="D188" s="107"/>
      <c r="E188" s="107"/>
      <c r="F188" s="107"/>
      <c r="G188" s="107"/>
      <c r="H188" s="107"/>
      <c r="I188" s="107"/>
      <c r="J188" s="107"/>
      <c r="K188" s="107"/>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0"/>
      <c r="CJ188" s="160"/>
      <c r="CK188" s="160"/>
      <c r="CL188" s="160"/>
      <c r="CM188" s="160"/>
      <c r="CN188" s="160"/>
      <c r="CO188" s="160"/>
      <c r="CP188" s="160"/>
    </row>
    <row r="189" spans="1:94" x14ac:dyDescent="0.25">
      <c r="A189" s="107"/>
      <c r="B189" s="107"/>
      <c r="C189" s="107"/>
      <c r="D189" s="107"/>
      <c r="E189" s="107"/>
      <c r="F189" s="107"/>
      <c r="G189" s="107"/>
      <c r="H189" s="107"/>
      <c r="I189" s="107"/>
      <c r="J189" s="107"/>
      <c r="K189" s="107"/>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0"/>
      <c r="CJ189" s="160"/>
      <c r="CK189" s="160"/>
      <c r="CL189" s="160"/>
      <c r="CM189" s="160"/>
      <c r="CN189" s="160"/>
      <c r="CO189" s="160"/>
      <c r="CP189" s="160"/>
    </row>
    <row r="190" spans="1:94" x14ac:dyDescent="0.25">
      <c r="A190" s="107"/>
      <c r="B190" s="107"/>
      <c r="C190" s="107"/>
      <c r="D190" s="107"/>
      <c r="E190" s="107"/>
      <c r="F190" s="107"/>
      <c r="G190" s="107"/>
      <c r="H190" s="107"/>
      <c r="I190" s="107"/>
      <c r="J190" s="107"/>
      <c r="K190" s="107"/>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0"/>
      <c r="CJ190" s="160"/>
      <c r="CK190" s="160"/>
      <c r="CL190" s="160"/>
      <c r="CM190" s="160"/>
      <c r="CN190" s="160"/>
      <c r="CO190" s="160"/>
      <c r="CP190" s="160"/>
    </row>
    <row r="191" spans="1:94" x14ac:dyDescent="0.25">
      <c r="A191" s="107"/>
      <c r="B191" s="107"/>
      <c r="C191" s="107"/>
      <c r="D191" s="107"/>
      <c r="E191" s="107"/>
      <c r="F191" s="107"/>
      <c r="G191" s="107"/>
      <c r="H191" s="107"/>
      <c r="I191" s="107"/>
      <c r="J191" s="107"/>
      <c r="K191" s="107"/>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0"/>
      <c r="CJ191" s="160"/>
      <c r="CK191" s="160"/>
      <c r="CL191" s="160"/>
      <c r="CM191" s="160"/>
      <c r="CN191" s="160"/>
      <c r="CO191" s="160"/>
      <c r="CP191" s="160"/>
    </row>
    <row r="192" spans="1:94" x14ac:dyDescent="0.25">
      <c r="A192" s="107"/>
      <c r="B192" s="107"/>
      <c r="C192" s="107"/>
      <c r="D192" s="107"/>
      <c r="E192" s="107"/>
      <c r="F192" s="107"/>
      <c r="G192" s="107"/>
      <c r="H192" s="107"/>
      <c r="I192" s="107"/>
      <c r="J192" s="107"/>
      <c r="K192" s="107"/>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0"/>
      <c r="CJ192" s="160"/>
      <c r="CK192" s="160"/>
      <c r="CL192" s="160"/>
      <c r="CM192" s="160"/>
      <c r="CN192" s="160"/>
      <c r="CO192" s="160"/>
      <c r="CP192" s="160"/>
    </row>
    <row r="193" spans="1:94" x14ac:dyDescent="0.25">
      <c r="A193" s="107"/>
      <c r="B193" s="107"/>
      <c r="C193" s="107"/>
      <c r="D193" s="107"/>
      <c r="E193" s="107"/>
      <c r="F193" s="107"/>
      <c r="G193" s="107"/>
      <c r="H193" s="107"/>
      <c r="I193" s="107"/>
      <c r="J193" s="107"/>
      <c r="K193" s="107"/>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0"/>
      <c r="CJ193" s="160"/>
      <c r="CK193" s="160"/>
      <c r="CL193" s="160"/>
      <c r="CM193" s="160"/>
      <c r="CN193" s="160"/>
      <c r="CO193" s="160"/>
      <c r="CP193" s="160"/>
    </row>
    <row r="194" spans="1:94" x14ac:dyDescent="0.25">
      <c r="A194" s="107"/>
      <c r="B194" s="107"/>
      <c r="C194" s="107"/>
      <c r="D194" s="107"/>
      <c r="E194" s="107"/>
      <c r="F194" s="107"/>
      <c r="G194" s="107"/>
      <c r="H194" s="107"/>
      <c r="I194" s="107"/>
      <c r="J194" s="107"/>
      <c r="K194" s="107"/>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0"/>
      <c r="CJ194" s="160"/>
      <c r="CK194" s="160"/>
      <c r="CL194" s="160"/>
      <c r="CM194" s="160"/>
      <c r="CN194" s="160"/>
      <c r="CO194" s="160"/>
      <c r="CP194" s="160"/>
    </row>
    <row r="195" spans="1:94" x14ac:dyDescent="0.25">
      <c r="A195" s="107"/>
      <c r="B195" s="107"/>
      <c r="C195" s="107"/>
      <c r="D195" s="107"/>
      <c r="E195" s="107"/>
      <c r="F195" s="107"/>
      <c r="G195" s="107"/>
      <c r="H195" s="107"/>
      <c r="I195" s="107"/>
      <c r="J195" s="107"/>
      <c r="K195" s="107"/>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0"/>
      <c r="CJ195" s="160"/>
      <c r="CK195" s="160"/>
      <c r="CL195" s="160"/>
      <c r="CM195" s="160"/>
      <c r="CN195" s="160"/>
      <c r="CO195" s="160"/>
      <c r="CP195" s="160"/>
    </row>
    <row r="196" spans="1:94" x14ac:dyDescent="0.25">
      <c r="A196" s="107"/>
      <c r="B196" s="107"/>
      <c r="C196" s="107"/>
      <c r="D196" s="107"/>
      <c r="E196" s="107"/>
      <c r="F196" s="107"/>
      <c r="G196" s="107"/>
      <c r="H196" s="107"/>
      <c r="I196" s="107"/>
      <c r="J196" s="107"/>
      <c r="K196" s="107"/>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0"/>
      <c r="CJ196" s="160"/>
      <c r="CK196" s="160"/>
      <c r="CL196" s="160"/>
      <c r="CM196" s="160"/>
      <c r="CN196" s="160"/>
      <c r="CO196" s="160"/>
      <c r="CP196" s="160"/>
    </row>
    <row r="197" spans="1:94" x14ac:dyDescent="0.25">
      <c r="A197" s="107"/>
      <c r="B197" s="107"/>
      <c r="C197" s="107"/>
      <c r="D197" s="107"/>
      <c r="E197" s="107"/>
      <c r="F197" s="107"/>
      <c r="G197" s="107"/>
      <c r="H197" s="107"/>
      <c r="I197" s="107"/>
      <c r="J197" s="107"/>
      <c r="K197" s="107"/>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0"/>
      <c r="CJ197" s="160"/>
      <c r="CK197" s="160"/>
      <c r="CL197" s="160"/>
      <c r="CM197" s="160"/>
      <c r="CN197" s="160"/>
      <c r="CO197" s="160"/>
      <c r="CP197" s="160"/>
    </row>
    <row r="198" spans="1:94" x14ac:dyDescent="0.25">
      <c r="A198" s="107"/>
      <c r="B198" s="107"/>
      <c r="C198" s="107"/>
      <c r="D198" s="107"/>
      <c r="E198" s="107"/>
      <c r="F198" s="107"/>
      <c r="G198" s="107"/>
      <c r="H198" s="107"/>
      <c r="I198" s="107"/>
      <c r="J198" s="107"/>
      <c r="K198" s="107"/>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0"/>
      <c r="CJ198" s="160"/>
      <c r="CK198" s="160"/>
      <c r="CL198" s="160"/>
      <c r="CM198" s="160"/>
      <c r="CN198" s="160"/>
      <c r="CO198" s="160"/>
      <c r="CP198" s="160"/>
    </row>
    <row r="199" spans="1:94" x14ac:dyDescent="0.25">
      <c r="A199" s="107"/>
      <c r="B199" s="107"/>
      <c r="C199" s="107"/>
      <c r="D199" s="107"/>
      <c r="E199" s="107"/>
      <c r="F199" s="107"/>
      <c r="G199" s="107"/>
      <c r="H199" s="107"/>
      <c r="I199" s="107"/>
      <c r="J199" s="107"/>
      <c r="K199" s="107"/>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0"/>
      <c r="CJ199" s="160"/>
      <c r="CK199" s="160"/>
      <c r="CL199" s="160"/>
      <c r="CM199" s="160"/>
      <c r="CN199" s="160"/>
      <c r="CO199" s="160"/>
      <c r="CP199" s="160"/>
    </row>
    <row r="200" spans="1:94" x14ac:dyDescent="0.25">
      <c r="A200" s="107"/>
      <c r="B200" s="107"/>
      <c r="C200" s="107"/>
      <c r="D200" s="107"/>
      <c r="E200" s="107"/>
      <c r="F200" s="107"/>
      <c r="G200" s="107"/>
      <c r="H200" s="107"/>
      <c r="I200" s="107"/>
      <c r="J200" s="107"/>
      <c r="K200" s="107"/>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0"/>
      <c r="CJ200" s="160"/>
      <c r="CK200" s="160"/>
      <c r="CL200" s="160"/>
      <c r="CM200" s="160"/>
      <c r="CN200" s="160"/>
      <c r="CO200" s="160"/>
      <c r="CP200" s="160"/>
    </row>
    <row r="201" spans="1:94" x14ac:dyDescent="0.25">
      <c r="A201" s="107"/>
      <c r="B201" s="107"/>
      <c r="C201" s="107"/>
      <c r="D201" s="107"/>
      <c r="E201" s="107"/>
      <c r="F201" s="107"/>
      <c r="G201" s="107"/>
      <c r="H201" s="107"/>
      <c r="I201" s="107"/>
      <c r="J201" s="107"/>
      <c r="K201" s="107"/>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0"/>
      <c r="CJ201" s="160"/>
      <c r="CK201" s="160"/>
      <c r="CL201" s="160"/>
      <c r="CM201" s="160"/>
      <c r="CN201" s="160"/>
      <c r="CO201" s="160"/>
      <c r="CP201" s="160"/>
    </row>
    <row r="202" spans="1:94" x14ac:dyDescent="0.25">
      <c r="A202" s="107"/>
      <c r="B202" s="107"/>
      <c r="C202" s="107"/>
      <c r="D202" s="107"/>
      <c r="E202" s="107"/>
      <c r="F202" s="107"/>
      <c r="G202" s="107"/>
      <c r="H202" s="107"/>
      <c r="I202" s="107"/>
      <c r="J202" s="107"/>
      <c r="K202" s="107"/>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0"/>
      <c r="CJ202" s="160"/>
      <c r="CK202" s="160"/>
      <c r="CL202" s="160"/>
      <c r="CM202" s="160"/>
      <c r="CN202" s="160"/>
      <c r="CO202" s="160"/>
      <c r="CP202" s="160"/>
    </row>
    <row r="203" spans="1:94" x14ac:dyDescent="0.25">
      <c r="A203" s="107"/>
      <c r="B203" s="107"/>
      <c r="C203" s="107"/>
      <c r="D203" s="107"/>
      <c r="E203" s="107"/>
      <c r="F203" s="107"/>
      <c r="G203" s="107"/>
      <c r="H203" s="107"/>
      <c r="I203" s="107"/>
      <c r="J203" s="107"/>
      <c r="K203" s="107"/>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0"/>
      <c r="CJ203" s="160"/>
      <c r="CK203" s="160"/>
      <c r="CL203" s="160"/>
      <c r="CM203" s="160"/>
      <c r="CN203" s="160"/>
      <c r="CO203" s="160"/>
      <c r="CP203" s="160"/>
    </row>
    <row r="204" spans="1:94" x14ac:dyDescent="0.25">
      <c r="A204" s="107"/>
      <c r="B204" s="107"/>
      <c r="C204" s="107"/>
      <c r="D204" s="107"/>
      <c r="E204" s="107"/>
      <c r="F204" s="107"/>
      <c r="G204" s="107"/>
      <c r="H204" s="107"/>
      <c r="I204" s="107"/>
      <c r="J204" s="107"/>
      <c r="K204" s="107"/>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0"/>
      <c r="CJ204" s="160"/>
      <c r="CK204" s="160"/>
      <c r="CL204" s="160"/>
      <c r="CM204" s="160"/>
      <c r="CN204" s="160"/>
      <c r="CO204" s="160"/>
      <c r="CP204" s="160"/>
    </row>
    <row r="205" spans="1:94" x14ac:dyDescent="0.25">
      <c r="A205" s="107"/>
      <c r="B205" s="107"/>
      <c r="C205" s="107"/>
      <c r="D205" s="107"/>
      <c r="E205" s="107"/>
      <c r="F205" s="107"/>
      <c r="G205" s="107"/>
      <c r="H205" s="107"/>
      <c r="I205" s="107"/>
      <c r="J205" s="107"/>
      <c r="K205" s="107"/>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0"/>
      <c r="CJ205" s="160"/>
      <c r="CK205" s="160"/>
      <c r="CL205" s="160"/>
      <c r="CM205" s="160"/>
      <c r="CN205" s="160"/>
      <c r="CO205" s="160"/>
      <c r="CP205" s="160"/>
    </row>
    <row r="206" spans="1:94" x14ac:dyDescent="0.25">
      <c r="A206" s="107"/>
      <c r="B206" s="107"/>
      <c r="C206" s="107"/>
      <c r="D206" s="107"/>
      <c r="E206" s="107"/>
      <c r="F206" s="107"/>
      <c r="G206" s="107"/>
      <c r="H206" s="107"/>
      <c r="I206" s="107"/>
      <c r="J206" s="107"/>
      <c r="K206" s="107"/>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0"/>
      <c r="CJ206" s="160"/>
      <c r="CK206" s="160"/>
      <c r="CL206" s="160"/>
      <c r="CM206" s="160"/>
      <c r="CN206" s="160"/>
      <c r="CO206" s="160"/>
      <c r="CP206" s="160"/>
    </row>
    <row r="207" spans="1:94" x14ac:dyDescent="0.25">
      <c r="A207" s="107"/>
      <c r="B207" s="107"/>
      <c r="C207" s="107"/>
      <c r="D207" s="107"/>
      <c r="E207" s="107"/>
      <c r="F207" s="107"/>
      <c r="G207" s="107"/>
      <c r="H207" s="107"/>
      <c r="I207" s="107"/>
      <c r="J207" s="107"/>
      <c r="K207" s="107"/>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0"/>
      <c r="CJ207" s="160"/>
      <c r="CK207" s="160"/>
      <c r="CL207" s="160"/>
      <c r="CM207" s="160"/>
      <c r="CN207" s="160"/>
      <c r="CO207" s="160"/>
      <c r="CP207" s="160"/>
    </row>
    <row r="208" spans="1:94" x14ac:dyDescent="0.25">
      <c r="A208" s="107"/>
      <c r="B208" s="107"/>
      <c r="C208" s="107"/>
      <c r="D208" s="107"/>
      <c r="E208" s="107"/>
      <c r="F208" s="107"/>
      <c r="G208" s="107"/>
      <c r="H208" s="107"/>
      <c r="I208" s="107"/>
      <c r="J208" s="107"/>
      <c r="K208" s="107"/>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0"/>
      <c r="CJ208" s="160"/>
      <c r="CK208" s="160"/>
      <c r="CL208" s="160"/>
      <c r="CM208" s="160"/>
      <c r="CN208" s="160"/>
      <c r="CO208" s="160"/>
      <c r="CP208" s="160"/>
    </row>
    <row r="209" spans="1:94" x14ac:dyDescent="0.25">
      <c r="A209" s="107"/>
      <c r="B209" s="107"/>
      <c r="C209" s="107"/>
      <c r="D209" s="107"/>
      <c r="E209" s="107"/>
      <c r="F209" s="107"/>
      <c r="G209" s="107"/>
      <c r="H209" s="107"/>
      <c r="I209" s="107"/>
      <c r="J209" s="107"/>
      <c r="K209" s="107"/>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0"/>
      <c r="CJ209" s="160"/>
      <c r="CK209" s="160"/>
      <c r="CL209" s="160"/>
      <c r="CM209" s="160"/>
      <c r="CN209" s="160"/>
      <c r="CO209" s="160"/>
      <c r="CP209" s="160"/>
    </row>
    <row r="210" spans="1:94" x14ac:dyDescent="0.25">
      <c r="A210" s="107"/>
      <c r="B210" s="107"/>
      <c r="C210" s="107"/>
      <c r="D210" s="107"/>
      <c r="E210" s="107"/>
      <c r="F210" s="107"/>
      <c r="G210" s="107"/>
      <c r="H210" s="107"/>
      <c r="I210" s="107"/>
      <c r="J210" s="107"/>
      <c r="K210" s="107"/>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0"/>
      <c r="CJ210" s="160"/>
      <c r="CK210" s="160"/>
      <c r="CL210" s="160"/>
      <c r="CM210" s="160"/>
      <c r="CN210" s="160"/>
      <c r="CO210" s="160"/>
      <c r="CP210" s="160"/>
    </row>
    <row r="211" spans="1:94" x14ac:dyDescent="0.25">
      <c r="A211" s="107"/>
      <c r="B211" s="107"/>
      <c r="C211" s="107"/>
      <c r="D211" s="107"/>
      <c r="E211" s="107"/>
      <c r="F211" s="107"/>
      <c r="G211" s="107"/>
      <c r="H211" s="107"/>
      <c r="I211" s="107"/>
      <c r="J211" s="107"/>
      <c r="K211" s="107"/>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0"/>
      <c r="CJ211" s="160"/>
      <c r="CK211" s="160"/>
      <c r="CL211" s="160"/>
      <c r="CM211" s="160"/>
      <c r="CN211" s="160"/>
      <c r="CO211" s="160"/>
      <c r="CP211" s="160"/>
    </row>
    <row r="212" spans="1:94" x14ac:dyDescent="0.25">
      <c r="A212" s="107"/>
      <c r="B212" s="107"/>
      <c r="C212" s="107"/>
      <c r="D212" s="107"/>
      <c r="E212" s="107"/>
      <c r="F212" s="107"/>
      <c r="G212" s="107"/>
      <c r="H212" s="107"/>
      <c r="I212" s="107"/>
      <c r="J212" s="107"/>
      <c r="K212" s="107"/>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0"/>
      <c r="CJ212" s="160"/>
      <c r="CK212" s="160"/>
      <c r="CL212" s="160"/>
      <c r="CM212" s="160"/>
      <c r="CN212" s="160"/>
      <c r="CO212" s="160"/>
      <c r="CP212" s="160"/>
    </row>
    <row r="213" spans="1:94" x14ac:dyDescent="0.25">
      <c r="A213" s="107"/>
      <c r="B213" s="107"/>
      <c r="C213" s="107"/>
      <c r="D213" s="107"/>
      <c r="E213" s="107"/>
      <c r="F213" s="107"/>
      <c r="G213" s="107"/>
      <c r="H213" s="107"/>
      <c r="I213" s="107"/>
      <c r="J213" s="107"/>
      <c r="K213" s="107"/>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0"/>
      <c r="CJ213" s="160"/>
      <c r="CK213" s="160"/>
      <c r="CL213" s="160"/>
      <c r="CM213" s="160"/>
      <c r="CN213" s="160"/>
      <c r="CO213" s="160"/>
      <c r="CP213" s="160"/>
    </row>
    <row r="214" spans="1:94" x14ac:dyDescent="0.25">
      <c r="A214" s="107"/>
      <c r="B214" s="107"/>
      <c r="C214" s="107"/>
      <c r="D214" s="107"/>
      <c r="E214" s="107"/>
      <c r="F214" s="107"/>
      <c r="G214" s="107"/>
      <c r="H214" s="107"/>
      <c r="I214" s="107"/>
      <c r="J214" s="107"/>
      <c r="K214" s="107"/>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0"/>
      <c r="CJ214" s="160"/>
      <c r="CK214" s="160"/>
      <c r="CL214" s="160"/>
      <c r="CM214" s="160"/>
      <c r="CN214" s="160"/>
      <c r="CO214" s="160"/>
      <c r="CP214" s="160"/>
    </row>
    <row r="215" spans="1:94" x14ac:dyDescent="0.25">
      <c r="A215" s="107"/>
      <c r="B215" s="107"/>
      <c r="C215" s="107"/>
      <c r="D215" s="107"/>
      <c r="E215" s="107"/>
      <c r="F215" s="107"/>
      <c r="G215" s="107"/>
      <c r="H215" s="107"/>
      <c r="I215" s="107"/>
      <c r="J215" s="107"/>
      <c r="K215" s="107"/>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0"/>
      <c r="CJ215" s="160"/>
      <c r="CK215" s="160"/>
      <c r="CL215" s="160"/>
      <c r="CM215" s="160"/>
      <c r="CN215" s="160"/>
      <c r="CO215" s="160"/>
      <c r="CP215" s="160"/>
    </row>
    <row r="216" spans="1:94" x14ac:dyDescent="0.25">
      <c r="A216" s="107"/>
      <c r="B216" s="107"/>
      <c r="C216" s="107"/>
      <c r="D216" s="107"/>
      <c r="E216" s="107"/>
      <c r="F216" s="107"/>
      <c r="G216" s="107"/>
      <c r="H216" s="107"/>
      <c r="I216" s="107"/>
      <c r="J216" s="107"/>
      <c r="K216" s="107"/>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0"/>
      <c r="CJ216" s="160"/>
      <c r="CK216" s="160"/>
      <c r="CL216" s="160"/>
      <c r="CM216" s="160"/>
      <c r="CN216" s="160"/>
      <c r="CO216" s="160"/>
      <c r="CP216" s="160"/>
    </row>
    <row r="217" spans="1:94" x14ac:dyDescent="0.25">
      <c r="A217" s="107"/>
      <c r="B217" s="107"/>
      <c r="C217" s="107"/>
      <c r="D217" s="107"/>
      <c r="E217" s="107"/>
      <c r="F217" s="107"/>
      <c r="G217" s="107"/>
      <c r="H217" s="107"/>
      <c r="I217" s="107"/>
      <c r="J217" s="107"/>
      <c r="K217" s="107"/>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0"/>
      <c r="CJ217" s="160"/>
      <c r="CK217" s="160"/>
      <c r="CL217" s="160"/>
      <c r="CM217" s="160"/>
      <c r="CN217" s="160"/>
      <c r="CO217" s="160"/>
      <c r="CP217" s="160"/>
    </row>
    <row r="218" spans="1:94" x14ac:dyDescent="0.25">
      <c r="A218" s="107"/>
      <c r="B218" s="107"/>
      <c r="C218" s="107"/>
      <c r="D218" s="107"/>
      <c r="E218" s="107"/>
      <c r="F218" s="107"/>
      <c r="G218" s="107"/>
      <c r="H218" s="107"/>
      <c r="I218" s="107"/>
      <c r="J218" s="107"/>
      <c r="K218" s="107"/>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0"/>
      <c r="CJ218" s="160"/>
      <c r="CK218" s="160"/>
      <c r="CL218" s="160"/>
      <c r="CM218" s="160"/>
      <c r="CN218" s="160"/>
      <c r="CO218" s="160"/>
      <c r="CP218" s="160"/>
    </row>
    <row r="219" spans="1:94" x14ac:dyDescent="0.25">
      <c r="A219" s="107"/>
      <c r="B219" s="107"/>
      <c r="C219" s="107"/>
      <c r="D219" s="107"/>
      <c r="E219" s="107"/>
      <c r="F219" s="107"/>
      <c r="G219" s="107"/>
      <c r="H219" s="107"/>
      <c r="I219" s="107"/>
      <c r="J219" s="107"/>
      <c r="K219" s="107"/>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0"/>
      <c r="CJ219" s="160"/>
      <c r="CK219" s="160"/>
      <c r="CL219" s="160"/>
      <c r="CM219" s="160"/>
      <c r="CN219" s="160"/>
      <c r="CO219" s="160"/>
      <c r="CP219" s="160"/>
    </row>
    <row r="220" spans="1:94" x14ac:dyDescent="0.25">
      <c r="A220" s="107"/>
      <c r="B220" s="107"/>
      <c r="C220" s="107"/>
      <c r="D220" s="107"/>
      <c r="E220" s="107"/>
      <c r="F220" s="107"/>
      <c r="G220" s="107"/>
      <c r="H220" s="107"/>
      <c r="I220" s="107"/>
      <c r="J220" s="107"/>
      <c r="K220" s="107"/>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0"/>
      <c r="CJ220" s="160"/>
      <c r="CK220" s="160"/>
      <c r="CL220" s="160"/>
      <c r="CM220" s="160"/>
      <c r="CN220" s="160"/>
      <c r="CO220" s="160"/>
      <c r="CP220" s="160"/>
    </row>
    <row r="221" spans="1:94" x14ac:dyDescent="0.25">
      <c r="A221" s="107"/>
      <c r="B221" s="107"/>
      <c r="C221" s="107"/>
      <c r="D221" s="107"/>
      <c r="E221" s="107"/>
      <c r="F221" s="107"/>
      <c r="G221" s="107"/>
      <c r="H221" s="107"/>
      <c r="I221" s="107"/>
      <c r="J221" s="107"/>
      <c r="K221" s="107"/>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0"/>
      <c r="CJ221" s="160"/>
      <c r="CK221" s="160"/>
      <c r="CL221" s="160"/>
      <c r="CM221" s="160"/>
      <c r="CN221" s="160"/>
      <c r="CO221" s="160"/>
      <c r="CP221" s="160"/>
    </row>
    <row r="222" spans="1:94" x14ac:dyDescent="0.25">
      <c r="A222" s="107"/>
      <c r="B222" s="107"/>
      <c r="C222" s="107"/>
      <c r="D222" s="107"/>
      <c r="E222" s="107"/>
      <c r="F222" s="107"/>
      <c r="G222" s="107"/>
      <c r="H222" s="107"/>
      <c r="I222" s="107"/>
      <c r="J222" s="107"/>
      <c r="K222" s="107"/>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0"/>
      <c r="CJ222" s="160"/>
      <c r="CK222" s="160"/>
      <c r="CL222" s="160"/>
      <c r="CM222" s="160"/>
      <c r="CN222" s="160"/>
      <c r="CO222" s="160"/>
      <c r="CP222" s="160"/>
    </row>
    <row r="223" spans="1:94" x14ac:dyDescent="0.25">
      <c r="A223" s="107"/>
      <c r="B223" s="107"/>
      <c r="C223" s="107"/>
      <c r="D223" s="107"/>
      <c r="E223" s="107"/>
      <c r="F223" s="107"/>
      <c r="G223" s="107"/>
      <c r="H223" s="107"/>
      <c r="I223" s="107"/>
      <c r="J223" s="107"/>
      <c r="K223" s="107"/>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0"/>
      <c r="CJ223" s="160"/>
      <c r="CK223" s="160"/>
      <c r="CL223" s="160"/>
      <c r="CM223" s="160"/>
      <c r="CN223" s="160"/>
      <c r="CO223" s="160"/>
      <c r="CP223" s="160"/>
    </row>
    <row r="224" spans="1:94" x14ac:dyDescent="0.25">
      <c r="A224" s="107"/>
      <c r="B224" s="107"/>
      <c r="C224" s="107"/>
      <c r="D224" s="107"/>
      <c r="E224" s="107"/>
      <c r="F224" s="107"/>
      <c r="G224" s="107"/>
      <c r="H224" s="107"/>
      <c r="I224" s="107"/>
      <c r="J224" s="107"/>
      <c r="K224" s="107"/>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0"/>
      <c r="CJ224" s="160"/>
      <c r="CK224" s="160"/>
      <c r="CL224" s="160"/>
      <c r="CM224" s="160"/>
      <c r="CN224" s="160"/>
      <c r="CO224" s="160"/>
      <c r="CP224" s="160"/>
    </row>
    <row r="225" spans="1:94" x14ac:dyDescent="0.25">
      <c r="A225" s="107"/>
      <c r="B225" s="107"/>
      <c r="C225" s="107"/>
      <c r="D225" s="107"/>
      <c r="E225" s="107"/>
      <c r="F225" s="107"/>
      <c r="G225" s="107"/>
      <c r="H225" s="107"/>
      <c r="I225" s="107"/>
      <c r="J225" s="107"/>
      <c r="K225" s="107"/>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0"/>
      <c r="CJ225" s="160"/>
      <c r="CK225" s="160"/>
      <c r="CL225" s="160"/>
      <c r="CM225" s="160"/>
      <c r="CN225" s="160"/>
      <c r="CO225" s="160"/>
      <c r="CP225" s="160"/>
    </row>
    <row r="226" spans="1:94" x14ac:dyDescent="0.25">
      <c r="A226" s="107"/>
      <c r="B226" s="107"/>
      <c r="C226" s="107"/>
      <c r="D226" s="107"/>
      <c r="E226" s="107"/>
      <c r="F226" s="107"/>
      <c r="G226" s="107"/>
      <c r="H226" s="107"/>
      <c r="I226" s="107"/>
      <c r="J226" s="107"/>
      <c r="K226" s="107"/>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0"/>
      <c r="CJ226" s="160"/>
      <c r="CK226" s="160"/>
      <c r="CL226" s="160"/>
      <c r="CM226" s="160"/>
      <c r="CN226" s="160"/>
      <c r="CO226" s="160"/>
      <c r="CP226" s="160"/>
    </row>
    <row r="227" spans="1:94" x14ac:dyDescent="0.25">
      <c r="A227" s="107"/>
      <c r="B227" s="107"/>
      <c r="C227" s="107"/>
      <c r="D227" s="107"/>
      <c r="E227" s="107"/>
      <c r="F227" s="107"/>
      <c r="G227" s="107"/>
      <c r="H227" s="107"/>
      <c r="I227" s="107"/>
      <c r="J227" s="107"/>
      <c r="K227" s="107"/>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0"/>
      <c r="CJ227" s="160"/>
      <c r="CK227" s="160"/>
      <c r="CL227" s="160"/>
      <c r="CM227" s="160"/>
      <c r="CN227" s="160"/>
      <c r="CO227" s="160"/>
      <c r="CP227" s="160"/>
    </row>
    <row r="228" spans="1:94" x14ac:dyDescent="0.25">
      <c r="A228" s="107"/>
      <c r="B228" s="107"/>
      <c r="C228" s="107"/>
      <c r="D228" s="107"/>
      <c r="E228" s="107"/>
      <c r="F228" s="107"/>
      <c r="G228" s="107"/>
      <c r="H228" s="107"/>
      <c r="I228" s="107"/>
      <c r="J228" s="107"/>
      <c r="K228" s="107"/>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0"/>
      <c r="CJ228" s="160"/>
      <c r="CK228" s="160"/>
      <c r="CL228" s="160"/>
      <c r="CM228" s="160"/>
      <c r="CN228" s="160"/>
      <c r="CO228" s="160"/>
      <c r="CP228" s="160"/>
    </row>
    <row r="229" spans="1:94" x14ac:dyDescent="0.25">
      <c r="A229" s="107"/>
      <c r="B229" s="107"/>
      <c r="C229" s="107"/>
      <c r="D229" s="107"/>
      <c r="E229" s="107"/>
      <c r="F229" s="107"/>
      <c r="G229" s="107"/>
      <c r="H229" s="107"/>
      <c r="I229" s="107"/>
      <c r="J229" s="107"/>
      <c r="K229" s="107"/>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0"/>
      <c r="CJ229" s="160"/>
      <c r="CK229" s="160"/>
      <c r="CL229" s="160"/>
      <c r="CM229" s="160"/>
      <c r="CN229" s="160"/>
      <c r="CO229" s="160"/>
      <c r="CP229" s="160"/>
    </row>
    <row r="230" spans="1:94" x14ac:dyDescent="0.25">
      <c r="A230" s="107"/>
      <c r="B230" s="107"/>
      <c r="C230" s="107"/>
      <c r="D230" s="107"/>
      <c r="E230" s="107"/>
      <c r="F230" s="107"/>
      <c r="G230" s="107"/>
      <c r="H230" s="107"/>
      <c r="I230" s="107"/>
      <c r="J230" s="107"/>
      <c r="K230" s="107"/>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0"/>
      <c r="CJ230" s="160"/>
      <c r="CK230" s="160"/>
      <c r="CL230" s="160"/>
      <c r="CM230" s="160"/>
      <c r="CN230" s="160"/>
      <c r="CO230" s="160"/>
      <c r="CP230" s="160"/>
    </row>
    <row r="231" spans="1:94" x14ac:dyDescent="0.25">
      <c r="A231" s="107"/>
      <c r="B231" s="107"/>
      <c r="C231" s="107"/>
      <c r="D231" s="107"/>
      <c r="E231" s="107"/>
      <c r="F231" s="107"/>
      <c r="G231" s="107"/>
      <c r="H231" s="107"/>
      <c r="I231" s="107"/>
      <c r="J231" s="107"/>
      <c r="K231" s="107"/>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0"/>
      <c r="CJ231" s="160"/>
      <c r="CK231" s="160"/>
      <c r="CL231" s="160"/>
      <c r="CM231" s="160"/>
      <c r="CN231" s="160"/>
      <c r="CO231" s="160"/>
      <c r="CP231" s="160"/>
    </row>
    <row r="232" spans="1:94" x14ac:dyDescent="0.25">
      <c r="A232" s="107"/>
      <c r="B232" s="107"/>
      <c r="C232" s="107"/>
      <c r="D232" s="107"/>
      <c r="E232" s="107"/>
      <c r="F232" s="107"/>
      <c r="G232" s="107"/>
      <c r="H232" s="107"/>
      <c r="I232" s="107"/>
      <c r="J232" s="107"/>
      <c r="K232" s="107"/>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0"/>
      <c r="CJ232" s="160"/>
      <c r="CK232" s="160"/>
      <c r="CL232" s="160"/>
      <c r="CM232" s="160"/>
      <c r="CN232" s="160"/>
      <c r="CO232" s="160"/>
      <c r="CP232" s="160"/>
    </row>
    <row r="233" spans="1:94" x14ac:dyDescent="0.25">
      <c r="A233" s="107"/>
      <c r="B233" s="107"/>
      <c r="C233" s="107"/>
      <c r="D233" s="107"/>
      <c r="E233" s="107"/>
      <c r="F233" s="107"/>
      <c r="G233" s="107"/>
      <c r="H233" s="107"/>
      <c r="I233" s="107"/>
      <c r="J233" s="107"/>
      <c r="K233" s="107"/>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0"/>
      <c r="CJ233" s="160"/>
      <c r="CK233" s="160"/>
      <c r="CL233" s="160"/>
      <c r="CM233" s="160"/>
      <c r="CN233" s="160"/>
      <c r="CO233" s="160"/>
      <c r="CP233" s="160"/>
    </row>
    <row r="234" spans="1:94" x14ac:dyDescent="0.25">
      <c r="A234" s="107"/>
      <c r="B234" s="107"/>
      <c r="C234" s="107"/>
      <c r="D234" s="107"/>
      <c r="E234" s="107"/>
      <c r="F234" s="107"/>
      <c r="G234" s="107"/>
      <c r="H234" s="107"/>
      <c r="I234" s="107"/>
      <c r="J234" s="107"/>
      <c r="K234" s="107"/>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0"/>
      <c r="CJ234" s="160"/>
      <c r="CK234" s="160"/>
      <c r="CL234" s="160"/>
      <c r="CM234" s="160"/>
      <c r="CN234" s="160"/>
      <c r="CO234" s="160"/>
      <c r="CP234" s="160"/>
    </row>
    <row r="235" spans="1:94" x14ac:dyDescent="0.25">
      <c r="A235" s="107"/>
      <c r="B235" s="107"/>
      <c r="C235" s="107"/>
      <c r="D235" s="107"/>
      <c r="E235" s="107"/>
      <c r="F235" s="107"/>
      <c r="G235" s="107"/>
      <c r="H235" s="107"/>
      <c r="I235" s="107"/>
      <c r="J235" s="107"/>
      <c r="K235" s="107"/>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0"/>
      <c r="CJ235" s="160"/>
      <c r="CK235" s="160"/>
      <c r="CL235" s="160"/>
      <c r="CM235" s="160"/>
      <c r="CN235" s="160"/>
      <c r="CO235" s="160"/>
      <c r="CP235" s="160"/>
    </row>
    <row r="236" spans="1:94" x14ac:dyDescent="0.25">
      <c r="A236" s="107"/>
      <c r="B236" s="107"/>
      <c r="C236" s="107"/>
      <c r="D236" s="107"/>
      <c r="E236" s="107"/>
      <c r="F236" s="107"/>
      <c r="G236" s="107"/>
      <c r="H236" s="107"/>
      <c r="I236" s="107"/>
      <c r="J236" s="107"/>
      <c r="K236" s="107"/>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0"/>
      <c r="CJ236" s="160"/>
      <c r="CK236" s="160"/>
      <c r="CL236" s="160"/>
      <c r="CM236" s="160"/>
      <c r="CN236" s="160"/>
      <c r="CO236" s="160"/>
      <c r="CP236" s="160"/>
    </row>
    <row r="237" spans="1:94" x14ac:dyDescent="0.25">
      <c r="A237" s="107"/>
      <c r="B237" s="107"/>
      <c r="C237" s="107"/>
      <c r="D237" s="107"/>
      <c r="E237" s="107"/>
      <c r="F237" s="107"/>
      <c r="G237" s="107"/>
      <c r="H237" s="107"/>
      <c r="I237" s="107"/>
      <c r="J237" s="107"/>
      <c r="K237" s="107"/>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c r="CO237" s="160"/>
      <c r="CP237" s="160"/>
    </row>
    <row r="238" spans="1:94" x14ac:dyDescent="0.25">
      <c r="A238" s="107"/>
      <c r="B238" s="107"/>
      <c r="C238" s="107"/>
      <c r="D238" s="107"/>
      <c r="E238" s="107"/>
      <c r="F238" s="107"/>
      <c r="G238" s="107"/>
      <c r="H238" s="107"/>
      <c r="I238" s="107"/>
      <c r="J238" s="107"/>
      <c r="K238" s="107"/>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c r="CO238" s="160"/>
      <c r="CP238" s="160"/>
    </row>
    <row r="239" spans="1:94" x14ac:dyDescent="0.25">
      <c r="A239" s="107"/>
      <c r="B239" s="107"/>
      <c r="C239" s="107"/>
      <c r="D239" s="107"/>
      <c r="E239" s="107"/>
      <c r="F239" s="107"/>
      <c r="G239" s="107"/>
      <c r="H239" s="107"/>
      <c r="I239" s="107"/>
      <c r="J239" s="107"/>
      <c r="K239" s="107"/>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0"/>
      <c r="CJ239" s="160"/>
      <c r="CK239" s="160"/>
      <c r="CL239" s="160"/>
      <c r="CM239" s="160"/>
      <c r="CN239" s="160"/>
      <c r="CO239" s="160"/>
      <c r="CP239" s="160"/>
    </row>
    <row r="240" spans="1:94" x14ac:dyDescent="0.25">
      <c r="A240" s="107"/>
      <c r="B240" s="107"/>
      <c r="C240" s="107"/>
      <c r="D240" s="107"/>
      <c r="E240" s="107"/>
      <c r="F240" s="107"/>
      <c r="G240" s="107"/>
      <c r="H240" s="107"/>
      <c r="I240" s="107"/>
      <c r="J240" s="107"/>
      <c r="K240" s="107"/>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0"/>
      <c r="CJ240" s="160"/>
      <c r="CK240" s="160"/>
      <c r="CL240" s="160"/>
      <c r="CM240" s="160"/>
      <c r="CN240" s="160"/>
      <c r="CO240" s="160"/>
      <c r="CP240" s="160"/>
    </row>
    <row r="241" spans="1:94" x14ac:dyDescent="0.25">
      <c r="A241" s="107"/>
      <c r="B241" s="107"/>
      <c r="C241" s="107"/>
      <c r="D241" s="107"/>
      <c r="E241" s="107"/>
      <c r="F241" s="107"/>
      <c r="G241" s="107"/>
      <c r="H241" s="107"/>
      <c r="I241" s="107"/>
      <c r="J241" s="107"/>
      <c r="K241" s="107"/>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0"/>
      <c r="CJ241" s="160"/>
      <c r="CK241" s="160"/>
      <c r="CL241" s="160"/>
      <c r="CM241" s="160"/>
      <c r="CN241" s="160"/>
      <c r="CO241" s="160"/>
      <c r="CP241" s="160"/>
    </row>
    <row r="242" spans="1:94" x14ac:dyDescent="0.25">
      <c r="A242" s="107"/>
      <c r="B242" s="107"/>
      <c r="C242" s="107"/>
      <c r="D242" s="107"/>
      <c r="E242" s="107"/>
      <c r="F242" s="107"/>
      <c r="G242" s="107"/>
      <c r="H242" s="107"/>
      <c r="I242" s="107"/>
      <c r="J242" s="107"/>
      <c r="K242" s="107"/>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0"/>
      <c r="CJ242" s="160"/>
      <c r="CK242" s="160"/>
      <c r="CL242" s="160"/>
      <c r="CM242" s="160"/>
      <c r="CN242" s="160"/>
      <c r="CO242" s="160"/>
      <c r="CP242" s="160"/>
    </row>
    <row r="243" spans="1:94" x14ac:dyDescent="0.25">
      <c r="A243" s="107"/>
      <c r="B243" s="107"/>
      <c r="C243" s="107"/>
      <c r="D243" s="107"/>
      <c r="E243" s="107"/>
      <c r="F243" s="107"/>
      <c r="G243" s="107"/>
      <c r="H243" s="107"/>
      <c r="I243" s="107"/>
      <c r="J243" s="107"/>
      <c r="K243" s="107"/>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0"/>
      <c r="CJ243" s="160"/>
      <c r="CK243" s="160"/>
      <c r="CL243" s="160"/>
      <c r="CM243" s="160"/>
      <c r="CN243" s="160"/>
      <c r="CO243" s="160"/>
      <c r="CP243" s="160"/>
    </row>
    <row r="244" spans="1:94" x14ac:dyDescent="0.25">
      <c r="A244" s="107"/>
      <c r="B244" s="107"/>
      <c r="C244" s="107"/>
      <c r="D244" s="107"/>
      <c r="E244" s="107"/>
      <c r="F244" s="107"/>
      <c r="G244" s="107"/>
      <c r="H244" s="107"/>
      <c r="I244" s="107"/>
      <c r="J244" s="107"/>
      <c r="K244" s="107"/>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0"/>
      <c r="CJ244" s="160"/>
      <c r="CK244" s="160"/>
      <c r="CL244" s="160"/>
      <c r="CM244" s="160"/>
      <c r="CN244" s="160"/>
      <c r="CO244" s="160"/>
      <c r="CP244" s="160"/>
    </row>
    <row r="245" spans="1:94" x14ac:dyDescent="0.25">
      <c r="A245" s="107"/>
      <c r="B245" s="107"/>
      <c r="C245" s="107"/>
      <c r="D245" s="107"/>
      <c r="E245" s="107"/>
      <c r="F245" s="107"/>
      <c r="G245" s="107"/>
      <c r="H245" s="107"/>
      <c r="I245" s="107"/>
      <c r="J245" s="107"/>
      <c r="K245" s="107"/>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0"/>
      <c r="CJ245" s="160"/>
      <c r="CK245" s="160"/>
      <c r="CL245" s="160"/>
      <c r="CM245" s="160"/>
      <c r="CN245" s="160"/>
      <c r="CO245" s="160"/>
      <c r="CP245" s="160"/>
    </row>
    <row r="246" spans="1:94" x14ac:dyDescent="0.25">
      <c r="A246" s="107"/>
      <c r="B246" s="107"/>
      <c r="C246" s="107"/>
      <c r="D246" s="107"/>
      <c r="E246" s="107"/>
      <c r="F246" s="107"/>
      <c r="G246" s="107"/>
      <c r="H246" s="107"/>
      <c r="I246" s="107"/>
      <c r="J246" s="107"/>
      <c r="K246" s="107"/>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0"/>
      <c r="CJ246" s="160"/>
      <c r="CK246" s="160"/>
      <c r="CL246" s="160"/>
      <c r="CM246" s="160"/>
      <c r="CN246" s="160"/>
      <c r="CO246" s="160"/>
      <c r="CP246" s="160"/>
    </row>
    <row r="247" spans="1:94" x14ac:dyDescent="0.25">
      <c r="A247" s="107"/>
      <c r="B247" s="107"/>
      <c r="C247" s="107"/>
      <c r="D247" s="107"/>
      <c r="E247" s="107"/>
      <c r="F247" s="107"/>
      <c r="G247" s="107"/>
      <c r="H247" s="107"/>
      <c r="I247" s="107"/>
      <c r="J247" s="107"/>
      <c r="K247" s="107"/>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0"/>
      <c r="CJ247" s="160"/>
      <c r="CK247" s="160"/>
      <c r="CL247" s="160"/>
      <c r="CM247" s="160"/>
      <c r="CN247" s="160"/>
      <c r="CO247" s="160"/>
      <c r="CP247" s="160"/>
    </row>
    <row r="248" spans="1:94" x14ac:dyDescent="0.25">
      <c r="A248" s="107"/>
      <c r="B248" s="107"/>
      <c r="C248" s="107"/>
      <c r="D248" s="107"/>
      <c r="E248" s="107"/>
      <c r="F248" s="107"/>
      <c r="G248" s="107"/>
      <c r="H248" s="107"/>
      <c r="I248" s="107"/>
      <c r="J248" s="107"/>
      <c r="K248" s="107"/>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0"/>
      <c r="CJ248" s="160"/>
      <c r="CK248" s="160"/>
      <c r="CL248" s="160"/>
      <c r="CM248" s="160"/>
      <c r="CN248" s="160"/>
      <c r="CO248" s="160"/>
      <c r="CP248" s="160"/>
    </row>
    <row r="249" spans="1:94" x14ac:dyDescent="0.25">
      <c r="A249" s="107"/>
      <c r="B249" s="107"/>
      <c r="C249" s="107"/>
      <c r="D249" s="107"/>
      <c r="E249" s="107"/>
      <c r="F249" s="107"/>
      <c r="G249" s="107"/>
      <c r="H249" s="107"/>
      <c r="I249" s="107"/>
      <c r="J249" s="107"/>
      <c r="K249" s="107"/>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0"/>
      <c r="CJ249" s="160"/>
      <c r="CK249" s="160"/>
      <c r="CL249" s="160"/>
      <c r="CM249" s="160"/>
      <c r="CN249" s="160"/>
      <c r="CO249" s="160"/>
      <c r="CP249" s="160"/>
    </row>
    <row r="250" spans="1:94" x14ac:dyDescent="0.25">
      <c r="A250" s="107"/>
      <c r="B250" s="107"/>
      <c r="C250" s="107"/>
      <c r="D250" s="107"/>
      <c r="E250" s="107"/>
      <c r="F250" s="107"/>
      <c r="G250" s="107"/>
      <c r="H250" s="107"/>
      <c r="I250" s="107"/>
      <c r="J250" s="107"/>
      <c r="K250" s="107"/>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0"/>
      <c r="CJ250" s="160"/>
      <c r="CK250" s="160"/>
      <c r="CL250" s="160"/>
      <c r="CM250" s="160"/>
      <c r="CN250" s="160"/>
      <c r="CO250" s="160"/>
      <c r="CP250" s="160"/>
    </row>
    <row r="251" spans="1:94" x14ac:dyDescent="0.25">
      <c r="A251" s="107"/>
      <c r="B251" s="107"/>
      <c r="C251" s="107"/>
      <c r="D251" s="107"/>
      <c r="E251" s="107"/>
      <c r="F251" s="107"/>
      <c r="G251" s="107"/>
      <c r="H251" s="107"/>
      <c r="I251" s="107"/>
      <c r="J251" s="107"/>
      <c r="K251" s="107"/>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0"/>
      <c r="CJ251" s="160"/>
      <c r="CK251" s="160"/>
      <c r="CL251" s="160"/>
      <c r="CM251" s="160"/>
      <c r="CN251" s="160"/>
      <c r="CO251" s="160"/>
      <c r="CP251" s="160"/>
    </row>
    <row r="252" spans="1:94" x14ac:dyDescent="0.25">
      <c r="A252" s="107"/>
      <c r="B252" s="107"/>
      <c r="C252" s="107"/>
      <c r="D252" s="107"/>
      <c r="E252" s="107"/>
      <c r="F252" s="107"/>
      <c r="G252" s="107"/>
      <c r="H252" s="107"/>
      <c r="I252" s="107"/>
      <c r="J252" s="107"/>
      <c r="K252" s="107"/>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0"/>
      <c r="CJ252" s="160"/>
      <c r="CK252" s="160"/>
      <c r="CL252" s="160"/>
      <c r="CM252" s="160"/>
      <c r="CN252" s="160"/>
      <c r="CO252" s="160"/>
      <c r="CP252" s="160"/>
    </row>
    <row r="253" spans="1:94" x14ac:dyDescent="0.25">
      <c r="A253" s="107"/>
      <c r="B253" s="107"/>
      <c r="C253" s="107"/>
      <c r="D253" s="107"/>
      <c r="E253" s="107"/>
      <c r="F253" s="107"/>
      <c r="G253" s="107"/>
      <c r="H253" s="107"/>
      <c r="I253" s="107"/>
      <c r="J253" s="107"/>
      <c r="K253" s="107"/>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c r="CO253" s="160"/>
      <c r="CP253" s="160"/>
    </row>
    <row r="254" spans="1:94" x14ac:dyDescent="0.25">
      <c r="A254" s="107"/>
      <c r="B254" s="107"/>
      <c r="C254" s="107"/>
      <c r="D254" s="107"/>
      <c r="E254" s="107"/>
      <c r="F254" s="107"/>
      <c r="G254" s="107"/>
      <c r="H254" s="107"/>
      <c r="I254" s="107"/>
      <c r="J254" s="107"/>
      <c r="K254" s="107"/>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c r="CO254" s="160"/>
      <c r="CP254" s="160"/>
    </row>
    <row r="255" spans="1:94" x14ac:dyDescent="0.25">
      <c r="A255" s="107"/>
      <c r="B255" s="107"/>
      <c r="C255" s="107"/>
      <c r="D255" s="107"/>
      <c r="E255" s="107"/>
      <c r="F255" s="107"/>
      <c r="G255" s="107"/>
      <c r="H255" s="107"/>
      <c r="I255" s="107"/>
      <c r="J255" s="107"/>
      <c r="K255" s="107"/>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0"/>
      <c r="CJ255" s="160"/>
      <c r="CK255" s="160"/>
      <c r="CL255" s="160"/>
      <c r="CM255" s="160"/>
      <c r="CN255" s="160"/>
      <c r="CO255" s="160"/>
      <c r="CP255" s="160"/>
    </row>
    <row r="256" spans="1:94" x14ac:dyDescent="0.25">
      <c r="A256" s="107"/>
      <c r="B256" s="107"/>
      <c r="C256" s="107"/>
      <c r="D256" s="107"/>
      <c r="E256" s="107"/>
      <c r="F256" s="107"/>
      <c r="G256" s="107"/>
      <c r="H256" s="107"/>
      <c r="I256" s="107"/>
      <c r="J256" s="107"/>
      <c r="K256" s="107"/>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0"/>
      <c r="CJ256" s="160"/>
      <c r="CK256" s="160"/>
      <c r="CL256" s="160"/>
      <c r="CM256" s="160"/>
      <c r="CN256" s="160"/>
      <c r="CO256" s="160"/>
      <c r="CP256" s="160"/>
    </row>
    <row r="257" spans="1:94" x14ac:dyDescent="0.25">
      <c r="A257" s="107"/>
      <c r="B257" s="107"/>
      <c r="C257" s="107"/>
      <c r="D257" s="107"/>
      <c r="E257" s="107"/>
      <c r="F257" s="107"/>
      <c r="G257" s="107"/>
      <c r="H257" s="107"/>
      <c r="I257" s="107"/>
      <c r="J257" s="107"/>
      <c r="K257" s="107"/>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0"/>
      <c r="CJ257" s="160"/>
      <c r="CK257" s="160"/>
      <c r="CL257" s="160"/>
      <c r="CM257" s="160"/>
      <c r="CN257" s="160"/>
      <c r="CO257" s="160"/>
      <c r="CP257" s="160"/>
    </row>
    <row r="258" spans="1:94" x14ac:dyDescent="0.25">
      <c r="A258" s="107"/>
      <c r="B258" s="107"/>
      <c r="C258" s="107"/>
      <c r="D258" s="107"/>
      <c r="E258" s="107"/>
      <c r="F258" s="107"/>
      <c r="G258" s="107"/>
      <c r="H258" s="107"/>
      <c r="I258" s="107"/>
      <c r="J258" s="107"/>
      <c r="K258" s="107"/>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c r="CO258" s="160"/>
      <c r="CP258" s="160"/>
    </row>
    <row r="259" spans="1:94" x14ac:dyDescent="0.25">
      <c r="A259" s="107"/>
      <c r="B259" s="107"/>
      <c r="C259" s="107"/>
      <c r="D259" s="107"/>
      <c r="E259" s="107"/>
      <c r="F259" s="107"/>
      <c r="G259" s="107"/>
      <c r="H259" s="107"/>
      <c r="I259" s="107"/>
      <c r="J259" s="107"/>
      <c r="K259" s="107"/>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0"/>
      <c r="CJ259" s="160"/>
      <c r="CK259" s="160"/>
      <c r="CL259" s="160"/>
      <c r="CM259" s="160"/>
      <c r="CN259" s="160"/>
      <c r="CO259" s="160"/>
      <c r="CP259" s="160"/>
    </row>
    <row r="260" spans="1:94" x14ac:dyDescent="0.25">
      <c r="A260" s="107"/>
      <c r="B260" s="107"/>
      <c r="C260" s="107"/>
      <c r="D260" s="107"/>
      <c r="E260" s="107"/>
      <c r="F260" s="107"/>
      <c r="G260" s="107"/>
      <c r="H260" s="107"/>
      <c r="I260" s="107"/>
      <c r="J260" s="107"/>
      <c r="K260" s="107"/>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0"/>
      <c r="CJ260" s="160"/>
      <c r="CK260" s="160"/>
      <c r="CL260" s="160"/>
      <c r="CM260" s="160"/>
      <c r="CN260" s="160"/>
      <c r="CO260" s="160"/>
      <c r="CP260" s="160"/>
    </row>
    <row r="261" spans="1:94" x14ac:dyDescent="0.25">
      <c r="A261" s="107"/>
      <c r="B261" s="107"/>
      <c r="C261" s="107"/>
      <c r="D261" s="107"/>
      <c r="E261" s="107"/>
      <c r="F261" s="107"/>
      <c r="G261" s="107"/>
      <c r="H261" s="107"/>
      <c r="I261" s="107"/>
      <c r="J261" s="107"/>
      <c r="K261" s="107"/>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0"/>
      <c r="CJ261" s="160"/>
      <c r="CK261" s="160"/>
      <c r="CL261" s="160"/>
      <c r="CM261" s="160"/>
      <c r="CN261" s="160"/>
      <c r="CO261" s="160"/>
      <c r="CP261" s="160"/>
    </row>
    <row r="262" spans="1:94" x14ac:dyDescent="0.25">
      <c r="A262" s="107"/>
      <c r="B262" s="107"/>
      <c r="C262" s="107"/>
      <c r="D262" s="107"/>
      <c r="E262" s="107"/>
      <c r="F262" s="107"/>
      <c r="G262" s="107"/>
      <c r="H262" s="107"/>
      <c r="I262" s="107"/>
      <c r="J262" s="107"/>
      <c r="K262" s="107"/>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0"/>
      <c r="CJ262" s="160"/>
      <c r="CK262" s="160"/>
      <c r="CL262" s="160"/>
      <c r="CM262" s="160"/>
      <c r="CN262" s="160"/>
      <c r="CO262" s="160"/>
      <c r="CP262" s="160"/>
    </row>
    <row r="263" spans="1:94" x14ac:dyDescent="0.25">
      <c r="A263" s="107"/>
      <c r="B263" s="107"/>
      <c r="C263" s="107"/>
      <c r="D263" s="107"/>
      <c r="E263" s="107"/>
      <c r="F263" s="107"/>
      <c r="G263" s="107"/>
      <c r="H263" s="107"/>
      <c r="I263" s="107"/>
      <c r="J263" s="107"/>
      <c r="K263" s="107"/>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c r="CO263" s="160"/>
      <c r="CP263" s="160"/>
    </row>
    <row r="264" spans="1:94" x14ac:dyDescent="0.25">
      <c r="A264" s="107"/>
      <c r="B264" s="107"/>
      <c r="C264" s="107"/>
      <c r="D264" s="107"/>
      <c r="E264" s="107"/>
      <c r="F264" s="107"/>
      <c r="G264" s="107"/>
      <c r="H264" s="107"/>
      <c r="I264" s="107"/>
      <c r="J264" s="107"/>
      <c r="K264" s="107"/>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0"/>
      <c r="CJ264" s="160"/>
      <c r="CK264" s="160"/>
      <c r="CL264" s="160"/>
      <c r="CM264" s="160"/>
      <c r="CN264" s="160"/>
      <c r="CO264" s="160"/>
      <c r="CP264" s="160"/>
    </row>
    <row r="265" spans="1:94" x14ac:dyDescent="0.25">
      <c r="A265" s="107"/>
      <c r="B265" s="107"/>
      <c r="C265" s="107"/>
      <c r="D265" s="107"/>
      <c r="E265" s="107"/>
      <c r="F265" s="107"/>
      <c r="G265" s="107"/>
      <c r="H265" s="107"/>
      <c r="I265" s="107"/>
      <c r="J265" s="107"/>
      <c r="K265" s="107"/>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0"/>
      <c r="CJ265" s="160"/>
      <c r="CK265" s="160"/>
      <c r="CL265" s="160"/>
      <c r="CM265" s="160"/>
      <c r="CN265" s="160"/>
      <c r="CO265" s="160"/>
      <c r="CP265" s="160"/>
    </row>
    <row r="266" spans="1:94" x14ac:dyDescent="0.25">
      <c r="A266" s="107"/>
      <c r="B266" s="107"/>
      <c r="C266" s="107"/>
      <c r="D266" s="107"/>
      <c r="E266" s="107"/>
      <c r="F266" s="107"/>
      <c r="G266" s="107"/>
      <c r="H266" s="107"/>
      <c r="I266" s="107"/>
      <c r="J266" s="107"/>
      <c r="K266" s="107"/>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0"/>
      <c r="CJ266" s="160"/>
      <c r="CK266" s="160"/>
      <c r="CL266" s="160"/>
      <c r="CM266" s="160"/>
      <c r="CN266" s="160"/>
      <c r="CO266" s="160"/>
      <c r="CP266" s="160"/>
    </row>
    <row r="267" spans="1:94" x14ac:dyDescent="0.25">
      <c r="A267" s="107"/>
      <c r="B267" s="107"/>
      <c r="C267" s="107"/>
      <c r="D267" s="107"/>
      <c r="E267" s="107"/>
      <c r="F267" s="107"/>
      <c r="G267" s="107"/>
      <c r="H267" s="107"/>
      <c r="I267" s="107"/>
      <c r="J267" s="107"/>
      <c r="K267" s="107"/>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0"/>
      <c r="CJ267" s="160"/>
      <c r="CK267" s="160"/>
      <c r="CL267" s="160"/>
      <c r="CM267" s="160"/>
      <c r="CN267" s="160"/>
      <c r="CO267" s="160"/>
      <c r="CP267" s="160"/>
    </row>
    <row r="268" spans="1:94" x14ac:dyDescent="0.25">
      <c r="A268" s="107"/>
      <c r="B268" s="107"/>
      <c r="C268" s="107"/>
      <c r="D268" s="107"/>
      <c r="E268" s="107"/>
      <c r="F268" s="107"/>
      <c r="G268" s="107"/>
      <c r="H268" s="107"/>
      <c r="I268" s="107"/>
      <c r="J268" s="107"/>
      <c r="K268" s="107"/>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0"/>
      <c r="CJ268" s="160"/>
      <c r="CK268" s="160"/>
      <c r="CL268" s="160"/>
      <c r="CM268" s="160"/>
      <c r="CN268" s="160"/>
      <c r="CO268" s="160"/>
      <c r="CP268" s="160"/>
    </row>
    <row r="269" spans="1:94" x14ac:dyDescent="0.25">
      <c r="A269" s="107"/>
      <c r="B269" s="107"/>
      <c r="C269" s="107"/>
      <c r="D269" s="107"/>
      <c r="E269" s="107"/>
      <c r="F269" s="107"/>
      <c r="G269" s="107"/>
      <c r="H269" s="107"/>
      <c r="I269" s="107"/>
      <c r="J269" s="107"/>
      <c r="K269" s="107"/>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c r="CO269" s="160"/>
      <c r="CP269" s="160"/>
    </row>
    <row r="270" spans="1:94" x14ac:dyDescent="0.25">
      <c r="A270" s="107"/>
      <c r="B270" s="107"/>
      <c r="C270" s="107"/>
      <c r="D270" s="107"/>
      <c r="E270" s="107"/>
      <c r="F270" s="107"/>
      <c r="G270" s="107"/>
      <c r="H270" s="107"/>
      <c r="I270" s="107"/>
      <c r="J270" s="107"/>
      <c r="K270" s="107"/>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0"/>
      <c r="CJ270" s="160"/>
      <c r="CK270" s="160"/>
      <c r="CL270" s="160"/>
      <c r="CM270" s="160"/>
      <c r="CN270" s="160"/>
      <c r="CO270" s="160"/>
      <c r="CP270" s="160"/>
    </row>
    <row r="271" spans="1:94" x14ac:dyDescent="0.25">
      <c r="A271" s="107"/>
      <c r="B271" s="107"/>
      <c r="C271" s="107"/>
      <c r="D271" s="107"/>
      <c r="E271" s="107"/>
      <c r="F271" s="107"/>
      <c r="G271" s="107"/>
      <c r="H271" s="107"/>
      <c r="I271" s="107"/>
      <c r="J271" s="107"/>
      <c r="K271" s="107"/>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0"/>
      <c r="CJ271" s="160"/>
      <c r="CK271" s="160"/>
      <c r="CL271" s="160"/>
      <c r="CM271" s="160"/>
      <c r="CN271" s="160"/>
      <c r="CO271" s="160"/>
      <c r="CP271" s="160"/>
    </row>
    <row r="272" spans="1:94" x14ac:dyDescent="0.25">
      <c r="A272" s="107"/>
      <c r="B272" s="107"/>
      <c r="C272" s="107"/>
      <c r="D272" s="107"/>
      <c r="E272" s="107"/>
      <c r="F272" s="107"/>
      <c r="G272" s="107"/>
      <c r="H272" s="107"/>
      <c r="I272" s="107"/>
      <c r="J272" s="107"/>
      <c r="K272" s="107"/>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0"/>
      <c r="CJ272" s="160"/>
      <c r="CK272" s="160"/>
      <c r="CL272" s="160"/>
      <c r="CM272" s="160"/>
      <c r="CN272" s="160"/>
      <c r="CO272" s="160"/>
      <c r="CP272" s="160"/>
    </row>
    <row r="273" spans="1:94" x14ac:dyDescent="0.25">
      <c r="A273" s="107"/>
      <c r="B273" s="107"/>
      <c r="C273" s="107"/>
      <c r="D273" s="107"/>
      <c r="E273" s="107"/>
      <c r="F273" s="107"/>
      <c r="G273" s="107"/>
      <c r="H273" s="107"/>
      <c r="I273" s="107"/>
      <c r="J273" s="107"/>
      <c r="K273" s="107"/>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0"/>
      <c r="CJ273" s="160"/>
      <c r="CK273" s="160"/>
      <c r="CL273" s="160"/>
      <c r="CM273" s="160"/>
      <c r="CN273" s="160"/>
      <c r="CO273" s="160"/>
      <c r="CP273" s="160"/>
    </row>
    <row r="274" spans="1:94" x14ac:dyDescent="0.25">
      <c r="A274" s="107"/>
      <c r="B274" s="107"/>
      <c r="C274" s="107"/>
      <c r="D274" s="107"/>
      <c r="E274" s="107"/>
      <c r="F274" s="107"/>
      <c r="G274" s="107"/>
      <c r="H274" s="107"/>
      <c r="I274" s="107"/>
      <c r="J274" s="107"/>
      <c r="K274" s="107"/>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0"/>
      <c r="CJ274" s="160"/>
      <c r="CK274" s="160"/>
      <c r="CL274" s="160"/>
      <c r="CM274" s="160"/>
      <c r="CN274" s="160"/>
      <c r="CO274" s="160"/>
      <c r="CP274" s="160"/>
    </row>
    <row r="275" spans="1:94" x14ac:dyDescent="0.25">
      <c r="A275" s="107"/>
      <c r="B275" s="107"/>
      <c r="C275" s="107"/>
      <c r="D275" s="107"/>
      <c r="E275" s="107"/>
      <c r="F275" s="107"/>
      <c r="G275" s="107"/>
      <c r="H275" s="107"/>
      <c r="I275" s="107"/>
      <c r="J275" s="107"/>
      <c r="K275" s="107"/>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0"/>
      <c r="CJ275" s="160"/>
      <c r="CK275" s="160"/>
      <c r="CL275" s="160"/>
      <c r="CM275" s="160"/>
      <c r="CN275" s="160"/>
      <c r="CO275" s="160"/>
      <c r="CP275" s="160"/>
    </row>
    <row r="276" spans="1:94" x14ac:dyDescent="0.25">
      <c r="A276" s="107"/>
      <c r="B276" s="107"/>
      <c r="C276" s="107"/>
      <c r="D276" s="107"/>
      <c r="E276" s="107"/>
      <c r="F276" s="107"/>
      <c r="G276" s="107"/>
      <c r="H276" s="107"/>
      <c r="I276" s="107"/>
      <c r="J276" s="107"/>
      <c r="K276" s="107"/>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0"/>
      <c r="CJ276" s="160"/>
      <c r="CK276" s="160"/>
      <c r="CL276" s="160"/>
      <c r="CM276" s="160"/>
      <c r="CN276" s="160"/>
      <c r="CO276" s="160"/>
      <c r="CP276" s="160"/>
    </row>
    <row r="277" spans="1:94" x14ac:dyDescent="0.25">
      <c r="A277" s="107"/>
      <c r="B277" s="107"/>
      <c r="C277" s="107"/>
      <c r="D277" s="107"/>
      <c r="E277" s="107"/>
      <c r="F277" s="107"/>
      <c r="G277" s="107"/>
      <c r="H277" s="107"/>
      <c r="I277" s="107"/>
      <c r="J277" s="107"/>
      <c r="K277" s="107"/>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0"/>
      <c r="CJ277" s="160"/>
      <c r="CK277" s="160"/>
      <c r="CL277" s="160"/>
      <c r="CM277" s="160"/>
      <c r="CN277" s="160"/>
      <c r="CO277" s="160"/>
      <c r="CP277" s="160"/>
    </row>
    <row r="278" spans="1:94" x14ac:dyDescent="0.25">
      <c r="A278" s="107"/>
      <c r="B278" s="107"/>
      <c r="C278" s="107"/>
      <c r="D278" s="107"/>
      <c r="E278" s="107"/>
      <c r="F278" s="107"/>
      <c r="G278" s="107"/>
      <c r="H278" s="107"/>
      <c r="I278" s="107"/>
      <c r="J278" s="107"/>
      <c r="K278" s="107"/>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0"/>
      <c r="CJ278" s="160"/>
      <c r="CK278" s="160"/>
      <c r="CL278" s="160"/>
      <c r="CM278" s="160"/>
      <c r="CN278" s="160"/>
      <c r="CO278" s="160"/>
      <c r="CP278" s="160"/>
    </row>
    <row r="279" spans="1:94" x14ac:dyDescent="0.25">
      <c r="A279" s="107"/>
      <c r="B279" s="107"/>
      <c r="C279" s="107"/>
      <c r="D279" s="107"/>
      <c r="E279" s="107"/>
      <c r="F279" s="107"/>
      <c r="G279" s="107"/>
      <c r="H279" s="107"/>
      <c r="I279" s="107"/>
      <c r="J279" s="107"/>
      <c r="K279" s="107"/>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0"/>
      <c r="CJ279" s="160"/>
      <c r="CK279" s="160"/>
      <c r="CL279" s="160"/>
      <c r="CM279" s="160"/>
      <c r="CN279" s="160"/>
      <c r="CO279" s="160"/>
      <c r="CP279" s="160"/>
    </row>
    <row r="280" spans="1:94" x14ac:dyDescent="0.25">
      <c r="A280" s="107"/>
      <c r="B280" s="107"/>
      <c r="C280" s="107"/>
      <c r="D280" s="107"/>
      <c r="E280" s="107"/>
      <c r="F280" s="107"/>
      <c r="G280" s="107"/>
      <c r="H280" s="107"/>
      <c r="I280" s="107"/>
      <c r="J280" s="107"/>
      <c r="K280" s="107"/>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0"/>
      <c r="CJ280" s="160"/>
      <c r="CK280" s="160"/>
      <c r="CL280" s="160"/>
      <c r="CM280" s="160"/>
      <c r="CN280" s="160"/>
      <c r="CO280" s="160"/>
      <c r="CP280" s="160"/>
    </row>
    <row r="281" spans="1:94" x14ac:dyDescent="0.25">
      <c r="A281" s="107"/>
      <c r="B281" s="107"/>
      <c r="C281" s="107"/>
      <c r="D281" s="107"/>
      <c r="E281" s="107"/>
      <c r="F281" s="107"/>
      <c r="G281" s="107"/>
      <c r="H281" s="107"/>
      <c r="I281" s="107"/>
      <c r="J281" s="107"/>
      <c r="K281" s="107"/>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0"/>
      <c r="CJ281" s="160"/>
      <c r="CK281" s="160"/>
      <c r="CL281" s="160"/>
      <c r="CM281" s="160"/>
      <c r="CN281" s="160"/>
      <c r="CO281" s="160"/>
      <c r="CP281" s="160"/>
    </row>
    <row r="282" spans="1:94" x14ac:dyDescent="0.25">
      <c r="A282" s="107"/>
      <c r="B282" s="107"/>
      <c r="C282" s="107"/>
      <c r="D282" s="107"/>
      <c r="E282" s="107"/>
      <c r="F282" s="107"/>
      <c r="G282" s="107"/>
      <c r="H282" s="107"/>
      <c r="I282" s="107"/>
      <c r="J282" s="107"/>
      <c r="K282" s="107"/>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0"/>
      <c r="CJ282" s="160"/>
      <c r="CK282" s="160"/>
      <c r="CL282" s="160"/>
      <c r="CM282" s="160"/>
      <c r="CN282" s="160"/>
      <c r="CO282" s="160"/>
      <c r="CP282" s="160"/>
    </row>
    <row r="283" spans="1:94" x14ac:dyDescent="0.25">
      <c r="A283" s="107"/>
      <c r="B283" s="107"/>
      <c r="C283" s="107"/>
      <c r="D283" s="107"/>
      <c r="E283" s="107"/>
      <c r="F283" s="107"/>
      <c r="G283" s="107"/>
      <c r="H283" s="107"/>
      <c r="I283" s="107"/>
      <c r="J283" s="107"/>
      <c r="K283" s="107"/>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0"/>
      <c r="CJ283" s="160"/>
      <c r="CK283" s="160"/>
      <c r="CL283" s="160"/>
      <c r="CM283" s="160"/>
      <c r="CN283" s="160"/>
      <c r="CO283" s="160"/>
      <c r="CP283" s="160"/>
    </row>
    <row r="284" spans="1:94" x14ac:dyDescent="0.25">
      <c r="A284" s="107"/>
      <c r="B284" s="107"/>
      <c r="C284" s="107"/>
      <c r="D284" s="107"/>
      <c r="E284" s="107"/>
      <c r="F284" s="107"/>
      <c r="G284" s="107"/>
      <c r="H284" s="107"/>
      <c r="I284" s="107"/>
      <c r="J284" s="107"/>
      <c r="K284" s="107"/>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0"/>
      <c r="CJ284" s="160"/>
      <c r="CK284" s="160"/>
      <c r="CL284" s="160"/>
      <c r="CM284" s="160"/>
      <c r="CN284" s="160"/>
      <c r="CO284" s="160"/>
      <c r="CP284" s="160"/>
    </row>
    <row r="285" spans="1:94" x14ac:dyDescent="0.25">
      <c r="A285" s="107"/>
      <c r="B285" s="107"/>
      <c r="C285" s="107"/>
      <c r="D285" s="107"/>
      <c r="E285" s="107"/>
      <c r="F285" s="107"/>
      <c r="G285" s="107"/>
      <c r="H285" s="107"/>
      <c r="I285" s="107"/>
      <c r="J285" s="107"/>
      <c r="K285" s="107"/>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c r="CO285" s="160"/>
      <c r="CP285" s="160"/>
    </row>
    <row r="286" spans="1:94" x14ac:dyDescent="0.25">
      <c r="A286" s="107"/>
      <c r="B286" s="107"/>
      <c r="C286" s="107"/>
      <c r="D286" s="107"/>
      <c r="E286" s="107"/>
      <c r="F286" s="107"/>
      <c r="G286" s="107"/>
      <c r="H286" s="107"/>
      <c r="I286" s="107"/>
      <c r="J286" s="107"/>
      <c r="K286" s="107"/>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0"/>
      <c r="CJ286" s="160"/>
      <c r="CK286" s="160"/>
      <c r="CL286" s="160"/>
      <c r="CM286" s="160"/>
      <c r="CN286" s="160"/>
      <c r="CO286" s="160"/>
      <c r="CP286" s="160"/>
    </row>
    <row r="287" spans="1:94" x14ac:dyDescent="0.25">
      <c r="A287" s="107"/>
      <c r="B287" s="107"/>
      <c r="C287" s="107"/>
      <c r="D287" s="107"/>
      <c r="E287" s="107"/>
      <c r="F287" s="107"/>
      <c r="G287" s="107"/>
      <c r="H287" s="107"/>
      <c r="I287" s="107"/>
      <c r="J287" s="107"/>
      <c r="K287" s="107"/>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0"/>
      <c r="CJ287" s="160"/>
      <c r="CK287" s="160"/>
      <c r="CL287" s="160"/>
      <c r="CM287" s="160"/>
      <c r="CN287" s="160"/>
      <c r="CO287" s="160"/>
      <c r="CP287" s="160"/>
    </row>
    <row r="288" spans="1:94" x14ac:dyDescent="0.25">
      <c r="A288" s="107"/>
      <c r="B288" s="107"/>
      <c r="C288" s="107"/>
      <c r="D288" s="107"/>
      <c r="E288" s="107"/>
      <c r="F288" s="107"/>
      <c r="G288" s="107"/>
      <c r="H288" s="107"/>
      <c r="I288" s="107"/>
      <c r="J288" s="107"/>
      <c r="K288" s="107"/>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0"/>
      <c r="CJ288" s="160"/>
      <c r="CK288" s="160"/>
      <c r="CL288" s="160"/>
      <c r="CM288" s="160"/>
      <c r="CN288" s="160"/>
      <c r="CO288" s="160"/>
      <c r="CP288" s="160"/>
    </row>
    <row r="289" spans="1:94" x14ac:dyDescent="0.25">
      <c r="A289" s="107"/>
      <c r="B289" s="107"/>
      <c r="C289" s="107"/>
      <c r="D289" s="107"/>
      <c r="E289" s="107"/>
      <c r="F289" s="107"/>
      <c r="G289" s="107"/>
      <c r="H289" s="107"/>
      <c r="I289" s="107"/>
      <c r="J289" s="107"/>
      <c r="K289" s="107"/>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0"/>
      <c r="CJ289" s="160"/>
      <c r="CK289" s="160"/>
      <c r="CL289" s="160"/>
      <c r="CM289" s="160"/>
      <c r="CN289" s="160"/>
      <c r="CO289" s="160"/>
      <c r="CP289" s="160"/>
    </row>
    <row r="290" spans="1:94" x14ac:dyDescent="0.25">
      <c r="A290" s="107"/>
      <c r="B290" s="107"/>
      <c r="C290" s="107"/>
      <c r="D290" s="107"/>
      <c r="E290" s="107"/>
      <c r="F290" s="107"/>
      <c r="G290" s="107"/>
      <c r="H290" s="107"/>
      <c r="I290" s="107"/>
      <c r="J290" s="107"/>
      <c r="K290" s="107"/>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0"/>
      <c r="CJ290" s="160"/>
      <c r="CK290" s="160"/>
      <c r="CL290" s="160"/>
      <c r="CM290" s="160"/>
      <c r="CN290" s="160"/>
      <c r="CO290" s="160"/>
      <c r="CP290" s="160"/>
    </row>
    <row r="291" spans="1:94" x14ac:dyDescent="0.25">
      <c r="A291" s="107"/>
      <c r="B291" s="107"/>
      <c r="C291" s="107"/>
      <c r="D291" s="107"/>
      <c r="E291" s="107"/>
      <c r="F291" s="107"/>
      <c r="G291" s="107"/>
      <c r="H291" s="107"/>
      <c r="I291" s="107"/>
      <c r="J291" s="107"/>
      <c r="K291" s="107"/>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0"/>
      <c r="CJ291" s="160"/>
      <c r="CK291" s="160"/>
      <c r="CL291" s="160"/>
      <c r="CM291" s="160"/>
      <c r="CN291" s="160"/>
      <c r="CO291" s="160"/>
      <c r="CP291" s="160"/>
    </row>
    <row r="292" spans="1:94" x14ac:dyDescent="0.25">
      <c r="A292" s="107"/>
      <c r="B292" s="107"/>
      <c r="C292" s="107"/>
      <c r="D292" s="107"/>
      <c r="E292" s="107"/>
      <c r="F292" s="107"/>
      <c r="G292" s="107"/>
      <c r="H292" s="107"/>
      <c r="I292" s="107"/>
      <c r="J292" s="107"/>
      <c r="K292" s="107"/>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0"/>
      <c r="CJ292" s="160"/>
      <c r="CK292" s="160"/>
      <c r="CL292" s="160"/>
      <c r="CM292" s="160"/>
      <c r="CN292" s="160"/>
      <c r="CO292" s="160"/>
      <c r="CP292" s="160"/>
    </row>
    <row r="293" spans="1:94" x14ac:dyDescent="0.25">
      <c r="A293" s="107"/>
      <c r="B293" s="107"/>
      <c r="C293" s="107"/>
      <c r="D293" s="107"/>
      <c r="E293" s="107"/>
      <c r="F293" s="107"/>
      <c r="G293" s="107"/>
      <c r="H293" s="107"/>
      <c r="I293" s="107"/>
      <c r="J293" s="107"/>
      <c r="K293" s="107"/>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0"/>
      <c r="CJ293" s="160"/>
      <c r="CK293" s="160"/>
      <c r="CL293" s="160"/>
      <c r="CM293" s="160"/>
      <c r="CN293" s="160"/>
      <c r="CO293" s="160"/>
      <c r="CP293" s="160"/>
    </row>
    <row r="294" spans="1:94" x14ac:dyDescent="0.25">
      <c r="A294" s="107"/>
      <c r="B294" s="107"/>
      <c r="C294" s="107"/>
      <c r="D294" s="107"/>
      <c r="E294" s="107"/>
      <c r="F294" s="107"/>
      <c r="G294" s="107"/>
      <c r="H294" s="107"/>
      <c r="I294" s="107"/>
      <c r="J294" s="107"/>
      <c r="K294" s="107"/>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0"/>
      <c r="CJ294" s="160"/>
      <c r="CK294" s="160"/>
      <c r="CL294" s="160"/>
      <c r="CM294" s="160"/>
      <c r="CN294" s="160"/>
      <c r="CO294" s="160"/>
      <c r="CP294" s="160"/>
    </row>
    <row r="295" spans="1:94" x14ac:dyDescent="0.25">
      <c r="A295" s="107"/>
      <c r="B295" s="107"/>
      <c r="C295" s="107"/>
      <c r="D295" s="107"/>
      <c r="E295" s="107"/>
      <c r="F295" s="107"/>
      <c r="G295" s="107"/>
      <c r="H295" s="107"/>
      <c r="I295" s="107"/>
      <c r="J295" s="107"/>
      <c r="K295" s="107"/>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0"/>
      <c r="CJ295" s="160"/>
      <c r="CK295" s="160"/>
      <c r="CL295" s="160"/>
      <c r="CM295" s="160"/>
      <c r="CN295" s="160"/>
      <c r="CO295" s="160"/>
      <c r="CP295" s="160"/>
    </row>
    <row r="296" spans="1:94" x14ac:dyDescent="0.25">
      <c r="A296" s="107"/>
      <c r="B296" s="107"/>
      <c r="C296" s="107"/>
      <c r="D296" s="107"/>
      <c r="E296" s="107"/>
      <c r="F296" s="107"/>
      <c r="G296" s="107"/>
      <c r="H296" s="107"/>
      <c r="I296" s="107"/>
      <c r="J296" s="107"/>
      <c r="K296" s="107"/>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0"/>
      <c r="CJ296" s="160"/>
      <c r="CK296" s="160"/>
      <c r="CL296" s="160"/>
      <c r="CM296" s="160"/>
      <c r="CN296" s="160"/>
      <c r="CO296" s="160"/>
      <c r="CP296" s="160"/>
    </row>
    <row r="297" spans="1:94" x14ac:dyDescent="0.25">
      <c r="A297" s="107"/>
      <c r="B297" s="107"/>
      <c r="C297" s="107"/>
      <c r="D297" s="107"/>
      <c r="E297" s="107"/>
      <c r="F297" s="107"/>
      <c r="G297" s="107"/>
      <c r="H297" s="107"/>
      <c r="I297" s="107"/>
      <c r="J297" s="107"/>
      <c r="K297" s="107"/>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0"/>
      <c r="CJ297" s="160"/>
      <c r="CK297" s="160"/>
      <c r="CL297" s="160"/>
      <c r="CM297" s="160"/>
      <c r="CN297" s="160"/>
      <c r="CO297" s="160"/>
      <c r="CP297" s="160"/>
    </row>
    <row r="298" spans="1:94" x14ac:dyDescent="0.25">
      <c r="A298" s="107"/>
      <c r="B298" s="107"/>
      <c r="C298" s="107"/>
      <c r="D298" s="107"/>
      <c r="E298" s="107"/>
      <c r="F298" s="107"/>
      <c r="G298" s="107"/>
      <c r="H298" s="107"/>
      <c r="I298" s="107"/>
      <c r="J298" s="107"/>
      <c r="K298" s="107"/>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0"/>
      <c r="CJ298" s="160"/>
      <c r="CK298" s="160"/>
      <c r="CL298" s="160"/>
      <c r="CM298" s="160"/>
      <c r="CN298" s="160"/>
      <c r="CO298" s="160"/>
      <c r="CP298" s="160"/>
    </row>
    <row r="299" spans="1:94" x14ac:dyDescent="0.25">
      <c r="A299" s="107"/>
      <c r="B299" s="107"/>
      <c r="C299" s="107"/>
      <c r="D299" s="107"/>
      <c r="E299" s="107"/>
      <c r="F299" s="107"/>
      <c r="G299" s="107"/>
      <c r="H299" s="107"/>
      <c r="I299" s="107"/>
      <c r="J299" s="107"/>
      <c r="K299" s="107"/>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0"/>
      <c r="CJ299" s="160"/>
      <c r="CK299" s="160"/>
      <c r="CL299" s="160"/>
      <c r="CM299" s="160"/>
      <c r="CN299" s="160"/>
      <c r="CO299" s="160"/>
      <c r="CP299" s="160"/>
    </row>
    <row r="300" spans="1:94" x14ac:dyDescent="0.25">
      <c r="A300" s="107"/>
      <c r="B300" s="107"/>
      <c r="C300" s="107"/>
      <c r="D300" s="107"/>
      <c r="E300" s="107"/>
      <c r="F300" s="107"/>
      <c r="G300" s="107"/>
      <c r="H300" s="107"/>
      <c r="I300" s="107"/>
      <c r="J300" s="107"/>
      <c r="K300" s="107"/>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0"/>
      <c r="CJ300" s="160"/>
      <c r="CK300" s="160"/>
      <c r="CL300" s="160"/>
      <c r="CM300" s="160"/>
      <c r="CN300" s="160"/>
      <c r="CO300" s="160"/>
      <c r="CP300" s="160"/>
    </row>
    <row r="301" spans="1:94" x14ac:dyDescent="0.25">
      <c r="A301" s="107"/>
      <c r="B301" s="107"/>
      <c r="C301" s="107"/>
      <c r="D301" s="107"/>
      <c r="E301" s="107"/>
      <c r="F301" s="107"/>
      <c r="G301" s="107"/>
      <c r="H301" s="107"/>
      <c r="I301" s="107"/>
      <c r="J301" s="107"/>
      <c r="K301" s="107"/>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0"/>
      <c r="CJ301" s="160"/>
      <c r="CK301" s="160"/>
      <c r="CL301" s="160"/>
      <c r="CM301" s="160"/>
      <c r="CN301" s="160"/>
      <c r="CO301" s="160"/>
      <c r="CP301" s="160"/>
    </row>
    <row r="302" spans="1:94" x14ac:dyDescent="0.25">
      <c r="A302" s="107"/>
      <c r="B302" s="107"/>
      <c r="C302" s="107"/>
      <c r="D302" s="107"/>
      <c r="E302" s="107"/>
      <c r="F302" s="107"/>
      <c r="G302" s="107"/>
      <c r="H302" s="107"/>
      <c r="I302" s="107"/>
      <c r="J302" s="107"/>
      <c r="K302" s="107"/>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0"/>
      <c r="CJ302" s="160"/>
      <c r="CK302" s="160"/>
      <c r="CL302" s="160"/>
      <c r="CM302" s="160"/>
      <c r="CN302" s="160"/>
      <c r="CO302" s="160"/>
      <c r="CP302" s="160"/>
    </row>
    <row r="303" spans="1:94" x14ac:dyDescent="0.25">
      <c r="A303" s="107"/>
      <c r="B303" s="107"/>
      <c r="C303" s="107"/>
      <c r="D303" s="107"/>
      <c r="E303" s="107"/>
      <c r="F303" s="107"/>
      <c r="G303" s="107"/>
      <c r="H303" s="107"/>
      <c r="I303" s="107"/>
      <c r="J303" s="107"/>
      <c r="K303" s="107"/>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0"/>
      <c r="CJ303" s="160"/>
      <c r="CK303" s="160"/>
      <c r="CL303" s="160"/>
      <c r="CM303" s="160"/>
      <c r="CN303" s="160"/>
      <c r="CO303" s="160"/>
      <c r="CP303" s="160"/>
    </row>
    <row r="304" spans="1:94" x14ac:dyDescent="0.25">
      <c r="A304" s="107"/>
      <c r="B304" s="107"/>
      <c r="C304" s="107"/>
      <c r="D304" s="107"/>
      <c r="E304" s="107"/>
      <c r="F304" s="107"/>
      <c r="G304" s="107"/>
      <c r="H304" s="107"/>
      <c r="I304" s="107"/>
      <c r="J304" s="107"/>
      <c r="K304" s="107"/>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0"/>
      <c r="CJ304" s="160"/>
      <c r="CK304" s="160"/>
      <c r="CL304" s="160"/>
      <c r="CM304" s="160"/>
      <c r="CN304" s="160"/>
      <c r="CO304" s="160"/>
      <c r="CP304" s="160"/>
    </row>
    <row r="305" spans="1:94" x14ac:dyDescent="0.25">
      <c r="A305" s="107"/>
      <c r="B305" s="107"/>
      <c r="C305" s="107"/>
      <c r="D305" s="107"/>
      <c r="E305" s="107"/>
      <c r="F305" s="107"/>
      <c r="G305" s="107"/>
      <c r="H305" s="107"/>
      <c r="I305" s="107"/>
      <c r="J305" s="107"/>
      <c r="K305" s="107"/>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0"/>
      <c r="CJ305" s="160"/>
      <c r="CK305" s="160"/>
      <c r="CL305" s="160"/>
      <c r="CM305" s="160"/>
      <c r="CN305" s="160"/>
      <c r="CO305" s="160"/>
      <c r="CP305" s="160"/>
    </row>
    <row r="306" spans="1:94" x14ac:dyDescent="0.25">
      <c r="A306" s="107"/>
      <c r="B306" s="107"/>
      <c r="C306" s="107"/>
      <c r="D306" s="107"/>
      <c r="E306" s="107"/>
      <c r="F306" s="107"/>
      <c r="G306" s="107"/>
      <c r="H306" s="107"/>
      <c r="I306" s="107"/>
      <c r="J306" s="107"/>
      <c r="K306" s="107"/>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0"/>
      <c r="CJ306" s="160"/>
      <c r="CK306" s="160"/>
      <c r="CL306" s="160"/>
      <c r="CM306" s="160"/>
      <c r="CN306" s="160"/>
      <c r="CO306" s="160"/>
      <c r="CP306" s="160"/>
    </row>
    <row r="307" spans="1:94" x14ac:dyDescent="0.25">
      <c r="A307" s="107"/>
      <c r="B307" s="107"/>
      <c r="C307" s="107"/>
      <c r="D307" s="107"/>
      <c r="E307" s="107"/>
      <c r="F307" s="107"/>
      <c r="G307" s="107"/>
      <c r="H307" s="107"/>
      <c r="I307" s="107"/>
      <c r="J307" s="107"/>
      <c r="K307" s="107"/>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0"/>
      <c r="CJ307" s="160"/>
      <c r="CK307" s="160"/>
      <c r="CL307" s="160"/>
      <c r="CM307" s="160"/>
      <c r="CN307" s="160"/>
      <c r="CO307" s="160"/>
      <c r="CP307" s="160"/>
    </row>
    <row r="308" spans="1:94" x14ac:dyDescent="0.25">
      <c r="A308" s="107"/>
      <c r="B308" s="107"/>
      <c r="C308" s="107"/>
      <c r="D308" s="107"/>
      <c r="E308" s="107"/>
      <c r="F308" s="107"/>
      <c r="G308" s="107"/>
      <c r="H308" s="107"/>
      <c r="I308" s="107"/>
      <c r="J308" s="107"/>
      <c r="K308" s="107"/>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0"/>
      <c r="CJ308" s="160"/>
      <c r="CK308" s="160"/>
      <c r="CL308" s="160"/>
      <c r="CM308" s="160"/>
      <c r="CN308" s="160"/>
      <c r="CO308" s="160"/>
      <c r="CP308" s="160"/>
    </row>
    <row r="309" spans="1:94" x14ac:dyDescent="0.25">
      <c r="A309" s="107"/>
      <c r="B309" s="107"/>
      <c r="C309" s="107"/>
      <c r="D309" s="107"/>
      <c r="E309" s="107"/>
      <c r="F309" s="107"/>
      <c r="G309" s="107"/>
      <c r="H309" s="107"/>
      <c r="I309" s="107"/>
      <c r="J309" s="107"/>
      <c r="K309" s="107"/>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0"/>
      <c r="CJ309" s="160"/>
      <c r="CK309" s="160"/>
      <c r="CL309" s="160"/>
      <c r="CM309" s="160"/>
      <c r="CN309" s="160"/>
      <c r="CO309" s="160"/>
      <c r="CP309" s="160"/>
    </row>
    <row r="310" spans="1:94" x14ac:dyDescent="0.25">
      <c r="A310" s="107"/>
      <c r="B310" s="107"/>
      <c r="C310" s="107"/>
      <c r="D310" s="107"/>
      <c r="E310" s="107"/>
      <c r="F310" s="107"/>
      <c r="G310" s="107"/>
      <c r="H310" s="107"/>
      <c r="I310" s="107"/>
      <c r="J310" s="107"/>
      <c r="K310" s="107"/>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0"/>
      <c r="CJ310" s="160"/>
      <c r="CK310" s="160"/>
      <c r="CL310" s="160"/>
      <c r="CM310" s="160"/>
      <c r="CN310" s="160"/>
      <c r="CO310" s="160"/>
      <c r="CP310" s="160"/>
    </row>
    <row r="311" spans="1:94" x14ac:dyDescent="0.25">
      <c r="A311" s="107"/>
      <c r="B311" s="107"/>
      <c r="C311" s="107"/>
      <c r="D311" s="107"/>
      <c r="E311" s="107"/>
      <c r="F311" s="107"/>
      <c r="G311" s="107"/>
      <c r="H311" s="107"/>
      <c r="I311" s="107"/>
      <c r="J311" s="107"/>
      <c r="K311" s="107"/>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0"/>
      <c r="CJ311" s="160"/>
      <c r="CK311" s="160"/>
      <c r="CL311" s="160"/>
      <c r="CM311" s="160"/>
      <c r="CN311" s="160"/>
      <c r="CO311" s="160"/>
      <c r="CP311" s="160"/>
    </row>
    <row r="312" spans="1:94" x14ac:dyDescent="0.25">
      <c r="A312" s="107"/>
      <c r="B312" s="107"/>
      <c r="C312" s="107"/>
      <c r="D312" s="107"/>
      <c r="E312" s="107"/>
      <c r="F312" s="107"/>
      <c r="G312" s="107"/>
      <c r="H312" s="107"/>
      <c r="I312" s="107"/>
      <c r="J312" s="107"/>
      <c r="K312" s="107"/>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0"/>
      <c r="CJ312" s="160"/>
      <c r="CK312" s="160"/>
      <c r="CL312" s="160"/>
      <c r="CM312" s="160"/>
      <c r="CN312" s="160"/>
      <c r="CO312" s="160"/>
      <c r="CP312" s="160"/>
    </row>
    <row r="313" spans="1:94" x14ac:dyDescent="0.25">
      <c r="A313" s="107"/>
      <c r="B313" s="107"/>
      <c r="C313" s="107"/>
      <c r="D313" s="107"/>
      <c r="E313" s="107"/>
      <c r="F313" s="107"/>
      <c r="G313" s="107"/>
      <c r="H313" s="107"/>
      <c r="I313" s="107"/>
      <c r="J313" s="107"/>
      <c r="K313" s="107"/>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0"/>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0"/>
      <c r="CJ313" s="160"/>
      <c r="CK313" s="160"/>
      <c r="CL313" s="160"/>
      <c r="CM313" s="160"/>
      <c r="CN313" s="160"/>
      <c r="CO313" s="160"/>
      <c r="CP313" s="160"/>
    </row>
    <row r="314" spans="1:94" x14ac:dyDescent="0.25">
      <c r="A314" s="107"/>
      <c r="B314" s="107"/>
      <c r="C314" s="107"/>
      <c r="D314" s="107"/>
      <c r="E314" s="107"/>
      <c r="F314" s="107"/>
      <c r="G314" s="107"/>
      <c r="H314" s="107"/>
      <c r="I314" s="107"/>
      <c r="J314" s="107"/>
      <c r="K314" s="107"/>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0"/>
      <c r="CJ314" s="160"/>
      <c r="CK314" s="160"/>
      <c r="CL314" s="160"/>
      <c r="CM314" s="160"/>
      <c r="CN314" s="160"/>
      <c r="CO314" s="160"/>
      <c r="CP314" s="160"/>
    </row>
    <row r="315" spans="1:94" x14ac:dyDescent="0.25">
      <c r="A315" s="107"/>
      <c r="B315" s="107"/>
      <c r="C315" s="107"/>
      <c r="D315" s="107"/>
      <c r="E315" s="107"/>
      <c r="F315" s="107"/>
      <c r="G315" s="107"/>
      <c r="H315" s="107"/>
      <c r="I315" s="107"/>
      <c r="J315" s="107"/>
      <c r="K315" s="107"/>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0"/>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0"/>
      <c r="CJ315" s="160"/>
      <c r="CK315" s="160"/>
      <c r="CL315" s="160"/>
      <c r="CM315" s="160"/>
      <c r="CN315" s="160"/>
      <c r="CO315" s="160"/>
      <c r="CP315" s="160"/>
    </row>
    <row r="316" spans="1:94" x14ac:dyDescent="0.25">
      <c r="A316" s="107"/>
      <c r="B316" s="107"/>
      <c r="C316" s="107"/>
      <c r="D316" s="107"/>
      <c r="E316" s="107"/>
      <c r="F316" s="107"/>
      <c r="G316" s="107"/>
      <c r="H316" s="107"/>
      <c r="I316" s="107"/>
      <c r="J316" s="107"/>
      <c r="K316" s="107"/>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0"/>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0"/>
      <c r="CJ316" s="160"/>
      <c r="CK316" s="160"/>
      <c r="CL316" s="160"/>
      <c r="CM316" s="160"/>
      <c r="CN316" s="160"/>
      <c r="CO316" s="160"/>
      <c r="CP316" s="160"/>
    </row>
    <row r="317" spans="1:94" x14ac:dyDescent="0.25">
      <c r="A317" s="107"/>
      <c r="B317" s="107"/>
      <c r="C317" s="107"/>
      <c r="D317" s="107"/>
      <c r="E317" s="107"/>
      <c r="F317" s="107"/>
      <c r="G317" s="107"/>
      <c r="H317" s="107"/>
      <c r="I317" s="107"/>
      <c r="J317" s="107"/>
      <c r="K317" s="107"/>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0"/>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0"/>
      <c r="CJ317" s="160"/>
      <c r="CK317" s="160"/>
      <c r="CL317" s="160"/>
      <c r="CM317" s="160"/>
      <c r="CN317" s="160"/>
      <c r="CO317" s="160"/>
      <c r="CP317" s="160"/>
    </row>
    <row r="318" spans="1:94" x14ac:dyDescent="0.25">
      <c r="A318" s="107"/>
      <c r="B318" s="107"/>
      <c r="C318" s="107"/>
      <c r="D318" s="107"/>
      <c r="E318" s="107"/>
      <c r="F318" s="107"/>
      <c r="G318" s="107"/>
      <c r="H318" s="107"/>
      <c r="I318" s="107"/>
      <c r="J318" s="107"/>
      <c r="K318" s="107"/>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0"/>
      <c r="CJ318" s="160"/>
      <c r="CK318" s="160"/>
      <c r="CL318" s="160"/>
      <c r="CM318" s="160"/>
      <c r="CN318" s="160"/>
      <c r="CO318" s="160"/>
      <c r="CP318" s="160"/>
    </row>
    <row r="319" spans="1:94" x14ac:dyDescent="0.25">
      <c r="A319" s="107"/>
      <c r="B319" s="107"/>
      <c r="C319" s="107"/>
      <c r="D319" s="107"/>
      <c r="E319" s="107"/>
      <c r="F319" s="107"/>
      <c r="G319" s="107"/>
      <c r="H319" s="107"/>
      <c r="I319" s="107"/>
      <c r="J319" s="107"/>
      <c r="K319" s="107"/>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0"/>
      <c r="CJ319" s="160"/>
      <c r="CK319" s="160"/>
      <c r="CL319" s="160"/>
      <c r="CM319" s="160"/>
      <c r="CN319" s="160"/>
      <c r="CO319" s="160"/>
      <c r="CP319" s="160"/>
    </row>
    <row r="320" spans="1:94" x14ac:dyDescent="0.25">
      <c r="A320" s="107"/>
      <c r="B320" s="107"/>
      <c r="C320" s="107"/>
      <c r="D320" s="107"/>
      <c r="E320" s="107"/>
      <c r="F320" s="107"/>
      <c r="G320" s="107"/>
      <c r="H320" s="107"/>
      <c r="I320" s="107"/>
      <c r="J320" s="107"/>
      <c r="K320" s="107"/>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0"/>
      <c r="CJ320" s="160"/>
      <c r="CK320" s="160"/>
      <c r="CL320" s="160"/>
      <c r="CM320" s="160"/>
      <c r="CN320" s="160"/>
      <c r="CO320" s="160"/>
      <c r="CP320" s="160"/>
    </row>
    <row r="321" spans="1:94" x14ac:dyDescent="0.25">
      <c r="A321" s="107"/>
      <c r="B321" s="107"/>
      <c r="C321" s="107"/>
      <c r="D321" s="107"/>
      <c r="E321" s="107"/>
      <c r="F321" s="107"/>
      <c r="G321" s="107"/>
      <c r="H321" s="107"/>
      <c r="I321" s="107"/>
      <c r="J321" s="107"/>
      <c r="K321" s="107"/>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0"/>
      <c r="CJ321" s="160"/>
      <c r="CK321" s="160"/>
      <c r="CL321" s="160"/>
      <c r="CM321" s="160"/>
      <c r="CN321" s="160"/>
      <c r="CO321" s="160"/>
      <c r="CP321" s="160"/>
    </row>
    <row r="322" spans="1:94" x14ac:dyDescent="0.25">
      <c r="A322" s="107"/>
      <c r="B322" s="107"/>
      <c r="C322" s="107"/>
      <c r="D322" s="107"/>
      <c r="E322" s="107"/>
      <c r="F322" s="107"/>
      <c r="G322" s="107"/>
      <c r="H322" s="107"/>
      <c r="I322" s="107"/>
      <c r="J322" s="107"/>
      <c r="K322" s="107"/>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0"/>
      <c r="CJ322" s="160"/>
      <c r="CK322" s="160"/>
      <c r="CL322" s="160"/>
      <c r="CM322" s="160"/>
      <c r="CN322" s="160"/>
      <c r="CO322" s="160"/>
      <c r="CP322" s="160"/>
    </row>
    <row r="323" spans="1:94" x14ac:dyDescent="0.25">
      <c r="A323" s="107"/>
      <c r="B323" s="107"/>
      <c r="C323" s="107"/>
      <c r="D323" s="107"/>
      <c r="E323" s="107"/>
      <c r="F323" s="107"/>
      <c r="G323" s="107"/>
      <c r="H323" s="107"/>
      <c r="I323" s="107"/>
      <c r="J323" s="107"/>
      <c r="K323" s="107"/>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0"/>
      <c r="CJ323" s="160"/>
      <c r="CK323" s="160"/>
      <c r="CL323" s="160"/>
      <c r="CM323" s="160"/>
      <c r="CN323" s="160"/>
      <c r="CO323" s="160"/>
      <c r="CP323" s="160"/>
    </row>
    <row r="324" spans="1:94" x14ac:dyDescent="0.25">
      <c r="A324" s="107"/>
      <c r="B324" s="107"/>
      <c r="C324" s="107"/>
      <c r="D324" s="107"/>
      <c r="E324" s="107"/>
      <c r="F324" s="107"/>
      <c r="G324" s="107"/>
      <c r="H324" s="107"/>
      <c r="I324" s="107"/>
      <c r="J324" s="107"/>
      <c r="K324" s="107"/>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0"/>
      <c r="CJ324" s="160"/>
      <c r="CK324" s="160"/>
      <c r="CL324" s="160"/>
      <c r="CM324" s="160"/>
      <c r="CN324" s="160"/>
      <c r="CO324" s="160"/>
      <c r="CP324" s="160"/>
    </row>
    <row r="325" spans="1:94" x14ac:dyDescent="0.25">
      <c r="A325" s="107"/>
      <c r="B325" s="107"/>
      <c r="C325" s="107"/>
      <c r="D325" s="107"/>
      <c r="E325" s="107"/>
      <c r="F325" s="107"/>
      <c r="G325" s="107"/>
      <c r="H325" s="107"/>
      <c r="I325" s="107"/>
      <c r="J325" s="107"/>
      <c r="K325" s="107"/>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0"/>
      <c r="CJ325" s="160"/>
      <c r="CK325" s="160"/>
      <c r="CL325" s="160"/>
      <c r="CM325" s="160"/>
      <c r="CN325" s="160"/>
      <c r="CO325" s="160"/>
      <c r="CP325" s="160"/>
    </row>
    <row r="326" spans="1:94" x14ac:dyDescent="0.25">
      <c r="A326" s="107"/>
      <c r="B326" s="107"/>
      <c r="C326" s="107"/>
      <c r="D326" s="107"/>
      <c r="E326" s="107"/>
      <c r="F326" s="107"/>
      <c r="G326" s="107"/>
      <c r="H326" s="107"/>
      <c r="I326" s="107"/>
      <c r="J326" s="107"/>
      <c r="K326" s="107"/>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0"/>
      <c r="CJ326" s="160"/>
      <c r="CK326" s="160"/>
      <c r="CL326" s="160"/>
      <c r="CM326" s="160"/>
      <c r="CN326" s="160"/>
      <c r="CO326" s="160"/>
      <c r="CP326" s="160"/>
    </row>
    <row r="327" spans="1:94" x14ac:dyDescent="0.25">
      <c r="A327" s="107"/>
      <c r="B327" s="107"/>
      <c r="C327" s="107"/>
      <c r="D327" s="107"/>
      <c r="E327" s="107"/>
      <c r="F327" s="107"/>
      <c r="G327" s="107"/>
      <c r="H327" s="107"/>
      <c r="I327" s="107"/>
      <c r="J327" s="107"/>
      <c r="K327" s="107"/>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0"/>
      <c r="CJ327" s="160"/>
      <c r="CK327" s="160"/>
      <c r="CL327" s="160"/>
      <c r="CM327" s="160"/>
      <c r="CN327" s="160"/>
      <c r="CO327" s="160"/>
      <c r="CP327" s="160"/>
    </row>
    <row r="328" spans="1:94" x14ac:dyDescent="0.25">
      <c r="A328" s="107"/>
      <c r="B328" s="107"/>
      <c r="C328" s="107"/>
      <c r="D328" s="107"/>
      <c r="E328" s="107"/>
      <c r="F328" s="107"/>
      <c r="G328" s="107"/>
      <c r="H328" s="107"/>
      <c r="I328" s="107"/>
      <c r="J328" s="107"/>
      <c r="K328" s="107"/>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0"/>
      <c r="CJ328" s="160"/>
      <c r="CK328" s="160"/>
      <c r="CL328" s="160"/>
      <c r="CM328" s="160"/>
      <c r="CN328" s="160"/>
      <c r="CO328" s="160"/>
      <c r="CP328" s="160"/>
    </row>
    <row r="329" spans="1:94" x14ac:dyDescent="0.25">
      <c r="A329" s="107"/>
      <c r="B329" s="107"/>
      <c r="C329" s="107"/>
      <c r="D329" s="107"/>
      <c r="E329" s="107"/>
      <c r="F329" s="107"/>
      <c r="G329" s="107"/>
      <c r="H329" s="107"/>
      <c r="I329" s="107"/>
      <c r="J329" s="107"/>
      <c r="K329" s="107"/>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0"/>
      <c r="CJ329" s="160"/>
      <c r="CK329" s="160"/>
      <c r="CL329" s="160"/>
      <c r="CM329" s="160"/>
      <c r="CN329" s="160"/>
      <c r="CO329" s="160"/>
      <c r="CP329" s="160"/>
    </row>
    <row r="330" spans="1:94" x14ac:dyDescent="0.25">
      <c r="A330" s="107"/>
      <c r="B330" s="107"/>
      <c r="C330" s="107"/>
      <c r="D330" s="107"/>
      <c r="E330" s="107"/>
      <c r="F330" s="107"/>
      <c r="G330" s="107"/>
      <c r="H330" s="107"/>
      <c r="I330" s="107"/>
      <c r="J330" s="107"/>
      <c r="K330" s="107"/>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0"/>
      <c r="CJ330" s="160"/>
      <c r="CK330" s="160"/>
      <c r="CL330" s="160"/>
      <c r="CM330" s="160"/>
      <c r="CN330" s="160"/>
      <c r="CO330" s="160"/>
      <c r="CP330" s="160"/>
    </row>
    <row r="331" spans="1:94" x14ac:dyDescent="0.25">
      <c r="A331" s="107"/>
      <c r="B331" s="107"/>
      <c r="C331" s="107"/>
      <c r="D331" s="107"/>
      <c r="E331" s="107"/>
      <c r="F331" s="107"/>
      <c r="G331" s="107"/>
      <c r="H331" s="107"/>
      <c r="I331" s="107"/>
      <c r="J331" s="107"/>
      <c r="K331" s="107"/>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0"/>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0"/>
      <c r="CJ331" s="160"/>
      <c r="CK331" s="160"/>
      <c r="CL331" s="160"/>
      <c r="CM331" s="160"/>
      <c r="CN331" s="160"/>
      <c r="CO331" s="160"/>
      <c r="CP331" s="160"/>
    </row>
    <row r="332" spans="1:94" x14ac:dyDescent="0.25">
      <c r="A332" s="107"/>
      <c r="B332" s="107"/>
      <c r="C332" s="107"/>
      <c r="D332" s="107"/>
      <c r="E332" s="107"/>
      <c r="F332" s="107"/>
      <c r="G332" s="107"/>
      <c r="H332" s="107"/>
      <c r="I332" s="107"/>
      <c r="J332" s="107"/>
      <c r="K332" s="107"/>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0"/>
      <c r="CJ332" s="160"/>
      <c r="CK332" s="160"/>
      <c r="CL332" s="160"/>
      <c r="CM332" s="160"/>
      <c r="CN332" s="160"/>
      <c r="CO332" s="160"/>
      <c r="CP332" s="160"/>
    </row>
    <row r="333" spans="1:94" x14ac:dyDescent="0.25">
      <c r="A333" s="107"/>
      <c r="B333" s="107"/>
      <c r="C333" s="107"/>
      <c r="D333" s="107"/>
      <c r="E333" s="107"/>
      <c r="F333" s="107"/>
      <c r="G333" s="107"/>
      <c r="H333" s="107"/>
      <c r="I333" s="107"/>
      <c r="J333" s="107"/>
      <c r="K333" s="107"/>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0"/>
      <c r="CJ333" s="160"/>
      <c r="CK333" s="160"/>
      <c r="CL333" s="160"/>
      <c r="CM333" s="160"/>
      <c r="CN333" s="160"/>
      <c r="CO333" s="160"/>
      <c r="CP333" s="160"/>
    </row>
    <row r="334" spans="1:94" x14ac:dyDescent="0.25">
      <c r="A334" s="107"/>
      <c r="B334" s="107"/>
      <c r="C334" s="107"/>
      <c r="D334" s="107"/>
      <c r="E334" s="107"/>
      <c r="F334" s="107"/>
      <c r="G334" s="107"/>
      <c r="H334" s="107"/>
      <c r="I334" s="107"/>
      <c r="J334" s="107"/>
      <c r="K334" s="107"/>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0"/>
      <c r="CJ334" s="160"/>
      <c r="CK334" s="160"/>
      <c r="CL334" s="160"/>
      <c r="CM334" s="160"/>
      <c r="CN334" s="160"/>
      <c r="CO334" s="160"/>
      <c r="CP334" s="160"/>
    </row>
    <row r="335" spans="1:94" x14ac:dyDescent="0.25">
      <c r="A335" s="107"/>
      <c r="B335" s="107"/>
      <c r="C335" s="107"/>
      <c r="D335" s="107"/>
      <c r="E335" s="107"/>
      <c r="F335" s="107"/>
      <c r="G335" s="107"/>
      <c r="H335" s="107"/>
      <c r="I335" s="107"/>
      <c r="J335" s="107"/>
      <c r="K335" s="107"/>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0"/>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0"/>
      <c r="CJ335" s="160"/>
      <c r="CK335" s="160"/>
      <c r="CL335" s="160"/>
      <c r="CM335" s="160"/>
      <c r="CN335" s="160"/>
      <c r="CO335" s="160"/>
      <c r="CP335" s="160"/>
    </row>
    <row r="336" spans="1:94" x14ac:dyDescent="0.25">
      <c r="A336" s="107"/>
      <c r="B336" s="107"/>
      <c r="C336" s="107"/>
      <c r="D336" s="107"/>
      <c r="E336" s="107"/>
      <c r="F336" s="107"/>
      <c r="G336" s="107"/>
      <c r="H336" s="107"/>
      <c r="I336" s="107"/>
      <c r="J336" s="107"/>
      <c r="K336" s="107"/>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0"/>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0"/>
      <c r="CJ336" s="160"/>
      <c r="CK336" s="160"/>
      <c r="CL336" s="160"/>
      <c r="CM336" s="160"/>
      <c r="CN336" s="160"/>
      <c r="CO336" s="160"/>
      <c r="CP336" s="160"/>
    </row>
    <row r="337" spans="1:94" x14ac:dyDescent="0.25">
      <c r="A337" s="107"/>
      <c r="B337" s="107"/>
      <c r="C337" s="107"/>
      <c r="D337" s="107"/>
      <c r="E337" s="107"/>
      <c r="F337" s="107"/>
      <c r="G337" s="107"/>
      <c r="H337" s="107"/>
      <c r="I337" s="107"/>
      <c r="J337" s="107"/>
      <c r="K337" s="107"/>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0"/>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0"/>
      <c r="CJ337" s="160"/>
      <c r="CK337" s="160"/>
      <c r="CL337" s="160"/>
      <c r="CM337" s="160"/>
      <c r="CN337" s="160"/>
      <c r="CO337" s="160"/>
      <c r="CP337" s="160"/>
    </row>
    <row r="338" spans="1:94" x14ac:dyDescent="0.25">
      <c r="A338" s="107"/>
      <c r="B338" s="107"/>
      <c r="C338" s="107"/>
      <c r="D338" s="107"/>
      <c r="E338" s="107"/>
      <c r="F338" s="107"/>
      <c r="G338" s="107"/>
      <c r="H338" s="107"/>
      <c r="I338" s="107"/>
      <c r="J338" s="107"/>
      <c r="K338" s="107"/>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0"/>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0"/>
      <c r="CJ338" s="160"/>
      <c r="CK338" s="160"/>
      <c r="CL338" s="160"/>
      <c r="CM338" s="160"/>
      <c r="CN338" s="160"/>
      <c r="CO338" s="160"/>
      <c r="CP338" s="160"/>
    </row>
    <row r="339" spans="1:94" x14ac:dyDescent="0.25">
      <c r="A339" s="107"/>
      <c r="B339" s="107"/>
      <c r="C339" s="107"/>
      <c r="D339" s="107"/>
      <c r="E339" s="107"/>
      <c r="F339" s="107"/>
      <c r="G339" s="107"/>
      <c r="H339" s="107"/>
      <c r="I339" s="107"/>
      <c r="J339" s="107"/>
      <c r="K339" s="107"/>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0"/>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0"/>
      <c r="CJ339" s="160"/>
      <c r="CK339" s="160"/>
      <c r="CL339" s="160"/>
      <c r="CM339" s="160"/>
      <c r="CN339" s="160"/>
      <c r="CO339" s="160"/>
      <c r="CP339" s="160"/>
    </row>
    <row r="340" spans="1:94" x14ac:dyDescent="0.25">
      <c r="A340" s="107"/>
      <c r="B340" s="107"/>
      <c r="C340" s="107"/>
      <c r="D340" s="107"/>
      <c r="E340" s="107"/>
      <c r="F340" s="107"/>
      <c r="G340" s="107"/>
      <c r="H340" s="107"/>
      <c r="I340" s="107"/>
      <c r="J340" s="107"/>
      <c r="K340" s="107"/>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0"/>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0"/>
      <c r="CJ340" s="160"/>
      <c r="CK340" s="160"/>
      <c r="CL340" s="160"/>
      <c r="CM340" s="160"/>
      <c r="CN340" s="160"/>
      <c r="CO340" s="160"/>
      <c r="CP340" s="160"/>
    </row>
    <row r="341" spans="1:94" x14ac:dyDescent="0.25">
      <c r="A341" s="107"/>
      <c r="B341" s="107"/>
      <c r="C341" s="107"/>
      <c r="D341" s="107"/>
      <c r="E341" s="107"/>
      <c r="F341" s="107"/>
      <c r="G341" s="107"/>
      <c r="H341" s="107"/>
      <c r="I341" s="107"/>
      <c r="J341" s="107"/>
      <c r="K341" s="107"/>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0"/>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0"/>
      <c r="CJ341" s="160"/>
      <c r="CK341" s="160"/>
      <c r="CL341" s="160"/>
      <c r="CM341" s="160"/>
      <c r="CN341" s="160"/>
      <c r="CO341" s="160"/>
      <c r="CP341" s="160"/>
    </row>
    <row r="342" spans="1:94" x14ac:dyDescent="0.25">
      <c r="A342" s="107"/>
      <c r="B342" s="107"/>
      <c r="C342" s="107"/>
      <c r="D342" s="107"/>
      <c r="E342" s="107"/>
      <c r="F342" s="107"/>
      <c r="G342" s="107"/>
      <c r="H342" s="107"/>
      <c r="I342" s="107"/>
      <c r="J342" s="107"/>
      <c r="K342" s="107"/>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0"/>
      <c r="CJ342" s="160"/>
      <c r="CK342" s="160"/>
      <c r="CL342" s="160"/>
      <c r="CM342" s="160"/>
      <c r="CN342" s="160"/>
      <c r="CO342" s="160"/>
      <c r="CP342" s="160"/>
    </row>
    <row r="343" spans="1:94" x14ac:dyDescent="0.25">
      <c r="A343" s="107"/>
      <c r="B343" s="107"/>
      <c r="C343" s="107"/>
      <c r="D343" s="107"/>
      <c r="E343" s="107"/>
      <c r="F343" s="107"/>
      <c r="G343" s="107"/>
      <c r="H343" s="107"/>
      <c r="I343" s="107"/>
      <c r="J343" s="107"/>
      <c r="K343" s="107"/>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0"/>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0"/>
      <c r="CJ343" s="160"/>
      <c r="CK343" s="160"/>
      <c r="CL343" s="160"/>
      <c r="CM343" s="160"/>
      <c r="CN343" s="160"/>
      <c r="CO343" s="160"/>
      <c r="CP343" s="160"/>
    </row>
    <row r="344" spans="1:94" x14ac:dyDescent="0.25">
      <c r="A344" s="107"/>
      <c r="B344" s="107"/>
      <c r="C344" s="107"/>
      <c r="D344" s="107"/>
      <c r="E344" s="107"/>
      <c r="F344" s="107"/>
      <c r="G344" s="107"/>
      <c r="H344" s="107"/>
      <c r="I344" s="107"/>
      <c r="J344" s="107"/>
      <c r="K344" s="107"/>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0"/>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0"/>
      <c r="CJ344" s="160"/>
      <c r="CK344" s="160"/>
      <c r="CL344" s="160"/>
      <c r="CM344" s="160"/>
      <c r="CN344" s="160"/>
      <c r="CO344" s="160"/>
      <c r="CP344" s="160"/>
    </row>
    <row r="345" spans="1:94" x14ac:dyDescent="0.25">
      <c r="A345" s="107"/>
      <c r="B345" s="107"/>
      <c r="C345" s="107"/>
      <c r="D345" s="107"/>
      <c r="E345" s="107"/>
      <c r="F345" s="107"/>
      <c r="G345" s="107"/>
      <c r="H345" s="107"/>
      <c r="I345" s="107"/>
      <c r="J345" s="107"/>
      <c r="K345" s="107"/>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0"/>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0"/>
      <c r="CJ345" s="160"/>
      <c r="CK345" s="160"/>
      <c r="CL345" s="160"/>
      <c r="CM345" s="160"/>
      <c r="CN345" s="160"/>
      <c r="CO345" s="160"/>
      <c r="CP345" s="160"/>
    </row>
    <row r="346" spans="1:94" x14ac:dyDescent="0.25">
      <c r="A346" s="107"/>
      <c r="B346" s="107"/>
      <c r="C346" s="107"/>
      <c r="D346" s="107"/>
      <c r="E346" s="107"/>
      <c r="F346" s="107"/>
      <c r="G346" s="107"/>
      <c r="H346" s="107"/>
      <c r="I346" s="107"/>
      <c r="J346" s="107"/>
      <c r="K346" s="107"/>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0"/>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0"/>
      <c r="CJ346" s="160"/>
      <c r="CK346" s="160"/>
      <c r="CL346" s="160"/>
      <c r="CM346" s="160"/>
      <c r="CN346" s="160"/>
      <c r="CO346" s="160"/>
      <c r="CP346" s="160"/>
    </row>
    <row r="347" spans="1:94" x14ac:dyDescent="0.25">
      <c r="A347" s="107"/>
      <c r="B347" s="107"/>
      <c r="C347" s="107"/>
      <c r="D347" s="107"/>
      <c r="E347" s="107"/>
      <c r="F347" s="107"/>
      <c r="G347" s="107"/>
      <c r="H347" s="107"/>
      <c r="I347" s="107"/>
      <c r="J347" s="107"/>
      <c r="K347" s="107"/>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0"/>
      <c r="CJ347" s="160"/>
      <c r="CK347" s="160"/>
      <c r="CL347" s="160"/>
      <c r="CM347" s="160"/>
      <c r="CN347" s="160"/>
      <c r="CO347" s="160"/>
      <c r="CP347" s="160"/>
    </row>
    <row r="348" spans="1:94" x14ac:dyDescent="0.25">
      <c r="A348" s="107"/>
      <c r="B348" s="107"/>
      <c r="C348" s="107"/>
      <c r="D348" s="107"/>
      <c r="E348" s="107"/>
      <c r="F348" s="107"/>
      <c r="G348" s="107"/>
      <c r="H348" s="107"/>
      <c r="I348" s="107"/>
      <c r="J348" s="107"/>
      <c r="K348" s="107"/>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0"/>
      <c r="CJ348" s="160"/>
      <c r="CK348" s="160"/>
      <c r="CL348" s="160"/>
      <c r="CM348" s="160"/>
      <c r="CN348" s="160"/>
      <c r="CO348" s="160"/>
      <c r="CP348" s="160"/>
    </row>
    <row r="349" spans="1:94" x14ac:dyDescent="0.25">
      <c r="A349" s="107"/>
      <c r="B349" s="107"/>
      <c r="C349" s="107"/>
      <c r="D349" s="107"/>
      <c r="E349" s="107"/>
      <c r="F349" s="107"/>
      <c r="G349" s="107"/>
      <c r="H349" s="107"/>
      <c r="I349" s="107"/>
      <c r="J349" s="107"/>
      <c r="K349" s="107"/>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0"/>
      <c r="CJ349" s="160"/>
      <c r="CK349" s="160"/>
      <c r="CL349" s="160"/>
      <c r="CM349" s="160"/>
      <c r="CN349" s="160"/>
      <c r="CO349" s="160"/>
      <c r="CP349" s="160"/>
    </row>
    <row r="350" spans="1:94" x14ac:dyDescent="0.25">
      <c r="A350" s="107"/>
      <c r="B350" s="107"/>
      <c r="C350" s="107"/>
      <c r="D350" s="107"/>
      <c r="E350" s="107"/>
      <c r="F350" s="107"/>
      <c r="G350" s="107"/>
      <c r="H350" s="107"/>
      <c r="I350" s="107"/>
      <c r="J350" s="107"/>
      <c r="K350" s="107"/>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0"/>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0"/>
      <c r="CJ350" s="160"/>
      <c r="CK350" s="160"/>
      <c r="CL350" s="160"/>
      <c r="CM350" s="160"/>
      <c r="CN350" s="160"/>
      <c r="CO350" s="160"/>
      <c r="CP350" s="160"/>
    </row>
    <row r="351" spans="1:94" x14ac:dyDescent="0.25">
      <c r="A351" s="107"/>
      <c r="B351" s="107"/>
      <c r="C351" s="107"/>
      <c r="D351" s="107"/>
      <c r="E351" s="107"/>
      <c r="F351" s="107"/>
      <c r="G351" s="107"/>
      <c r="H351" s="107"/>
      <c r="I351" s="107"/>
      <c r="J351" s="107"/>
      <c r="K351" s="107"/>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0"/>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0"/>
      <c r="CJ351" s="160"/>
      <c r="CK351" s="160"/>
      <c r="CL351" s="160"/>
      <c r="CM351" s="160"/>
      <c r="CN351" s="160"/>
      <c r="CO351" s="160"/>
      <c r="CP351" s="160"/>
    </row>
    <row r="352" spans="1:94" x14ac:dyDescent="0.25">
      <c r="A352" s="107"/>
      <c r="B352" s="107"/>
      <c r="C352" s="107"/>
      <c r="D352" s="107"/>
      <c r="E352" s="107"/>
      <c r="F352" s="107"/>
      <c r="G352" s="107"/>
      <c r="H352" s="107"/>
      <c r="I352" s="107"/>
      <c r="J352" s="107"/>
      <c r="K352" s="107"/>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0"/>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0"/>
      <c r="CJ352" s="160"/>
      <c r="CK352" s="160"/>
      <c r="CL352" s="160"/>
      <c r="CM352" s="160"/>
      <c r="CN352" s="160"/>
      <c r="CO352" s="160"/>
      <c r="CP352" s="160"/>
    </row>
    <row r="353" spans="1:94" x14ac:dyDescent="0.25">
      <c r="A353" s="107"/>
      <c r="B353" s="107"/>
      <c r="C353" s="107"/>
      <c r="D353" s="107"/>
      <c r="E353" s="107"/>
      <c r="F353" s="107"/>
      <c r="G353" s="107"/>
      <c r="H353" s="107"/>
      <c r="I353" s="107"/>
      <c r="J353" s="107"/>
      <c r="K353" s="107"/>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0"/>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0"/>
      <c r="CJ353" s="160"/>
      <c r="CK353" s="160"/>
      <c r="CL353" s="160"/>
      <c r="CM353" s="160"/>
      <c r="CN353" s="160"/>
      <c r="CO353" s="160"/>
      <c r="CP353" s="160"/>
    </row>
    <row r="354" spans="1:94" x14ac:dyDescent="0.25">
      <c r="A354" s="107"/>
      <c r="B354" s="107"/>
      <c r="C354" s="107"/>
      <c r="D354" s="107"/>
      <c r="E354" s="107"/>
      <c r="F354" s="107"/>
      <c r="G354" s="107"/>
      <c r="H354" s="107"/>
      <c r="I354" s="107"/>
      <c r="J354" s="107"/>
      <c r="K354" s="107"/>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0"/>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0"/>
      <c r="CJ354" s="160"/>
      <c r="CK354" s="160"/>
      <c r="CL354" s="160"/>
      <c r="CM354" s="160"/>
      <c r="CN354" s="160"/>
      <c r="CO354" s="160"/>
      <c r="CP354" s="160"/>
    </row>
    <row r="355" spans="1:94" x14ac:dyDescent="0.25">
      <c r="A355" s="107"/>
      <c r="B355" s="107"/>
      <c r="C355" s="107"/>
      <c r="D355" s="107"/>
      <c r="E355" s="107"/>
      <c r="F355" s="107"/>
      <c r="G355" s="107"/>
      <c r="H355" s="107"/>
      <c r="I355" s="107"/>
      <c r="J355" s="107"/>
      <c r="K355" s="107"/>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0"/>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0"/>
      <c r="CJ355" s="160"/>
      <c r="CK355" s="160"/>
      <c r="CL355" s="160"/>
      <c r="CM355" s="160"/>
      <c r="CN355" s="160"/>
      <c r="CO355" s="160"/>
      <c r="CP355" s="160"/>
    </row>
    <row r="356" spans="1:94" x14ac:dyDescent="0.25">
      <c r="A356" s="107"/>
      <c r="B356" s="107"/>
      <c r="C356" s="107"/>
      <c r="D356" s="107"/>
      <c r="E356" s="107"/>
      <c r="F356" s="107"/>
      <c r="G356" s="107"/>
      <c r="H356" s="107"/>
      <c r="I356" s="107"/>
      <c r="J356" s="107"/>
      <c r="K356" s="107"/>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0"/>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0"/>
      <c r="CJ356" s="160"/>
      <c r="CK356" s="160"/>
      <c r="CL356" s="160"/>
      <c r="CM356" s="160"/>
      <c r="CN356" s="160"/>
      <c r="CO356" s="160"/>
      <c r="CP356" s="160"/>
    </row>
    <row r="357" spans="1:94" x14ac:dyDescent="0.25">
      <c r="A357" s="107"/>
      <c r="B357" s="107"/>
      <c r="C357" s="107"/>
      <c r="D357" s="107"/>
      <c r="E357" s="107"/>
      <c r="F357" s="107"/>
      <c r="G357" s="107"/>
      <c r="H357" s="107"/>
      <c r="I357" s="107"/>
      <c r="J357" s="107"/>
      <c r="K357" s="107"/>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c r="BE357" s="160"/>
      <c r="BF357" s="160"/>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c r="CG357" s="160"/>
      <c r="CH357" s="160"/>
      <c r="CI357" s="160"/>
      <c r="CJ357" s="160"/>
      <c r="CK357" s="160"/>
      <c r="CL357" s="160"/>
      <c r="CM357" s="160"/>
      <c r="CN357" s="160"/>
      <c r="CO357" s="160"/>
      <c r="CP357" s="160"/>
    </row>
    <row r="358" spans="1:94" x14ac:dyDescent="0.25">
      <c r="A358" s="107"/>
      <c r="B358" s="107"/>
      <c r="C358" s="107"/>
      <c r="D358" s="107"/>
      <c r="E358" s="107"/>
      <c r="F358" s="107"/>
      <c r="G358" s="107"/>
      <c r="H358" s="107"/>
      <c r="I358" s="107"/>
      <c r="J358" s="107"/>
      <c r="K358" s="107"/>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c r="AU358" s="160"/>
      <c r="AV358" s="160"/>
      <c r="AW358" s="160"/>
      <c r="AX358" s="160"/>
      <c r="AY358" s="160"/>
      <c r="AZ358" s="160"/>
      <c r="BA358" s="160"/>
      <c r="BB358" s="160"/>
      <c r="BC358" s="160"/>
      <c r="BD358" s="160"/>
      <c r="BE358" s="160"/>
      <c r="BF358" s="160"/>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c r="CE358" s="160"/>
      <c r="CF358" s="160"/>
      <c r="CG358" s="160"/>
      <c r="CH358" s="160"/>
      <c r="CI358" s="160"/>
      <c r="CJ358" s="160"/>
      <c r="CK358" s="160"/>
      <c r="CL358" s="160"/>
      <c r="CM358" s="160"/>
      <c r="CN358" s="160"/>
      <c r="CO358" s="160"/>
      <c r="CP358" s="160"/>
    </row>
    <row r="359" spans="1:94" x14ac:dyDescent="0.25">
      <c r="A359" s="107"/>
      <c r="B359" s="107"/>
      <c r="C359" s="107"/>
      <c r="D359" s="107"/>
      <c r="E359" s="107"/>
      <c r="F359" s="107"/>
      <c r="G359" s="107"/>
      <c r="H359" s="107"/>
      <c r="I359" s="107"/>
      <c r="J359" s="107"/>
      <c r="K359" s="107"/>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c r="BE359" s="160"/>
      <c r="BF359" s="160"/>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c r="CE359" s="160"/>
      <c r="CF359" s="160"/>
      <c r="CG359" s="160"/>
      <c r="CH359" s="160"/>
      <c r="CI359" s="160"/>
      <c r="CJ359" s="160"/>
      <c r="CK359" s="160"/>
      <c r="CL359" s="160"/>
      <c r="CM359" s="160"/>
      <c r="CN359" s="160"/>
      <c r="CO359" s="160"/>
      <c r="CP359" s="160"/>
    </row>
    <row r="360" spans="1:94" x14ac:dyDescent="0.25">
      <c r="A360" s="107"/>
      <c r="B360" s="107"/>
      <c r="C360" s="107"/>
      <c r="D360" s="107"/>
      <c r="E360" s="107"/>
      <c r="F360" s="107"/>
      <c r="G360" s="107"/>
      <c r="H360" s="107"/>
      <c r="I360" s="107"/>
      <c r="J360" s="107"/>
      <c r="K360" s="107"/>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c r="AV360" s="160"/>
      <c r="AW360" s="160"/>
      <c r="AX360" s="160"/>
      <c r="AY360" s="160"/>
      <c r="AZ360" s="160"/>
      <c r="BA360" s="160"/>
      <c r="BB360" s="160"/>
      <c r="BC360" s="160"/>
      <c r="BD360" s="160"/>
      <c r="BE360" s="160"/>
      <c r="BF360" s="160"/>
      <c r="BG360" s="160"/>
      <c r="BH360" s="160"/>
      <c r="BI360" s="160"/>
      <c r="BJ360" s="160"/>
      <c r="BK360" s="160"/>
      <c r="BL360" s="160"/>
      <c r="BM360" s="160"/>
      <c r="BN360" s="160"/>
      <c r="BO360" s="160"/>
      <c r="BP360" s="160"/>
      <c r="BQ360" s="160"/>
      <c r="BR360" s="160"/>
      <c r="BS360" s="160"/>
      <c r="BT360" s="160"/>
      <c r="BU360" s="160"/>
      <c r="BV360" s="160"/>
      <c r="BW360" s="160"/>
      <c r="BX360" s="160"/>
      <c r="BY360" s="160"/>
      <c r="BZ360" s="160"/>
      <c r="CA360" s="160"/>
      <c r="CB360" s="160"/>
      <c r="CC360" s="160"/>
      <c r="CD360" s="160"/>
      <c r="CE360" s="160"/>
      <c r="CF360" s="160"/>
      <c r="CG360" s="160"/>
      <c r="CH360" s="160"/>
      <c r="CI360" s="160"/>
      <c r="CJ360" s="160"/>
      <c r="CK360" s="160"/>
      <c r="CL360" s="160"/>
      <c r="CM360" s="160"/>
      <c r="CN360" s="160"/>
      <c r="CO360" s="160"/>
      <c r="CP360" s="160"/>
    </row>
    <row r="361" spans="1:94" x14ac:dyDescent="0.25">
      <c r="A361" s="107"/>
      <c r="B361" s="107"/>
      <c r="C361" s="107"/>
      <c r="D361" s="107"/>
      <c r="E361" s="107"/>
      <c r="F361" s="107"/>
      <c r="G361" s="107"/>
      <c r="H361" s="107"/>
      <c r="I361" s="107"/>
      <c r="J361" s="107"/>
      <c r="K361" s="107"/>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c r="AU361" s="160"/>
      <c r="AV361" s="160"/>
      <c r="AW361" s="160"/>
      <c r="AX361" s="160"/>
      <c r="AY361" s="160"/>
      <c r="AZ361" s="160"/>
      <c r="BA361" s="160"/>
      <c r="BB361" s="160"/>
      <c r="BC361" s="160"/>
      <c r="BD361" s="160"/>
      <c r="BE361" s="160"/>
      <c r="BF361" s="160"/>
      <c r="BG361" s="160"/>
      <c r="BH361" s="160"/>
      <c r="BI361" s="160"/>
      <c r="BJ361" s="160"/>
      <c r="BK361" s="160"/>
      <c r="BL361" s="160"/>
      <c r="BM361" s="160"/>
      <c r="BN361" s="160"/>
      <c r="BO361" s="160"/>
      <c r="BP361" s="160"/>
      <c r="BQ361" s="160"/>
      <c r="BR361" s="160"/>
      <c r="BS361" s="160"/>
      <c r="BT361" s="160"/>
      <c r="BU361" s="160"/>
      <c r="BV361" s="160"/>
      <c r="BW361" s="160"/>
      <c r="BX361" s="160"/>
      <c r="BY361" s="160"/>
      <c r="BZ361" s="160"/>
      <c r="CA361" s="160"/>
      <c r="CB361" s="160"/>
      <c r="CC361" s="160"/>
      <c r="CD361" s="160"/>
      <c r="CE361" s="160"/>
      <c r="CF361" s="160"/>
      <c r="CG361" s="160"/>
      <c r="CH361" s="160"/>
      <c r="CI361" s="160"/>
      <c r="CJ361" s="160"/>
      <c r="CK361" s="160"/>
      <c r="CL361" s="160"/>
      <c r="CM361" s="160"/>
      <c r="CN361" s="160"/>
      <c r="CO361" s="160"/>
      <c r="CP361" s="160"/>
    </row>
    <row r="362" spans="1:94" x14ac:dyDescent="0.25">
      <c r="A362" s="107"/>
      <c r="B362" s="107"/>
      <c r="C362" s="107"/>
      <c r="D362" s="107"/>
      <c r="E362" s="107"/>
      <c r="F362" s="107"/>
      <c r="G362" s="107"/>
      <c r="H362" s="107"/>
      <c r="I362" s="107"/>
      <c r="J362" s="107"/>
      <c r="K362" s="107"/>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c r="AU362" s="160"/>
      <c r="AV362" s="160"/>
      <c r="AW362" s="160"/>
      <c r="AX362" s="160"/>
      <c r="AY362" s="160"/>
      <c r="AZ362" s="160"/>
      <c r="BA362" s="160"/>
      <c r="BB362" s="160"/>
      <c r="BC362" s="160"/>
      <c r="BD362" s="160"/>
      <c r="BE362" s="160"/>
      <c r="BF362" s="160"/>
      <c r="BG362" s="160"/>
      <c r="BH362" s="160"/>
      <c r="BI362" s="160"/>
      <c r="BJ362" s="160"/>
      <c r="BK362" s="160"/>
      <c r="BL362" s="160"/>
      <c r="BM362" s="160"/>
      <c r="BN362" s="160"/>
      <c r="BO362" s="160"/>
      <c r="BP362" s="160"/>
      <c r="BQ362" s="160"/>
      <c r="BR362" s="160"/>
      <c r="BS362" s="160"/>
      <c r="BT362" s="160"/>
      <c r="BU362" s="160"/>
      <c r="BV362" s="160"/>
      <c r="BW362" s="160"/>
      <c r="BX362" s="160"/>
      <c r="BY362" s="160"/>
      <c r="BZ362" s="160"/>
      <c r="CA362" s="160"/>
      <c r="CB362" s="160"/>
      <c r="CC362" s="160"/>
      <c r="CD362" s="160"/>
      <c r="CE362" s="160"/>
      <c r="CF362" s="160"/>
      <c r="CG362" s="160"/>
      <c r="CH362" s="160"/>
      <c r="CI362" s="160"/>
      <c r="CJ362" s="160"/>
      <c r="CK362" s="160"/>
      <c r="CL362" s="160"/>
      <c r="CM362" s="160"/>
      <c r="CN362" s="160"/>
      <c r="CO362" s="160"/>
      <c r="CP362" s="160"/>
    </row>
    <row r="363" spans="1:94" x14ac:dyDescent="0.25">
      <c r="A363" s="107"/>
      <c r="B363" s="107"/>
      <c r="C363" s="107"/>
      <c r="D363" s="107"/>
      <c r="E363" s="107"/>
      <c r="F363" s="107"/>
      <c r="G363" s="107"/>
      <c r="H363" s="107"/>
      <c r="I363" s="107"/>
      <c r="J363" s="107"/>
      <c r="K363" s="107"/>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c r="AU363" s="160"/>
      <c r="AV363" s="160"/>
      <c r="AW363" s="160"/>
      <c r="AX363" s="160"/>
      <c r="AY363" s="160"/>
      <c r="AZ363" s="160"/>
      <c r="BA363" s="160"/>
      <c r="BB363" s="160"/>
      <c r="BC363" s="160"/>
      <c r="BD363" s="160"/>
      <c r="BE363" s="160"/>
      <c r="BF363" s="160"/>
      <c r="BG363" s="160"/>
      <c r="BH363" s="160"/>
      <c r="BI363" s="160"/>
      <c r="BJ363" s="160"/>
      <c r="BK363" s="160"/>
      <c r="BL363" s="160"/>
      <c r="BM363" s="160"/>
      <c r="BN363" s="160"/>
      <c r="BO363" s="160"/>
      <c r="BP363" s="160"/>
      <c r="BQ363" s="160"/>
      <c r="BR363" s="160"/>
      <c r="BS363" s="160"/>
      <c r="BT363" s="160"/>
      <c r="BU363" s="160"/>
      <c r="BV363" s="160"/>
      <c r="BW363" s="160"/>
      <c r="BX363" s="160"/>
      <c r="BY363" s="160"/>
      <c r="BZ363" s="160"/>
      <c r="CA363" s="160"/>
      <c r="CB363" s="160"/>
      <c r="CC363" s="160"/>
      <c r="CD363" s="160"/>
      <c r="CE363" s="160"/>
      <c r="CF363" s="160"/>
      <c r="CG363" s="160"/>
      <c r="CH363" s="160"/>
      <c r="CI363" s="160"/>
      <c r="CJ363" s="160"/>
      <c r="CK363" s="160"/>
      <c r="CL363" s="160"/>
      <c r="CM363" s="160"/>
      <c r="CN363" s="160"/>
      <c r="CO363" s="160"/>
      <c r="CP363" s="160"/>
    </row>
    <row r="364" spans="1:94" x14ac:dyDescent="0.25">
      <c r="A364" s="107"/>
      <c r="B364" s="107"/>
      <c r="C364" s="107"/>
      <c r="D364" s="107"/>
      <c r="E364" s="107"/>
      <c r="F364" s="107"/>
      <c r="G364" s="107"/>
      <c r="H364" s="107"/>
      <c r="I364" s="107"/>
      <c r="J364" s="107"/>
      <c r="K364" s="107"/>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c r="AU364" s="160"/>
      <c r="AV364" s="160"/>
      <c r="AW364" s="160"/>
      <c r="AX364" s="160"/>
      <c r="AY364" s="160"/>
      <c r="AZ364" s="160"/>
      <c r="BA364" s="160"/>
      <c r="BB364" s="160"/>
      <c r="BC364" s="160"/>
      <c r="BD364" s="160"/>
      <c r="BE364" s="160"/>
      <c r="BF364" s="160"/>
      <c r="BG364" s="160"/>
      <c r="BH364" s="160"/>
      <c r="BI364" s="160"/>
      <c r="BJ364" s="160"/>
      <c r="BK364" s="160"/>
      <c r="BL364" s="160"/>
      <c r="BM364" s="160"/>
      <c r="BN364" s="160"/>
      <c r="BO364" s="160"/>
      <c r="BP364" s="160"/>
      <c r="BQ364" s="160"/>
      <c r="BR364" s="160"/>
      <c r="BS364" s="160"/>
      <c r="BT364" s="160"/>
      <c r="BU364" s="160"/>
      <c r="BV364" s="160"/>
      <c r="BW364" s="160"/>
      <c r="BX364" s="160"/>
      <c r="BY364" s="160"/>
      <c r="BZ364" s="160"/>
      <c r="CA364" s="160"/>
      <c r="CB364" s="160"/>
      <c r="CC364" s="160"/>
      <c r="CD364" s="160"/>
      <c r="CE364" s="160"/>
      <c r="CF364" s="160"/>
      <c r="CG364" s="160"/>
      <c r="CH364" s="160"/>
      <c r="CI364" s="160"/>
      <c r="CJ364" s="160"/>
      <c r="CK364" s="160"/>
      <c r="CL364" s="160"/>
      <c r="CM364" s="160"/>
      <c r="CN364" s="160"/>
      <c r="CO364" s="160"/>
      <c r="CP364" s="160"/>
    </row>
    <row r="365" spans="1:94" x14ac:dyDescent="0.25">
      <c r="A365" s="107"/>
      <c r="B365" s="107"/>
      <c r="C365" s="107"/>
      <c r="D365" s="107"/>
      <c r="E365" s="107"/>
      <c r="F365" s="107"/>
      <c r="G365" s="107"/>
      <c r="H365" s="107"/>
      <c r="I365" s="107"/>
      <c r="J365" s="107"/>
      <c r="K365" s="107"/>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c r="AV365" s="160"/>
      <c r="AW365" s="160"/>
      <c r="AX365" s="160"/>
      <c r="AY365" s="160"/>
      <c r="AZ365" s="160"/>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c r="CE365" s="160"/>
      <c r="CF365" s="160"/>
      <c r="CG365" s="160"/>
      <c r="CH365" s="160"/>
      <c r="CI365" s="160"/>
      <c r="CJ365" s="160"/>
      <c r="CK365" s="160"/>
      <c r="CL365" s="160"/>
      <c r="CM365" s="160"/>
      <c r="CN365" s="160"/>
      <c r="CO365" s="160"/>
      <c r="CP365" s="160"/>
    </row>
    <row r="366" spans="1:94" x14ac:dyDescent="0.25">
      <c r="A366" s="107"/>
      <c r="B366" s="107"/>
      <c r="C366" s="107"/>
      <c r="D366" s="107"/>
      <c r="E366" s="107"/>
      <c r="F366" s="107"/>
      <c r="G366" s="107"/>
      <c r="H366" s="107"/>
      <c r="I366" s="107"/>
      <c r="J366" s="107"/>
      <c r="K366" s="107"/>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c r="AU366" s="160"/>
      <c r="AV366" s="160"/>
      <c r="AW366" s="160"/>
      <c r="AX366" s="160"/>
      <c r="AY366" s="160"/>
      <c r="AZ366" s="160"/>
      <c r="BA366" s="160"/>
      <c r="BB366" s="160"/>
      <c r="BC366" s="160"/>
      <c r="BD366" s="160"/>
      <c r="BE366" s="160"/>
      <c r="BF366" s="160"/>
      <c r="BG366" s="160"/>
      <c r="BH366" s="160"/>
      <c r="BI366" s="160"/>
      <c r="BJ366" s="160"/>
      <c r="BK366" s="160"/>
      <c r="BL366" s="160"/>
      <c r="BM366" s="160"/>
      <c r="BN366" s="160"/>
      <c r="BO366" s="160"/>
      <c r="BP366" s="160"/>
      <c r="BQ366" s="160"/>
      <c r="BR366" s="160"/>
      <c r="BS366" s="160"/>
      <c r="BT366" s="160"/>
      <c r="BU366" s="160"/>
      <c r="BV366" s="160"/>
      <c r="BW366" s="160"/>
      <c r="BX366" s="160"/>
      <c r="BY366" s="160"/>
      <c r="BZ366" s="160"/>
      <c r="CA366" s="160"/>
      <c r="CB366" s="160"/>
      <c r="CC366" s="160"/>
      <c r="CD366" s="160"/>
      <c r="CE366" s="160"/>
      <c r="CF366" s="160"/>
      <c r="CG366" s="160"/>
      <c r="CH366" s="160"/>
      <c r="CI366" s="160"/>
      <c r="CJ366" s="160"/>
      <c r="CK366" s="160"/>
      <c r="CL366" s="160"/>
      <c r="CM366" s="160"/>
      <c r="CN366" s="160"/>
      <c r="CO366" s="160"/>
      <c r="CP366" s="160"/>
    </row>
    <row r="367" spans="1:94" x14ac:dyDescent="0.25">
      <c r="A367" s="107"/>
      <c r="B367" s="107"/>
      <c r="C367" s="107"/>
      <c r="D367" s="107"/>
      <c r="E367" s="107"/>
      <c r="F367" s="107"/>
      <c r="G367" s="107"/>
      <c r="H367" s="107"/>
      <c r="I367" s="107"/>
      <c r="J367" s="107"/>
      <c r="K367" s="107"/>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c r="AV367" s="160"/>
      <c r="AW367" s="160"/>
      <c r="AX367" s="160"/>
      <c r="AY367" s="160"/>
      <c r="AZ367" s="160"/>
      <c r="BA367" s="160"/>
      <c r="BB367" s="160"/>
      <c r="BC367" s="160"/>
      <c r="BD367" s="160"/>
      <c r="BE367" s="160"/>
      <c r="BF367" s="160"/>
      <c r="BG367" s="160"/>
      <c r="BH367" s="160"/>
      <c r="BI367" s="160"/>
      <c r="BJ367" s="160"/>
      <c r="BK367" s="160"/>
      <c r="BL367" s="160"/>
      <c r="BM367" s="160"/>
      <c r="BN367" s="160"/>
      <c r="BO367" s="160"/>
      <c r="BP367" s="160"/>
      <c r="BQ367" s="160"/>
      <c r="BR367" s="160"/>
      <c r="BS367" s="160"/>
      <c r="BT367" s="160"/>
      <c r="BU367" s="160"/>
      <c r="BV367" s="160"/>
      <c r="BW367" s="160"/>
      <c r="BX367" s="160"/>
      <c r="BY367" s="160"/>
      <c r="BZ367" s="160"/>
      <c r="CA367" s="160"/>
      <c r="CB367" s="160"/>
      <c r="CC367" s="160"/>
      <c r="CD367" s="160"/>
      <c r="CE367" s="160"/>
      <c r="CF367" s="160"/>
      <c r="CG367" s="160"/>
      <c r="CH367" s="160"/>
      <c r="CI367" s="160"/>
      <c r="CJ367" s="160"/>
      <c r="CK367" s="160"/>
      <c r="CL367" s="160"/>
      <c r="CM367" s="160"/>
      <c r="CN367" s="160"/>
      <c r="CO367" s="160"/>
      <c r="CP367" s="160"/>
    </row>
    <row r="368" spans="1:94" x14ac:dyDescent="0.25">
      <c r="A368" s="107"/>
      <c r="B368" s="107"/>
      <c r="C368" s="107"/>
      <c r="D368" s="107"/>
      <c r="E368" s="107"/>
      <c r="F368" s="107"/>
      <c r="G368" s="107"/>
      <c r="H368" s="107"/>
      <c r="I368" s="107"/>
      <c r="J368" s="107"/>
      <c r="K368" s="107"/>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c r="AV368" s="160"/>
      <c r="AW368" s="160"/>
      <c r="AX368" s="160"/>
      <c r="AY368" s="160"/>
      <c r="AZ368" s="160"/>
      <c r="BA368" s="160"/>
      <c r="BB368" s="160"/>
      <c r="BC368" s="160"/>
      <c r="BD368" s="160"/>
      <c r="BE368" s="160"/>
      <c r="BF368" s="160"/>
      <c r="BG368" s="160"/>
      <c r="BH368" s="160"/>
      <c r="BI368" s="160"/>
      <c r="BJ368" s="160"/>
      <c r="BK368" s="160"/>
      <c r="BL368" s="160"/>
      <c r="BM368" s="160"/>
      <c r="BN368" s="160"/>
      <c r="BO368" s="160"/>
      <c r="BP368" s="160"/>
      <c r="BQ368" s="160"/>
      <c r="BR368" s="160"/>
      <c r="BS368" s="160"/>
      <c r="BT368" s="160"/>
      <c r="BU368" s="160"/>
      <c r="BV368" s="160"/>
      <c r="BW368" s="160"/>
      <c r="BX368" s="160"/>
      <c r="BY368" s="160"/>
      <c r="BZ368" s="160"/>
      <c r="CA368" s="160"/>
      <c r="CB368" s="160"/>
      <c r="CC368" s="160"/>
      <c r="CD368" s="160"/>
      <c r="CE368" s="160"/>
      <c r="CF368" s="160"/>
      <c r="CG368" s="160"/>
      <c r="CH368" s="160"/>
      <c r="CI368" s="160"/>
      <c r="CJ368" s="160"/>
      <c r="CK368" s="160"/>
      <c r="CL368" s="160"/>
      <c r="CM368" s="160"/>
      <c r="CN368" s="160"/>
      <c r="CO368" s="160"/>
      <c r="CP368" s="160"/>
    </row>
    <row r="369" spans="1:94" x14ac:dyDescent="0.25">
      <c r="A369" s="107"/>
      <c r="B369" s="107"/>
      <c r="C369" s="107"/>
      <c r="D369" s="107"/>
      <c r="E369" s="107"/>
      <c r="F369" s="107"/>
      <c r="G369" s="107"/>
      <c r="H369" s="107"/>
      <c r="I369" s="107"/>
      <c r="J369" s="107"/>
      <c r="K369" s="107"/>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c r="BE369" s="160"/>
      <c r="BF369" s="160"/>
      <c r="BG369" s="160"/>
      <c r="BH369" s="160"/>
      <c r="BI369" s="160"/>
      <c r="BJ369" s="160"/>
      <c r="BK369" s="160"/>
      <c r="BL369" s="160"/>
      <c r="BM369" s="160"/>
      <c r="BN369" s="160"/>
      <c r="BO369" s="160"/>
      <c r="BP369" s="160"/>
      <c r="BQ369" s="160"/>
      <c r="BR369" s="160"/>
      <c r="BS369" s="160"/>
      <c r="BT369" s="160"/>
      <c r="BU369" s="160"/>
      <c r="BV369" s="160"/>
      <c r="BW369" s="160"/>
      <c r="BX369" s="160"/>
      <c r="BY369" s="160"/>
      <c r="BZ369" s="160"/>
      <c r="CA369" s="160"/>
      <c r="CB369" s="160"/>
      <c r="CC369" s="160"/>
      <c r="CD369" s="160"/>
      <c r="CE369" s="160"/>
      <c r="CF369" s="160"/>
      <c r="CG369" s="160"/>
      <c r="CH369" s="160"/>
      <c r="CI369" s="160"/>
      <c r="CJ369" s="160"/>
      <c r="CK369" s="160"/>
      <c r="CL369" s="160"/>
      <c r="CM369" s="160"/>
      <c r="CN369" s="160"/>
      <c r="CO369" s="160"/>
      <c r="CP369" s="160"/>
    </row>
    <row r="370" spans="1:94" x14ac:dyDescent="0.25">
      <c r="A370" s="107"/>
      <c r="B370" s="107"/>
      <c r="C370" s="107"/>
      <c r="D370" s="107"/>
      <c r="E370" s="107"/>
      <c r="F370" s="107"/>
      <c r="G370" s="107"/>
      <c r="H370" s="107"/>
      <c r="I370" s="107"/>
      <c r="J370" s="107"/>
      <c r="K370" s="107"/>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c r="BE370" s="160"/>
      <c r="BF370" s="160"/>
      <c r="BG370" s="160"/>
      <c r="BH370" s="160"/>
      <c r="BI370" s="160"/>
      <c r="BJ370" s="160"/>
      <c r="BK370" s="160"/>
      <c r="BL370" s="160"/>
      <c r="BM370" s="160"/>
      <c r="BN370" s="160"/>
      <c r="BO370" s="160"/>
      <c r="BP370" s="160"/>
      <c r="BQ370" s="160"/>
      <c r="BR370" s="160"/>
      <c r="BS370" s="160"/>
      <c r="BT370" s="160"/>
      <c r="BU370" s="160"/>
      <c r="BV370" s="160"/>
      <c r="BW370" s="160"/>
      <c r="BX370" s="160"/>
      <c r="BY370" s="160"/>
      <c r="BZ370" s="160"/>
      <c r="CA370" s="160"/>
      <c r="CB370" s="160"/>
      <c r="CC370" s="160"/>
      <c r="CD370" s="160"/>
      <c r="CE370" s="160"/>
      <c r="CF370" s="160"/>
      <c r="CG370" s="160"/>
      <c r="CH370" s="160"/>
      <c r="CI370" s="160"/>
      <c r="CJ370" s="160"/>
      <c r="CK370" s="160"/>
      <c r="CL370" s="160"/>
      <c r="CM370" s="160"/>
      <c r="CN370" s="160"/>
      <c r="CO370" s="160"/>
      <c r="CP370" s="160"/>
    </row>
    <row r="371" spans="1:94" x14ac:dyDescent="0.25">
      <c r="A371" s="107"/>
      <c r="B371" s="107"/>
      <c r="C371" s="107"/>
      <c r="D371" s="107"/>
      <c r="E371" s="107"/>
      <c r="F371" s="107"/>
      <c r="G371" s="107"/>
      <c r="H371" s="107"/>
      <c r="I371" s="107"/>
      <c r="J371" s="107"/>
      <c r="K371" s="107"/>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c r="AV371" s="160"/>
      <c r="AW371" s="160"/>
      <c r="AX371" s="160"/>
      <c r="AY371" s="160"/>
      <c r="AZ371" s="160"/>
      <c r="BA371" s="160"/>
      <c r="BB371" s="160"/>
      <c r="BC371" s="160"/>
      <c r="BD371" s="160"/>
      <c r="BE371" s="160"/>
      <c r="BF371" s="160"/>
      <c r="BG371" s="160"/>
      <c r="BH371" s="160"/>
      <c r="BI371" s="160"/>
      <c r="BJ371" s="160"/>
      <c r="BK371" s="160"/>
      <c r="BL371" s="160"/>
      <c r="BM371" s="160"/>
      <c r="BN371" s="160"/>
      <c r="BO371" s="160"/>
      <c r="BP371" s="160"/>
      <c r="BQ371" s="160"/>
      <c r="BR371" s="160"/>
      <c r="BS371" s="160"/>
      <c r="BT371" s="160"/>
      <c r="BU371" s="160"/>
      <c r="BV371" s="160"/>
      <c r="BW371" s="160"/>
      <c r="BX371" s="160"/>
      <c r="BY371" s="160"/>
      <c r="BZ371" s="160"/>
      <c r="CA371" s="160"/>
      <c r="CB371" s="160"/>
      <c r="CC371" s="160"/>
      <c r="CD371" s="160"/>
      <c r="CE371" s="160"/>
      <c r="CF371" s="160"/>
      <c r="CG371" s="160"/>
      <c r="CH371" s="160"/>
      <c r="CI371" s="160"/>
      <c r="CJ371" s="160"/>
      <c r="CK371" s="160"/>
      <c r="CL371" s="160"/>
      <c r="CM371" s="160"/>
      <c r="CN371" s="160"/>
      <c r="CO371" s="160"/>
      <c r="CP371" s="160"/>
    </row>
    <row r="372" spans="1:94" x14ac:dyDescent="0.25">
      <c r="A372" s="107"/>
      <c r="B372" s="107"/>
      <c r="C372" s="107"/>
      <c r="D372" s="107"/>
      <c r="E372" s="107"/>
      <c r="F372" s="107"/>
      <c r="G372" s="107"/>
      <c r="H372" s="107"/>
      <c r="I372" s="107"/>
      <c r="J372" s="107"/>
      <c r="K372" s="107"/>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c r="AV372" s="160"/>
      <c r="AW372" s="160"/>
      <c r="AX372" s="160"/>
      <c r="AY372" s="160"/>
      <c r="AZ372" s="160"/>
      <c r="BA372" s="160"/>
      <c r="BB372" s="160"/>
      <c r="BC372" s="160"/>
      <c r="BD372" s="160"/>
      <c r="BE372" s="160"/>
      <c r="BF372" s="160"/>
      <c r="BG372" s="160"/>
      <c r="BH372" s="160"/>
      <c r="BI372" s="160"/>
      <c r="BJ372" s="160"/>
      <c r="BK372" s="160"/>
      <c r="BL372" s="160"/>
      <c r="BM372" s="160"/>
      <c r="BN372" s="160"/>
      <c r="BO372" s="160"/>
      <c r="BP372" s="160"/>
      <c r="BQ372" s="160"/>
      <c r="BR372" s="160"/>
      <c r="BS372" s="160"/>
      <c r="BT372" s="160"/>
      <c r="BU372" s="160"/>
      <c r="BV372" s="160"/>
      <c r="BW372" s="160"/>
      <c r="BX372" s="160"/>
      <c r="BY372" s="160"/>
      <c r="BZ372" s="160"/>
      <c r="CA372" s="160"/>
      <c r="CB372" s="160"/>
      <c r="CC372" s="160"/>
      <c r="CD372" s="160"/>
      <c r="CE372" s="160"/>
      <c r="CF372" s="160"/>
      <c r="CG372" s="160"/>
      <c r="CH372" s="160"/>
      <c r="CI372" s="160"/>
      <c r="CJ372" s="160"/>
      <c r="CK372" s="160"/>
      <c r="CL372" s="160"/>
      <c r="CM372" s="160"/>
      <c r="CN372" s="160"/>
      <c r="CO372" s="160"/>
      <c r="CP372" s="160"/>
    </row>
    <row r="373" spans="1:94" x14ac:dyDescent="0.25">
      <c r="A373" s="107"/>
      <c r="B373" s="107"/>
      <c r="C373" s="107"/>
      <c r="D373" s="107"/>
      <c r="E373" s="107"/>
      <c r="F373" s="107"/>
      <c r="G373" s="107"/>
      <c r="H373" s="107"/>
      <c r="I373" s="107"/>
      <c r="J373" s="107"/>
      <c r="K373" s="107"/>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c r="AV373" s="160"/>
      <c r="AW373" s="160"/>
      <c r="AX373" s="160"/>
      <c r="AY373" s="160"/>
      <c r="AZ373" s="160"/>
      <c r="BA373" s="160"/>
      <c r="BB373" s="160"/>
      <c r="BC373" s="160"/>
      <c r="BD373" s="160"/>
      <c r="BE373" s="160"/>
      <c r="BF373" s="160"/>
      <c r="BG373" s="160"/>
      <c r="BH373" s="160"/>
      <c r="BI373" s="160"/>
      <c r="BJ373" s="160"/>
      <c r="BK373" s="160"/>
      <c r="BL373" s="160"/>
      <c r="BM373" s="160"/>
      <c r="BN373" s="160"/>
      <c r="BO373" s="160"/>
      <c r="BP373" s="160"/>
      <c r="BQ373" s="160"/>
      <c r="BR373" s="160"/>
      <c r="BS373" s="160"/>
      <c r="BT373" s="160"/>
      <c r="BU373" s="160"/>
      <c r="BV373" s="160"/>
      <c r="BW373" s="160"/>
      <c r="BX373" s="160"/>
      <c r="BY373" s="160"/>
      <c r="BZ373" s="160"/>
      <c r="CA373" s="160"/>
      <c r="CB373" s="160"/>
      <c r="CC373" s="160"/>
      <c r="CD373" s="160"/>
      <c r="CE373" s="160"/>
      <c r="CF373" s="160"/>
      <c r="CG373" s="160"/>
      <c r="CH373" s="160"/>
      <c r="CI373" s="160"/>
      <c r="CJ373" s="160"/>
      <c r="CK373" s="160"/>
      <c r="CL373" s="160"/>
      <c r="CM373" s="160"/>
      <c r="CN373" s="160"/>
      <c r="CO373" s="160"/>
      <c r="CP373" s="160"/>
    </row>
    <row r="374" spans="1:94" x14ac:dyDescent="0.25">
      <c r="A374" s="107"/>
      <c r="B374" s="107"/>
      <c r="C374" s="107"/>
      <c r="D374" s="107"/>
      <c r="E374" s="107"/>
      <c r="F374" s="107"/>
      <c r="G374" s="107"/>
      <c r="H374" s="107"/>
      <c r="I374" s="107"/>
      <c r="J374" s="107"/>
      <c r="K374" s="107"/>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c r="AV374" s="160"/>
      <c r="AW374" s="160"/>
      <c r="AX374" s="160"/>
      <c r="AY374" s="160"/>
      <c r="AZ374" s="160"/>
      <c r="BA374" s="160"/>
      <c r="BB374" s="160"/>
      <c r="BC374" s="160"/>
      <c r="BD374" s="160"/>
      <c r="BE374" s="160"/>
      <c r="BF374" s="160"/>
      <c r="BG374" s="160"/>
      <c r="BH374" s="160"/>
      <c r="BI374" s="160"/>
      <c r="BJ374" s="160"/>
      <c r="BK374" s="160"/>
      <c r="BL374" s="160"/>
      <c r="BM374" s="160"/>
      <c r="BN374" s="160"/>
      <c r="BO374" s="160"/>
      <c r="BP374" s="160"/>
      <c r="BQ374" s="160"/>
      <c r="BR374" s="160"/>
      <c r="BS374" s="160"/>
      <c r="BT374" s="160"/>
      <c r="BU374" s="160"/>
      <c r="BV374" s="160"/>
      <c r="BW374" s="160"/>
      <c r="BX374" s="160"/>
      <c r="BY374" s="160"/>
      <c r="BZ374" s="160"/>
      <c r="CA374" s="160"/>
      <c r="CB374" s="160"/>
      <c r="CC374" s="160"/>
      <c r="CD374" s="160"/>
      <c r="CE374" s="160"/>
      <c r="CF374" s="160"/>
      <c r="CG374" s="160"/>
      <c r="CH374" s="160"/>
      <c r="CI374" s="160"/>
      <c r="CJ374" s="160"/>
      <c r="CK374" s="160"/>
      <c r="CL374" s="160"/>
      <c r="CM374" s="160"/>
      <c r="CN374" s="160"/>
      <c r="CO374" s="160"/>
      <c r="CP374" s="160"/>
    </row>
    <row r="375" spans="1:94" x14ac:dyDescent="0.25">
      <c r="A375" s="107"/>
      <c r="B375" s="107"/>
      <c r="C375" s="107"/>
      <c r="D375" s="107"/>
      <c r="E375" s="107"/>
      <c r="F375" s="107"/>
      <c r="G375" s="107"/>
      <c r="H375" s="107"/>
      <c r="I375" s="107"/>
      <c r="J375" s="107"/>
      <c r="K375" s="107"/>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c r="AV375" s="160"/>
      <c r="AW375" s="160"/>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160"/>
      <c r="BS375" s="160"/>
      <c r="BT375" s="160"/>
      <c r="BU375" s="160"/>
      <c r="BV375" s="160"/>
      <c r="BW375" s="160"/>
      <c r="BX375" s="160"/>
      <c r="BY375" s="160"/>
      <c r="BZ375" s="160"/>
      <c r="CA375" s="160"/>
      <c r="CB375" s="160"/>
      <c r="CC375" s="160"/>
      <c r="CD375" s="160"/>
      <c r="CE375" s="160"/>
      <c r="CF375" s="160"/>
      <c r="CG375" s="160"/>
      <c r="CH375" s="160"/>
      <c r="CI375" s="160"/>
      <c r="CJ375" s="160"/>
      <c r="CK375" s="160"/>
      <c r="CL375" s="160"/>
      <c r="CM375" s="160"/>
      <c r="CN375" s="160"/>
      <c r="CO375" s="160"/>
      <c r="CP375" s="160"/>
    </row>
    <row r="376" spans="1:94" x14ac:dyDescent="0.25">
      <c r="A376" s="107"/>
      <c r="B376" s="107"/>
      <c r="C376" s="107"/>
      <c r="D376" s="107"/>
      <c r="E376" s="107"/>
      <c r="F376" s="107"/>
      <c r="G376" s="107"/>
      <c r="H376" s="107"/>
      <c r="I376" s="107"/>
      <c r="J376" s="107"/>
      <c r="K376" s="107"/>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c r="AU376" s="160"/>
      <c r="AV376" s="160"/>
      <c r="AW376" s="160"/>
      <c r="AX376" s="160"/>
      <c r="AY376" s="160"/>
      <c r="AZ376" s="160"/>
      <c r="BA376" s="160"/>
      <c r="BB376" s="160"/>
      <c r="BC376" s="160"/>
      <c r="BD376" s="160"/>
      <c r="BE376" s="160"/>
      <c r="BF376" s="160"/>
      <c r="BG376" s="160"/>
      <c r="BH376" s="160"/>
      <c r="BI376" s="160"/>
      <c r="BJ376" s="160"/>
      <c r="BK376" s="160"/>
      <c r="BL376" s="160"/>
      <c r="BM376" s="160"/>
      <c r="BN376" s="160"/>
      <c r="BO376" s="160"/>
      <c r="BP376" s="160"/>
      <c r="BQ376" s="160"/>
      <c r="BR376" s="160"/>
      <c r="BS376" s="160"/>
      <c r="BT376" s="160"/>
      <c r="BU376" s="160"/>
      <c r="BV376" s="160"/>
      <c r="BW376" s="160"/>
      <c r="BX376" s="160"/>
      <c r="BY376" s="160"/>
      <c r="BZ376" s="160"/>
      <c r="CA376" s="160"/>
      <c r="CB376" s="160"/>
      <c r="CC376" s="160"/>
      <c r="CD376" s="160"/>
      <c r="CE376" s="160"/>
      <c r="CF376" s="160"/>
      <c r="CG376" s="160"/>
      <c r="CH376" s="160"/>
      <c r="CI376" s="160"/>
      <c r="CJ376" s="160"/>
      <c r="CK376" s="160"/>
      <c r="CL376" s="160"/>
      <c r="CM376" s="160"/>
      <c r="CN376" s="160"/>
      <c r="CO376" s="160"/>
      <c r="CP376" s="160"/>
    </row>
    <row r="377" spans="1:94" x14ac:dyDescent="0.25">
      <c r="A377" s="107"/>
      <c r="B377" s="107"/>
      <c r="C377" s="107"/>
      <c r="D377" s="107"/>
      <c r="E377" s="107"/>
      <c r="F377" s="107"/>
      <c r="G377" s="107"/>
      <c r="H377" s="107"/>
      <c r="I377" s="107"/>
      <c r="J377" s="107"/>
      <c r="K377" s="107"/>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c r="AU377" s="160"/>
      <c r="AV377" s="160"/>
      <c r="AW377" s="160"/>
      <c r="AX377" s="160"/>
      <c r="AY377" s="160"/>
      <c r="AZ377" s="160"/>
      <c r="BA377" s="160"/>
      <c r="BB377" s="160"/>
      <c r="BC377" s="160"/>
      <c r="BD377" s="160"/>
      <c r="BE377" s="160"/>
      <c r="BF377" s="160"/>
      <c r="BG377" s="160"/>
      <c r="BH377" s="160"/>
      <c r="BI377" s="160"/>
      <c r="BJ377" s="160"/>
      <c r="BK377" s="160"/>
      <c r="BL377" s="160"/>
      <c r="BM377" s="160"/>
      <c r="BN377" s="160"/>
      <c r="BO377" s="160"/>
      <c r="BP377" s="160"/>
      <c r="BQ377" s="160"/>
      <c r="BR377" s="160"/>
      <c r="BS377" s="160"/>
      <c r="BT377" s="160"/>
      <c r="BU377" s="160"/>
      <c r="BV377" s="160"/>
      <c r="BW377" s="160"/>
      <c r="BX377" s="160"/>
      <c r="BY377" s="160"/>
      <c r="BZ377" s="160"/>
      <c r="CA377" s="160"/>
      <c r="CB377" s="160"/>
      <c r="CC377" s="160"/>
      <c r="CD377" s="160"/>
      <c r="CE377" s="160"/>
      <c r="CF377" s="160"/>
      <c r="CG377" s="160"/>
      <c r="CH377" s="160"/>
      <c r="CI377" s="160"/>
      <c r="CJ377" s="160"/>
      <c r="CK377" s="160"/>
      <c r="CL377" s="160"/>
      <c r="CM377" s="160"/>
      <c r="CN377" s="160"/>
      <c r="CO377" s="160"/>
      <c r="CP377" s="160"/>
    </row>
    <row r="378" spans="1:94" x14ac:dyDescent="0.25">
      <c r="A378" s="107"/>
      <c r="B378" s="107"/>
      <c r="C378" s="107"/>
      <c r="D378" s="107"/>
      <c r="E378" s="107"/>
      <c r="F378" s="107"/>
      <c r="G378" s="107"/>
      <c r="H378" s="107"/>
      <c r="I378" s="107"/>
      <c r="J378" s="107"/>
      <c r="K378" s="107"/>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c r="AU378" s="160"/>
      <c r="AV378" s="160"/>
      <c r="AW378" s="160"/>
      <c r="AX378" s="160"/>
      <c r="AY378" s="160"/>
      <c r="AZ378" s="160"/>
      <c r="BA378" s="160"/>
      <c r="BB378" s="160"/>
      <c r="BC378" s="160"/>
      <c r="BD378" s="160"/>
      <c r="BE378" s="160"/>
      <c r="BF378" s="160"/>
      <c r="BG378" s="160"/>
      <c r="BH378" s="160"/>
      <c r="BI378" s="160"/>
      <c r="BJ378" s="160"/>
      <c r="BK378" s="160"/>
      <c r="BL378" s="160"/>
      <c r="BM378" s="160"/>
      <c r="BN378" s="160"/>
      <c r="BO378" s="160"/>
      <c r="BP378" s="160"/>
      <c r="BQ378" s="160"/>
      <c r="BR378" s="160"/>
      <c r="BS378" s="160"/>
      <c r="BT378" s="160"/>
      <c r="BU378" s="160"/>
      <c r="BV378" s="160"/>
      <c r="BW378" s="160"/>
      <c r="BX378" s="160"/>
      <c r="BY378" s="160"/>
      <c r="BZ378" s="160"/>
      <c r="CA378" s="160"/>
      <c r="CB378" s="160"/>
      <c r="CC378" s="160"/>
      <c r="CD378" s="160"/>
      <c r="CE378" s="160"/>
      <c r="CF378" s="160"/>
      <c r="CG378" s="160"/>
      <c r="CH378" s="160"/>
      <c r="CI378" s="160"/>
      <c r="CJ378" s="160"/>
      <c r="CK378" s="160"/>
      <c r="CL378" s="160"/>
      <c r="CM378" s="160"/>
      <c r="CN378" s="160"/>
      <c r="CO378" s="160"/>
      <c r="CP378" s="160"/>
    </row>
    <row r="379" spans="1:94" x14ac:dyDescent="0.25">
      <c r="A379" s="107"/>
      <c r="B379" s="107"/>
      <c r="C379" s="107"/>
      <c r="D379" s="107"/>
      <c r="E379" s="107"/>
      <c r="F379" s="107"/>
      <c r="G379" s="107"/>
      <c r="H379" s="107"/>
      <c r="I379" s="107"/>
      <c r="J379" s="107"/>
      <c r="K379" s="107"/>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c r="BI379" s="160"/>
      <c r="BJ379" s="160"/>
      <c r="BK379" s="160"/>
      <c r="BL379" s="160"/>
      <c r="BM379" s="160"/>
      <c r="BN379" s="160"/>
      <c r="BO379" s="160"/>
      <c r="BP379" s="160"/>
      <c r="BQ379" s="160"/>
      <c r="BR379" s="160"/>
      <c r="BS379" s="160"/>
      <c r="BT379" s="160"/>
      <c r="BU379" s="160"/>
      <c r="BV379" s="160"/>
      <c r="BW379" s="160"/>
      <c r="BX379" s="160"/>
      <c r="BY379" s="160"/>
      <c r="BZ379" s="160"/>
      <c r="CA379" s="160"/>
      <c r="CB379" s="160"/>
      <c r="CC379" s="160"/>
      <c r="CD379" s="160"/>
      <c r="CE379" s="160"/>
      <c r="CF379" s="160"/>
      <c r="CG379" s="160"/>
      <c r="CH379" s="160"/>
      <c r="CI379" s="160"/>
      <c r="CJ379" s="160"/>
      <c r="CK379" s="160"/>
      <c r="CL379" s="160"/>
      <c r="CM379" s="160"/>
      <c r="CN379" s="160"/>
      <c r="CO379" s="160"/>
      <c r="CP379" s="160"/>
    </row>
    <row r="380" spans="1:94" x14ac:dyDescent="0.25">
      <c r="A380" s="107"/>
      <c r="B380" s="107"/>
      <c r="C380" s="107"/>
      <c r="D380" s="107"/>
      <c r="E380" s="107"/>
      <c r="F380" s="107"/>
      <c r="G380" s="107"/>
      <c r="H380" s="107"/>
      <c r="I380" s="107"/>
      <c r="J380" s="107"/>
      <c r="K380" s="107"/>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c r="AV380" s="160"/>
      <c r="AW380" s="160"/>
      <c r="AX380" s="160"/>
      <c r="AY380" s="160"/>
      <c r="AZ380" s="160"/>
      <c r="BA380" s="160"/>
      <c r="BB380" s="160"/>
      <c r="BC380" s="160"/>
      <c r="BD380" s="160"/>
      <c r="BE380" s="160"/>
      <c r="BF380" s="160"/>
      <c r="BG380" s="160"/>
      <c r="BH380" s="160"/>
      <c r="BI380" s="160"/>
      <c r="BJ380" s="160"/>
      <c r="BK380" s="160"/>
      <c r="BL380" s="160"/>
      <c r="BM380" s="160"/>
      <c r="BN380" s="160"/>
      <c r="BO380" s="160"/>
      <c r="BP380" s="160"/>
      <c r="BQ380" s="160"/>
      <c r="BR380" s="160"/>
      <c r="BS380" s="160"/>
      <c r="BT380" s="160"/>
      <c r="BU380" s="160"/>
      <c r="BV380" s="160"/>
      <c r="BW380" s="160"/>
      <c r="BX380" s="160"/>
      <c r="BY380" s="160"/>
      <c r="BZ380" s="160"/>
      <c r="CA380" s="160"/>
      <c r="CB380" s="160"/>
      <c r="CC380" s="160"/>
      <c r="CD380" s="160"/>
      <c r="CE380" s="160"/>
      <c r="CF380" s="160"/>
      <c r="CG380" s="160"/>
      <c r="CH380" s="160"/>
      <c r="CI380" s="160"/>
      <c r="CJ380" s="160"/>
      <c r="CK380" s="160"/>
      <c r="CL380" s="160"/>
      <c r="CM380" s="160"/>
      <c r="CN380" s="160"/>
      <c r="CO380" s="160"/>
      <c r="CP380" s="160"/>
    </row>
    <row r="381" spans="1:94" x14ac:dyDescent="0.25">
      <c r="A381" s="107"/>
      <c r="B381" s="107"/>
      <c r="C381" s="107"/>
      <c r="D381" s="107"/>
      <c r="E381" s="107"/>
      <c r="F381" s="107"/>
      <c r="G381" s="107"/>
      <c r="H381" s="107"/>
      <c r="I381" s="107"/>
      <c r="J381" s="107"/>
      <c r="K381" s="107"/>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c r="AU381" s="160"/>
      <c r="AV381" s="160"/>
      <c r="AW381" s="160"/>
      <c r="AX381" s="160"/>
      <c r="AY381" s="160"/>
      <c r="AZ381" s="160"/>
      <c r="BA381" s="160"/>
      <c r="BB381" s="160"/>
      <c r="BC381" s="160"/>
      <c r="BD381" s="160"/>
      <c r="BE381" s="160"/>
      <c r="BF381" s="160"/>
      <c r="BG381" s="160"/>
      <c r="BH381" s="160"/>
      <c r="BI381" s="160"/>
      <c r="BJ381" s="160"/>
      <c r="BK381" s="160"/>
      <c r="BL381" s="160"/>
      <c r="BM381" s="160"/>
      <c r="BN381" s="160"/>
      <c r="BO381" s="160"/>
      <c r="BP381" s="160"/>
      <c r="BQ381" s="160"/>
      <c r="BR381" s="160"/>
      <c r="BS381" s="160"/>
      <c r="BT381" s="160"/>
      <c r="BU381" s="160"/>
      <c r="BV381" s="160"/>
      <c r="BW381" s="160"/>
      <c r="BX381" s="160"/>
      <c r="BY381" s="160"/>
      <c r="BZ381" s="160"/>
      <c r="CA381" s="160"/>
      <c r="CB381" s="160"/>
      <c r="CC381" s="160"/>
      <c r="CD381" s="160"/>
      <c r="CE381" s="160"/>
      <c r="CF381" s="160"/>
      <c r="CG381" s="160"/>
      <c r="CH381" s="160"/>
      <c r="CI381" s="160"/>
      <c r="CJ381" s="160"/>
      <c r="CK381" s="160"/>
      <c r="CL381" s="160"/>
      <c r="CM381" s="160"/>
      <c r="CN381" s="160"/>
      <c r="CO381" s="160"/>
      <c r="CP381" s="160"/>
    </row>
    <row r="382" spans="1:94" x14ac:dyDescent="0.25">
      <c r="A382" s="107"/>
      <c r="B382" s="107"/>
      <c r="C382" s="107"/>
      <c r="D382" s="107"/>
      <c r="E382" s="107"/>
      <c r="F382" s="107"/>
      <c r="G382" s="107"/>
      <c r="H382" s="107"/>
      <c r="I382" s="107"/>
      <c r="J382" s="107"/>
      <c r="K382" s="107"/>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c r="AU382" s="160"/>
      <c r="AV382" s="160"/>
      <c r="AW382" s="160"/>
      <c r="AX382" s="160"/>
      <c r="AY382" s="160"/>
      <c r="AZ382" s="160"/>
      <c r="BA382" s="160"/>
      <c r="BB382" s="160"/>
      <c r="BC382" s="160"/>
      <c r="BD382" s="160"/>
      <c r="BE382" s="160"/>
      <c r="BF382" s="160"/>
      <c r="BG382" s="160"/>
      <c r="BH382" s="160"/>
      <c r="BI382" s="160"/>
      <c r="BJ382" s="160"/>
      <c r="BK382" s="160"/>
      <c r="BL382" s="160"/>
      <c r="BM382" s="160"/>
      <c r="BN382" s="160"/>
      <c r="BO382" s="160"/>
      <c r="BP382" s="160"/>
      <c r="BQ382" s="160"/>
      <c r="BR382" s="160"/>
      <c r="BS382" s="160"/>
      <c r="BT382" s="160"/>
      <c r="BU382" s="160"/>
      <c r="BV382" s="160"/>
      <c r="BW382" s="160"/>
      <c r="BX382" s="160"/>
      <c r="BY382" s="160"/>
      <c r="BZ382" s="160"/>
      <c r="CA382" s="160"/>
      <c r="CB382" s="160"/>
      <c r="CC382" s="160"/>
      <c r="CD382" s="160"/>
      <c r="CE382" s="160"/>
      <c r="CF382" s="160"/>
      <c r="CG382" s="160"/>
      <c r="CH382" s="160"/>
      <c r="CI382" s="160"/>
      <c r="CJ382" s="160"/>
      <c r="CK382" s="160"/>
      <c r="CL382" s="160"/>
      <c r="CM382" s="160"/>
      <c r="CN382" s="160"/>
      <c r="CO382" s="160"/>
      <c r="CP382" s="160"/>
    </row>
    <row r="383" spans="1:94" x14ac:dyDescent="0.25">
      <c r="A383" s="107"/>
      <c r="B383" s="107"/>
      <c r="C383" s="107"/>
      <c r="D383" s="107"/>
      <c r="E383" s="107"/>
      <c r="F383" s="107"/>
      <c r="G383" s="107"/>
      <c r="H383" s="107"/>
      <c r="I383" s="107"/>
      <c r="J383" s="107"/>
      <c r="K383" s="107"/>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c r="AU383" s="160"/>
      <c r="AV383" s="160"/>
      <c r="AW383" s="160"/>
      <c r="AX383" s="160"/>
      <c r="AY383" s="160"/>
      <c r="AZ383" s="160"/>
      <c r="BA383" s="160"/>
      <c r="BB383" s="160"/>
      <c r="BC383" s="160"/>
      <c r="BD383" s="160"/>
      <c r="BE383" s="160"/>
      <c r="BF383" s="160"/>
      <c r="BG383" s="160"/>
      <c r="BH383" s="160"/>
      <c r="BI383" s="160"/>
      <c r="BJ383" s="160"/>
      <c r="BK383" s="160"/>
      <c r="BL383" s="160"/>
      <c r="BM383" s="160"/>
      <c r="BN383" s="160"/>
      <c r="BO383" s="160"/>
      <c r="BP383" s="160"/>
      <c r="BQ383" s="160"/>
      <c r="BR383" s="160"/>
      <c r="BS383" s="160"/>
      <c r="BT383" s="160"/>
      <c r="BU383" s="160"/>
      <c r="BV383" s="160"/>
      <c r="BW383" s="160"/>
      <c r="BX383" s="160"/>
      <c r="BY383" s="160"/>
      <c r="BZ383" s="160"/>
      <c r="CA383" s="160"/>
      <c r="CB383" s="160"/>
      <c r="CC383" s="160"/>
      <c r="CD383" s="160"/>
      <c r="CE383" s="160"/>
      <c r="CF383" s="160"/>
      <c r="CG383" s="160"/>
      <c r="CH383" s="160"/>
      <c r="CI383" s="160"/>
      <c r="CJ383" s="160"/>
      <c r="CK383" s="160"/>
      <c r="CL383" s="160"/>
      <c r="CM383" s="160"/>
      <c r="CN383" s="160"/>
      <c r="CO383" s="160"/>
      <c r="CP383" s="160"/>
    </row>
    <row r="384" spans="1:94" x14ac:dyDescent="0.25">
      <c r="A384" s="107"/>
      <c r="B384" s="107"/>
      <c r="C384" s="107"/>
      <c r="D384" s="107"/>
      <c r="E384" s="107"/>
      <c r="F384" s="107"/>
      <c r="G384" s="107"/>
      <c r="H384" s="107"/>
      <c r="I384" s="107"/>
      <c r="J384" s="107"/>
      <c r="K384" s="107"/>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c r="AU384" s="160"/>
      <c r="AV384" s="160"/>
      <c r="AW384" s="160"/>
      <c r="AX384" s="160"/>
      <c r="AY384" s="160"/>
      <c r="AZ384" s="160"/>
      <c r="BA384" s="160"/>
      <c r="BB384" s="160"/>
      <c r="BC384" s="160"/>
      <c r="BD384" s="160"/>
      <c r="BE384" s="160"/>
      <c r="BF384" s="160"/>
      <c r="BG384" s="160"/>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c r="CE384" s="160"/>
      <c r="CF384" s="160"/>
      <c r="CG384" s="160"/>
      <c r="CH384" s="160"/>
      <c r="CI384" s="160"/>
      <c r="CJ384" s="160"/>
      <c r="CK384" s="160"/>
      <c r="CL384" s="160"/>
      <c r="CM384" s="160"/>
      <c r="CN384" s="160"/>
      <c r="CO384" s="160"/>
      <c r="CP384" s="160"/>
    </row>
    <row r="385" spans="1:94" x14ac:dyDescent="0.25">
      <c r="A385" s="107"/>
      <c r="B385" s="107"/>
      <c r="C385" s="107"/>
      <c r="D385" s="107"/>
      <c r="E385" s="107"/>
      <c r="F385" s="107"/>
      <c r="G385" s="107"/>
      <c r="H385" s="107"/>
      <c r="I385" s="107"/>
      <c r="J385" s="107"/>
      <c r="K385" s="107"/>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c r="AU385" s="160"/>
      <c r="AV385" s="160"/>
      <c r="AW385" s="160"/>
      <c r="AX385" s="160"/>
      <c r="AY385" s="160"/>
      <c r="AZ385" s="160"/>
      <c r="BA385" s="160"/>
      <c r="BB385" s="160"/>
      <c r="BC385" s="160"/>
      <c r="BD385" s="160"/>
      <c r="BE385" s="160"/>
      <c r="BF385" s="160"/>
      <c r="BG385" s="160"/>
      <c r="BH385" s="160"/>
      <c r="BI385" s="160"/>
      <c r="BJ385" s="160"/>
      <c r="BK385" s="160"/>
      <c r="BL385" s="160"/>
      <c r="BM385" s="160"/>
      <c r="BN385" s="160"/>
      <c r="BO385" s="160"/>
      <c r="BP385" s="160"/>
      <c r="BQ385" s="160"/>
      <c r="BR385" s="160"/>
      <c r="BS385" s="160"/>
      <c r="BT385" s="160"/>
      <c r="BU385" s="160"/>
      <c r="BV385" s="160"/>
      <c r="BW385" s="160"/>
      <c r="BX385" s="160"/>
      <c r="BY385" s="160"/>
      <c r="BZ385" s="160"/>
      <c r="CA385" s="160"/>
      <c r="CB385" s="160"/>
      <c r="CC385" s="160"/>
      <c r="CD385" s="160"/>
      <c r="CE385" s="160"/>
      <c r="CF385" s="160"/>
      <c r="CG385" s="160"/>
      <c r="CH385" s="160"/>
      <c r="CI385" s="160"/>
      <c r="CJ385" s="160"/>
      <c r="CK385" s="160"/>
      <c r="CL385" s="160"/>
      <c r="CM385" s="160"/>
      <c r="CN385" s="160"/>
      <c r="CO385" s="160"/>
      <c r="CP385" s="160"/>
    </row>
    <row r="386" spans="1:94" x14ac:dyDescent="0.25">
      <c r="A386" s="107"/>
      <c r="B386" s="107"/>
      <c r="C386" s="107"/>
      <c r="D386" s="107"/>
      <c r="E386" s="107"/>
      <c r="F386" s="107"/>
      <c r="G386" s="107"/>
      <c r="H386" s="107"/>
      <c r="I386" s="107"/>
      <c r="J386" s="107"/>
      <c r="K386" s="107"/>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c r="AU386" s="160"/>
      <c r="AV386" s="160"/>
      <c r="AW386" s="160"/>
      <c r="AX386" s="160"/>
      <c r="AY386" s="160"/>
      <c r="AZ386" s="160"/>
      <c r="BA386" s="160"/>
      <c r="BB386" s="160"/>
      <c r="BC386" s="160"/>
      <c r="BD386" s="160"/>
      <c r="BE386" s="160"/>
      <c r="BF386" s="160"/>
      <c r="BG386" s="160"/>
      <c r="BH386" s="160"/>
      <c r="BI386" s="160"/>
      <c r="BJ386" s="160"/>
      <c r="BK386" s="160"/>
      <c r="BL386" s="160"/>
      <c r="BM386" s="160"/>
      <c r="BN386" s="160"/>
      <c r="BO386" s="160"/>
      <c r="BP386" s="160"/>
      <c r="BQ386" s="160"/>
      <c r="BR386" s="160"/>
      <c r="BS386" s="160"/>
      <c r="BT386" s="160"/>
      <c r="BU386" s="160"/>
      <c r="BV386" s="160"/>
      <c r="BW386" s="160"/>
      <c r="BX386" s="160"/>
      <c r="BY386" s="160"/>
      <c r="BZ386" s="160"/>
      <c r="CA386" s="160"/>
      <c r="CB386" s="160"/>
      <c r="CC386" s="160"/>
      <c r="CD386" s="160"/>
      <c r="CE386" s="160"/>
      <c r="CF386" s="160"/>
      <c r="CG386" s="160"/>
      <c r="CH386" s="160"/>
      <c r="CI386" s="160"/>
      <c r="CJ386" s="160"/>
      <c r="CK386" s="160"/>
      <c r="CL386" s="160"/>
      <c r="CM386" s="160"/>
      <c r="CN386" s="160"/>
      <c r="CO386" s="160"/>
      <c r="CP386" s="160"/>
    </row>
    <row r="387" spans="1:94" x14ac:dyDescent="0.25">
      <c r="A387" s="107"/>
      <c r="B387" s="107"/>
      <c r="C387" s="107"/>
      <c r="D387" s="107"/>
      <c r="E387" s="107"/>
      <c r="F387" s="107"/>
      <c r="G387" s="107"/>
      <c r="H387" s="107"/>
      <c r="I387" s="107"/>
      <c r="J387" s="107"/>
      <c r="K387" s="107"/>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c r="AV387" s="160"/>
      <c r="AW387" s="160"/>
      <c r="AX387" s="160"/>
      <c r="AY387" s="160"/>
      <c r="AZ387" s="160"/>
      <c r="BA387" s="160"/>
      <c r="BB387" s="160"/>
      <c r="BC387" s="160"/>
      <c r="BD387" s="160"/>
      <c r="BE387" s="160"/>
      <c r="BF387" s="160"/>
      <c r="BG387" s="160"/>
      <c r="BH387" s="160"/>
      <c r="BI387" s="160"/>
      <c r="BJ387" s="160"/>
      <c r="BK387" s="160"/>
      <c r="BL387" s="160"/>
      <c r="BM387" s="160"/>
      <c r="BN387" s="160"/>
      <c r="BO387" s="160"/>
      <c r="BP387" s="160"/>
      <c r="BQ387" s="160"/>
      <c r="BR387" s="160"/>
      <c r="BS387" s="160"/>
      <c r="BT387" s="160"/>
      <c r="BU387" s="160"/>
      <c r="BV387" s="160"/>
      <c r="BW387" s="160"/>
      <c r="BX387" s="160"/>
      <c r="BY387" s="160"/>
      <c r="BZ387" s="160"/>
      <c r="CA387" s="160"/>
      <c r="CB387" s="160"/>
      <c r="CC387" s="160"/>
      <c r="CD387" s="160"/>
      <c r="CE387" s="160"/>
      <c r="CF387" s="160"/>
      <c r="CG387" s="160"/>
      <c r="CH387" s="160"/>
      <c r="CI387" s="160"/>
      <c r="CJ387" s="160"/>
      <c r="CK387" s="160"/>
      <c r="CL387" s="160"/>
      <c r="CM387" s="160"/>
      <c r="CN387" s="160"/>
      <c r="CO387" s="160"/>
      <c r="CP387" s="160"/>
    </row>
    <row r="388" spans="1:94" x14ac:dyDescent="0.25">
      <c r="A388" s="107"/>
      <c r="B388" s="107"/>
      <c r="C388" s="107"/>
      <c r="D388" s="107"/>
      <c r="E388" s="107"/>
      <c r="F388" s="107"/>
      <c r="G388" s="107"/>
      <c r="H388" s="107"/>
      <c r="I388" s="107"/>
      <c r="J388" s="107"/>
      <c r="K388" s="107"/>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c r="AU388" s="160"/>
      <c r="AV388" s="160"/>
      <c r="AW388" s="160"/>
      <c r="AX388" s="160"/>
      <c r="AY388" s="160"/>
      <c r="AZ388" s="160"/>
      <c r="BA388" s="160"/>
      <c r="BB388" s="160"/>
      <c r="BC388" s="160"/>
      <c r="BD388" s="160"/>
      <c r="BE388" s="160"/>
      <c r="BF388" s="160"/>
      <c r="BG388" s="160"/>
      <c r="BH388" s="160"/>
      <c r="BI388" s="160"/>
      <c r="BJ388" s="160"/>
      <c r="BK388" s="160"/>
      <c r="BL388" s="160"/>
      <c r="BM388" s="160"/>
      <c r="BN388" s="160"/>
      <c r="BO388" s="160"/>
      <c r="BP388" s="160"/>
      <c r="BQ388" s="160"/>
      <c r="BR388" s="160"/>
      <c r="BS388" s="160"/>
      <c r="BT388" s="160"/>
      <c r="BU388" s="160"/>
      <c r="BV388" s="160"/>
      <c r="BW388" s="160"/>
      <c r="BX388" s="160"/>
      <c r="BY388" s="160"/>
      <c r="BZ388" s="160"/>
      <c r="CA388" s="160"/>
      <c r="CB388" s="160"/>
      <c r="CC388" s="160"/>
      <c r="CD388" s="160"/>
      <c r="CE388" s="160"/>
      <c r="CF388" s="160"/>
      <c r="CG388" s="160"/>
      <c r="CH388" s="160"/>
      <c r="CI388" s="160"/>
      <c r="CJ388" s="160"/>
      <c r="CK388" s="160"/>
      <c r="CL388" s="160"/>
      <c r="CM388" s="160"/>
      <c r="CN388" s="160"/>
      <c r="CO388" s="160"/>
      <c r="CP388" s="160"/>
    </row>
    <row r="389" spans="1:94" x14ac:dyDescent="0.25">
      <c r="A389" s="107"/>
      <c r="B389" s="107"/>
      <c r="C389" s="107"/>
      <c r="D389" s="107"/>
      <c r="E389" s="107"/>
      <c r="F389" s="107"/>
      <c r="G389" s="107"/>
      <c r="H389" s="107"/>
      <c r="I389" s="107"/>
      <c r="J389" s="107"/>
      <c r="K389" s="107"/>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c r="AV389" s="160"/>
      <c r="AW389" s="160"/>
      <c r="AX389" s="160"/>
      <c r="AY389" s="160"/>
      <c r="AZ389" s="160"/>
      <c r="BA389" s="160"/>
      <c r="BB389" s="160"/>
      <c r="BC389" s="160"/>
      <c r="BD389" s="160"/>
      <c r="BE389" s="160"/>
      <c r="BF389" s="160"/>
      <c r="BG389" s="160"/>
      <c r="BH389" s="160"/>
      <c r="BI389" s="160"/>
      <c r="BJ389" s="160"/>
      <c r="BK389" s="160"/>
      <c r="BL389" s="160"/>
      <c r="BM389" s="160"/>
      <c r="BN389" s="160"/>
      <c r="BO389" s="160"/>
      <c r="BP389" s="160"/>
      <c r="BQ389" s="160"/>
      <c r="BR389" s="160"/>
      <c r="BS389" s="160"/>
      <c r="BT389" s="160"/>
      <c r="BU389" s="160"/>
      <c r="BV389" s="160"/>
      <c r="BW389" s="160"/>
      <c r="BX389" s="160"/>
      <c r="BY389" s="160"/>
      <c r="BZ389" s="160"/>
      <c r="CA389" s="160"/>
      <c r="CB389" s="160"/>
      <c r="CC389" s="160"/>
      <c r="CD389" s="160"/>
      <c r="CE389" s="160"/>
      <c r="CF389" s="160"/>
      <c r="CG389" s="160"/>
      <c r="CH389" s="160"/>
      <c r="CI389" s="160"/>
      <c r="CJ389" s="160"/>
      <c r="CK389" s="160"/>
      <c r="CL389" s="160"/>
      <c r="CM389" s="160"/>
      <c r="CN389" s="160"/>
      <c r="CO389" s="160"/>
      <c r="CP389" s="160"/>
    </row>
    <row r="390" spans="1:94" x14ac:dyDescent="0.25">
      <c r="A390" s="107"/>
      <c r="B390" s="107"/>
      <c r="C390" s="107"/>
      <c r="D390" s="107"/>
      <c r="E390" s="107"/>
      <c r="F390" s="107"/>
      <c r="G390" s="107"/>
      <c r="H390" s="107"/>
      <c r="I390" s="107"/>
      <c r="J390" s="107"/>
      <c r="K390" s="107"/>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c r="AV390" s="160"/>
      <c r="AW390" s="160"/>
      <c r="AX390" s="160"/>
      <c r="AY390" s="160"/>
      <c r="AZ390" s="160"/>
      <c r="BA390" s="160"/>
      <c r="BB390" s="160"/>
      <c r="BC390" s="160"/>
      <c r="BD390" s="160"/>
      <c r="BE390" s="160"/>
      <c r="BF390" s="160"/>
      <c r="BG390" s="160"/>
      <c r="BH390" s="160"/>
      <c r="BI390" s="160"/>
      <c r="BJ390" s="160"/>
      <c r="BK390" s="160"/>
      <c r="BL390" s="160"/>
      <c r="BM390" s="160"/>
      <c r="BN390" s="160"/>
      <c r="BO390" s="160"/>
      <c r="BP390" s="160"/>
      <c r="BQ390" s="160"/>
      <c r="BR390" s="160"/>
      <c r="BS390" s="160"/>
      <c r="BT390" s="160"/>
      <c r="BU390" s="160"/>
      <c r="BV390" s="160"/>
      <c r="BW390" s="160"/>
      <c r="BX390" s="160"/>
      <c r="BY390" s="160"/>
      <c r="BZ390" s="160"/>
      <c r="CA390" s="160"/>
      <c r="CB390" s="160"/>
      <c r="CC390" s="160"/>
      <c r="CD390" s="160"/>
      <c r="CE390" s="160"/>
      <c r="CF390" s="160"/>
      <c r="CG390" s="160"/>
      <c r="CH390" s="160"/>
      <c r="CI390" s="160"/>
      <c r="CJ390" s="160"/>
      <c r="CK390" s="160"/>
      <c r="CL390" s="160"/>
      <c r="CM390" s="160"/>
      <c r="CN390" s="160"/>
      <c r="CO390" s="160"/>
      <c r="CP390" s="160"/>
    </row>
    <row r="391" spans="1:94" x14ac:dyDescent="0.25">
      <c r="A391" s="107"/>
      <c r="B391" s="107"/>
      <c r="C391" s="107"/>
      <c r="D391" s="107"/>
      <c r="E391" s="107"/>
      <c r="F391" s="107"/>
      <c r="G391" s="107"/>
      <c r="H391" s="107"/>
      <c r="I391" s="107"/>
      <c r="J391" s="107"/>
      <c r="K391" s="107"/>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c r="AU391" s="160"/>
      <c r="AV391" s="160"/>
      <c r="AW391" s="160"/>
      <c r="AX391" s="160"/>
      <c r="AY391" s="160"/>
      <c r="AZ391" s="160"/>
      <c r="BA391" s="160"/>
      <c r="BB391" s="160"/>
      <c r="BC391" s="160"/>
      <c r="BD391" s="160"/>
      <c r="BE391" s="160"/>
      <c r="BF391" s="160"/>
      <c r="BG391" s="160"/>
      <c r="BH391" s="160"/>
      <c r="BI391" s="160"/>
      <c r="BJ391" s="160"/>
      <c r="BK391" s="160"/>
      <c r="BL391" s="160"/>
      <c r="BM391" s="160"/>
      <c r="BN391" s="160"/>
      <c r="BO391" s="160"/>
      <c r="BP391" s="160"/>
      <c r="BQ391" s="160"/>
      <c r="BR391" s="160"/>
      <c r="BS391" s="160"/>
      <c r="BT391" s="160"/>
      <c r="BU391" s="160"/>
      <c r="BV391" s="160"/>
      <c r="BW391" s="160"/>
      <c r="BX391" s="160"/>
      <c r="BY391" s="160"/>
      <c r="BZ391" s="160"/>
      <c r="CA391" s="160"/>
      <c r="CB391" s="160"/>
      <c r="CC391" s="160"/>
      <c r="CD391" s="160"/>
      <c r="CE391" s="160"/>
      <c r="CF391" s="160"/>
      <c r="CG391" s="160"/>
      <c r="CH391" s="160"/>
      <c r="CI391" s="160"/>
      <c r="CJ391" s="160"/>
      <c r="CK391" s="160"/>
      <c r="CL391" s="160"/>
      <c r="CM391" s="160"/>
      <c r="CN391" s="160"/>
      <c r="CO391" s="160"/>
      <c r="CP391" s="160"/>
    </row>
    <row r="392" spans="1:94" x14ac:dyDescent="0.25">
      <c r="A392" s="107"/>
      <c r="B392" s="107"/>
      <c r="C392" s="107"/>
      <c r="D392" s="107"/>
      <c r="E392" s="107"/>
      <c r="F392" s="107"/>
      <c r="G392" s="107"/>
      <c r="H392" s="107"/>
      <c r="I392" s="107"/>
      <c r="J392" s="107"/>
      <c r="K392" s="107"/>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c r="AU392" s="160"/>
      <c r="AV392" s="160"/>
      <c r="AW392" s="160"/>
      <c r="AX392" s="160"/>
      <c r="AY392" s="160"/>
      <c r="AZ392" s="160"/>
      <c r="BA392" s="160"/>
      <c r="BB392" s="160"/>
      <c r="BC392" s="160"/>
      <c r="BD392" s="160"/>
      <c r="BE392" s="160"/>
      <c r="BF392" s="160"/>
      <c r="BG392" s="160"/>
      <c r="BH392" s="160"/>
      <c r="BI392" s="160"/>
      <c r="BJ392" s="160"/>
      <c r="BK392" s="160"/>
      <c r="BL392" s="160"/>
      <c r="BM392" s="160"/>
      <c r="BN392" s="160"/>
      <c r="BO392" s="160"/>
      <c r="BP392" s="160"/>
      <c r="BQ392" s="160"/>
      <c r="BR392" s="160"/>
      <c r="BS392" s="160"/>
      <c r="BT392" s="160"/>
      <c r="BU392" s="160"/>
      <c r="BV392" s="160"/>
      <c r="BW392" s="160"/>
      <c r="BX392" s="160"/>
      <c r="BY392" s="160"/>
      <c r="BZ392" s="160"/>
      <c r="CA392" s="160"/>
      <c r="CB392" s="160"/>
      <c r="CC392" s="160"/>
      <c r="CD392" s="160"/>
      <c r="CE392" s="160"/>
      <c r="CF392" s="160"/>
      <c r="CG392" s="160"/>
      <c r="CH392" s="160"/>
      <c r="CI392" s="160"/>
      <c r="CJ392" s="160"/>
      <c r="CK392" s="160"/>
      <c r="CL392" s="160"/>
      <c r="CM392" s="160"/>
      <c r="CN392" s="160"/>
      <c r="CO392" s="160"/>
      <c r="CP392" s="160"/>
    </row>
    <row r="393" spans="1:94" x14ac:dyDescent="0.25">
      <c r="A393" s="107"/>
      <c r="B393" s="107"/>
      <c r="C393" s="107"/>
      <c r="D393" s="107"/>
      <c r="E393" s="107"/>
      <c r="F393" s="107"/>
      <c r="G393" s="107"/>
      <c r="H393" s="107"/>
      <c r="I393" s="107"/>
      <c r="J393" s="107"/>
      <c r="K393" s="107"/>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c r="AU393" s="160"/>
      <c r="AV393" s="160"/>
      <c r="AW393" s="160"/>
      <c r="AX393" s="160"/>
      <c r="AY393" s="160"/>
      <c r="AZ393" s="160"/>
      <c r="BA393" s="160"/>
      <c r="BB393" s="160"/>
      <c r="BC393" s="160"/>
      <c r="BD393" s="160"/>
      <c r="BE393" s="160"/>
      <c r="BF393" s="160"/>
      <c r="BG393" s="160"/>
      <c r="BH393" s="160"/>
      <c r="BI393" s="160"/>
      <c r="BJ393" s="160"/>
      <c r="BK393" s="160"/>
      <c r="BL393" s="160"/>
      <c r="BM393" s="160"/>
      <c r="BN393" s="160"/>
      <c r="BO393" s="160"/>
      <c r="BP393" s="160"/>
      <c r="BQ393" s="160"/>
      <c r="BR393" s="160"/>
      <c r="BS393" s="160"/>
      <c r="BT393" s="160"/>
      <c r="BU393" s="160"/>
      <c r="BV393" s="160"/>
      <c r="BW393" s="160"/>
      <c r="BX393" s="160"/>
      <c r="BY393" s="160"/>
      <c r="BZ393" s="160"/>
      <c r="CA393" s="160"/>
      <c r="CB393" s="160"/>
      <c r="CC393" s="160"/>
      <c r="CD393" s="160"/>
      <c r="CE393" s="160"/>
      <c r="CF393" s="160"/>
      <c r="CG393" s="160"/>
      <c r="CH393" s="160"/>
      <c r="CI393" s="160"/>
      <c r="CJ393" s="160"/>
      <c r="CK393" s="160"/>
      <c r="CL393" s="160"/>
      <c r="CM393" s="160"/>
      <c r="CN393" s="160"/>
      <c r="CO393" s="160"/>
      <c r="CP393" s="160"/>
    </row>
    <row r="394" spans="1:94" x14ac:dyDescent="0.25">
      <c r="A394" s="107"/>
      <c r="B394" s="107"/>
      <c r="C394" s="107"/>
      <c r="D394" s="107"/>
      <c r="E394" s="107"/>
      <c r="F394" s="107"/>
      <c r="G394" s="107"/>
      <c r="H394" s="107"/>
      <c r="I394" s="107"/>
      <c r="J394" s="107"/>
      <c r="K394" s="107"/>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c r="AU394" s="160"/>
      <c r="AV394" s="160"/>
      <c r="AW394" s="160"/>
      <c r="AX394" s="160"/>
      <c r="AY394" s="160"/>
      <c r="AZ394" s="160"/>
      <c r="BA394" s="160"/>
      <c r="BB394" s="160"/>
      <c r="BC394" s="160"/>
      <c r="BD394" s="160"/>
      <c r="BE394" s="160"/>
      <c r="BF394" s="160"/>
      <c r="BG394" s="160"/>
      <c r="BH394" s="160"/>
      <c r="BI394" s="160"/>
      <c r="BJ394" s="160"/>
      <c r="BK394" s="160"/>
      <c r="BL394" s="160"/>
      <c r="BM394" s="160"/>
      <c r="BN394" s="160"/>
      <c r="BO394" s="160"/>
      <c r="BP394" s="160"/>
      <c r="BQ394" s="160"/>
      <c r="BR394" s="160"/>
      <c r="BS394" s="160"/>
      <c r="BT394" s="160"/>
      <c r="BU394" s="160"/>
      <c r="BV394" s="160"/>
      <c r="BW394" s="160"/>
      <c r="BX394" s="160"/>
      <c r="BY394" s="160"/>
      <c r="BZ394" s="160"/>
      <c r="CA394" s="160"/>
      <c r="CB394" s="160"/>
      <c r="CC394" s="160"/>
      <c r="CD394" s="160"/>
      <c r="CE394" s="160"/>
      <c r="CF394" s="160"/>
      <c r="CG394" s="160"/>
      <c r="CH394" s="160"/>
      <c r="CI394" s="160"/>
      <c r="CJ394" s="160"/>
      <c r="CK394" s="160"/>
      <c r="CL394" s="160"/>
      <c r="CM394" s="160"/>
      <c r="CN394" s="160"/>
      <c r="CO394" s="160"/>
      <c r="CP394" s="160"/>
    </row>
    <row r="395" spans="1:94" x14ac:dyDescent="0.25">
      <c r="A395" s="107"/>
      <c r="B395" s="107"/>
      <c r="C395" s="107"/>
      <c r="D395" s="107"/>
      <c r="E395" s="107"/>
      <c r="F395" s="107"/>
      <c r="G395" s="107"/>
      <c r="H395" s="107"/>
      <c r="I395" s="107"/>
      <c r="J395" s="107"/>
      <c r="K395" s="107"/>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c r="AU395" s="160"/>
      <c r="AV395" s="160"/>
      <c r="AW395" s="160"/>
      <c r="AX395" s="160"/>
      <c r="AY395" s="160"/>
      <c r="AZ395" s="160"/>
      <c r="BA395" s="160"/>
      <c r="BB395" s="160"/>
      <c r="BC395" s="160"/>
      <c r="BD395" s="160"/>
      <c r="BE395" s="160"/>
      <c r="BF395" s="160"/>
      <c r="BG395" s="160"/>
      <c r="BH395" s="160"/>
      <c r="BI395" s="160"/>
      <c r="BJ395" s="160"/>
      <c r="BK395" s="160"/>
      <c r="BL395" s="160"/>
      <c r="BM395" s="160"/>
      <c r="BN395" s="160"/>
      <c r="BO395" s="160"/>
      <c r="BP395" s="160"/>
      <c r="BQ395" s="160"/>
      <c r="BR395" s="160"/>
      <c r="BS395" s="160"/>
      <c r="BT395" s="160"/>
      <c r="BU395" s="160"/>
      <c r="BV395" s="160"/>
      <c r="BW395" s="160"/>
      <c r="BX395" s="160"/>
      <c r="BY395" s="160"/>
      <c r="BZ395" s="160"/>
      <c r="CA395" s="160"/>
      <c r="CB395" s="160"/>
      <c r="CC395" s="160"/>
      <c r="CD395" s="160"/>
      <c r="CE395" s="160"/>
      <c r="CF395" s="160"/>
      <c r="CG395" s="160"/>
      <c r="CH395" s="160"/>
      <c r="CI395" s="160"/>
      <c r="CJ395" s="160"/>
      <c r="CK395" s="160"/>
      <c r="CL395" s="160"/>
      <c r="CM395" s="160"/>
      <c r="CN395" s="160"/>
      <c r="CO395" s="160"/>
      <c r="CP395" s="160"/>
    </row>
    <row r="396" spans="1:94" x14ac:dyDescent="0.25">
      <c r="A396" s="107"/>
      <c r="B396" s="107"/>
      <c r="C396" s="107"/>
      <c r="D396" s="107"/>
      <c r="E396" s="107"/>
      <c r="F396" s="107"/>
      <c r="G396" s="107"/>
      <c r="H396" s="107"/>
      <c r="I396" s="107"/>
      <c r="J396" s="107"/>
      <c r="K396" s="107"/>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c r="AV396" s="160"/>
      <c r="AW396" s="160"/>
      <c r="AX396" s="160"/>
      <c r="AY396" s="160"/>
      <c r="AZ396" s="160"/>
      <c r="BA396" s="160"/>
      <c r="BB396" s="160"/>
      <c r="BC396" s="160"/>
      <c r="BD396" s="160"/>
      <c r="BE396" s="160"/>
      <c r="BF396" s="160"/>
      <c r="BG396" s="160"/>
      <c r="BH396" s="160"/>
      <c r="BI396" s="160"/>
      <c r="BJ396" s="160"/>
      <c r="BK396" s="160"/>
      <c r="BL396" s="160"/>
      <c r="BM396" s="160"/>
      <c r="BN396" s="160"/>
      <c r="BO396" s="160"/>
      <c r="BP396" s="160"/>
      <c r="BQ396" s="160"/>
      <c r="BR396" s="160"/>
      <c r="BS396" s="160"/>
      <c r="BT396" s="160"/>
      <c r="BU396" s="160"/>
      <c r="BV396" s="160"/>
      <c r="BW396" s="160"/>
      <c r="BX396" s="160"/>
      <c r="BY396" s="160"/>
      <c r="BZ396" s="160"/>
      <c r="CA396" s="160"/>
      <c r="CB396" s="160"/>
      <c r="CC396" s="160"/>
      <c r="CD396" s="160"/>
      <c r="CE396" s="160"/>
      <c r="CF396" s="160"/>
      <c r="CG396" s="160"/>
      <c r="CH396" s="160"/>
      <c r="CI396" s="160"/>
      <c r="CJ396" s="160"/>
      <c r="CK396" s="160"/>
      <c r="CL396" s="160"/>
      <c r="CM396" s="160"/>
      <c r="CN396" s="160"/>
      <c r="CO396" s="160"/>
      <c r="CP396" s="160"/>
    </row>
    <row r="397" spans="1:94" x14ac:dyDescent="0.25">
      <c r="A397" s="107"/>
      <c r="B397" s="107"/>
      <c r="C397" s="107"/>
      <c r="D397" s="107"/>
      <c r="E397" s="107"/>
      <c r="F397" s="107"/>
      <c r="G397" s="107"/>
      <c r="H397" s="107"/>
      <c r="I397" s="107"/>
      <c r="J397" s="107"/>
      <c r="K397" s="107"/>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c r="AU397" s="160"/>
      <c r="AV397" s="160"/>
      <c r="AW397" s="160"/>
      <c r="AX397" s="160"/>
      <c r="AY397" s="160"/>
      <c r="AZ397" s="160"/>
      <c r="BA397" s="160"/>
      <c r="BB397" s="160"/>
      <c r="BC397" s="160"/>
      <c r="BD397" s="160"/>
      <c r="BE397" s="160"/>
      <c r="BF397" s="160"/>
      <c r="BG397" s="160"/>
      <c r="BH397" s="160"/>
      <c r="BI397" s="160"/>
      <c r="BJ397" s="160"/>
      <c r="BK397" s="160"/>
      <c r="BL397" s="160"/>
      <c r="BM397" s="160"/>
      <c r="BN397" s="160"/>
      <c r="BO397" s="160"/>
      <c r="BP397" s="160"/>
      <c r="BQ397" s="160"/>
      <c r="BR397" s="160"/>
      <c r="BS397" s="160"/>
      <c r="BT397" s="160"/>
      <c r="BU397" s="160"/>
      <c r="BV397" s="160"/>
      <c r="BW397" s="160"/>
      <c r="BX397" s="160"/>
      <c r="BY397" s="160"/>
      <c r="BZ397" s="160"/>
      <c r="CA397" s="160"/>
      <c r="CB397" s="160"/>
      <c r="CC397" s="160"/>
      <c r="CD397" s="160"/>
      <c r="CE397" s="160"/>
      <c r="CF397" s="160"/>
      <c r="CG397" s="160"/>
      <c r="CH397" s="160"/>
      <c r="CI397" s="160"/>
      <c r="CJ397" s="160"/>
      <c r="CK397" s="160"/>
      <c r="CL397" s="160"/>
      <c r="CM397" s="160"/>
      <c r="CN397" s="160"/>
      <c r="CO397" s="160"/>
      <c r="CP397" s="160"/>
    </row>
    <row r="398" spans="1:94" x14ac:dyDescent="0.25">
      <c r="A398" s="107"/>
      <c r="B398" s="107"/>
      <c r="C398" s="107"/>
      <c r="D398" s="107"/>
      <c r="E398" s="107"/>
      <c r="F398" s="107"/>
      <c r="G398" s="107"/>
      <c r="H398" s="107"/>
      <c r="I398" s="107"/>
      <c r="J398" s="107"/>
      <c r="K398" s="107"/>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c r="AU398" s="160"/>
      <c r="AV398" s="160"/>
      <c r="AW398" s="160"/>
      <c r="AX398" s="160"/>
      <c r="AY398" s="160"/>
      <c r="AZ398" s="160"/>
      <c r="BA398" s="160"/>
      <c r="BB398" s="160"/>
      <c r="BC398" s="160"/>
      <c r="BD398" s="160"/>
      <c r="BE398" s="160"/>
      <c r="BF398" s="160"/>
      <c r="BG398" s="160"/>
      <c r="BH398" s="160"/>
      <c r="BI398" s="160"/>
      <c r="BJ398" s="160"/>
      <c r="BK398" s="160"/>
      <c r="BL398" s="160"/>
      <c r="BM398" s="160"/>
      <c r="BN398" s="160"/>
      <c r="BO398" s="160"/>
      <c r="BP398" s="160"/>
      <c r="BQ398" s="160"/>
      <c r="BR398" s="160"/>
      <c r="BS398" s="160"/>
      <c r="BT398" s="160"/>
      <c r="BU398" s="160"/>
      <c r="BV398" s="160"/>
      <c r="BW398" s="160"/>
      <c r="BX398" s="160"/>
      <c r="BY398" s="160"/>
      <c r="BZ398" s="160"/>
      <c r="CA398" s="160"/>
      <c r="CB398" s="160"/>
      <c r="CC398" s="160"/>
      <c r="CD398" s="160"/>
      <c r="CE398" s="160"/>
      <c r="CF398" s="160"/>
      <c r="CG398" s="160"/>
      <c r="CH398" s="160"/>
      <c r="CI398" s="160"/>
      <c r="CJ398" s="160"/>
      <c r="CK398" s="160"/>
      <c r="CL398" s="160"/>
      <c r="CM398" s="160"/>
      <c r="CN398" s="160"/>
      <c r="CO398" s="160"/>
      <c r="CP398" s="160"/>
    </row>
    <row r="399" spans="1:94" x14ac:dyDescent="0.25">
      <c r="A399" s="107"/>
      <c r="B399" s="107"/>
      <c r="C399" s="107"/>
      <c r="D399" s="107"/>
      <c r="E399" s="107"/>
      <c r="F399" s="107"/>
      <c r="G399" s="107"/>
      <c r="H399" s="107"/>
      <c r="I399" s="107"/>
      <c r="J399" s="107"/>
      <c r="K399" s="107"/>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c r="BE399" s="160"/>
      <c r="BF399" s="160"/>
      <c r="BG399" s="160"/>
      <c r="BH399" s="160"/>
      <c r="BI399" s="160"/>
      <c r="BJ399" s="160"/>
      <c r="BK399" s="160"/>
      <c r="BL399" s="160"/>
      <c r="BM399" s="160"/>
      <c r="BN399" s="160"/>
      <c r="BO399" s="160"/>
      <c r="BP399" s="160"/>
      <c r="BQ399" s="160"/>
      <c r="BR399" s="160"/>
      <c r="BS399" s="160"/>
      <c r="BT399" s="160"/>
      <c r="BU399" s="160"/>
      <c r="BV399" s="160"/>
      <c r="BW399" s="160"/>
      <c r="BX399" s="160"/>
      <c r="BY399" s="160"/>
      <c r="BZ399" s="160"/>
      <c r="CA399" s="160"/>
      <c r="CB399" s="160"/>
      <c r="CC399" s="160"/>
      <c r="CD399" s="160"/>
      <c r="CE399" s="160"/>
      <c r="CF399" s="160"/>
      <c r="CG399" s="160"/>
      <c r="CH399" s="160"/>
      <c r="CI399" s="160"/>
      <c r="CJ399" s="160"/>
      <c r="CK399" s="160"/>
      <c r="CL399" s="160"/>
      <c r="CM399" s="160"/>
      <c r="CN399" s="160"/>
      <c r="CO399" s="160"/>
      <c r="CP399" s="160"/>
    </row>
    <row r="400" spans="1:94" x14ac:dyDescent="0.25">
      <c r="A400" s="107"/>
      <c r="B400" s="107"/>
      <c r="C400" s="107"/>
      <c r="D400" s="107"/>
      <c r="E400" s="107"/>
      <c r="F400" s="107"/>
      <c r="G400" s="107"/>
      <c r="H400" s="107"/>
      <c r="I400" s="107"/>
      <c r="J400" s="107"/>
      <c r="K400" s="107"/>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c r="AV400" s="160"/>
      <c r="AW400" s="160"/>
      <c r="AX400" s="160"/>
      <c r="AY400" s="160"/>
      <c r="AZ400" s="160"/>
      <c r="BA400" s="160"/>
      <c r="BB400" s="160"/>
      <c r="BC400" s="160"/>
      <c r="BD400" s="160"/>
      <c r="BE400" s="160"/>
      <c r="BF400" s="160"/>
      <c r="BG400" s="160"/>
      <c r="BH400" s="160"/>
      <c r="BI400" s="160"/>
      <c r="BJ400" s="160"/>
      <c r="BK400" s="160"/>
      <c r="BL400" s="160"/>
      <c r="BM400" s="160"/>
      <c r="BN400" s="160"/>
      <c r="BO400" s="160"/>
      <c r="BP400" s="160"/>
      <c r="BQ400" s="160"/>
      <c r="BR400" s="160"/>
      <c r="BS400" s="160"/>
      <c r="BT400" s="160"/>
      <c r="BU400" s="160"/>
      <c r="BV400" s="160"/>
      <c r="BW400" s="160"/>
      <c r="BX400" s="160"/>
      <c r="BY400" s="160"/>
      <c r="BZ400" s="160"/>
      <c r="CA400" s="160"/>
      <c r="CB400" s="160"/>
      <c r="CC400" s="160"/>
      <c r="CD400" s="160"/>
      <c r="CE400" s="160"/>
      <c r="CF400" s="160"/>
      <c r="CG400" s="160"/>
      <c r="CH400" s="160"/>
      <c r="CI400" s="160"/>
      <c r="CJ400" s="160"/>
      <c r="CK400" s="160"/>
      <c r="CL400" s="160"/>
      <c r="CM400" s="160"/>
      <c r="CN400" s="160"/>
      <c r="CO400" s="160"/>
      <c r="CP400" s="160"/>
    </row>
    <row r="401" spans="1:94" x14ac:dyDescent="0.25">
      <c r="A401" s="107"/>
      <c r="B401" s="107"/>
      <c r="C401" s="107"/>
      <c r="D401" s="107"/>
      <c r="E401" s="107"/>
      <c r="F401" s="107"/>
      <c r="G401" s="107"/>
      <c r="H401" s="107"/>
      <c r="I401" s="107"/>
      <c r="J401" s="107"/>
      <c r="K401" s="107"/>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c r="AU401" s="160"/>
      <c r="AV401" s="160"/>
      <c r="AW401" s="160"/>
      <c r="AX401" s="160"/>
      <c r="AY401" s="160"/>
      <c r="AZ401" s="160"/>
      <c r="BA401" s="160"/>
      <c r="BB401" s="160"/>
      <c r="BC401" s="160"/>
      <c r="BD401" s="160"/>
      <c r="BE401" s="160"/>
      <c r="BF401" s="160"/>
      <c r="BG401" s="160"/>
      <c r="BH401" s="160"/>
      <c r="BI401" s="160"/>
      <c r="BJ401" s="160"/>
      <c r="BK401" s="160"/>
      <c r="BL401" s="160"/>
      <c r="BM401" s="160"/>
      <c r="BN401" s="160"/>
      <c r="BO401" s="160"/>
      <c r="BP401" s="160"/>
      <c r="BQ401" s="160"/>
      <c r="BR401" s="160"/>
      <c r="BS401" s="160"/>
      <c r="BT401" s="160"/>
      <c r="BU401" s="160"/>
      <c r="BV401" s="160"/>
      <c r="BW401" s="160"/>
      <c r="BX401" s="160"/>
      <c r="BY401" s="160"/>
      <c r="BZ401" s="160"/>
      <c r="CA401" s="160"/>
      <c r="CB401" s="160"/>
      <c r="CC401" s="160"/>
      <c r="CD401" s="160"/>
      <c r="CE401" s="160"/>
      <c r="CF401" s="160"/>
      <c r="CG401" s="160"/>
      <c r="CH401" s="160"/>
      <c r="CI401" s="160"/>
      <c r="CJ401" s="160"/>
      <c r="CK401" s="160"/>
      <c r="CL401" s="160"/>
      <c r="CM401" s="160"/>
      <c r="CN401" s="160"/>
      <c r="CO401" s="160"/>
      <c r="CP401" s="160"/>
    </row>
    <row r="402" spans="1:94" x14ac:dyDescent="0.25">
      <c r="A402" s="107"/>
      <c r="B402" s="107"/>
      <c r="C402" s="107"/>
      <c r="D402" s="107"/>
      <c r="E402" s="107"/>
      <c r="F402" s="107"/>
      <c r="G402" s="107"/>
      <c r="H402" s="107"/>
      <c r="I402" s="107"/>
      <c r="J402" s="107"/>
      <c r="K402" s="107"/>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c r="AU402" s="160"/>
      <c r="AV402" s="160"/>
      <c r="AW402" s="160"/>
      <c r="AX402" s="160"/>
      <c r="AY402" s="160"/>
      <c r="AZ402" s="160"/>
      <c r="BA402" s="160"/>
      <c r="BB402" s="160"/>
      <c r="BC402" s="160"/>
      <c r="BD402" s="160"/>
      <c r="BE402" s="160"/>
      <c r="BF402" s="160"/>
      <c r="BG402" s="160"/>
      <c r="BH402" s="160"/>
      <c r="BI402" s="160"/>
      <c r="BJ402" s="160"/>
      <c r="BK402" s="160"/>
      <c r="BL402" s="160"/>
      <c r="BM402" s="160"/>
      <c r="BN402" s="160"/>
      <c r="BO402" s="160"/>
      <c r="BP402" s="160"/>
      <c r="BQ402" s="160"/>
      <c r="BR402" s="160"/>
      <c r="BS402" s="160"/>
      <c r="BT402" s="160"/>
      <c r="BU402" s="160"/>
      <c r="BV402" s="160"/>
      <c r="BW402" s="160"/>
      <c r="BX402" s="160"/>
      <c r="BY402" s="160"/>
      <c r="BZ402" s="160"/>
      <c r="CA402" s="160"/>
      <c r="CB402" s="160"/>
      <c r="CC402" s="160"/>
      <c r="CD402" s="160"/>
      <c r="CE402" s="160"/>
      <c r="CF402" s="160"/>
      <c r="CG402" s="160"/>
      <c r="CH402" s="160"/>
      <c r="CI402" s="160"/>
      <c r="CJ402" s="160"/>
      <c r="CK402" s="160"/>
      <c r="CL402" s="160"/>
      <c r="CM402" s="160"/>
      <c r="CN402" s="160"/>
      <c r="CO402" s="160"/>
      <c r="CP402" s="160"/>
    </row>
    <row r="403" spans="1:94" x14ac:dyDescent="0.25">
      <c r="A403" s="107"/>
      <c r="B403" s="107"/>
      <c r="C403" s="107"/>
      <c r="D403" s="107"/>
      <c r="E403" s="107"/>
      <c r="F403" s="107"/>
      <c r="G403" s="107"/>
      <c r="H403" s="107"/>
      <c r="I403" s="107"/>
      <c r="J403" s="107"/>
      <c r="K403" s="107"/>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c r="AU403" s="160"/>
      <c r="AV403" s="160"/>
      <c r="AW403" s="160"/>
      <c r="AX403" s="160"/>
      <c r="AY403" s="160"/>
      <c r="AZ403" s="160"/>
      <c r="BA403" s="160"/>
      <c r="BB403" s="160"/>
      <c r="BC403" s="160"/>
      <c r="BD403" s="160"/>
      <c r="BE403" s="160"/>
      <c r="BF403" s="160"/>
      <c r="BG403" s="160"/>
      <c r="BH403" s="160"/>
      <c r="BI403" s="160"/>
      <c r="BJ403" s="160"/>
      <c r="BK403" s="160"/>
      <c r="BL403" s="160"/>
      <c r="BM403" s="160"/>
      <c r="BN403" s="160"/>
      <c r="BO403" s="160"/>
      <c r="BP403" s="160"/>
      <c r="BQ403" s="160"/>
      <c r="BR403" s="160"/>
      <c r="BS403" s="160"/>
      <c r="BT403" s="160"/>
      <c r="BU403" s="160"/>
      <c r="BV403" s="160"/>
      <c r="BW403" s="160"/>
      <c r="BX403" s="160"/>
      <c r="BY403" s="160"/>
      <c r="BZ403" s="160"/>
      <c r="CA403" s="160"/>
      <c r="CB403" s="160"/>
      <c r="CC403" s="160"/>
      <c r="CD403" s="160"/>
      <c r="CE403" s="160"/>
      <c r="CF403" s="160"/>
      <c r="CG403" s="160"/>
      <c r="CH403" s="160"/>
      <c r="CI403" s="160"/>
      <c r="CJ403" s="160"/>
      <c r="CK403" s="160"/>
      <c r="CL403" s="160"/>
      <c r="CM403" s="160"/>
      <c r="CN403" s="160"/>
      <c r="CO403" s="160"/>
      <c r="CP403" s="160"/>
    </row>
    <row r="404" spans="1:94" x14ac:dyDescent="0.25">
      <c r="A404" s="107"/>
      <c r="B404" s="107"/>
      <c r="C404" s="107"/>
      <c r="D404" s="107"/>
      <c r="E404" s="107"/>
      <c r="F404" s="107"/>
      <c r="G404" s="107"/>
      <c r="H404" s="107"/>
      <c r="I404" s="107"/>
      <c r="J404" s="107"/>
      <c r="K404" s="107"/>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c r="AU404" s="160"/>
      <c r="AV404" s="160"/>
      <c r="AW404" s="160"/>
      <c r="AX404" s="160"/>
      <c r="AY404" s="160"/>
      <c r="AZ404" s="160"/>
      <c r="BA404" s="160"/>
      <c r="BB404" s="160"/>
      <c r="BC404" s="160"/>
      <c r="BD404" s="160"/>
      <c r="BE404" s="160"/>
      <c r="BF404" s="160"/>
      <c r="BG404" s="160"/>
      <c r="BH404" s="160"/>
      <c r="BI404" s="160"/>
      <c r="BJ404" s="160"/>
      <c r="BK404" s="160"/>
      <c r="BL404" s="160"/>
      <c r="BM404" s="160"/>
      <c r="BN404" s="160"/>
      <c r="BO404" s="160"/>
      <c r="BP404" s="160"/>
      <c r="BQ404" s="160"/>
      <c r="BR404" s="160"/>
      <c r="BS404" s="160"/>
      <c r="BT404" s="160"/>
      <c r="BU404" s="160"/>
      <c r="BV404" s="160"/>
      <c r="BW404" s="160"/>
      <c r="BX404" s="160"/>
      <c r="BY404" s="160"/>
      <c r="BZ404" s="160"/>
      <c r="CA404" s="160"/>
      <c r="CB404" s="160"/>
      <c r="CC404" s="160"/>
      <c r="CD404" s="160"/>
      <c r="CE404" s="160"/>
      <c r="CF404" s="160"/>
      <c r="CG404" s="160"/>
      <c r="CH404" s="160"/>
      <c r="CI404" s="160"/>
      <c r="CJ404" s="160"/>
      <c r="CK404" s="160"/>
      <c r="CL404" s="160"/>
      <c r="CM404" s="160"/>
      <c r="CN404" s="160"/>
      <c r="CO404" s="160"/>
      <c r="CP404" s="160"/>
    </row>
    <row r="405" spans="1:94" x14ac:dyDescent="0.25">
      <c r="A405" s="107"/>
      <c r="B405" s="107"/>
      <c r="C405" s="107"/>
      <c r="D405" s="107"/>
      <c r="E405" s="107"/>
      <c r="F405" s="107"/>
      <c r="G405" s="107"/>
      <c r="H405" s="107"/>
      <c r="I405" s="107"/>
      <c r="J405" s="107"/>
      <c r="K405" s="107"/>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c r="AU405" s="160"/>
      <c r="AV405" s="160"/>
      <c r="AW405" s="160"/>
      <c r="AX405" s="160"/>
      <c r="AY405" s="160"/>
      <c r="AZ405" s="160"/>
      <c r="BA405" s="160"/>
      <c r="BB405" s="160"/>
      <c r="BC405" s="160"/>
      <c r="BD405" s="160"/>
      <c r="BE405" s="160"/>
      <c r="BF405" s="160"/>
      <c r="BG405" s="160"/>
      <c r="BH405" s="160"/>
      <c r="BI405" s="160"/>
      <c r="BJ405" s="160"/>
      <c r="BK405" s="160"/>
      <c r="BL405" s="160"/>
      <c r="BM405" s="160"/>
      <c r="BN405" s="160"/>
      <c r="BO405" s="160"/>
      <c r="BP405" s="160"/>
      <c r="BQ405" s="160"/>
      <c r="BR405" s="160"/>
      <c r="BS405" s="160"/>
      <c r="BT405" s="160"/>
      <c r="BU405" s="160"/>
      <c r="BV405" s="160"/>
      <c r="BW405" s="160"/>
      <c r="BX405" s="160"/>
      <c r="BY405" s="160"/>
      <c r="BZ405" s="160"/>
      <c r="CA405" s="160"/>
      <c r="CB405" s="160"/>
      <c r="CC405" s="160"/>
      <c r="CD405" s="160"/>
      <c r="CE405" s="160"/>
      <c r="CF405" s="160"/>
      <c r="CG405" s="160"/>
      <c r="CH405" s="160"/>
      <c r="CI405" s="160"/>
      <c r="CJ405" s="160"/>
      <c r="CK405" s="160"/>
      <c r="CL405" s="160"/>
      <c r="CM405" s="160"/>
      <c r="CN405" s="160"/>
      <c r="CO405" s="160"/>
      <c r="CP405" s="160"/>
    </row>
    <row r="406" spans="1:94" x14ac:dyDescent="0.25">
      <c r="A406" s="107"/>
      <c r="B406" s="107"/>
      <c r="C406" s="107"/>
      <c r="D406" s="107"/>
      <c r="E406" s="107"/>
      <c r="F406" s="107"/>
      <c r="G406" s="107"/>
      <c r="H406" s="107"/>
      <c r="I406" s="107"/>
      <c r="J406" s="107"/>
      <c r="K406" s="107"/>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c r="AU406" s="160"/>
      <c r="AV406" s="160"/>
      <c r="AW406" s="160"/>
      <c r="AX406" s="160"/>
      <c r="AY406" s="160"/>
      <c r="AZ406" s="160"/>
      <c r="BA406" s="160"/>
      <c r="BB406" s="160"/>
      <c r="BC406" s="160"/>
      <c r="BD406" s="160"/>
      <c r="BE406" s="160"/>
      <c r="BF406" s="160"/>
      <c r="BG406" s="160"/>
      <c r="BH406" s="160"/>
      <c r="BI406" s="160"/>
      <c r="BJ406" s="160"/>
      <c r="BK406" s="160"/>
      <c r="BL406" s="160"/>
      <c r="BM406" s="160"/>
      <c r="BN406" s="160"/>
      <c r="BO406" s="160"/>
      <c r="BP406" s="160"/>
      <c r="BQ406" s="160"/>
      <c r="BR406" s="160"/>
      <c r="BS406" s="160"/>
      <c r="BT406" s="160"/>
      <c r="BU406" s="160"/>
      <c r="BV406" s="160"/>
      <c r="BW406" s="160"/>
      <c r="BX406" s="160"/>
      <c r="BY406" s="160"/>
      <c r="BZ406" s="160"/>
      <c r="CA406" s="160"/>
      <c r="CB406" s="160"/>
      <c r="CC406" s="160"/>
      <c r="CD406" s="160"/>
      <c r="CE406" s="160"/>
      <c r="CF406" s="160"/>
      <c r="CG406" s="160"/>
      <c r="CH406" s="160"/>
      <c r="CI406" s="160"/>
      <c r="CJ406" s="160"/>
      <c r="CK406" s="160"/>
      <c r="CL406" s="160"/>
      <c r="CM406" s="160"/>
      <c r="CN406" s="160"/>
      <c r="CO406" s="160"/>
      <c r="CP406" s="160"/>
    </row>
    <row r="407" spans="1:94" x14ac:dyDescent="0.25">
      <c r="A407" s="107"/>
      <c r="B407" s="107"/>
      <c r="C407" s="107"/>
      <c r="D407" s="107"/>
      <c r="E407" s="107"/>
      <c r="F407" s="107"/>
      <c r="G407" s="107"/>
      <c r="H407" s="107"/>
      <c r="I407" s="107"/>
      <c r="J407" s="107"/>
      <c r="K407" s="107"/>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c r="AU407" s="160"/>
      <c r="AV407" s="160"/>
      <c r="AW407" s="160"/>
      <c r="AX407" s="160"/>
      <c r="AY407" s="160"/>
      <c r="AZ407" s="160"/>
      <c r="BA407" s="160"/>
      <c r="BB407" s="160"/>
      <c r="BC407" s="160"/>
      <c r="BD407" s="160"/>
      <c r="BE407" s="160"/>
      <c r="BF407" s="160"/>
      <c r="BG407" s="160"/>
      <c r="BH407" s="160"/>
      <c r="BI407" s="160"/>
      <c r="BJ407" s="160"/>
      <c r="BK407" s="160"/>
      <c r="BL407" s="160"/>
      <c r="BM407" s="160"/>
      <c r="BN407" s="160"/>
      <c r="BO407" s="160"/>
      <c r="BP407" s="160"/>
      <c r="BQ407" s="160"/>
      <c r="BR407" s="160"/>
      <c r="BS407" s="160"/>
      <c r="BT407" s="160"/>
      <c r="BU407" s="160"/>
      <c r="BV407" s="160"/>
      <c r="BW407" s="160"/>
      <c r="BX407" s="160"/>
      <c r="BY407" s="160"/>
      <c r="BZ407" s="160"/>
      <c r="CA407" s="160"/>
      <c r="CB407" s="160"/>
      <c r="CC407" s="160"/>
      <c r="CD407" s="160"/>
      <c r="CE407" s="160"/>
      <c r="CF407" s="160"/>
      <c r="CG407" s="160"/>
      <c r="CH407" s="160"/>
      <c r="CI407" s="160"/>
      <c r="CJ407" s="160"/>
      <c r="CK407" s="160"/>
      <c r="CL407" s="160"/>
      <c r="CM407" s="160"/>
      <c r="CN407" s="160"/>
      <c r="CO407" s="160"/>
      <c r="CP407" s="160"/>
    </row>
    <row r="408" spans="1:94" x14ac:dyDescent="0.25">
      <c r="A408" s="107"/>
      <c r="B408" s="107"/>
      <c r="C408" s="107"/>
      <c r="D408" s="107"/>
      <c r="E408" s="107"/>
      <c r="F408" s="107"/>
      <c r="G408" s="107"/>
      <c r="H408" s="107"/>
      <c r="I408" s="107"/>
      <c r="J408" s="107"/>
      <c r="K408" s="107"/>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c r="AV408" s="160"/>
      <c r="AW408" s="160"/>
      <c r="AX408" s="160"/>
      <c r="AY408" s="160"/>
      <c r="AZ408" s="160"/>
      <c r="BA408" s="160"/>
      <c r="BB408" s="160"/>
      <c r="BC408" s="160"/>
      <c r="BD408" s="160"/>
      <c r="BE408" s="160"/>
      <c r="BF408" s="160"/>
      <c r="BG408" s="160"/>
      <c r="BH408" s="160"/>
      <c r="BI408" s="160"/>
      <c r="BJ408" s="160"/>
      <c r="BK408" s="160"/>
      <c r="BL408" s="160"/>
      <c r="BM408" s="160"/>
      <c r="BN408" s="160"/>
      <c r="BO408" s="160"/>
      <c r="BP408" s="160"/>
      <c r="BQ408" s="160"/>
      <c r="BR408" s="160"/>
      <c r="BS408" s="160"/>
      <c r="BT408" s="160"/>
      <c r="BU408" s="160"/>
      <c r="BV408" s="160"/>
      <c r="BW408" s="160"/>
      <c r="BX408" s="160"/>
      <c r="BY408" s="160"/>
      <c r="BZ408" s="160"/>
      <c r="CA408" s="160"/>
      <c r="CB408" s="160"/>
      <c r="CC408" s="160"/>
      <c r="CD408" s="160"/>
      <c r="CE408" s="160"/>
      <c r="CF408" s="160"/>
      <c r="CG408" s="160"/>
      <c r="CH408" s="160"/>
      <c r="CI408" s="160"/>
      <c r="CJ408" s="160"/>
      <c r="CK408" s="160"/>
      <c r="CL408" s="160"/>
      <c r="CM408" s="160"/>
      <c r="CN408" s="160"/>
      <c r="CO408" s="160"/>
      <c r="CP408" s="160"/>
    </row>
    <row r="409" spans="1:94" x14ac:dyDescent="0.25">
      <c r="A409" s="107"/>
      <c r="B409" s="107"/>
      <c r="C409" s="107"/>
      <c r="D409" s="107"/>
      <c r="E409" s="107"/>
      <c r="F409" s="107"/>
      <c r="G409" s="107"/>
      <c r="H409" s="107"/>
      <c r="I409" s="107"/>
      <c r="J409" s="107"/>
      <c r="K409" s="107"/>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c r="AV409" s="160"/>
      <c r="AW409" s="160"/>
      <c r="AX409" s="160"/>
      <c r="AY409" s="160"/>
      <c r="AZ409" s="160"/>
      <c r="BA409" s="160"/>
      <c r="BB409" s="160"/>
      <c r="BC409" s="160"/>
      <c r="BD409" s="160"/>
      <c r="BE409" s="160"/>
      <c r="BF409" s="160"/>
      <c r="BG409" s="160"/>
      <c r="BH409" s="160"/>
      <c r="BI409" s="160"/>
      <c r="BJ409" s="160"/>
      <c r="BK409" s="160"/>
      <c r="BL409" s="160"/>
      <c r="BM409" s="160"/>
      <c r="BN409" s="160"/>
      <c r="BO409" s="160"/>
      <c r="BP409" s="160"/>
      <c r="BQ409" s="160"/>
      <c r="BR409" s="160"/>
      <c r="BS409" s="160"/>
      <c r="BT409" s="160"/>
      <c r="BU409" s="160"/>
      <c r="BV409" s="160"/>
      <c r="BW409" s="160"/>
      <c r="BX409" s="160"/>
      <c r="BY409" s="160"/>
      <c r="BZ409" s="160"/>
      <c r="CA409" s="160"/>
      <c r="CB409" s="160"/>
      <c r="CC409" s="160"/>
      <c r="CD409" s="160"/>
      <c r="CE409" s="160"/>
      <c r="CF409" s="160"/>
      <c r="CG409" s="160"/>
      <c r="CH409" s="160"/>
      <c r="CI409" s="160"/>
      <c r="CJ409" s="160"/>
      <c r="CK409" s="160"/>
      <c r="CL409" s="160"/>
      <c r="CM409" s="160"/>
      <c r="CN409" s="160"/>
      <c r="CO409" s="160"/>
      <c r="CP409" s="160"/>
    </row>
    <row r="410" spans="1:94" x14ac:dyDescent="0.25">
      <c r="A410" s="107"/>
      <c r="B410" s="107"/>
      <c r="C410" s="107"/>
      <c r="D410" s="107"/>
      <c r="E410" s="107"/>
      <c r="F410" s="107"/>
      <c r="G410" s="107"/>
      <c r="H410" s="107"/>
      <c r="I410" s="107"/>
      <c r="J410" s="107"/>
      <c r="K410" s="107"/>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c r="BE410" s="160"/>
      <c r="BF410" s="160"/>
      <c r="BG410" s="160"/>
      <c r="BH410" s="160"/>
      <c r="BI410" s="160"/>
      <c r="BJ410" s="160"/>
      <c r="BK410" s="160"/>
      <c r="BL410" s="160"/>
      <c r="BM410" s="160"/>
      <c r="BN410" s="160"/>
      <c r="BO410" s="160"/>
      <c r="BP410" s="160"/>
      <c r="BQ410" s="160"/>
      <c r="BR410" s="160"/>
      <c r="BS410" s="160"/>
      <c r="BT410" s="160"/>
      <c r="BU410" s="160"/>
      <c r="BV410" s="160"/>
      <c r="BW410" s="160"/>
      <c r="BX410" s="160"/>
      <c r="BY410" s="160"/>
      <c r="BZ410" s="160"/>
      <c r="CA410" s="160"/>
      <c r="CB410" s="160"/>
      <c r="CC410" s="160"/>
      <c r="CD410" s="160"/>
      <c r="CE410" s="160"/>
      <c r="CF410" s="160"/>
      <c r="CG410" s="160"/>
      <c r="CH410" s="160"/>
      <c r="CI410" s="160"/>
      <c r="CJ410" s="160"/>
      <c r="CK410" s="160"/>
      <c r="CL410" s="160"/>
      <c r="CM410" s="160"/>
      <c r="CN410" s="160"/>
      <c r="CO410" s="160"/>
      <c r="CP410" s="160"/>
    </row>
  </sheetData>
  <sheetProtection algorithmName="SHA-512" hashValue="EQH4lq547/o5AeFsgLYpG9O98KxVeB+VQ3VM8xYGBthcK4IgALaJZZuhyV/Ky3IO9kvtjw7eMAwtGQ7jCQYSHw==" saltValue="aMPd3q+DRhZhlqa7q3h3fA==" spinCount="100000" sheet="1" objects="1" scenarios="1"/>
  <mergeCells count="17">
    <mergeCell ref="C44:F44"/>
    <mergeCell ref="K35:K41"/>
    <mergeCell ref="D6:F6"/>
    <mergeCell ref="G7:I7"/>
    <mergeCell ref="C29:C30"/>
    <mergeCell ref="D29:E29"/>
    <mergeCell ref="G29:G30"/>
    <mergeCell ref="K31:K33"/>
    <mergeCell ref="C25:G25"/>
    <mergeCell ref="D5:F5"/>
    <mergeCell ref="K17:K19"/>
    <mergeCell ref="B2:F2"/>
    <mergeCell ref="K10:K11"/>
    <mergeCell ref="C11:C12"/>
    <mergeCell ref="D11:E11"/>
    <mergeCell ref="K13:K15"/>
    <mergeCell ref="G11:G12"/>
  </mergeCells>
  <dataValidations count="6">
    <dataValidation operator="greaterThanOrEqual" allowBlank="1" showInputMessage="1" showErrorMessage="1" sqref="C13:C22 C31:C40" xr:uid="{00000000-0002-0000-1A00-000000000000}"/>
    <dataValidation type="decimal" operator="greaterThanOrEqual" allowBlank="1" showInputMessage="1" showErrorMessage="1" error="El valor que heu introduït no és vàlid._x000a__x000a_El valor ha de ser un número major que 0." sqref="D13:D22 D31:D40" xr:uid="{00000000-0002-0000-1A00-000001000000}">
      <formula1>0</formula1>
    </dataValidation>
    <dataValidation operator="greaterThanOrEqual" allowBlank="1" showInputMessage="1" showErrorMessage="1" error="El valor que heu introduït no és vàlid._x000a__x000a_El valor ha de ser un número major que 0." sqref="E13:E22 E31:E40" xr:uid="{00000000-0002-0000-1A00-000002000000}"/>
    <dataValidation type="decimal" operator="greaterThanOrEqual" allowBlank="1" error="El valor que heu introduït no és vàlid._x000a__x000a_El valor ha de ser un número major que 0." prompt="Introduïu la dada aplicant fòrmula o directament" sqref="H13:H22 H31:H40" xr:uid="{00000000-0002-0000-1A00-000003000000}">
      <formula1>0</formula1>
    </dataValidation>
    <dataValidation type="list" allowBlank="1" showInputMessage="1" showErrorMessage="1" sqref="G5:G6" xr:uid="{00000000-0002-0000-1A00-000004000000}">
      <formula1>$N$5:$N$9</formula1>
    </dataValidation>
    <dataValidation type="list" allowBlank="1" showInputMessage="1" showErrorMessage="1" sqref="G13:G22 G31:G40" xr:uid="{00000000-0002-0000-1A00-000005000000}">
      <formula1>$N$5:$N$8</formula1>
    </dataValidation>
  </dataValidations>
  <hyperlinks>
    <hyperlink ref="K13:K15" r:id="rId1" display="Guia pràctica per al càlcul d'emissions de gasos amb efecte d'hivernacle. Versió 2020. " xr:uid="{00000000-0004-0000-1A00-000000000000}"/>
    <hyperlink ref="K31:K33" r:id="rId2" display="Guia pràctica per al càlcul d'emissions de gasos amb efecte d'hivernacle. Versió 2020. " xr:uid="{00000000-0004-0000-1A00-000001000000}"/>
  </hyperlinks>
  <pageMargins left="0.75" right="0.75" top="1" bottom="1" header="0.5" footer="0.5"/>
  <pageSetup paperSize="9" scale="63" orientation="landscape" r:id="rId3"/>
  <headerFooter alignWithMargins="0"/>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ull31">
    <tabColor indexed="16"/>
  </sheetPr>
  <dimension ref="B1:D51"/>
  <sheetViews>
    <sheetView zoomScaleNormal="100" workbookViewId="0"/>
  </sheetViews>
  <sheetFormatPr defaultColWidth="9.109375" defaultRowHeight="13.2" x14ac:dyDescent="0.25"/>
  <cols>
    <col min="1" max="1" width="3.88671875" style="232" customWidth="1"/>
    <col min="2" max="2" width="29.44140625" style="237" customWidth="1"/>
    <col min="3" max="3" width="137.109375" style="237" customWidth="1"/>
    <col min="4" max="4" width="11.44140625" style="237" customWidth="1"/>
    <col min="5" max="16384" width="9.109375" style="232"/>
  </cols>
  <sheetData>
    <row r="1" spans="2:4" ht="13.8" thickBot="1" x14ac:dyDescent="0.3"/>
    <row r="2" spans="2:4" s="209" customFormat="1" ht="30" customHeight="1" thickBot="1" x14ac:dyDescent="0.3">
      <c r="B2" s="996" t="s">
        <v>1641</v>
      </c>
      <c r="C2" s="997"/>
    </row>
    <row r="3" spans="2:4" ht="13.8" thickBot="1" x14ac:dyDescent="0.3">
      <c r="B3" s="232"/>
      <c r="C3" s="232"/>
      <c r="D3" s="232"/>
    </row>
    <row r="4" spans="2:4" ht="47.25" customHeight="1" x14ac:dyDescent="0.25">
      <c r="B4" s="233" t="s">
        <v>680</v>
      </c>
      <c r="C4" s="234" t="s">
        <v>681</v>
      </c>
      <c r="D4" s="232"/>
    </row>
    <row r="5" spans="2:4" ht="29.25" customHeight="1" x14ac:dyDescent="0.25">
      <c r="B5" s="235"/>
      <c r="C5" s="236"/>
    </row>
    <row r="6" spans="2:4" ht="29.25" customHeight="1" x14ac:dyDescent="0.25">
      <c r="B6" s="235"/>
      <c r="C6" s="236"/>
    </row>
    <row r="7" spans="2:4" ht="29.25" customHeight="1" x14ac:dyDescent="0.25">
      <c r="B7" s="235"/>
      <c r="C7" s="236"/>
    </row>
    <row r="8" spans="2:4" ht="29.25" customHeight="1" x14ac:dyDescent="0.25">
      <c r="B8" s="235"/>
      <c r="C8" s="236"/>
    </row>
    <row r="9" spans="2:4" ht="29.25" customHeight="1" x14ac:dyDescent="0.25">
      <c r="B9" s="235"/>
      <c r="C9" s="236"/>
    </row>
    <row r="10" spans="2:4" ht="29.25" customHeight="1" x14ac:dyDescent="0.25">
      <c r="B10" s="235"/>
      <c r="C10" s="236"/>
    </row>
    <row r="11" spans="2:4" ht="29.25" customHeight="1" x14ac:dyDescent="0.25">
      <c r="B11" s="235"/>
      <c r="C11" s="236"/>
    </row>
    <row r="12" spans="2:4" ht="29.25" customHeight="1" x14ac:dyDescent="0.25">
      <c r="B12" s="235"/>
      <c r="C12" s="236"/>
    </row>
    <row r="13" spans="2:4" ht="29.25" customHeight="1" x14ac:dyDescent="0.25">
      <c r="B13" s="235"/>
      <c r="C13" s="236"/>
    </row>
    <row r="14" spans="2:4" ht="29.25" customHeight="1" x14ac:dyDescent="0.25">
      <c r="B14" s="235"/>
      <c r="C14" s="236"/>
    </row>
    <row r="15" spans="2:4" ht="29.25" customHeight="1" x14ac:dyDescent="0.25">
      <c r="B15" s="235"/>
      <c r="C15" s="236"/>
    </row>
    <row r="16" spans="2:4" ht="29.25" customHeight="1" x14ac:dyDescent="0.25">
      <c r="B16" s="235"/>
      <c r="C16" s="236"/>
    </row>
    <row r="17" spans="2:3" ht="29.25" customHeight="1" x14ac:dyDescent="0.25">
      <c r="B17" s="235"/>
      <c r="C17" s="236"/>
    </row>
    <row r="18" spans="2:3" ht="29.25" customHeight="1" x14ac:dyDescent="0.25">
      <c r="B18" s="235"/>
      <c r="C18" s="236"/>
    </row>
    <row r="19" spans="2:3" ht="29.25" customHeight="1" x14ac:dyDescent="0.25">
      <c r="B19" s="235"/>
      <c r="C19" s="236"/>
    </row>
    <row r="20" spans="2:3" ht="29.25" customHeight="1" x14ac:dyDescent="0.25">
      <c r="B20" s="235"/>
      <c r="C20" s="236"/>
    </row>
    <row r="21" spans="2:3" ht="29.25" customHeight="1" x14ac:dyDescent="0.25">
      <c r="B21" s="235"/>
      <c r="C21" s="236"/>
    </row>
    <row r="22" spans="2:3" ht="29.25" customHeight="1" x14ac:dyDescent="0.25">
      <c r="B22" s="235"/>
      <c r="C22" s="236"/>
    </row>
    <row r="23" spans="2:3" ht="29.25" customHeight="1" x14ac:dyDescent="0.25">
      <c r="B23" s="235"/>
      <c r="C23" s="236"/>
    </row>
    <row r="24" spans="2:3" ht="29.25" customHeight="1" x14ac:dyDescent="0.25">
      <c r="B24" s="235"/>
      <c r="C24" s="236"/>
    </row>
    <row r="25" spans="2:3" ht="29.25" customHeight="1" x14ac:dyDescent="0.25">
      <c r="B25" s="235"/>
      <c r="C25" s="236"/>
    </row>
    <row r="26" spans="2:3" ht="29.25" customHeight="1" x14ac:dyDescent="0.25">
      <c r="B26" s="235"/>
      <c r="C26" s="236"/>
    </row>
    <row r="27" spans="2:3" ht="29.25" customHeight="1" x14ac:dyDescent="0.25">
      <c r="B27" s="235"/>
      <c r="C27" s="236"/>
    </row>
    <row r="28" spans="2:3" ht="29.25" customHeight="1" x14ac:dyDescent="0.25">
      <c r="B28" s="235"/>
      <c r="C28" s="236"/>
    </row>
    <row r="29" spans="2:3" ht="29.25" customHeight="1" x14ac:dyDescent="0.25">
      <c r="B29" s="235"/>
      <c r="C29" s="236"/>
    </row>
    <row r="30" spans="2:3" ht="29.25" customHeight="1" x14ac:dyDescent="0.25">
      <c r="B30" s="235"/>
      <c r="C30" s="236"/>
    </row>
    <row r="31" spans="2:3" ht="29.25" customHeight="1" x14ac:dyDescent="0.25">
      <c r="B31" s="235"/>
      <c r="C31" s="236"/>
    </row>
    <row r="32" spans="2:3" ht="29.25" customHeight="1" x14ac:dyDescent="0.25">
      <c r="B32" s="235"/>
      <c r="C32" s="236"/>
    </row>
    <row r="33" spans="2:3" ht="29.25" customHeight="1" x14ac:dyDescent="0.25">
      <c r="B33" s="235"/>
      <c r="C33" s="236"/>
    </row>
    <row r="34" spans="2:3" ht="29.25" customHeight="1" x14ac:dyDescent="0.25">
      <c r="B34" s="235"/>
      <c r="C34" s="236"/>
    </row>
    <row r="35" spans="2:3" ht="29.25" customHeight="1" x14ac:dyDescent="0.25">
      <c r="B35" s="235"/>
      <c r="C35" s="236"/>
    </row>
    <row r="36" spans="2:3" ht="29.25" customHeight="1" x14ac:dyDescent="0.25">
      <c r="B36" s="235"/>
      <c r="C36" s="236"/>
    </row>
    <row r="37" spans="2:3" ht="29.25" customHeight="1" x14ac:dyDescent="0.25">
      <c r="B37" s="235"/>
      <c r="C37" s="236"/>
    </row>
    <row r="38" spans="2:3" ht="29.25" customHeight="1" x14ac:dyDescent="0.25">
      <c r="B38" s="235"/>
      <c r="C38" s="236"/>
    </row>
    <row r="39" spans="2:3" ht="29.25" customHeight="1" x14ac:dyDescent="0.25">
      <c r="B39" s="235"/>
      <c r="C39" s="236"/>
    </row>
    <row r="40" spans="2:3" ht="29.25" customHeight="1" x14ac:dyDescent="0.25">
      <c r="B40" s="235"/>
      <c r="C40" s="236"/>
    </row>
    <row r="41" spans="2:3" ht="29.25" customHeight="1" x14ac:dyDescent="0.25">
      <c r="B41" s="235"/>
      <c r="C41" s="236"/>
    </row>
    <row r="42" spans="2:3" ht="29.25" customHeight="1" x14ac:dyDescent="0.25">
      <c r="B42" s="235"/>
      <c r="C42" s="236"/>
    </row>
    <row r="43" spans="2:3" ht="29.25" customHeight="1" x14ac:dyDescent="0.25">
      <c r="B43" s="235"/>
      <c r="C43" s="236"/>
    </row>
    <row r="44" spans="2:3" ht="29.25" customHeight="1" x14ac:dyDescent="0.25">
      <c r="B44" s="235"/>
      <c r="C44" s="238"/>
    </row>
    <row r="45" spans="2:3" ht="29.25" customHeight="1" x14ac:dyDescent="0.25">
      <c r="B45" s="235"/>
      <c r="C45" s="238"/>
    </row>
    <row r="46" spans="2:3" ht="29.25" customHeight="1" x14ac:dyDescent="0.25">
      <c r="B46" s="235"/>
      <c r="C46" s="238"/>
    </row>
    <row r="47" spans="2:3" ht="29.25" customHeight="1" x14ac:dyDescent="0.25">
      <c r="B47" s="235"/>
      <c r="C47" s="238"/>
    </row>
    <row r="48" spans="2:3" ht="29.25" customHeight="1" x14ac:dyDescent="0.25">
      <c r="B48" s="235"/>
      <c r="C48" s="238"/>
    </row>
    <row r="49" spans="2:3" ht="29.25" customHeight="1" x14ac:dyDescent="0.25">
      <c r="B49" s="235"/>
      <c r="C49" s="238"/>
    </row>
    <row r="50" spans="2:3" ht="29.25" customHeight="1" x14ac:dyDescent="0.25">
      <c r="B50" s="235"/>
      <c r="C50" s="238"/>
    </row>
    <row r="51" spans="2:3" ht="29.25" customHeight="1" thickBot="1" x14ac:dyDescent="0.3">
      <c r="B51" s="239"/>
      <c r="C51" s="240"/>
    </row>
  </sheetData>
  <sheetProtection algorithmName="SHA-512" hashValue="d+sZzluRqMq008zfyrRrKfmasszR/NY+0fDxla4Do2eEyltawLcQWvcJCDqWZUOHxN+lcUP1rC8qG+1LHc+gEA==" saltValue="U4N2UxGaVqNW5vNn/+uAlg==" spinCount="100000" sheet="1" objects="1" scenarios="1"/>
  <pageMargins left="0.75" right="0.75" top="1" bottom="1" header="0.5" footer="0.5"/>
  <pageSetup paperSize="9" scale="58"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ull13"/>
  <dimension ref="A1:DJ3"/>
  <sheetViews>
    <sheetView workbookViewId="0">
      <selection activeCell="BQ3" sqref="BQ3"/>
    </sheetView>
  </sheetViews>
  <sheetFormatPr defaultColWidth="9.109375" defaultRowHeight="13.2" x14ac:dyDescent="0.25"/>
  <cols>
    <col min="2" max="2" width="29.33203125" customWidth="1"/>
    <col min="3" max="3" width="17.5546875" customWidth="1"/>
    <col min="4" max="4" width="7.33203125" customWidth="1"/>
    <col min="107" max="107" width="9.88671875" bestFit="1" customWidth="1"/>
  </cols>
  <sheetData>
    <row r="1" spans="1:114" x14ac:dyDescent="0.25">
      <c r="A1" s="82" t="s">
        <v>928</v>
      </c>
      <c r="B1">
        <v>25073</v>
      </c>
      <c r="C1">
        <v>52117</v>
      </c>
    </row>
    <row r="2" spans="1:114" ht="14.4" x14ac:dyDescent="0.3">
      <c r="A2" t="s">
        <v>929</v>
      </c>
      <c r="B2" t="s">
        <v>930</v>
      </c>
      <c r="C2">
        <v>32</v>
      </c>
      <c r="D2">
        <v>33</v>
      </c>
      <c r="E2" s="76">
        <v>40</v>
      </c>
      <c r="F2" s="76">
        <v>110</v>
      </c>
      <c r="G2" s="76">
        <v>121</v>
      </c>
      <c r="H2" s="76">
        <v>132</v>
      </c>
      <c r="I2" s="76">
        <v>156</v>
      </c>
      <c r="J2" s="76">
        <v>10</v>
      </c>
      <c r="K2" s="76">
        <v>330824</v>
      </c>
      <c r="L2" s="76">
        <v>41</v>
      </c>
      <c r="M2" s="76">
        <v>109</v>
      </c>
      <c r="N2" s="76">
        <v>120</v>
      </c>
      <c r="O2" s="76">
        <v>131</v>
      </c>
      <c r="P2" s="76">
        <v>143</v>
      </c>
      <c r="Q2" s="76">
        <v>155</v>
      </c>
      <c r="R2" s="76">
        <v>9</v>
      </c>
      <c r="S2" s="76">
        <v>330833</v>
      </c>
      <c r="T2" s="76">
        <v>42</v>
      </c>
      <c r="U2" s="76">
        <v>111</v>
      </c>
      <c r="V2" s="76">
        <v>122</v>
      </c>
      <c r="W2" s="76">
        <v>133</v>
      </c>
      <c r="X2" s="76">
        <v>145</v>
      </c>
      <c r="Y2" s="76">
        <v>157</v>
      </c>
      <c r="Z2" s="76">
        <v>11</v>
      </c>
      <c r="AA2" s="76">
        <v>330834</v>
      </c>
      <c r="AB2" s="76">
        <v>102</v>
      </c>
      <c r="AC2" s="76">
        <v>112</v>
      </c>
      <c r="AD2" s="76">
        <v>123</v>
      </c>
      <c r="AE2" s="76">
        <v>134</v>
      </c>
      <c r="AF2" s="76">
        <v>146</v>
      </c>
      <c r="AG2" s="76">
        <v>158</v>
      </c>
      <c r="AH2" s="76">
        <v>12</v>
      </c>
      <c r="AI2" s="76">
        <v>330835</v>
      </c>
      <c r="AJ2" s="76">
        <v>241761</v>
      </c>
      <c r="AK2" s="77">
        <v>241762</v>
      </c>
      <c r="AL2" s="77">
        <v>241763</v>
      </c>
      <c r="AM2" s="77">
        <v>241764</v>
      </c>
      <c r="AN2" s="77">
        <v>241765</v>
      </c>
      <c r="AO2" s="77">
        <v>241766</v>
      </c>
      <c r="AP2" s="77">
        <v>241767</v>
      </c>
      <c r="AQ2" s="78">
        <v>330836</v>
      </c>
      <c r="AR2" s="76">
        <v>124</v>
      </c>
      <c r="AS2" s="76">
        <v>135</v>
      </c>
      <c r="AT2" s="76">
        <v>147</v>
      </c>
      <c r="AU2" s="76">
        <v>159</v>
      </c>
      <c r="AV2" s="76">
        <v>13</v>
      </c>
      <c r="AW2" s="76">
        <v>330837</v>
      </c>
      <c r="AX2" s="76">
        <v>243798</v>
      </c>
      <c r="AY2" s="76">
        <v>243799</v>
      </c>
      <c r="AZ2" s="76">
        <v>330841</v>
      </c>
      <c r="BA2" s="76">
        <v>243800</v>
      </c>
      <c r="BB2" s="76">
        <v>330838</v>
      </c>
      <c r="BC2" s="76">
        <v>107</v>
      </c>
      <c r="BD2" s="76">
        <v>330839</v>
      </c>
      <c r="BE2" s="76">
        <v>330856</v>
      </c>
      <c r="BF2" s="76">
        <v>240759</v>
      </c>
      <c r="BG2" s="76">
        <v>240760</v>
      </c>
      <c r="BH2" s="76">
        <v>240761</v>
      </c>
      <c r="BI2" s="76">
        <v>240763</v>
      </c>
      <c r="BJ2" s="81">
        <v>240764</v>
      </c>
      <c r="BK2" s="81">
        <v>240765</v>
      </c>
      <c r="BL2" s="81">
        <v>240767</v>
      </c>
      <c r="BM2" s="81">
        <v>240768</v>
      </c>
      <c r="BN2" s="76">
        <v>240769</v>
      </c>
      <c r="BO2" s="76">
        <v>330873</v>
      </c>
      <c r="BP2" s="76">
        <v>330874</v>
      </c>
      <c r="BQ2" s="76">
        <v>330875</v>
      </c>
      <c r="BR2" s="76">
        <v>330876</v>
      </c>
      <c r="BS2" s="76">
        <v>330886</v>
      </c>
      <c r="BT2" s="76">
        <v>330888</v>
      </c>
      <c r="BU2" s="83">
        <v>240756</v>
      </c>
      <c r="BV2" s="76">
        <v>330892</v>
      </c>
      <c r="BW2" s="83">
        <v>54</v>
      </c>
      <c r="BX2" s="76">
        <v>330907</v>
      </c>
      <c r="BY2" s="83">
        <v>55</v>
      </c>
      <c r="BZ2" s="76">
        <v>330899</v>
      </c>
      <c r="CA2" s="83">
        <v>53</v>
      </c>
      <c r="CB2" s="76">
        <v>330903</v>
      </c>
      <c r="CC2" s="83">
        <v>23</v>
      </c>
      <c r="CD2" s="76">
        <v>330911</v>
      </c>
      <c r="CE2" s="83">
        <v>19</v>
      </c>
      <c r="CF2" s="76">
        <v>330922</v>
      </c>
      <c r="CG2" s="83">
        <v>7</v>
      </c>
      <c r="CH2" s="76">
        <v>330926</v>
      </c>
      <c r="CI2" s="83">
        <v>25</v>
      </c>
      <c r="CJ2" s="76">
        <v>330941</v>
      </c>
      <c r="CK2" s="83">
        <v>26</v>
      </c>
      <c r="CL2" s="76">
        <v>330945</v>
      </c>
      <c r="CM2" s="83">
        <v>27</v>
      </c>
      <c r="CN2" s="76">
        <v>330947</v>
      </c>
      <c r="CO2" s="83">
        <v>57</v>
      </c>
      <c r="CP2" s="76">
        <v>330954</v>
      </c>
      <c r="CQ2" s="83">
        <v>60</v>
      </c>
      <c r="CR2" s="76">
        <v>331433</v>
      </c>
      <c r="CS2" s="83">
        <v>49</v>
      </c>
      <c r="CT2" s="76">
        <v>331437</v>
      </c>
      <c r="CU2" s="83">
        <v>240784</v>
      </c>
      <c r="CV2" s="76">
        <v>331444</v>
      </c>
      <c r="CW2" s="76">
        <v>244253</v>
      </c>
      <c r="CX2" s="77">
        <v>244257</v>
      </c>
      <c r="CY2" s="77">
        <v>244259</v>
      </c>
      <c r="CZ2" s="77">
        <v>244262</v>
      </c>
      <c r="DA2" s="76">
        <v>331461</v>
      </c>
      <c r="DB2" s="76">
        <v>331462</v>
      </c>
      <c r="DC2" s="76">
        <v>333105</v>
      </c>
      <c r="DD2">
        <v>240787</v>
      </c>
      <c r="DE2">
        <v>240788</v>
      </c>
      <c r="DF2">
        <v>331448</v>
      </c>
      <c r="DG2" s="885">
        <v>343627</v>
      </c>
      <c r="DH2" s="885">
        <v>343628</v>
      </c>
      <c r="DI2" s="885">
        <v>343869</v>
      </c>
      <c r="DJ2" s="885">
        <v>343870</v>
      </c>
    </row>
    <row r="3" spans="1:114" ht="14.4" x14ac:dyDescent="0.25">
      <c r="B3" t="str">
        <f>'Comunicació AAVV'!G13&amp;"actuacio"&amp;2024</f>
        <v>2001-Q6750002E-00actuacio2024</v>
      </c>
      <c r="C3" t="str">
        <f>'Comunicació AAVV'!S12</f>
        <v xml:space="preserve">
El 2024, les emissions totals de la UdG s’han reduït un 12,2% respecte l’any anterior.
Emissions directes: les de la combustió de fonts fixes han disminuït un 23% gràcies a les mesures del Pla d’Emergència Energètica de 2022. Les emissions del transport propi han augmentat un 16,3% per l’increment de desplaçaments per treballs de camp (projectes de recerca). Es donen de baixa dos vehicles per l'adquisició de dos elèctrics (Pla d’electrificació UdG –  Actuació PAV 2025), amb impacte visible a l’inventari de 2025. S’han reduït les emissions de gasos fluorats per l’augment del manteniment, malgrat la presència d’equips obsolets.
Les emissions indirectes d’electricitat continuen sent nul·les, ja que prové al 100% de fonts renovables amb GdO.
Emissions indirectes: reducció d'un 11,5%. En destaquen:
•	El transport per accedir als campus ha reduït les emissions un 12,5%. Segons l’enquesta de mobilitat, l’ús del vehicle privat individual ha caigut 3,7 punts i el transport públic ha augmentat un 7,6%. En el cas de l’estudiantat (visitants/client), la mobilitat en transport públic és el 36%, amb una reducció del 18% en emissions.
•	Les emissions dels viatges de negoci han baixat un 17,4%, especialment per la reducció del 20% dels vols.
•	Les emissions per residus han caigut un 4%, tot i que aquest indicador presenta molta variabilitat.
•	Les del consum d’aigua han baixat un 4,4% gràcies a les primeres mesures d’estalvi com la supressió del reg. L’efecte serà més evident en el proper inventari amb el desplegament del Pla de sequera.
•	Les emissions per compra de matèries primeres, centrades en el consum de paper (residu comercial de la UdG), han disminuït un 26,6% gràcies a la consolidació de l’e-administració i la digitalització.
•	Finalment, les emissions dels béns de capital han caigut un 5,6%, en part per la superació del llindar de vida útil (50 anys) d’un edifici (segons Informe MIES).</v>
      </c>
      <c r="D3" t="str">
        <f>'Comunicació AAVV'!S18</f>
        <v xml:space="preserve">Descripció de l’inventari: L’inventari d’emissions inclou les emissions directes derivades de la combustió en fonts fixes de les calderes de gas natural, mòbils de la flota de vehicles UdG i les emissions fugitives de gasos fluorats dels equips de clima i refrigeració. També s’inclouen les emissions indirectes de: 
-	Consum d’electricitat adquirida (d’origen 100% renovable)
-	Transport  in itinere del personal treballador (PTGAS i PDI), dels clients i visitants que correspon a la mobilitat de l’estudiantat per accedir als campus així com els desplaçaments de l’estudiantat Outgoing (Erasmus, SICUE, Prometeu), més els viatges de projectes de Voluntariat Internacional i de projectes de Cooperació Internacional i, també els viatges de negocis corresponent a la mobilitat del personal UdG per temes de gestió, recerca, etc.
-	Tractament de residus municipals o assimilables (envasos lleugers, paper, cartró, resta) i altres residus (residus perillosos de laboratori)
-	Consum d’aigua provinent de la xarxa
-	Béns de capital (equipaments de nova construcció i existents fins a 50 anys de vida útil </v>
      </c>
      <c r="E3" s="79">
        <f>'Comunicació AAVV'!E16</f>
        <v>418.46289264000001</v>
      </c>
      <c r="F3" s="79">
        <f>'Comunicació AAVV'!F16</f>
        <v>0.20388956280000001</v>
      </c>
      <c r="G3" s="79">
        <f>'Comunicació AAVV'!G16</f>
        <v>1.0418514892799999</v>
      </c>
      <c r="H3" s="79">
        <f>'Comunicació AAVV'!H16</f>
        <v>0</v>
      </c>
      <c r="I3" s="79">
        <f>'Comunicació AAVV'!J16</f>
        <v>0</v>
      </c>
      <c r="J3" s="79">
        <f>'Comunicació AAVV'!K16</f>
        <v>0</v>
      </c>
      <c r="K3" s="80" t="str">
        <f>LEFT('Comunicació AAVV'!M16,1)</f>
        <v>1</v>
      </c>
      <c r="L3" s="79">
        <f>'Comunicació AAVV'!E17</f>
        <v>19.97861589</v>
      </c>
      <c r="M3" s="79">
        <f>'Comunicació AAVV'!F17</f>
        <v>0.16366624999999999</v>
      </c>
      <c r="N3" s="79">
        <f>'Comunicació AAVV'!G17</f>
        <v>4.3736399999999998E-3</v>
      </c>
      <c r="O3" s="79">
        <f>'Comunicació AAVV'!H17</f>
        <v>0</v>
      </c>
      <c r="P3" s="79">
        <f>'Comunicació AAVV'!I17</f>
        <v>0</v>
      </c>
      <c r="Q3" s="79">
        <f>'Comunicació AAVV'!J17</f>
        <v>0</v>
      </c>
      <c r="R3" s="79">
        <f>'Comunicació AAVV'!K17</f>
        <v>0</v>
      </c>
      <c r="S3" s="80" t="str">
        <f>LEFT('Comunicació AAVV'!M17,1)</f>
        <v>1</v>
      </c>
      <c r="T3" s="79">
        <f>'Comunicació AAVV'!E18</f>
        <v>0</v>
      </c>
      <c r="U3" s="79">
        <f>'Comunicació AAVV'!F18</f>
        <v>0</v>
      </c>
      <c r="V3" s="79">
        <f>'Comunicació AAVV'!G18</f>
        <v>0</v>
      </c>
      <c r="W3" s="79">
        <f>'Comunicació AAVV'!H18</f>
        <v>22.56</v>
      </c>
      <c r="X3" s="79">
        <f>'Comunicació AAVV'!I18</f>
        <v>0</v>
      </c>
      <c r="Y3" s="79">
        <f>'Comunicació AAVV'!J18</f>
        <v>0</v>
      </c>
      <c r="Z3" s="79">
        <f>'Comunicació AAVV'!K18</f>
        <v>0</v>
      </c>
      <c r="AA3" s="80" t="str">
        <f>LEFT('Comunicació AAVV'!M18,1)</f>
        <v>1</v>
      </c>
      <c r="AB3" s="79">
        <f>'Comunicació AAVV'!E21</f>
        <v>0</v>
      </c>
      <c r="AC3" s="79">
        <f>'Comunicació AAVV'!F21</f>
        <v>0</v>
      </c>
      <c r="AD3" s="79">
        <f>'Comunicació AAVV'!G21</f>
        <v>0</v>
      </c>
      <c r="AE3" s="79">
        <f>'Comunicació AAVV'!H21</f>
        <v>0</v>
      </c>
      <c r="AF3" s="79">
        <f>'Comunicació AAVV'!I21</f>
        <v>0</v>
      </c>
      <c r="AG3" s="79">
        <f>'Comunicació AAVV'!J21</f>
        <v>0</v>
      </c>
      <c r="AH3" s="79">
        <f>'Comunicació AAVV'!K21</f>
        <v>0</v>
      </c>
      <c r="AI3" s="80" t="str">
        <f>LEFT('Comunicació AAVV'!M21,1)</f>
        <v>7</v>
      </c>
      <c r="AJ3" s="79">
        <f>'Comunicació AAVV'!E22</f>
        <v>0</v>
      </c>
      <c r="AK3" s="79">
        <f>'Comunicació AAVV'!F22</f>
        <v>0</v>
      </c>
      <c r="AL3" s="79">
        <f>'Comunicació AAVV'!G22</f>
        <v>0</v>
      </c>
      <c r="AM3" s="79">
        <f>'Comunicació AAVV'!H22</f>
        <v>0</v>
      </c>
      <c r="AN3" s="79">
        <f>'Comunicació AAVV'!I22</f>
        <v>0</v>
      </c>
      <c r="AO3" s="79">
        <f>'Comunicació AAVV'!J22</f>
        <v>0</v>
      </c>
      <c r="AP3" s="79">
        <f>'Comunicació AAVV'!K22</f>
        <v>0</v>
      </c>
      <c r="AQ3" s="80" t="str">
        <f>LEFT('Comunicació AAVV'!M22,1)</f>
        <v>7</v>
      </c>
      <c r="AR3" s="79">
        <f>'Comunicació AAVV'!G23</f>
        <v>0</v>
      </c>
      <c r="AS3" s="79">
        <f>'Comunicació AAVV'!H23</f>
        <v>0</v>
      </c>
      <c r="AT3" s="79">
        <f>'Comunicació AAVV'!I23</f>
        <v>0</v>
      </c>
      <c r="AU3" s="79">
        <f>'Comunicació AAVV'!J23</f>
        <v>0</v>
      </c>
      <c r="AV3" s="79">
        <f>'Comunicació AAVV'!K23</f>
        <v>0</v>
      </c>
      <c r="AW3" s="80" t="str">
        <f>LEFT('Comunicació AAVV'!M23,1)</f>
        <v>7</v>
      </c>
      <c r="AX3" s="79">
        <f>'Comunicació AAVV'!E24</f>
        <v>0</v>
      </c>
      <c r="AY3" s="79">
        <f>'Comunicació AAVV'!F24</f>
        <v>0</v>
      </c>
      <c r="AZ3" s="80" t="str">
        <f>LEFT('Comunicació AAVV'!M24,1)</f>
        <v>7</v>
      </c>
      <c r="BA3" s="79">
        <f>'Comunicació AAVV'!E25</f>
        <v>0</v>
      </c>
      <c r="BB3" s="80" t="str">
        <f>LEFT('Comunicació AAVV'!M25,1)</f>
        <v>7</v>
      </c>
      <c r="BC3" s="79">
        <f>'Comunicació AAVV'!E26</f>
        <v>0</v>
      </c>
      <c r="BD3" s="79" t="str">
        <f>LEFT('Comunicació AAVV'!M26,1)</f>
        <v>7</v>
      </c>
      <c r="BE3" t="str">
        <f>LEFT('Comunicació AAVV'!M30,1)</f>
        <v>7</v>
      </c>
      <c r="BF3" s="79">
        <f>'Comunicació AAVV'!S40</f>
        <v>0</v>
      </c>
      <c r="BG3" s="79" t="str">
        <f>IF('Comunicació AAVV'!T40="","",ROUND('Comunicació AAVV'!T40,2))</f>
        <v/>
      </c>
      <c r="BH3" s="79">
        <f>'Comunicació AAVV'!U40</f>
        <v>0</v>
      </c>
      <c r="BI3" s="79">
        <f>'Comunicació AAVV'!S41</f>
        <v>0</v>
      </c>
      <c r="BJ3" s="79" t="str">
        <f>IF('Comunicació AAVV'!T41="","",ROUND('Comunicació AAVV'!T41,2))</f>
        <v/>
      </c>
      <c r="BK3" s="79">
        <f>'Comunicació AAVV'!U41</f>
        <v>0</v>
      </c>
      <c r="BL3" s="79">
        <f>'Comunicació AAVV'!S42</f>
        <v>5701098</v>
      </c>
      <c r="BM3" s="79">
        <f>IF('Comunicació AAVV'!T42="","",ROUND('Comunicació AAVV'!T42,2))</f>
        <v>0</v>
      </c>
      <c r="BN3" s="79">
        <f>'Comunicació AAVV'!U42</f>
        <v>0</v>
      </c>
      <c r="BO3" s="79">
        <f>'Comunicació AAVV'!S43</f>
        <v>0</v>
      </c>
      <c r="BP3" s="79" t="str">
        <f>IF('Comunicació AAVV'!T43="","",ROUND('Comunicació AAVV'!T43,2))</f>
        <v/>
      </c>
      <c r="BQ3" s="79">
        <f>'Comunicació AAVV'!U43</f>
        <v>0</v>
      </c>
      <c r="BR3" t="str">
        <f>LEFT('Comunicació AAVV'!V43,1)</f>
        <v/>
      </c>
      <c r="BS3" s="79">
        <f>'Comunicació AAVV'!S45</f>
        <v>0</v>
      </c>
      <c r="BT3" t="str">
        <f>LEFT('Comunicació AAVV'!V45,1)</f>
        <v/>
      </c>
      <c r="BU3" s="79">
        <f>IF(AND('Comunicació AAVV'!K31=0,'Comunicació AAVV'!I31="No s'emet"),'Comunicació AAVV'!K31,IF(AND('Comunicació AAVV'!K31=0,'Comunicació AAVV'!I31="S'emet i és significativa"),"",IF(AND('Comunicació AAVV'!K31=0,'Comunicació AAVV'!I31="S'emet i no és significativa"),"",'Comunicació AAVV'!K31)))</f>
        <v>0</v>
      </c>
      <c r="BV3" t="str">
        <f>LEFT('Comunicació AAVV'!M31,1)</f>
        <v>7</v>
      </c>
      <c r="BW3" s="79" t="str">
        <f>IF(AND('Comunicació AAVV'!K33=0,'Comunicació AAVV'!I33="No s'emet"),'Comunicació AAVV'!K33,IF(AND('Comunicació AAVV'!K33=0,'Comunicació AAVV'!I33="S'emet i és significativa"),"",IF(AND('Comunicació AAVV'!K33=0,'Comunicació AAVV'!I33="S'emet i no és significativa"),"",'Comunicació AAVV'!K33)))</f>
        <v/>
      </c>
      <c r="BX3" t="str">
        <f>LEFT('Comunicació AAVV'!M33,1)</f>
        <v>1</v>
      </c>
      <c r="BY3" s="453">
        <f>IF(AND('Comunicació AAVV'!K34=0,'Comunicació AAVV'!I34="No s'emet"),'Comunicació AAVV'!K34,IF(AND('Comunicació AAVV'!K34=0,'Comunicació AAVV'!I34="S'emet i és significativa"),"",IF(AND('Comunicació AAVV'!K34=0,'Comunicació AAVV'!I34="S'emet i no és significativa"),"",'Comunicació AAVV'!K34)))</f>
        <v>1380.5751734918645</v>
      </c>
      <c r="BZ3" t="str">
        <f>LEFT('Comunicació AAVV'!M34,1)</f>
        <v>1</v>
      </c>
      <c r="CA3" s="79">
        <f>IF(AND('Comunicació AAVV'!K35=0,'Comunicació AAVV'!I35="No s'emet"),'Comunicació AAVV'!K35,IF(AND('Comunicació AAVV'!K35=0,'Comunicació AAVV'!I35="S'emet i és significativa"),"",IF(AND('Comunicació AAVV'!K35=0,'Comunicació AAVV'!I35="S'emet i no és significativa"),"",'Comunicació AAVV'!K35)))</f>
        <v>5450.7588349174775</v>
      </c>
      <c r="CB3" t="str">
        <f>LEFT('Comunicació AAVV'!M35,1)</f>
        <v>1</v>
      </c>
      <c r="CC3" s="79">
        <f>IF(AND('Comunicació AAVV'!K36=0,'Comunicació AAVV'!I36="No s'emet"),'Comunicació AAVV'!K36,IF(AND('Comunicació AAVV'!K36=0,'Comunicació AAVV'!I36="S'emet i és significativa"),"",IF(AND('Comunicació AAVV'!K36=0,'Comunicació AAVV'!I36="S'emet i no és significativa"),"",'Comunicació AAVV'!K36)))</f>
        <v>244.02226290119879</v>
      </c>
      <c r="CD3" t="str">
        <f>LEFT('Comunicació AAVV'!M36,1)</f>
        <v>1</v>
      </c>
      <c r="CE3" s="454">
        <f>IF(AND('Comunicació AAVV'!K39=0,'Comunicació AAVV'!I39="No s'emet"),'Comunicació AAVV'!K39,IF(AND('Comunicació AAVV'!K39=0,'Comunicació AAVV'!I39="S'emet i és significativa"),"",IF(AND('Comunicació AAVV'!K39=0,'Comunicació AAVV'!I39="S'emet i no és significativa"),"",'Comunicació AAVV'!K39)))</f>
        <v>35.16418977</v>
      </c>
      <c r="CF3" t="str">
        <f>LEFT('Comunicació AAVV'!M39,1)</f>
        <v>1</v>
      </c>
      <c r="CG3" s="454">
        <f>IF(AND('Comunicació AAVV'!K40=0,'Comunicació AAVV'!I40="No s'emet"),'Comunicació AAVV'!K40,IF(AND('Comunicació AAVV'!K40=0,'Comunicació AAVV'!I40="S'emet i és significativa"),"",IF(AND('Comunicació AAVV'!K40=0,'Comunicació AAVV'!I40="S'emet i no és significativa"),"",'Comunicació AAVV'!K40)))</f>
        <v>0.26599559999999994</v>
      </c>
      <c r="CH3" t="str">
        <f>LEFT('Comunicació AAVV'!M40,1)</f>
        <v>1</v>
      </c>
      <c r="CI3" s="454">
        <f>IF(AND('Comunicació AAVV'!K42=0,'Comunicació AAVV'!I42="No s'emet"),'Comunicació AAVV'!K42,IF(AND('Comunicació AAVV'!K42=0,'Comunicació AAVV'!I42="S'emet i és significativa"),"",IF(AND('Comunicació AAVV'!K42=0,'Comunicació AAVV'!I42="S'emet i no és significativa"),"",'Comunicació AAVV'!K42)))</f>
        <v>11.717827765535992</v>
      </c>
      <c r="CJ3" t="str">
        <f>LEFT('Comunicació AAVV'!M42,1)</f>
        <v>1</v>
      </c>
      <c r="CK3" s="454" t="str">
        <f>IF(AND('Comunicació AAVV'!K43=0,'Comunicació AAVV'!I43="No s'emet"),'Comunicació AAVV'!K43,IF(AND('Comunicació AAVV'!K43=0,'Comunicació AAVV'!I43="S'emet i és significativa"),"",IF(AND('Comunicació AAVV'!K43=0,'Comunicació AAVV'!I43="S'emet i no és significativa"),"",'Comunicació AAVV'!K43)))</f>
        <v/>
      </c>
      <c r="CL3" t="str">
        <f>LEFT('Comunicació AAVV'!M43,1)</f>
        <v>7</v>
      </c>
      <c r="CM3" s="79">
        <f>IF(AND('Comunicació AAVV'!K44=0,'Comunicació AAVV'!I44="No s'emet"),'Comunicació AAVV'!K44,IF(AND('Comunicació AAVV'!K44=0,'Comunicació AAVV'!I44="S'emet i és significativa"),"",IF(AND('Comunicació AAVV'!K44=0,'Comunicació AAVV'!I44="S'emet i no és significativa"),"",'Comunicació AAVV'!K44)))</f>
        <v>0</v>
      </c>
      <c r="CN3" t="str">
        <f>LEFT('Comunicació AAVV'!M44,1)</f>
        <v>7</v>
      </c>
      <c r="CO3" s="79">
        <f>IF(AND('Comunicació AAVV'!K46=0,'Comunicació AAVV'!I46="No s'emet"),'Comunicació AAVV'!K46,IF(AND('Comunicació AAVV'!K46=0,'Comunicació AAVV'!I46="S'emet i és significativa"),"",IF(AND('Comunicació AAVV'!K46=0,'Comunicació AAVV'!I46="S'emet i no és significativa"),"",'Comunicació AAVV'!K46)))</f>
        <v>48.389099999999999</v>
      </c>
      <c r="CP3" t="str">
        <f>LEFT('Comunicació AAVV'!M46,1)</f>
        <v>1</v>
      </c>
      <c r="CQ3" s="79">
        <f>IF(AND('Comunicació AAVV'!K48=0,'Comunicació AAVV'!I48="No s'emet"),'Comunicació AAVV'!K48,IF(AND('Comunicació AAVV'!K48=0,'Comunicació AAVV'!I48="S'emet i és significativa"),"",IF(AND('Comunicació AAVV'!K48=0,'Comunicació AAVV'!I48="S'emet i no és significativa"),"",'Comunicació AAVV'!K48)))</f>
        <v>153.92964599999999</v>
      </c>
      <c r="CR3" t="str">
        <f>LEFT('Comunicació AAVV'!M48,1)</f>
        <v>1</v>
      </c>
      <c r="CS3" s="79">
        <f>IF(AND('Comunicació AAVV'!K49=0,'Comunicació AAVV'!I49="No s'emet"),'Comunicació AAVV'!K49,IF(AND('Comunicació AAVV'!K49=0,'Comunicació AAVV'!I49="S'emet i és significativa"),"",IF(AND('Comunicació AAVV'!K49=0,'Comunicació AAVV'!I49="S'emet i no és significativa"),"",'Comunicació AAVV'!K49)))</f>
        <v>1056.4019999999998</v>
      </c>
      <c r="CT3" t="str">
        <f>LEFT('Comunicació AAVV'!M49,1)</f>
        <v>5</v>
      </c>
      <c r="CU3" s="79">
        <f>IF(AND('Comunicació AAVV'!K51=0,'Comunicació AAVV'!I51="No s'emet"),'Comunicació AAVV'!K51,IF(AND('Comunicació AAVV'!K51=0,'Comunicació AAVV'!I51="S'emet i és significativa"),"",IF(AND('Comunicació AAVV'!K51=0,'Comunicació AAVV'!I51="S'emet i no és significativa"),"",'Comunicació AAVV'!K51)))</f>
        <v>0</v>
      </c>
      <c r="CV3" t="str">
        <f>LEFT('Comunicació AAVV'!M51,1)</f>
        <v>7</v>
      </c>
      <c r="CW3" s="79">
        <f>'Comunicació AAVV'!S51</f>
        <v>2251</v>
      </c>
      <c r="CX3" s="79">
        <f>'Comunicació AAVV'!S50</f>
        <v>122989</v>
      </c>
      <c r="CY3" t="str">
        <f>LEFT('Comunicació AAVV'!T52,1)</f>
        <v>6</v>
      </c>
      <c r="CZ3" s="79">
        <f>'Comunicació AAVV'!S52</f>
        <v>14554</v>
      </c>
      <c r="DA3">
        <f>'Comunicació AAVV'!T53</f>
        <v>0</v>
      </c>
      <c r="DB3" s="79">
        <f>'Comunicació AAVV'!S53</f>
        <v>0</v>
      </c>
      <c r="DC3" s="82" t="s">
        <v>1168</v>
      </c>
      <c r="DD3" s="82" t="s">
        <v>1170</v>
      </c>
      <c r="DE3" s="79" t="str">
        <f>IF(AND('Comunicació AAVV'!K52=0,'Comunicació AAVV'!I52="No s'emet"),'Comunicació AAVV'!K52,IF(AND('Comunicació AAVV'!K51=0,'Comunicació AAVV'!I52="S'emet i és significativa"),"",IF(AND('Comunicació AAVV'!K52=0,'Comunicació AAVV'!I52="S'emet i no és significativa"),"",'Comunicació AAVV'!K52)))</f>
        <v/>
      </c>
      <c r="DF3" t="str">
        <f>LEFT('Comunicació AAVV'!M52,1)</f>
        <v>7</v>
      </c>
      <c r="DG3" s="79" t="str">
        <f>'Comunicació AAVV'!L47</f>
        <v/>
      </c>
      <c r="DH3" s="79" t="str">
        <f>'Comunicació AAVV'!L53</f>
        <v/>
      </c>
      <c r="DI3" t="str">
        <f>LEFT('Comunicació AAVV'!M47,1)</f>
        <v>7</v>
      </c>
      <c r="DJ3" t="str">
        <f>LEFT('Comunicació AAVV'!M53,1)</f>
        <v>7</v>
      </c>
    </row>
  </sheetData>
  <hyperlinks>
    <hyperlink ref="DF2" r:id="rId1" display="https://dtes.gencat.cat/ree/AppJava/faces/pages/LevelManagement.jsp" xr:uid="{00000000-0004-0000-1C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ull2">
    <tabColor indexed="10"/>
  </sheetPr>
  <dimension ref="B1:AE131"/>
  <sheetViews>
    <sheetView zoomScale="71" zoomScaleNormal="71" zoomScaleSheetLayoutView="75" workbookViewId="0">
      <selection activeCell="AE15" sqref="AE15"/>
    </sheetView>
  </sheetViews>
  <sheetFormatPr defaultColWidth="9.109375" defaultRowHeight="12.6" x14ac:dyDescent="0.2"/>
  <cols>
    <col min="1" max="1" width="1.5546875" style="1" customWidth="1"/>
    <col min="2" max="2" width="10.44140625" style="1" customWidth="1"/>
    <col min="3" max="4" width="29.44140625" style="1" customWidth="1"/>
    <col min="5" max="10" width="11.44140625" style="1" customWidth="1"/>
    <col min="11" max="11" width="16.5546875" style="1" customWidth="1"/>
    <col min="12" max="12" width="27.88671875" style="64" customWidth="1"/>
    <col min="13" max="13" width="20.33203125" style="1" customWidth="1"/>
    <col min="14" max="14" width="3.44140625" style="11" customWidth="1"/>
    <col min="15" max="16" width="28.44140625" style="1" customWidth="1"/>
    <col min="17" max="17" width="3.88671875" style="1" customWidth="1"/>
    <col min="18" max="18" width="66.44140625" style="1" customWidth="1"/>
    <col min="19" max="26" width="24.33203125" style="1" customWidth="1"/>
    <col min="27" max="27" width="3" style="1" customWidth="1"/>
    <col min="28" max="16384" width="9.109375" style="1"/>
  </cols>
  <sheetData>
    <row r="1" spans="2:31" ht="10.5" customHeight="1" x14ac:dyDescent="0.2">
      <c r="N1" s="1"/>
    </row>
    <row r="2" spans="2:31" ht="39.6" customHeight="1" x14ac:dyDescent="0.2">
      <c r="B2" s="1245" t="s">
        <v>1788</v>
      </c>
      <c r="C2" s="1245"/>
      <c r="D2" s="1245"/>
      <c r="E2" s="1245"/>
      <c r="N2" s="1"/>
    </row>
    <row r="3" spans="2:31" ht="12" customHeight="1" x14ac:dyDescent="0.2">
      <c r="N3" s="1"/>
    </row>
    <row r="4" spans="2:31" ht="28.5" customHeight="1" thickBot="1" x14ac:dyDescent="0.35">
      <c r="B4" s="999" t="s">
        <v>1188</v>
      </c>
      <c r="N4" s="1"/>
      <c r="T4" s="2"/>
    </row>
    <row r="5" spans="2:31" ht="15" customHeight="1" x14ac:dyDescent="0.3">
      <c r="B5" s="1000" t="s">
        <v>18</v>
      </c>
      <c r="C5" s="1001"/>
      <c r="D5" s="1002"/>
      <c r="N5" s="1"/>
      <c r="T5" s="2"/>
    </row>
    <row r="6" spans="2:31" ht="15" customHeight="1" x14ac:dyDescent="0.3">
      <c r="B6" s="1300" t="s">
        <v>726</v>
      </c>
      <c r="C6" s="1301"/>
      <c r="D6" s="1302"/>
      <c r="N6" s="1"/>
      <c r="T6" s="2"/>
    </row>
    <row r="7" spans="2:31" ht="15" customHeight="1" thickBot="1" x14ac:dyDescent="0.35">
      <c r="B7" s="1303" t="s">
        <v>727</v>
      </c>
      <c r="C7" s="1304"/>
      <c r="D7" s="1305"/>
      <c r="N7" s="1"/>
      <c r="T7" s="2"/>
    </row>
    <row r="8" spans="2:31" ht="16.8" thickBot="1" x14ac:dyDescent="0.35">
      <c r="B8" s="2"/>
      <c r="C8" s="3"/>
      <c r="N8" s="1"/>
      <c r="T8" s="2"/>
    </row>
    <row r="9" spans="2:31" ht="60.6" customHeight="1" x14ac:dyDescent="0.2">
      <c r="B9" s="1312" t="s">
        <v>1794</v>
      </c>
      <c r="C9" s="1313"/>
      <c r="D9" s="1313"/>
      <c r="E9" s="1313"/>
      <c r="F9" s="1313"/>
      <c r="G9" s="1313"/>
      <c r="H9" s="1313"/>
      <c r="I9" s="1313"/>
      <c r="J9" s="1313"/>
      <c r="K9" s="1313"/>
      <c r="L9" s="1313"/>
      <c r="M9" s="1313"/>
      <c r="N9" s="1313"/>
      <c r="O9" s="1313"/>
      <c r="P9" s="1313"/>
      <c r="Q9" s="1313"/>
      <c r="R9" s="1313"/>
      <c r="S9" s="1313"/>
      <c r="T9" s="1313"/>
      <c r="U9" s="1313"/>
      <c r="V9" s="1313"/>
      <c r="W9" s="1313"/>
      <c r="X9" s="1313"/>
      <c r="Y9" s="1313"/>
      <c r="Z9" s="1313"/>
      <c r="AA9" s="1314"/>
    </row>
    <row r="10" spans="2:31" ht="60.6" customHeight="1" thickBot="1" x14ac:dyDescent="0.25">
      <c r="B10" s="1315"/>
      <c r="C10" s="1316"/>
      <c r="D10" s="1316"/>
      <c r="E10" s="1316"/>
      <c r="F10" s="1316"/>
      <c r="G10" s="1316"/>
      <c r="H10" s="1316"/>
      <c r="I10" s="1316"/>
      <c r="J10" s="1316"/>
      <c r="K10" s="1316"/>
      <c r="L10" s="1316"/>
      <c r="M10" s="1316"/>
      <c r="N10" s="1316"/>
      <c r="O10" s="1316"/>
      <c r="P10" s="1316"/>
      <c r="Q10" s="1316"/>
      <c r="R10" s="1316"/>
      <c r="S10" s="1316"/>
      <c r="T10" s="1316"/>
      <c r="U10" s="1316"/>
      <c r="V10" s="1316"/>
      <c r="W10" s="1316"/>
      <c r="X10" s="1316"/>
      <c r="Y10" s="1316"/>
      <c r="Z10" s="1316"/>
      <c r="AA10" s="1317"/>
    </row>
    <row r="11" spans="2:31" ht="27" customHeight="1" thickBot="1" x14ac:dyDescent="0.35">
      <c r="B11" s="4"/>
      <c r="C11" s="5"/>
      <c r="D11" s="5"/>
      <c r="E11" s="5"/>
      <c r="F11" s="5"/>
      <c r="G11" s="5"/>
      <c r="H11" s="5"/>
      <c r="I11" s="5"/>
      <c r="J11" s="5"/>
      <c r="K11" s="5"/>
      <c r="L11" s="65"/>
      <c r="M11" s="5"/>
      <c r="N11" s="26"/>
      <c r="O11" s="5"/>
      <c r="P11" s="74"/>
      <c r="Q11" s="5"/>
      <c r="R11" s="18"/>
      <c r="S11" s="26"/>
      <c r="T11" s="27"/>
      <c r="U11" s="26"/>
      <c r="V11" s="26"/>
      <c r="W11" s="26"/>
      <c r="X11" s="26"/>
      <c r="Y11" s="26"/>
      <c r="Z11" s="26"/>
      <c r="AA11" s="13"/>
    </row>
    <row r="12" spans="2:31" ht="57" customHeight="1" x14ac:dyDescent="0.3">
      <c r="B12" s="6"/>
      <c r="C12" s="1330" t="s">
        <v>5</v>
      </c>
      <c r="D12" s="1331"/>
      <c r="E12" s="1331"/>
      <c r="F12" s="1331"/>
      <c r="G12" s="1331"/>
      <c r="H12" s="1331"/>
      <c r="I12" s="1331"/>
      <c r="J12" s="1331"/>
      <c r="K12" s="1331"/>
      <c r="L12" s="1331"/>
      <c r="M12" s="1332"/>
      <c r="O12" s="1272" t="s">
        <v>1790</v>
      </c>
      <c r="P12" s="1250"/>
      <c r="Q12" s="8"/>
      <c r="R12" s="1333" t="s">
        <v>6</v>
      </c>
      <c r="S12" s="1318" t="s">
        <v>1869</v>
      </c>
      <c r="T12" s="1318"/>
      <c r="U12" s="1318"/>
      <c r="V12" s="1318"/>
      <c r="W12" s="1318"/>
      <c r="X12" s="1318"/>
      <c r="Y12" s="1318"/>
      <c r="Z12" s="1319"/>
      <c r="AA12" s="14"/>
      <c r="AB12" s="1009"/>
      <c r="AC12" s="1010"/>
      <c r="AD12" s="1010"/>
      <c r="AE12" s="1010"/>
    </row>
    <row r="13" spans="2:31" ht="34.5" customHeight="1" x14ac:dyDescent="0.2">
      <c r="B13" s="9"/>
      <c r="C13" s="1336" t="s">
        <v>1791</v>
      </c>
      <c r="D13" s="1337"/>
      <c r="E13" s="1338" t="s">
        <v>1187</v>
      </c>
      <c r="F13" s="1339"/>
      <c r="G13" s="1340" t="s">
        <v>1847</v>
      </c>
      <c r="H13" s="1341"/>
      <c r="I13" s="1309"/>
      <c r="J13" s="1310"/>
      <c r="K13" s="1311"/>
      <c r="L13" s="1324">
        <v>2024</v>
      </c>
      <c r="M13" s="1325"/>
      <c r="N13" s="48"/>
      <c r="O13" s="62">
        <v>2023</v>
      </c>
      <c r="P13" s="460" t="s">
        <v>1789</v>
      </c>
      <c r="Q13" s="8"/>
      <c r="R13" s="1334"/>
      <c r="S13" s="1320"/>
      <c r="T13" s="1320"/>
      <c r="U13" s="1320"/>
      <c r="V13" s="1320"/>
      <c r="W13" s="1320"/>
      <c r="X13" s="1320"/>
      <c r="Y13" s="1320"/>
      <c r="Z13" s="1321"/>
      <c r="AA13" s="14"/>
      <c r="AB13" s="1009"/>
      <c r="AC13" s="1010"/>
      <c r="AD13" s="1010"/>
      <c r="AE13" s="1010"/>
    </row>
    <row r="14" spans="2:31" ht="34.5" customHeight="1" x14ac:dyDescent="0.2">
      <c r="B14" s="9"/>
      <c r="C14" s="1326" t="s">
        <v>722</v>
      </c>
      <c r="D14" s="1327"/>
      <c r="E14" s="1327"/>
      <c r="F14" s="1327"/>
      <c r="G14" s="1327"/>
      <c r="H14" s="1327"/>
      <c r="I14" s="1327"/>
      <c r="J14" s="1327"/>
      <c r="K14" s="1327"/>
      <c r="L14" s="1328">
        <f>IF(OR(L38=0,L41=0),ROUND((L27+L54),2),ROUND((L27+L54),4))</f>
        <v>8843.6402999999991</v>
      </c>
      <c r="M14" s="1329"/>
      <c r="N14" s="49"/>
      <c r="O14" s="470">
        <f>IF(OR(O38=0,O41=0),ROUND((O27+O54),2),ROUND((O27+O54),4))</f>
        <v>10045.27</v>
      </c>
      <c r="P14" s="906">
        <f>IF(O14=0,"",(L14-O14)/O14)</f>
        <v>-0.1196214437242604</v>
      </c>
      <c r="Q14" s="8"/>
      <c r="R14" s="1334"/>
      <c r="S14" s="1320"/>
      <c r="T14" s="1320"/>
      <c r="U14" s="1320"/>
      <c r="V14" s="1320"/>
      <c r="W14" s="1320"/>
      <c r="X14" s="1320"/>
      <c r="Y14" s="1320"/>
      <c r="Z14" s="1321"/>
      <c r="AA14" s="14"/>
      <c r="AB14" s="1009"/>
      <c r="AC14" s="1010"/>
      <c r="AD14" s="1010"/>
      <c r="AE14" s="1010"/>
    </row>
    <row r="15" spans="2:31" ht="65.25" customHeight="1" x14ac:dyDescent="0.2">
      <c r="B15" s="9"/>
      <c r="C15" s="1326" t="s">
        <v>7</v>
      </c>
      <c r="D15" s="1327"/>
      <c r="E15" s="1005" t="s">
        <v>1654</v>
      </c>
      <c r="F15" s="1005" t="s">
        <v>1655</v>
      </c>
      <c r="G15" s="1005" t="s">
        <v>1656</v>
      </c>
      <c r="H15" s="1005" t="s">
        <v>1657</v>
      </c>
      <c r="I15" s="1005" t="s">
        <v>1658</v>
      </c>
      <c r="J15" s="1005" t="s">
        <v>1659</v>
      </c>
      <c r="K15" s="1005" t="s">
        <v>1660</v>
      </c>
      <c r="L15" s="1005" t="s">
        <v>1653</v>
      </c>
      <c r="M15" s="1006" t="s">
        <v>8</v>
      </c>
      <c r="N15" s="50"/>
      <c r="O15" s="1269" t="s">
        <v>1663</v>
      </c>
      <c r="P15" s="1270"/>
      <c r="Q15" s="8"/>
      <c r="R15" s="1334"/>
      <c r="S15" s="1320"/>
      <c r="T15" s="1320"/>
      <c r="U15" s="1320"/>
      <c r="V15" s="1320"/>
      <c r="W15" s="1320"/>
      <c r="X15" s="1320"/>
      <c r="Y15" s="1320"/>
      <c r="Z15" s="1321"/>
      <c r="AA15" s="14"/>
      <c r="AB15" s="1009"/>
      <c r="AC15" s="1010"/>
      <c r="AD15" s="1010"/>
      <c r="AE15" s="1010"/>
    </row>
    <row r="16" spans="2:31" ht="20.100000000000001" customHeight="1" x14ac:dyDescent="0.2">
      <c r="B16" s="9"/>
      <c r="C16" s="1282" t="s">
        <v>10</v>
      </c>
      <c r="D16" s="1283"/>
      <c r="E16" s="427">
        <f>'DIR_Fonts fixes'!CL35</f>
        <v>418.46289264000001</v>
      </c>
      <c r="F16" s="427">
        <f>'DIR_Fonts fixes'!CN35+'DIR_Fonts fixes'!DH35</f>
        <v>0.20388956280000001</v>
      </c>
      <c r="G16" s="427">
        <f>'DIR_Fonts fixes'!CM35+'DIR_Fonts fixes'!DB35</f>
        <v>1.0418514892799999</v>
      </c>
      <c r="H16" s="61"/>
      <c r="I16" s="61"/>
      <c r="J16" s="61"/>
      <c r="K16" s="61"/>
      <c r="L16" s="57">
        <f>SUM(E16:K16)</f>
        <v>419.70863369208001</v>
      </c>
      <c r="M16" s="407" t="s">
        <v>932</v>
      </c>
      <c r="N16" s="51"/>
      <c r="O16" s="426">
        <v>550.06950000000006</v>
      </c>
      <c r="P16" s="906">
        <f>IF(O16=0,"",(L16-O16)/O16)</f>
        <v>-0.23698981002931455</v>
      </c>
      <c r="Q16" s="8"/>
      <c r="R16" s="1334"/>
      <c r="S16" s="1320"/>
      <c r="T16" s="1320"/>
      <c r="U16" s="1320"/>
      <c r="V16" s="1320"/>
      <c r="W16" s="1320"/>
      <c r="X16" s="1320"/>
      <c r="Y16" s="1320"/>
      <c r="Z16" s="1321"/>
      <c r="AA16" s="14"/>
      <c r="AB16" s="1009"/>
      <c r="AC16" s="1010"/>
      <c r="AD16" s="1010"/>
      <c r="AE16" s="1010"/>
    </row>
    <row r="17" spans="2:31" ht="20.100000000000001" customHeight="1" thickBot="1" x14ac:dyDescent="0.25">
      <c r="B17" s="9"/>
      <c r="C17" s="1282" t="s">
        <v>12</v>
      </c>
      <c r="D17" s="1283"/>
      <c r="E17" s="880">
        <f>'DIR_Fonts mòbils_Carretera'!J173+'DIR_Fonts mòbils_Carretera'!J314+'DIR_Fonts mòbils_Marítim'!AR63+'DIR_Fonts mòbils_Marítim'!AR118+'DIR_Fonts mòbils_Aeri'!V39</f>
        <v>19.97861589</v>
      </c>
      <c r="F17" s="427">
        <f>'DIR_Fonts mòbils_Carretera'!P173+'DIR_Fonts mòbils_Carretera'!P314+'DIR_Fonts mòbils_Marítim'!AT63+'DIR_Fonts mòbils_Marítim'!AT118+'DIR_Fonts mòbils_Aeri'!X39</f>
        <v>0.16366624999999999</v>
      </c>
      <c r="G17" s="427">
        <f>'DIR_Fonts mòbils_Carretera'!M173+'DIR_Fonts mòbils_Carretera'!M314+'DIR_Fonts mòbils_Marítim'!AS63+'DIR_Fonts mòbils_Marítim'!AS118+'DIR_Fonts mòbils_Aeri'!W39</f>
        <v>4.3736399999999998E-3</v>
      </c>
      <c r="H17" s="61"/>
      <c r="I17" s="61"/>
      <c r="J17" s="61"/>
      <c r="K17" s="61"/>
      <c r="L17" s="57">
        <f t="shared" ref="L17:L21" si="0">SUM(E17:K17)</f>
        <v>20.14665578</v>
      </c>
      <c r="M17" s="407" t="s">
        <v>932</v>
      </c>
      <c r="N17" s="51"/>
      <c r="O17" s="426">
        <v>16.86092</v>
      </c>
      <c r="P17" s="906">
        <f t="shared" ref="P17:P27" si="1">IF(O17=0,"",(L17-O17)/O17)</f>
        <v>0.19487286458864639</v>
      </c>
      <c r="Q17" s="8"/>
      <c r="R17" s="1335"/>
      <c r="S17" s="1322"/>
      <c r="T17" s="1322"/>
      <c r="U17" s="1322"/>
      <c r="V17" s="1322"/>
      <c r="W17" s="1322"/>
      <c r="X17" s="1322"/>
      <c r="Y17" s="1322"/>
      <c r="Z17" s="1323"/>
      <c r="AA17" s="14"/>
    </row>
    <row r="18" spans="2:31" ht="20.100000000000001" customHeight="1" x14ac:dyDescent="0.2">
      <c r="B18" s="9"/>
      <c r="C18" s="1286" t="s">
        <v>13</v>
      </c>
      <c r="D18" s="1288"/>
      <c r="E18" s="57">
        <f>SUM(E19:E20)</f>
        <v>0</v>
      </c>
      <c r="F18" s="57">
        <f t="shared" ref="F18:K18" si="2">SUM(F19:F20)</f>
        <v>0</v>
      </c>
      <c r="G18" s="57">
        <f t="shared" si="2"/>
        <v>0</v>
      </c>
      <c r="H18" s="57">
        <f t="shared" si="2"/>
        <v>22.56</v>
      </c>
      <c r="I18" s="57">
        <f t="shared" si="2"/>
        <v>0</v>
      </c>
      <c r="J18" s="57">
        <f t="shared" si="2"/>
        <v>0</v>
      </c>
      <c r="K18" s="57">
        <f t="shared" si="2"/>
        <v>0</v>
      </c>
      <c r="L18" s="57">
        <f t="shared" si="0"/>
        <v>22.56</v>
      </c>
      <c r="M18" s="407" t="s">
        <v>932</v>
      </c>
      <c r="N18" s="51"/>
      <c r="O18" s="426">
        <v>32.479999999999997</v>
      </c>
      <c r="P18" s="906">
        <f>IF(O18=0,"",(L18-O18)/O18)</f>
        <v>-0.30541871921182262</v>
      </c>
      <c r="Q18" s="8"/>
      <c r="R18" s="1274" t="s">
        <v>14</v>
      </c>
      <c r="S18" s="1252" t="s">
        <v>1868</v>
      </c>
      <c r="T18" s="1253"/>
      <c r="U18" s="1253"/>
      <c r="V18" s="1253"/>
      <c r="W18" s="1253"/>
      <c r="X18" s="1253"/>
      <c r="Y18" s="1253"/>
      <c r="Z18" s="1254"/>
      <c r="AA18" s="14"/>
    </row>
    <row r="19" spans="2:31" ht="20.100000000000001" customHeight="1" x14ac:dyDescent="0.2">
      <c r="B19" s="9"/>
      <c r="C19" s="361" t="s">
        <v>927</v>
      </c>
      <c r="D19" s="362"/>
      <c r="E19" s="73" t="str">
        <f>'DIR_Fugitives refrigerants '!G70</f>
        <v>0,00000</v>
      </c>
      <c r="F19" s="72"/>
      <c r="G19" s="72"/>
      <c r="H19" s="73">
        <f>'DIR_Fugitives refrigerants '!G67</f>
        <v>22.56</v>
      </c>
      <c r="I19" s="73">
        <f>'DIR_Fugitives refrigerants '!G68</f>
        <v>0</v>
      </c>
      <c r="J19" s="73" t="str">
        <f>'DIR_Fugitives refrigerants '!G69</f>
        <v>0,00000</v>
      </c>
      <c r="K19" s="72"/>
      <c r="L19" s="73">
        <f>SUM(E19:K19)</f>
        <v>22.56</v>
      </c>
      <c r="M19" s="408"/>
      <c r="N19" s="51"/>
      <c r="O19" s="426">
        <v>32.479999999999997</v>
      </c>
      <c r="P19" s="906">
        <f>IF(O19=0,"",(L19-O19)/O19)</f>
        <v>-0.30541871921182262</v>
      </c>
      <c r="Q19" s="8"/>
      <c r="R19" s="1275"/>
      <c r="S19" s="1255"/>
      <c r="T19" s="1256"/>
      <c r="U19" s="1256"/>
      <c r="V19" s="1256"/>
      <c r="W19" s="1256"/>
      <c r="X19" s="1256"/>
      <c r="Y19" s="1256"/>
      <c r="Z19" s="1257"/>
      <c r="AA19" s="14"/>
      <c r="AC19" s="1010"/>
      <c r="AD19" s="1010"/>
      <c r="AE19" s="1010"/>
    </row>
    <row r="20" spans="2:31" ht="20.100000000000001" customHeight="1" x14ac:dyDescent="0.2">
      <c r="B20" s="9"/>
      <c r="C20" s="361" t="s">
        <v>926</v>
      </c>
      <c r="D20" s="362"/>
      <c r="E20" s="73">
        <f>'DIR_Fugitives altres '!F24</f>
        <v>0</v>
      </c>
      <c r="F20" s="73">
        <f>'DIR_Fugitives altres '!L24</f>
        <v>0</v>
      </c>
      <c r="G20" s="73">
        <f>'DIR_Fugitives altres '!I24</f>
        <v>0</v>
      </c>
      <c r="H20" s="72"/>
      <c r="I20" s="72"/>
      <c r="J20" s="73">
        <f>'DIR_Fugitives altres '!O24</f>
        <v>0</v>
      </c>
      <c r="K20" s="73">
        <f>'DIR_Fugitives altres '!R24</f>
        <v>0</v>
      </c>
      <c r="L20" s="73">
        <f>SUM(E20:K20)</f>
        <v>0</v>
      </c>
      <c r="M20" s="408"/>
      <c r="N20" s="51"/>
      <c r="O20" s="426"/>
      <c r="P20" s="906" t="str">
        <f t="shared" si="1"/>
        <v/>
      </c>
      <c r="Q20" s="8"/>
      <c r="R20" s="1275"/>
      <c r="S20" s="1255"/>
      <c r="T20" s="1256"/>
      <c r="U20" s="1256"/>
      <c r="V20" s="1256"/>
      <c r="W20" s="1256"/>
      <c r="X20" s="1256"/>
      <c r="Y20" s="1256"/>
      <c r="Z20" s="1257"/>
      <c r="AA20" s="14"/>
      <c r="AC20" s="1010"/>
      <c r="AD20" s="1010"/>
      <c r="AE20" s="1010"/>
    </row>
    <row r="21" spans="2:31" ht="20.100000000000001" customHeight="1" x14ac:dyDescent="0.2">
      <c r="B21" s="9"/>
      <c r="C21" s="1282" t="s">
        <v>15</v>
      </c>
      <c r="D21" s="1283"/>
      <c r="E21" s="427">
        <f>DIR_Procés!F26</f>
        <v>0</v>
      </c>
      <c r="F21" s="427">
        <f>DIR_Procés!L26</f>
        <v>0</v>
      </c>
      <c r="G21" s="427">
        <f>DIR_Procés!I26</f>
        <v>0</v>
      </c>
      <c r="H21" s="427">
        <f>DIR_Procés!Q26</f>
        <v>0</v>
      </c>
      <c r="I21" s="427">
        <f>DIR_Procés!V26</f>
        <v>0</v>
      </c>
      <c r="J21" s="427">
        <f>DIR_Procés!Y26</f>
        <v>0</v>
      </c>
      <c r="K21" s="427">
        <f>DIR_Procés!AB26</f>
        <v>0</v>
      </c>
      <c r="L21" s="57">
        <f t="shared" si="0"/>
        <v>0</v>
      </c>
      <c r="M21" s="407" t="s">
        <v>938</v>
      </c>
      <c r="N21" s="51"/>
      <c r="O21" s="426"/>
      <c r="P21" s="906" t="str">
        <f t="shared" si="1"/>
        <v/>
      </c>
      <c r="Q21" s="8"/>
      <c r="R21" s="1275"/>
      <c r="S21" s="1255"/>
      <c r="T21" s="1256"/>
      <c r="U21" s="1256"/>
      <c r="V21" s="1256"/>
      <c r="W21" s="1256"/>
      <c r="X21" s="1256"/>
      <c r="Y21" s="1256"/>
      <c r="Z21" s="1257"/>
      <c r="AA21" s="14"/>
      <c r="AC21" s="1010"/>
      <c r="AD21" s="1010"/>
      <c r="AE21" s="1010"/>
    </row>
    <row r="22" spans="2:31" ht="20.100000000000001" customHeight="1" x14ac:dyDescent="0.2">
      <c r="B22" s="9"/>
      <c r="C22" s="1261" t="s">
        <v>16</v>
      </c>
      <c r="D22" s="1262"/>
      <c r="E22" s="427">
        <f>DIR_Procés!F46</f>
        <v>0</v>
      </c>
      <c r="F22" s="427">
        <f>DIR_Procés!L46</f>
        <v>0</v>
      </c>
      <c r="G22" s="427">
        <f>DIR_Procés!I46</f>
        <v>0</v>
      </c>
      <c r="H22" s="427">
        <f>DIR_Procés!Q46</f>
        <v>0</v>
      </c>
      <c r="I22" s="427">
        <f>DIR_Procés!V46</f>
        <v>0</v>
      </c>
      <c r="J22" s="427">
        <f>DIR_Procés!Y46</f>
        <v>0</v>
      </c>
      <c r="K22" s="427">
        <f>DIR_Procés!AB46</f>
        <v>0</v>
      </c>
      <c r="L22" s="57">
        <f>SUM(E22:K22)</f>
        <v>0</v>
      </c>
      <c r="M22" s="407" t="s">
        <v>938</v>
      </c>
      <c r="N22" s="51"/>
      <c r="O22" s="426"/>
      <c r="P22" s="906" t="str">
        <f t="shared" si="1"/>
        <v/>
      </c>
      <c r="Q22" s="8"/>
      <c r="R22" s="1275"/>
      <c r="S22" s="1255"/>
      <c r="T22" s="1256"/>
      <c r="U22" s="1256"/>
      <c r="V22" s="1256"/>
      <c r="W22" s="1256"/>
      <c r="X22" s="1256"/>
      <c r="Y22" s="1256"/>
      <c r="Z22" s="1257"/>
      <c r="AA22" s="14"/>
      <c r="AC22" s="1010"/>
      <c r="AD22" s="1010"/>
      <c r="AE22" s="1010"/>
    </row>
    <row r="23" spans="2:31" ht="20.100000000000001" customHeight="1" x14ac:dyDescent="0.2">
      <c r="B23" s="9"/>
      <c r="C23" s="1263" t="s">
        <v>17</v>
      </c>
      <c r="D23" s="1264"/>
      <c r="E23" s="427">
        <f>E24</f>
        <v>0</v>
      </c>
      <c r="F23" s="427">
        <f>F24</f>
        <v>0</v>
      </c>
      <c r="G23" s="428"/>
      <c r="H23" s="428"/>
      <c r="I23" s="428"/>
      <c r="J23" s="428"/>
      <c r="K23" s="428"/>
      <c r="L23" s="57">
        <f>L24</f>
        <v>0</v>
      </c>
      <c r="M23" s="407" t="s">
        <v>938</v>
      </c>
      <c r="N23" s="51"/>
      <c r="O23" s="426"/>
      <c r="P23" s="906" t="str">
        <f t="shared" si="1"/>
        <v/>
      </c>
      <c r="Q23" s="8"/>
      <c r="R23" s="1275"/>
      <c r="S23" s="1255"/>
      <c r="T23" s="1256"/>
      <c r="U23" s="1256"/>
      <c r="V23" s="1256"/>
      <c r="W23" s="1256"/>
      <c r="X23" s="1256"/>
      <c r="Y23" s="1256"/>
      <c r="Z23" s="1257"/>
      <c r="AA23" s="14"/>
      <c r="AC23" s="1010"/>
      <c r="AD23" s="1010"/>
      <c r="AE23" s="1010"/>
    </row>
    <row r="24" spans="2:31" ht="20.100000000000001" customHeight="1" x14ac:dyDescent="0.2">
      <c r="B24" s="9"/>
      <c r="C24" s="365"/>
      <c r="D24" s="366" t="s">
        <v>18</v>
      </c>
      <c r="E24" s="427">
        <f>'DIR_Ús del sòl'!F39</f>
        <v>0</v>
      </c>
      <c r="F24" s="427">
        <f>'DIR_Ús del sòl'!I39</f>
        <v>0</v>
      </c>
      <c r="G24" s="428"/>
      <c r="H24" s="428"/>
      <c r="I24" s="428"/>
      <c r="J24" s="428"/>
      <c r="K24" s="428"/>
      <c r="L24" s="57">
        <f>SUM(E24:K24)</f>
        <v>0</v>
      </c>
      <c r="M24" s="407" t="s">
        <v>938</v>
      </c>
      <c r="N24" s="51"/>
      <c r="O24" s="426"/>
      <c r="P24" s="906" t="str">
        <f t="shared" si="1"/>
        <v/>
      </c>
      <c r="Q24" s="8"/>
      <c r="R24" s="1275"/>
      <c r="S24" s="1255"/>
      <c r="T24" s="1256"/>
      <c r="U24" s="1256"/>
      <c r="V24" s="1256"/>
      <c r="W24" s="1256"/>
      <c r="X24" s="1256"/>
      <c r="Y24" s="1256"/>
      <c r="Z24" s="1257"/>
      <c r="AA24" s="14"/>
    </row>
    <row r="25" spans="2:31" ht="20.100000000000001" customHeight="1" x14ac:dyDescent="0.2">
      <c r="B25" s="9"/>
      <c r="C25" s="363"/>
      <c r="D25" s="33" t="s">
        <v>723</v>
      </c>
      <c r="E25" s="427">
        <f>'DIR_Ús del sòl'!L39</f>
        <v>0</v>
      </c>
      <c r="F25" s="428"/>
      <c r="G25" s="428"/>
      <c r="H25" s="428"/>
      <c r="I25" s="428"/>
      <c r="J25" s="428"/>
      <c r="K25" s="428"/>
      <c r="L25" s="57">
        <f>SUM(E25:K25)</f>
        <v>0</v>
      </c>
      <c r="M25" s="407" t="s">
        <v>938</v>
      </c>
      <c r="N25" s="51"/>
      <c r="O25" s="426"/>
      <c r="P25" s="906" t="str">
        <f t="shared" si="1"/>
        <v/>
      </c>
      <c r="Q25" s="8"/>
      <c r="R25" s="1275"/>
      <c r="S25" s="1255"/>
      <c r="T25" s="1256"/>
      <c r="U25" s="1256"/>
      <c r="V25" s="1256"/>
      <c r="W25" s="1256"/>
      <c r="X25" s="1256"/>
      <c r="Y25" s="1256"/>
      <c r="Z25" s="1257"/>
      <c r="AA25" s="14"/>
    </row>
    <row r="26" spans="2:31" ht="39" customHeight="1" x14ac:dyDescent="0.2">
      <c r="B26" s="9"/>
      <c r="C26" s="1265" t="s">
        <v>1085</v>
      </c>
      <c r="D26" s="1266"/>
      <c r="E26" s="427">
        <f>'DIR_Fonts fixes'!CV35</f>
        <v>0</v>
      </c>
      <c r="F26" s="428"/>
      <c r="G26" s="428"/>
      <c r="H26" s="428"/>
      <c r="I26" s="428"/>
      <c r="J26" s="428"/>
      <c r="K26" s="428"/>
      <c r="L26" s="427">
        <f>SUM(E26:K26)</f>
        <v>0</v>
      </c>
      <c r="M26" s="407" t="s">
        <v>938</v>
      </c>
      <c r="N26" s="51"/>
      <c r="O26" s="426"/>
      <c r="P26" s="906" t="str">
        <f t="shared" si="1"/>
        <v/>
      </c>
      <c r="Q26" s="8"/>
      <c r="R26" s="1275"/>
      <c r="S26" s="1255"/>
      <c r="T26" s="1256"/>
      <c r="U26" s="1256"/>
      <c r="V26" s="1256"/>
      <c r="W26" s="1256"/>
      <c r="X26" s="1256"/>
      <c r="Y26" s="1256"/>
      <c r="Z26" s="1257"/>
      <c r="AA26" s="14"/>
    </row>
    <row r="27" spans="2:31" ht="20.100000000000001" customHeight="1" x14ac:dyDescent="0.2">
      <c r="B27" s="9"/>
      <c r="C27" s="1267" t="s">
        <v>22</v>
      </c>
      <c r="D27" s="1268"/>
      <c r="E27" s="429">
        <f>SUM(E16:E18)+E21+E23</f>
        <v>438.44150853000002</v>
      </c>
      <c r="F27" s="429">
        <f>SUM(F16:F18)+F21+F23</f>
        <v>0.36755581279999999</v>
      </c>
      <c r="G27" s="429">
        <f>SUM(G16:G18)+G21+G23</f>
        <v>1.04622512928</v>
      </c>
      <c r="H27" s="429">
        <f t="shared" ref="H27:K27" si="3">SUM(H16:H18)+H21+H23</f>
        <v>22.56</v>
      </c>
      <c r="I27" s="429">
        <f t="shared" si="3"/>
        <v>0</v>
      </c>
      <c r="J27" s="429">
        <f t="shared" si="3"/>
        <v>0</v>
      </c>
      <c r="K27" s="429">
        <f t="shared" si="3"/>
        <v>0</v>
      </c>
      <c r="L27" s="429">
        <f>SUM(L16:L18)+L21+L23</f>
        <v>462.41528947208002</v>
      </c>
      <c r="M27" s="409"/>
      <c r="N27" s="52"/>
      <c r="O27" s="471">
        <f>SUM(O16:O18)+O21+O23</f>
        <v>599.41042000000004</v>
      </c>
      <c r="P27" s="906">
        <f t="shared" si="1"/>
        <v>-0.2285497981965679</v>
      </c>
      <c r="Q27" s="8"/>
      <c r="R27" s="1275"/>
      <c r="S27" s="1255"/>
      <c r="T27" s="1256"/>
      <c r="U27" s="1256"/>
      <c r="V27" s="1256"/>
      <c r="W27" s="1256"/>
      <c r="X27" s="1256"/>
      <c r="Y27" s="1256"/>
      <c r="Z27" s="1257"/>
      <c r="AA27" s="14"/>
    </row>
    <row r="28" spans="2:31" ht="48.6" customHeight="1" x14ac:dyDescent="0.2">
      <c r="B28" s="9"/>
      <c r="C28" s="1306" t="s">
        <v>23</v>
      </c>
      <c r="D28" s="1307"/>
      <c r="E28" s="1307"/>
      <c r="F28" s="1307"/>
      <c r="G28" s="1307"/>
      <c r="H28" s="1307"/>
      <c r="I28" s="1308" t="s">
        <v>1652</v>
      </c>
      <c r="J28" s="1308"/>
      <c r="K28" s="1003" t="s">
        <v>1661</v>
      </c>
      <c r="L28" s="1003" t="s">
        <v>1662</v>
      </c>
      <c r="M28" s="1004" t="s">
        <v>8</v>
      </c>
      <c r="N28" s="50"/>
      <c r="O28" s="1269" t="s">
        <v>1664</v>
      </c>
      <c r="P28" s="1270"/>
      <c r="Q28" s="8"/>
      <c r="R28" s="1275"/>
      <c r="S28" s="1255"/>
      <c r="T28" s="1256"/>
      <c r="U28" s="1256"/>
      <c r="V28" s="1256"/>
      <c r="W28" s="1256"/>
      <c r="X28" s="1256"/>
      <c r="Y28" s="1256"/>
      <c r="Z28" s="1257"/>
      <c r="AA28" s="14"/>
    </row>
    <row r="29" spans="2:31" ht="20.100000000000001" customHeight="1" x14ac:dyDescent="0.2">
      <c r="B29" s="9"/>
      <c r="C29" s="1286" t="s">
        <v>24</v>
      </c>
      <c r="D29" s="1287"/>
      <c r="E29" s="1287"/>
      <c r="F29" s="1287"/>
      <c r="G29" s="1287"/>
      <c r="H29" s="1287"/>
      <c r="I29" s="1287"/>
      <c r="J29" s="1288"/>
      <c r="K29" s="29">
        <f>SUM(K30:K31)</f>
        <v>0</v>
      </c>
      <c r="L29" s="66">
        <f>IF(OR(L30="Significativa dades no disponibles",L31="Significativa dades no disponibles"),"",SUMIF(L30:L31,"&gt;0"))</f>
        <v>0</v>
      </c>
      <c r="M29" s="410"/>
      <c r="N29" s="51"/>
      <c r="O29" s="426"/>
      <c r="P29" s="906" t="str">
        <f t="shared" ref="P29:P54" si="4">IF(O29=0,"",(L29-O29)/O29)</f>
        <v/>
      </c>
      <c r="Q29" s="8"/>
      <c r="R29" s="1275"/>
      <c r="S29" s="1255"/>
      <c r="T29" s="1256"/>
      <c r="U29" s="1256"/>
      <c r="V29" s="1256"/>
      <c r="W29" s="1256"/>
      <c r="X29" s="1256"/>
      <c r="Y29" s="1256"/>
      <c r="Z29" s="1257"/>
      <c r="AA29" s="14"/>
    </row>
    <row r="30" spans="2:31" ht="20.100000000000001" customHeight="1" x14ac:dyDescent="0.2">
      <c r="B30" s="9"/>
      <c r="C30" s="1284" t="s">
        <v>922</v>
      </c>
      <c r="D30" s="1285"/>
      <c r="E30" s="1285"/>
      <c r="F30" s="1285"/>
      <c r="G30" s="1285"/>
      <c r="H30" s="1285"/>
      <c r="I30" s="1271" t="s">
        <v>918</v>
      </c>
      <c r="J30" s="1271"/>
      <c r="K30" s="430">
        <f>'IND_Consum electricitat'!W35+'IND_Consum electricitat'!X35+'IND_Consum electricitat'!Y35+'IND_Consum electricitat'!Z35</f>
        <v>0</v>
      </c>
      <c r="L30" s="67">
        <f>IF(AND(K30=0,I30="No s'emet"),K30,IF(AND(AND(K30=0,S42&gt;0),I30="S'emet i és significativa"),K30,IF(AND(K30=0,I30="S'emet i és significativa"),"",IF(AND(K30=0,I30="S'emet i no és significativa"),"",K30))))</f>
        <v>0</v>
      </c>
      <c r="M30" s="407" t="s">
        <v>938</v>
      </c>
      <c r="N30" s="51"/>
      <c r="O30" s="426"/>
      <c r="P30" s="906" t="str">
        <f t="shared" si="4"/>
        <v/>
      </c>
      <c r="Q30" s="8"/>
      <c r="R30" s="1275"/>
      <c r="S30" s="1255"/>
      <c r="T30" s="1256"/>
      <c r="U30" s="1256"/>
      <c r="V30" s="1256"/>
      <c r="W30" s="1256"/>
      <c r="X30" s="1256"/>
      <c r="Y30" s="1256"/>
      <c r="Z30" s="1257"/>
      <c r="AA30" s="14"/>
    </row>
    <row r="31" spans="2:31" ht="20.100000000000001" customHeight="1" x14ac:dyDescent="0.2">
      <c r="B31" s="9"/>
      <c r="C31" s="1284" t="s">
        <v>923</v>
      </c>
      <c r="D31" s="1285"/>
      <c r="E31" s="1285"/>
      <c r="F31" s="1285"/>
      <c r="G31" s="1285"/>
      <c r="H31" s="1285"/>
      <c r="I31" s="1271" t="s">
        <v>918</v>
      </c>
      <c r="J31" s="1271"/>
      <c r="K31" s="430">
        <f>'IND_Consum energia'!H25</f>
        <v>0</v>
      </c>
      <c r="L31" s="67">
        <f>IF(AND(K31=0,I31="No s'emet"),K31,IF(AND(K31=0,I31="S'emet i és significativa"),"",IF(AND(K31=0,I31="S'emet i no és significativa"),"",K31)))</f>
        <v>0</v>
      </c>
      <c r="M31" s="407" t="s">
        <v>938</v>
      </c>
      <c r="N31" s="51"/>
      <c r="O31" s="426"/>
      <c r="P31" s="906" t="str">
        <f t="shared" si="4"/>
        <v/>
      </c>
      <c r="Q31" s="8"/>
      <c r="R31" s="1275"/>
      <c r="S31" s="1255"/>
      <c r="T31" s="1256"/>
      <c r="U31" s="1256"/>
      <c r="V31" s="1256"/>
      <c r="W31" s="1256"/>
      <c r="X31" s="1256"/>
      <c r="Y31" s="1256"/>
      <c r="Z31" s="1257"/>
      <c r="AA31" s="14"/>
    </row>
    <row r="32" spans="2:31" ht="20.100000000000001" customHeight="1" x14ac:dyDescent="0.2">
      <c r="B32" s="9"/>
      <c r="C32" s="1286" t="s">
        <v>26</v>
      </c>
      <c r="D32" s="1287"/>
      <c r="E32" s="1287"/>
      <c r="F32" s="1287"/>
      <c r="G32" s="1287"/>
      <c r="H32" s="1287"/>
      <c r="I32" s="1287"/>
      <c r="J32" s="1288"/>
      <c r="K32" s="29">
        <f>SUM(K33:K36)</f>
        <v>7075.3562713105403</v>
      </c>
      <c r="L32" s="66">
        <f>IF(OR(L33="Significativa dades no disponibles",L34="Significativa dades no disponibles",L35="Significativa dades no disponibles",L36="Significativa dades no disponibles"),"",SUMIF(L33:L36,"&gt;0"))</f>
        <v>7075.3562713105403</v>
      </c>
      <c r="M32" s="411"/>
      <c r="N32" s="52"/>
      <c r="O32" s="426">
        <v>8063.9861299999993</v>
      </c>
      <c r="P32" s="906">
        <f t="shared" si="4"/>
        <v>-0.12259815961383097</v>
      </c>
      <c r="Q32" s="8"/>
      <c r="R32" s="1275"/>
      <c r="S32" s="1255"/>
      <c r="T32" s="1256"/>
      <c r="U32" s="1256"/>
      <c r="V32" s="1256"/>
      <c r="W32" s="1256"/>
      <c r="X32" s="1256"/>
      <c r="Y32" s="1256"/>
      <c r="Z32" s="1257"/>
      <c r="AA32" s="14"/>
    </row>
    <row r="33" spans="2:27" ht="20.100000000000001" customHeight="1" x14ac:dyDescent="0.2">
      <c r="B33" s="9"/>
      <c r="C33" s="1280" t="s">
        <v>27</v>
      </c>
      <c r="D33" s="1281"/>
      <c r="E33" s="1281"/>
      <c r="F33" s="1281"/>
      <c r="G33" s="1281"/>
      <c r="H33" s="1281"/>
      <c r="I33" s="1271" t="s">
        <v>917</v>
      </c>
      <c r="J33" s="1271"/>
      <c r="K33" s="430">
        <f>IF(IND_Transport_Carretera!J685&gt;0,IND_Transport_Carretera!J685,IND_Transport_Carretera!J684+IND_Transport_Carretera!M684+IND_Transport_Carretera!P684)+IND_Transport_Ferroviari!H190+IND_Transport_Ferroviari!K190+IND_Transport_Ferroviari!N190+IND_Transport_Marítim!AR174+IND_Transport_Marítim!AS174+IND_Transport_Marítim!AT174+IF(IND_Transport_Aeri!O707&gt;0,IND_Transport_Aeri!O707,IND_Transport_Aeri!O706)+IF(IND_Transport_Aeri!O752&gt;0,IND_Transport_Aeri!O752,IND_Transport_Aeri!O751)</f>
        <v>0</v>
      </c>
      <c r="L33" s="67" t="str">
        <f>IF(AND(K33=0,I33="No s'emet"),K33,IF(AND(K33=0,I33="S'emet i és significativa"),"",IF(AND(K33=0,I33="S'emet i no és significativa"),"",K33)))</f>
        <v/>
      </c>
      <c r="M33" s="407" t="s">
        <v>932</v>
      </c>
      <c r="N33" s="52"/>
      <c r="O33" s="426"/>
      <c r="P33" s="906" t="str">
        <f t="shared" si="4"/>
        <v/>
      </c>
      <c r="Q33" s="8"/>
      <c r="R33" s="1275"/>
      <c r="S33" s="1255"/>
      <c r="T33" s="1256"/>
      <c r="U33" s="1256"/>
      <c r="V33" s="1256"/>
      <c r="W33" s="1256"/>
      <c r="X33" s="1256"/>
      <c r="Y33" s="1256"/>
      <c r="Z33" s="1257"/>
      <c r="AA33" s="14"/>
    </row>
    <row r="34" spans="2:27" ht="20.100000000000001" customHeight="1" thickBot="1" x14ac:dyDescent="0.25">
      <c r="B34" s="9"/>
      <c r="C34" s="1280" t="s">
        <v>29</v>
      </c>
      <c r="D34" s="1281"/>
      <c r="E34" s="1281"/>
      <c r="F34" s="1281"/>
      <c r="G34" s="1281"/>
      <c r="H34" s="1281"/>
      <c r="I34" s="1271" t="s">
        <v>916</v>
      </c>
      <c r="J34" s="1271"/>
      <c r="K34" s="430">
        <f>IND_Teletreball!F25+IND_Transport_Carretera!J533+IND_Transport_Carretera!M533+IND_Transport_Carretera!P533+IND_Transport_Ferroviari!H172</f>
        <v>1380.5751734918645</v>
      </c>
      <c r="L34" s="67">
        <f>IF(AND(K34=0,I34="No s'emet"),K34,IF(AND(K34=0,I34="S'emet i és significativa"),"",IF(AND(K34=0,I34="S'emet i no és significativa"),"",K34)))</f>
        <v>1380.5751734918645</v>
      </c>
      <c r="M34" s="407" t="s">
        <v>932</v>
      </c>
      <c r="N34" s="51"/>
      <c r="O34" s="426">
        <v>1110.96792</v>
      </c>
      <c r="P34" s="906">
        <f t="shared" si="4"/>
        <v>0.24267780251644386</v>
      </c>
      <c r="Q34" s="8"/>
      <c r="R34" s="1276"/>
      <c r="S34" s="1258"/>
      <c r="T34" s="1259"/>
      <c r="U34" s="1259"/>
      <c r="V34" s="1259"/>
      <c r="W34" s="1259"/>
      <c r="X34" s="1259"/>
      <c r="Y34" s="1259"/>
      <c r="Z34" s="1260"/>
      <c r="AA34" s="14"/>
    </row>
    <row r="35" spans="2:27" ht="20.100000000000001" customHeight="1" x14ac:dyDescent="0.2">
      <c r="B35" s="9"/>
      <c r="C35" s="1280" t="s">
        <v>794</v>
      </c>
      <c r="D35" s="1281"/>
      <c r="E35" s="1281"/>
      <c r="F35" s="1281"/>
      <c r="G35" s="1281"/>
      <c r="H35" s="1281"/>
      <c r="I35" s="1271" t="s">
        <v>916</v>
      </c>
      <c r="J35" s="1271"/>
      <c r="K35" s="430">
        <f>IND_Transport_Carretera!J360+IND_Transport_Carretera!M360+IND_Transport_Carretera!P360+IND_Transport_Ferroviari!H139+IND_Transport_Marítim!AR118+IND_Transport_Marítim!AS118+IND_Transport_Marítim!AT118+IF(IND_Transport_Aeri!Q636&gt;0,IND_Transport_Aeri!Q636,IND_Transport_Aeri!Q635)</f>
        <v>5450.7588349174775</v>
      </c>
      <c r="L35" s="67">
        <f>IF(AND(K35=0,I35="No s'emet"),K35,IF(AND(K35=0,I35="S'emet i és significativa"),"",IF(AND(K35=0,I35="S'emet i no és significativa"),"",K35)))</f>
        <v>5450.7588349174775</v>
      </c>
      <c r="M35" s="407" t="s">
        <v>932</v>
      </c>
      <c r="N35" s="51"/>
      <c r="O35" s="426">
        <v>6657.6054999999997</v>
      </c>
      <c r="P35" s="906">
        <f t="shared" si="4"/>
        <v>-0.18127338201137363</v>
      </c>
      <c r="Q35" s="7"/>
      <c r="R35" s="24"/>
      <c r="S35" s="398"/>
      <c r="T35" s="398"/>
      <c r="U35" s="398"/>
      <c r="V35" s="398"/>
      <c r="W35" s="398"/>
      <c r="X35" s="398"/>
      <c r="Y35" s="398"/>
      <c r="Z35" s="399"/>
      <c r="AA35" s="14"/>
    </row>
    <row r="36" spans="2:27" ht="20.100000000000001" customHeight="1" x14ac:dyDescent="0.2">
      <c r="B36" s="9"/>
      <c r="C36" s="1280" t="s">
        <v>713</v>
      </c>
      <c r="D36" s="1281"/>
      <c r="E36" s="1281"/>
      <c r="F36" s="1281"/>
      <c r="G36" s="1281"/>
      <c r="H36" s="1281"/>
      <c r="I36" s="1271" t="s">
        <v>916</v>
      </c>
      <c r="J36" s="1271"/>
      <c r="K36" s="430">
        <f>IND_Transport_Carretera!J187+IND_Transport_Carretera!M187+IND_Transport_Carretera!P187+IND_Transport_Ferroviari!H106+IND_Transport_Marítim!AR64+IND_Transport_Marítim!AS64+IND_Transport_Marítim!AT64+IF(IND_Transport_Aeri!Q324&gt;0,IND_Transport_Aeri!Q324,IND_Transport_Aeri!Q323)</f>
        <v>244.02226290119879</v>
      </c>
      <c r="L36" s="67">
        <f>IF(AND(K36=0,I36="No s'emet"),K36,IF(AND(K36=0,I36="S'emet i és significativa"),"",IF(AND(K36=0,I36="S'emet i no és significativa"),"",K36)))</f>
        <v>244.02226290119879</v>
      </c>
      <c r="M36" s="407" t="s">
        <v>932</v>
      </c>
      <c r="N36" s="51"/>
      <c r="O36" s="426">
        <v>295.41271</v>
      </c>
      <c r="P36" s="906">
        <f t="shared" si="4"/>
        <v>-0.17396153029028852</v>
      </c>
      <c r="Q36" s="7"/>
      <c r="R36" s="24"/>
      <c r="S36" s="398"/>
      <c r="T36" s="398"/>
      <c r="U36" s="398"/>
      <c r="V36" s="398"/>
      <c r="W36" s="398"/>
      <c r="X36" s="398"/>
      <c r="Y36" s="398"/>
      <c r="Z36" s="398"/>
      <c r="AA36" s="14"/>
    </row>
    <row r="37" spans="2:27" ht="20.100000000000001" customHeight="1" thickBot="1" x14ac:dyDescent="0.35">
      <c r="B37" s="6"/>
      <c r="C37" s="1286" t="s">
        <v>31</v>
      </c>
      <c r="D37" s="1287"/>
      <c r="E37" s="1287"/>
      <c r="F37" s="1287"/>
      <c r="G37" s="1287"/>
      <c r="H37" s="1287"/>
      <c r="I37" s="1287"/>
      <c r="J37" s="1288"/>
      <c r="K37" s="58">
        <f>K38+K41+K44</f>
        <v>47.14801313553599</v>
      </c>
      <c r="L37" s="68">
        <f>IF(OR(L38="Significativa dades no disponibles",L41="Significativa dades no disponibles",L44="Significativa dades no disponibles"),"",SUMIF(L59:L61,"&gt;0"))</f>
        <v>47.14801313553599</v>
      </c>
      <c r="M37" s="410"/>
      <c r="N37" s="51"/>
      <c r="O37" s="426">
        <v>49.269970000000001</v>
      </c>
      <c r="P37" s="906">
        <f t="shared" si="4"/>
        <v>-4.3067955277099022E-2</v>
      </c>
      <c r="Q37" s="7"/>
      <c r="R37" s="34"/>
      <c r="S37" s="11"/>
      <c r="T37" s="11"/>
      <c r="U37" s="11"/>
      <c r="V37" s="11"/>
      <c r="W37" s="11"/>
      <c r="X37" s="11"/>
      <c r="Y37" s="11"/>
      <c r="Z37" s="11"/>
      <c r="AA37" s="14"/>
    </row>
    <row r="38" spans="2:27" ht="20.100000000000001" customHeight="1" x14ac:dyDescent="0.3">
      <c r="B38" s="6"/>
      <c r="C38" s="1289" t="s">
        <v>32</v>
      </c>
      <c r="D38" s="1290"/>
      <c r="E38" s="1290"/>
      <c r="F38" s="1290"/>
      <c r="G38" s="1290"/>
      <c r="H38" s="1290"/>
      <c r="I38" s="1290"/>
      <c r="J38" s="1291"/>
      <c r="K38" s="59">
        <f>SUM(K39:K40)</f>
        <v>35.430185369999997</v>
      </c>
      <c r="L38" s="69">
        <f>IF(OR(L39="Significativa dades no disponibles",L40="Significativa dades no disponibles"),"",SUMIF(L39:L40,"&gt;0"))</f>
        <v>35.430185369999997</v>
      </c>
      <c r="M38" s="412"/>
      <c r="N38" s="51"/>
      <c r="O38" s="426"/>
      <c r="P38" s="906" t="str">
        <f t="shared" si="4"/>
        <v/>
      </c>
      <c r="Q38" s="7"/>
      <c r="R38" s="1272" t="s">
        <v>33</v>
      </c>
      <c r="S38" s="1248" t="s">
        <v>728</v>
      </c>
      <c r="T38" s="1248" t="s">
        <v>729</v>
      </c>
      <c r="U38" s="1248" t="s">
        <v>730</v>
      </c>
      <c r="V38" s="1250" t="s">
        <v>731</v>
      </c>
      <c r="W38" s="11"/>
      <c r="X38" s="11"/>
      <c r="Y38" s="11"/>
      <c r="Z38" s="11"/>
      <c r="AA38" s="14"/>
    </row>
    <row r="39" spans="2:27" ht="20.100000000000001" customHeight="1" x14ac:dyDescent="0.3">
      <c r="B39" s="6"/>
      <c r="C39" s="1293" t="s">
        <v>34</v>
      </c>
      <c r="D39" s="1294"/>
      <c r="E39" s="1294"/>
      <c r="F39" s="1294"/>
      <c r="G39" s="1294"/>
      <c r="H39" s="1294"/>
      <c r="I39" s="1271" t="s">
        <v>916</v>
      </c>
      <c r="J39" s="1271"/>
      <c r="K39" s="431">
        <f>IND_Residus!X47</f>
        <v>35.16418977</v>
      </c>
      <c r="L39" s="432">
        <f>IF(AND(K39=0,I39="No s'emet"),K39,IF(AND(K39=0,I39="S'emet i és significativa"),"",IF(AND(K39=0,I39="S'emet i no és significativa"),"",K39)))</f>
        <v>35.16418977</v>
      </c>
      <c r="M39" s="407" t="s">
        <v>932</v>
      </c>
      <c r="N39" s="51"/>
      <c r="O39" s="426">
        <v>36.500030000000002</v>
      </c>
      <c r="P39" s="906">
        <f t="shared" si="4"/>
        <v>-3.6598332384932347E-2</v>
      </c>
      <c r="Q39" s="7"/>
      <c r="R39" s="1273"/>
      <c r="S39" s="1249"/>
      <c r="T39" s="1249"/>
      <c r="U39" s="1249"/>
      <c r="V39" s="1251"/>
      <c r="W39" s="11"/>
      <c r="X39" s="11"/>
      <c r="Y39" s="11"/>
      <c r="Z39" s="11"/>
      <c r="AA39" s="14"/>
    </row>
    <row r="40" spans="2:27" ht="20.100000000000001" customHeight="1" x14ac:dyDescent="0.3">
      <c r="B40" s="6"/>
      <c r="C40" s="1293" t="s">
        <v>924</v>
      </c>
      <c r="D40" s="1294"/>
      <c r="E40" s="1294"/>
      <c r="F40" s="1294"/>
      <c r="G40" s="1294"/>
      <c r="H40" s="1294"/>
      <c r="I40" s="1271" t="s">
        <v>916</v>
      </c>
      <c r="J40" s="1271"/>
      <c r="K40" s="431">
        <f>IND_Residus!M89</f>
        <v>0.26599559999999994</v>
      </c>
      <c r="L40" s="432">
        <f>IF(AND(K40=0,I40="No s'emet"),K40,IF(AND(K40=0,I40="S'emet i és significativa"),"",IF(AND(K40=0,I40="S'emet i no és significativa"),"",K40)))</f>
        <v>0.26599559999999994</v>
      </c>
      <c r="M40" s="407" t="s">
        <v>932</v>
      </c>
      <c r="N40" s="51"/>
      <c r="O40" s="426">
        <v>0.51846999999999999</v>
      </c>
      <c r="P40" s="906">
        <f t="shared" si="4"/>
        <v>-0.48696047987347396</v>
      </c>
      <c r="Q40" s="7"/>
      <c r="R40" s="400" t="s">
        <v>35</v>
      </c>
      <c r="S40" s="435">
        <f>'IND_Consum electricitat'!S44</f>
        <v>0</v>
      </c>
      <c r="T40" s="73" t="str">
        <f>'IND_Consum electricitat'!U44</f>
        <v/>
      </c>
      <c r="U40" s="435">
        <f>'IND_Consum electricitat'!V44</f>
        <v>0</v>
      </c>
      <c r="V40" s="401" t="str">
        <f>"-"</f>
        <v>-</v>
      </c>
      <c r="W40" s="11"/>
      <c r="X40" s="11"/>
      <c r="Y40" s="11"/>
      <c r="Z40" s="11"/>
      <c r="AA40" s="14"/>
    </row>
    <row r="41" spans="2:27" ht="20.100000000000001" customHeight="1" x14ac:dyDescent="0.3">
      <c r="B41" s="6"/>
      <c r="C41" s="1289" t="s">
        <v>36</v>
      </c>
      <c r="D41" s="1290"/>
      <c r="E41" s="1290"/>
      <c r="F41" s="1290"/>
      <c r="G41" s="1290"/>
      <c r="H41" s="1290"/>
      <c r="I41" s="1290"/>
      <c r="J41" s="1291"/>
      <c r="K41" s="59">
        <f>SUM(K42:K43)</f>
        <v>11.717827765535992</v>
      </c>
      <c r="L41" s="69">
        <f>IF(OR(L42="Significativa dades no disponibles",L43="Significativa dades no disponibles"),"",SUMIF(L42:L43,"&gt;0"))</f>
        <v>11.717827765535992</v>
      </c>
      <c r="M41" s="412"/>
      <c r="N41" s="51"/>
      <c r="O41" s="426"/>
      <c r="P41" s="906" t="str">
        <f t="shared" si="4"/>
        <v/>
      </c>
      <c r="Q41" s="7"/>
      <c r="R41" s="402" t="s">
        <v>37</v>
      </c>
      <c r="S41" s="435">
        <f>'IND_Consum electricitat'!S45</f>
        <v>0</v>
      </c>
      <c r="T41" s="73" t="str">
        <f>'IND_Consum electricitat'!U45</f>
        <v/>
      </c>
      <c r="U41" s="435">
        <f>'IND_Consum electricitat'!V45</f>
        <v>0</v>
      </c>
      <c r="V41" s="401" t="str">
        <f>"-"</f>
        <v>-</v>
      </c>
      <c r="W41" s="11"/>
      <c r="X41" s="11"/>
      <c r="Y41" s="11"/>
      <c r="Z41" s="11"/>
      <c r="AA41" s="14"/>
    </row>
    <row r="42" spans="2:27" ht="20.100000000000001" customHeight="1" x14ac:dyDescent="0.3">
      <c r="B42" s="6"/>
      <c r="C42" s="1293" t="s">
        <v>38</v>
      </c>
      <c r="D42" s="1294"/>
      <c r="E42" s="1294"/>
      <c r="F42" s="1294"/>
      <c r="G42" s="1294"/>
      <c r="H42" s="1294"/>
      <c r="I42" s="1271" t="s">
        <v>916</v>
      </c>
      <c r="J42" s="1271"/>
      <c r="K42" s="431">
        <f>IND_Aigua!F45</f>
        <v>11.717827765535992</v>
      </c>
      <c r="L42" s="432">
        <f>IF(AND(K42=0,I42="No s'emet"),K42,IF(AND(K42=0,I42="S'emet i és significativa"),"",IF(AND(K42=0,I42="S'emet i no és significativa"),"",K42)))</f>
        <v>11.717827765535992</v>
      </c>
      <c r="M42" s="407" t="s">
        <v>932</v>
      </c>
      <c r="N42" s="51"/>
      <c r="O42" s="426">
        <v>12.251469999999999</v>
      </c>
      <c r="P42" s="906">
        <f t="shared" si="4"/>
        <v>-4.3557404496277402E-2</v>
      </c>
      <c r="Q42" s="7"/>
      <c r="R42" s="400" t="s">
        <v>39</v>
      </c>
      <c r="S42" s="435">
        <f>'IND_Consum electricitat'!S46</f>
        <v>5701098</v>
      </c>
      <c r="T42" s="73">
        <f>'IND_Consum electricitat'!U46</f>
        <v>0</v>
      </c>
      <c r="U42" s="435">
        <f>'IND_Consum electricitat'!V46</f>
        <v>0</v>
      </c>
      <c r="V42" s="401" t="str">
        <f>"-"</f>
        <v>-</v>
      </c>
      <c r="W42" s="11"/>
      <c r="X42" s="11"/>
      <c r="Y42" s="11"/>
      <c r="Z42" s="11"/>
      <c r="AA42" s="14"/>
    </row>
    <row r="43" spans="2:27" ht="20.100000000000001" customHeight="1" x14ac:dyDescent="0.3">
      <c r="B43" s="6"/>
      <c r="C43" s="1293" t="s">
        <v>41</v>
      </c>
      <c r="D43" s="1294"/>
      <c r="E43" s="1294"/>
      <c r="F43" s="1294"/>
      <c r="G43" s="1294"/>
      <c r="H43" s="1294"/>
      <c r="I43" s="1271" t="s">
        <v>917</v>
      </c>
      <c r="J43" s="1271"/>
      <c r="K43" s="431">
        <f>IND_Aigua!F83</f>
        <v>0</v>
      </c>
      <c r="L43" s="432" t="str">
        <f>IF(AND(K43=0,I43="No s'emet"),K43,IF(AND(K43=0,I43="S'emet i és significativa"),"",IF(AND(K43=0,I43="S'emet i no és significativa"),"",K43)))</f>
        <v/>
      </c>
      <c r="M43" s="407" t="s">
        <v>938</v>
      </c>
      <c r="N43" s="51"/>
      <c r="O43" s="426"/>
      <c r="P43" s="906" t="str">
        <f t="shared" si="4"/>
        <v/>
      </c>
      <c r="Q43" s="7"/>
      <c r="R43" s="400" t="s">
        <v>42</v>
      </c>
      <c r="S43" s="435">
        <f>'IND_Consum electricitat'!S47</f>
        <v>0</v>
      </c>
      <c r="T43" s="73" t="str">
        <f>'IND_Consum electricitat'!U47</f>
        <v/>
      </c>
      <c r="U43" s="435">
        <f>'IND_Consum electricitat'!V47</f>
        <v>0</v>
      </c>
      <c r="V43" s="401" t="str">
        <f>IF('IND_Consum electricitat'!I37=0,"",'IND_Consum electricitat'!I37)</f>
        <v/>
      </c>
      <c r="W43" s="11"/>
      <c r="X43" s="11"/>
      <c r="Y43" s="11"/>
      <c r="Z43" s="11"/>
      <c r="AA43" s="14"/>
    </row>
    <row r="44" spans="2:27" ht="20.100000000000001" customHeight="1" x14ac:dyDescent="0.3">
      <c r="B44" s="6"/>
      <c r="C44" s="1280" t="s">
        <v>43</v>
      </c>
      <c r="D44" s="1281"/>
      <c r="E44" s="1281"/>
      <c r="F44" s="1281"/>
      <c r="G44" s="1281"/>
      <c r="H44" s="1281"/>
      <c r="I44" s="1271" t="s">
        <v>918</v>
      </c>
      <c r="J44" s="1271"/>
      <c r="K44" s="430">
        <f>'IND_Altres serveis'!H45</f>
        <v>0</v>
      </c>
      <c r="L44" s="69">
        <f>IF(AND(K44=0,I44="No s'emet"),K44,IF(AND(K44=0,I44="S'emet i és significativa"),"",IF(AND(K44=0,I44="S'emet i no és significativa"),"",K44)))</f>
        <v>0</v>
      </c>
      <c r="M44" s="407" t="s">
        <v>938</v>
      </c>
      <c r="N44" s="51"/>
      <c r="O44" s="426"/>
      <c r="P44" s="906" t="str">
        <f t="shared" si="4"/>
        <v/>
      </c>
      <c r="Q44" s="7"/>
      <c r="R44" s="439" t="s">
        <v>25</v>
      </c>
      <c r="S44" s="443">
        <f>'IND_Consum electricitat'!S48</f>
        <v>5701098</v>
      </c>
      <c r="T44" s="443">
        <f>'IND_Consum electricitat'!T48</f>
        <v>0</v>
      </c>
      <c r="U44" s="443">
        <f>'IND_Consum electricitat'!V48</f>
        <v>0</v>
      </c>
      <c r="V44" s="438" t="str">
        <f>"-"</f>
        <v>-</v>
      </c>
      <c r="W44" s="11"/>
      <c r="X44" s="11"/>
      <c r="Y44" s="11"/>
      <c r="Z44" s="11"/>
      <c r="AA44" s="14"/>
    </row>
    <row r="45" spans="2:27" ht="20.100000000000001" customHeight="1" thickBot="1" x14ac:dyDescent="0.35">
      <c r="B45" s="6"/>
      <c r="C45" s="1286" t="s">
        <v>44</v>
      </c>
      <c r="D45" s="1287"/>
      <c r="E45" s="1287"/>
      <c r="F45" s="1287"/>
      <c r="G45" s="1287"/>
      <c r="H45" s="1287"/>
      <c r="I45" s="1287"/>
      <c r="J45" s="1288"/>
      <c r="K45" s="29">
        <f>K46+K48+K49</f>
        <v>1258.7207459999997</v>
      </c>
      <c r="L45" s="66">
        <f>IF(OR(L46="Significativa dades no disponibles",L48="Significativa dades no disponibles",L49="Significativa dades no disponibles"),"",SUMIF(L62:L64,"&gt;0"))</f>
        <v>1258.7207459999997</v>
      </c>
      <c r="M45" s="410"/>
      <c r="N45" s="51"/>
      <c r="O45" s="426">
        <v>1332.60598</v>
      </c>
      <c r="P45" s="906">
        <f t="shared" si="4"/>
        <v>-5.5444171127012581E-2</v>
      </c>
      <c r="Q45" s="7"/>
      <c r="R45" s="403" t="s">
        <v>45</v>
      </c>
      <c r="S45" s="436">
        <f>'IND_Consum electricitat'!S49</f>
        <v>0</v>
      </c>
      <c r="T45" s="404" t="str">
        <f>"-"</f>
        <v>-</v>
      </c>
      <c r="U45" s="404" t="str">
        <f>"-"</f>
        <v>-</v>
      </c>
      <c r="V45" s="437" t="str">
        <f>IF('IND_Consum electricitat'!I38=0,"",'IND_Consum electricitat'!I38)</f>
        <v/>
      </c>
      <c r="W45" s="11"/>
      <c r="X45" s="11"/>
      <c r="Y45" s="11"/>
      <c r="Z45" s="11"/>
      <c r="AA45" s="14"/>
    </row>
    <row r="46" spans="2:27" ht="20.100000000000001" customHeight="1" x14ac:dyDescent="0.3">
      <c r="B46" s="6"/>
      <c r="C46" s="1280" t="s">
        <v>46</v>
      </c>
      <c r="D46" s="1281"/>
      <c r="E46" s="1281"/>
      <c r="F46" s="1281"/>
      <c r="G46" s="1281"/>
      <c r="H46" s="1281"/>
      <c r="I46" s="1271" t="s">
        <v>916</v>
      </c>
      <c r="J46" s="1271"/>
      <c r="K46" s="430">
        <f>'IND_Mat, Mat 1ª, Productes'!H46</f>
        <v>48.389099999999999</v>
      </c>
      <c r="L46" s="67">
        <f>IF(AND(K46=0,I46="No s'emet"),K46,IF(AND(K46=0,I46="S'emet i és significativa"),"",IF(AND(K46=0,I46="S'emet i no és significativa"),"",K46)))</f>
        <v>48.389099999999999</v>
      </c>
      <c r="M46" s="407" t="s">
        <v>932</v>
      </c>
      <c r="N46" s="51"/>
      <c r="O46" s="426">
        <v>65.948999999999998</v>
      </c>
      <c r="P46" s="906">
        <f t="shared" si="4"/>
        <v>-0.26626484101351044</v>
      </c>
      <c r="Q46" s="7"/>
      <c r="R46" s="11"/>
      <c r="S46" s="11"/>
      <c r="T46" s="11"/>
      <c r="U46" s="11"/>
      <c r="V46" s="11"/>
      <c r="W46" s="11"/>
      <c r="X46" s="11"/>
      <c r="Y46" s="11"/>
      <c r="Z46" s="11"/>
      <c r="AA46" s="14"/>
    </row>
    <row r="47" spans="2:27" ht="20.100000000000001" customHeight="1" x14ac:dyDescent="0.3">
      <c r="B47" s="6"/>
      <c r="C47" s="1277" t="s">
        <v>1177</v>
      </c>
      <c r="D47" s="1278"/>
      <c r="E47" s="1278"/>
      <c r="F47" s="1278"/>
      <c r="G47" s="1278"/>
      <c r="H47" s="1279"/>
      <c r="I47" s="1298"/>
      <c r="J47" s="1299"/>
      <c r="K47" s="430">
        <f>'IND_Mat, Mat 1ª, Productes'!K47</f>
        <v>0</v>
      </c>
      <c r="L47" s="67" t="str">
        <f>IF(K47=0,"",K47)</f>
        <v/>
      </c>
      <c r="M47" s="407" t="s">
        <v>938</v>
      </c>
      <c r="N47" s="51"/>
      <c r="O47" s="426"/>
      <c r="P47" s="906" t="str">
        <f t="shared" si="4"/>
        <v/>
      </c>
      <c r="Q47" s="7"/>
      <c r="R47" s="11"/>
      <c r="S47" s="11"/>
      <c r="T47" s="11"/>
      <c r="U47" s="11"/>
      <c r="V47" s="11"/>
      <c r="W47" s="11"/>
      <c r="X47" s="11"/>
      <c r="Y47" s="11"/>
      <c r="Z47" s="11"/>
      <c r="AA47" s="14"/>
    </row>
    <row r="48" spans="2:27" ht="20.100000000000001" customHeight="1" thickBot="1" x14ac:dyDescent="0.35">
      <c r="B48" s="6"/>
      <c r="C48" s="1280" t="s">
        <v>1666</v>
      </c>
      <c r="D48" s="1281"/>
      <c r="E48" s="1281"/>
      <c r="F48" s="1281"/>
      <c r="G48" s="1281"/>
      <c r="H48" s="1281"/>
      <c r="I48" s="1271" t="s">
        <v>916</v>
      </c>
      <c r="J48" s="1271"/>
      <c r="K48" s="430">
        <f>'IND_Prod energia adquirida'!I34</f>
        <v>153.92964599999999</v>
      </c>
      <c r="L48" s="67">
        <f>IF(AND(K48=0,I48="No s'emet"),K48,IF(AND(K48=0,I48="S'emet i és significativa"),"",IF(AND(K48=0,I48="S'emet i no és significativa"),"",K48)))</f>
        <v>153.92964599999999</v>
      </c>
      <c r="M48" s="407" t="s">
        <v>932</v>
      </c>
      <c r="N48" s="51"/>
      <c r="O48" s="426">
        <v>147.40798000000001</v>
      </c>
      <c r="P48" s="906">
        <f t="shared" si="4"/>
        <v>4.4242285933230902E-2</v>
      </c>
      <c r="Q48" s="7"/>
      <c r="R48" s="11"/>
      <c r="S48" s="11"/>
      <c r="T48" s="11"/>
      <c r="U48" s="11"/>
      <c r="V48" s="11"/>
      <c r="W48" s="11"/>
      <c r="X48" s="11"/>
      <c r="Y48" s="11"/>
      <c r="Z48" s="11"/>
      <c r="AA48" s="14"/>
    </row>
    <row r="49" spans="2:27" ht="20.100000000000001" customHeight="1" x14ac:dyDescent="0.3">
      <c r="B49" s="6"/>
      <c r="C49" s="1280" t="s">
        <v>804</v>
      </c>
      <c r="D49" s="1281"/>
      <c r="E49" s="1281"/>
      <c r="F49" s="1281"/>
      <c r="G49" s="1281"/>
      <c r="H49" s="1281"/>
      <c r="I49" s="1271" t="s">
        <v>916</v>
      </c>
      <c r="J49" s="1271"/>
      <c r="K49" s="430">
        <f>'IND_Béns de capital'!H25</f>
        <v>1056.4019999999998</v>
      </c>
      <c r="L49" s="67">
        <f>IF(AND(K49=0,I49="No s'emet"),K49,IF(AND(K49=0,I49="S'emet i és significativa"),"",IF(AND(K49=0,I49="S'emet i no és significativa"),"",K49)))</f>
        <v>1056.4019999999998</v>
      </c>
      <c r="M49" s="407" t="s">
        <v>936</v>
      </c>
      <c r="N49" s="51"/>
      <c r="O49" s="426">
        <v>1119.249</v>
      </c>
      <c r="P49" s="906">
        <f t="shared" si="4"/>
        <v>-5.6151044137631757E-2</v>
      </c>
      <c r="Q49" s="7"/>
      <c r="R49" s="38" t="s">
        <v>732</v>
      </c>
      <c r="S49" s="39" t="s">
        <v>63</v>
      </c>
      <c r="T49" s="40" t="s">
        <v>736</v>
      </c>
      <c r="U49" s="11"/>
      <c r="V49" s="11"/>
      <c r="W49" s="11"/>
      <c r="X49" s="11"/>
      <c r="Y49" s="11"/>
      <c r="Z49" s="11"/>
      <c r="AA49" s="14"/>
    </row>
    <row r="50" spans="2:27" ht="20.100000000000001" customHeight="1" x14ac:dyDescent="0.3">
      <c r="B50" s="6"/>
      <c r="C50" s="1286" t="s">
        <v>724</v>
      </c>
      <c r="D50" s="1287"/>
      <c r="E50" s="1287"/>
      <c r="F50" s="1287"/>
      <c r="G50" s="1287"/>
      <c r="H50" s="1287"/>
      <c r="I50" s="1287"/>
      <c r="J50" s="1288"/>
      <c r="K50" s="29">
        <f>K51</f>
        <v>0</v>
      </c>
      <c r="L50" s="66">
        <f>IF((L51="Significativa dades no disponibles"),"",L51)</f>
        <v>0</v>
      </c>
      <c r="M50" s="410"/>
      <c r="N50" s="51"/>
      <c r="O50" s="426"/>
      <c r="P50" s="906" t="str">
        <f t="shared" si="4"/>
        <v/>
      </c>
      <c r="Q50" s="7"/>
      <c r="R50" s="402" t="s">
        <v>733</v>
      </c>
      <c r="S50" s="53">
        <v>122989</v>
      </c>
      <c r="T50" s="405" t="s">
        <v>737</v>
      </c>
      <c r="U50" s="11"/>
      <c r="V50" s="11"/>
      <c r="W50" s="11"/>
      <c r="X50" s="11"/>
      <c r="Y50" s="11"/>
      <c r="Z50" s="11"/>
      <c r="AA50" s="14"/>
    </row>
    <row r="51" spans="2:27" ht="20.100000000000001" customHeight="1" x14ac:dyDescent="0.3">
      <c r="B51" s="6"/>
      <c r="C51" s="1280" t="s">
        <v>725</v>
      </c>
      <c r="D51" s="1281"/>
      <c r="E51" s="1281"/>
      <c r="F51" s="1281"/>
      <c r="G51" s="1281"/>
      <c r="H51" s="1281"/>
      <c r="I51" s="1271" t="s">
        <v>918</v>
      </c>
      <c r="J51" s="1271"/>
      <c r="K51" s="430">
        <f>'IND_Ús prod generats'!H45</f>
        <v>0</v>
      </c>
      <c r="L51" s="67">
        <f>IF(AND(K51=0,I51="No s'emet"),K51,IF(AND(K51=0,I51="S'emet i és significativa"),"",IF(AND(K51=0,I51="S'emet i no és significativa"),"",K51)))</f>
        <v>0</v>
      </c>
      <c r="M51" s="407" t="s">
        <v>938</v>
      </c>
      <c r="N51" s="51"/>
      <c r="O51" s="426"/>
      <c r="P51" s="906" t="str">
        <f t="shared" si="4"/>
        <v/>
      </c>
      <c r="Q51" s="7"/>
      <c r="R51" s="402" t="s">
        <v>734</v>
      </c>
      <c r="S51" s="53">
        <v>2251</v>
      </c>
      <c r="T51" s="405" t="s">
        <v>735</v>
      </c>
      <c r="U51" s="11"/>
      <c r="V51" s="11"/>
      <c r="W51" s="11"/>
      <c r="X51" s="11"/>
      <c r="Y51" s="11"/>
      <c r="Z51" s="11"/>
      <c r="AA51" s="14"/>
    </row>
    <row r="52" spans="2:27" ht="20.100000000000001" customHeight="1" x14ac:dyDescent="0.3">
      <c r="B52" s="6"/>
      <c r="C52" s="1282" t="s">
        <v>48</v>
      </c>
      <c r="D52" s="1283"/>
      <c r="E52" s="1283"/>
      <c r="F52" s="1283"/>
      <c r="G52" s="1283"/>
      <c r="H52" s="1283"/>
      <c r="I52" s="1271" t="s">
        <v>917</v>
      </c>
      <c r="J52" s="1271"/>
      <c r="K52" s="433">
        <f>'IND_Altres emissions_remocions'!H25</f>
        <v>0</v>
      </c>
      <c r="L52" s="434" t="str">
        <f>IF(AND(K52=0,I52="No s'emet"),K52,IF(AND(K52=0,I52="S'emet i és significativa"),"",IF(AND(K52=0,I52="S'emet i no és significativa"),"",K52)))</f>
        <v/>
      </c>
      <c r="M52" s="407" t="s">
        <v>938</v>
      </c>
      <c r="N52" s="51"/>
      <c r="O52" s="426"/>
      <c r="P52" s="906" t="str">
        <f t="shared" si="4"/>
        <v/>
      </c>
      <c r="Q52" s="7"/>
      <c r="R52" s="402" t="s">
        <v>738</v>
      </c>
      <c r="S52" s="53">
        <v>14554</v>
      </c>
      <c r="T52" s="55" t="s">
        <v>944</v>
      </c>
      <c r="U52" s="11"/>
      <c r="V52" s="11"/>
      <c r="W52" s="11"/>
      <c r="X52" s="11"/>
      <c r="Y52" s="11"/>
      <c r="Z52" s="11"/>
      <c r="AA52" s="14"/>
    </row>
    <row r="53" spans="2:27" ht="20.100000000000001" customHeight="1" x14ac:dyDescent="0.3">
      <c r="B53" s="6"/>
      <c r="C53" s="1277" t="s">
        <v>1178</v>
      </c>
      <c r="D53" s="1278"/>
      <c r="E53" s="1278"/>
      <c r="F53" s="1278"/>
      <c r="G53" s="1278"/>
      <c r="H53" s="1279"/>
      <c r="I53" s="1298"/>
      <c r="J53" s="1299"/>
      <c r="K53" s="433">
        <f>'IND_Altres emissions_remocions'!H44</f>
        <v>0</v>
      </c>
      <c r="L53" s="461" t="str">
        <f>IF(K53=0,"",K53)</f>
        <v/>
      </c>
      <c r="M53" s="462" t="s">
        <v>938</v>
      </c>
      <c r="N53" s="51"/>
      <c r="O53" s="472"/>
      <c r="P53" s="906" t="str">
        <f t="shared" si="4"/>
        <v/>
      </c>
      <c r="Q53" s="7"/>
      <c r="R53" s="402" t="s">
        <v>739</v>
      </c>
      <c r="S53" s="53"/>
      <c r="T53" s="55"/>
      <c r="U53" s="11"/>
      <c r="V53" s="11"/>
      <c r="W53" s="11"/>
      <c r="X53" s="11"/>
      <c r="Y53" s="11"/>
      <c r="Z53" s="11"/>
      <c r="AA53" s="14"/>
    </row>
    <row r="54" spans="2:27" ht="20.100000000000001" customHeight="1" thickBot="1" x14ac:dyDescent="0.35">
      <c r="B54" s="6"/>
      <c r="C54" s="1295" t="s">
        <v>49</v>
      </c>
      <c r="D54" s="1296"/>
      <c r="E54" s="1296"/>
      <c r="F54" s="1296"/>
      <c r="G54" s="1296"/>
      <c r="H54" s="1296"/>
      <c r="I54" s="1296"/>
      <c r="J54" s="1297"/>
      <c r="K54" s="1007">
        <f>IF(OR(K38=0,K41=0,),ROUND((K29+K32+K37+K45+K50+K52),2),ROUND((K29+K32+K37+K45+K50+K52),4))</f>
        <v>8381.2250000000004</v>
      </c>
      <c r="L54" s="1008">
        <f>K54</f>
        <v>8381.2250000000004</v>
      </c>
      <c r="M54" s="413"/>
      <c r="N54" s="52"/>
      <c r="O54" s="473">
        <f>IF(AND(O38=0,O41=0),ROUND((O29+O32+O37+O45+O50+O52),2),ROUND((O29+O32+O37+O45+O50+O52),4))</f>
        <v>9445.86</v>
      </c>
      <c r="P54" s="906">
        <f t="shared" si="4"/>
        <v>-0.11270916570857499</v>
      </c>
      <c r="Q54" s="7"/>
      <c r="R54" s="406" t="s">
        <v>740</v>
      </c>
      <c r="S54" s="54"/>
      <c r="T54" s="56"/>
      <c r="U54" s="11"/>
      <c r="V54" s="11"/>
      <c r="W54" s="11"/>
      <c r="X54" s="11"/>
      <c r="Y54" s="11"/>
      <c r="Z54" s="11"/>
      <c r="AA54" s="14"/>
    </row>
    <row r="55" spans="2:27" ht="24" customHeight="1" x14ac:dyDescent="0.3">
      <c r="B55" s="6"/>
      <c r="C55" s="1292"/>
      <c r="D55" s="1292"/>
      <c r="E55" s="364"/>
      <c r="F55" s="364"/>
      <c r="G55" s="364"/>
      <c r="H55" s="364"/>
      <c r="I55" s="364"/>
      <c r="J55" s="364"/>
      <c r="K55" s="364"/>
      <c r="L55" s="70"/>
      <c r="M55" s="28"/>
      <c r="O55" s="7"/>
      <c r="P55" s="7"/>
      <c r="Q55" s="7"/>
      <c r="R55" s="11"/>
      <c r="S55" s="11"/>
      <c r="T55" s="12"/>
      <c r="U55" s="11"/>
      <c r="V55" s="11"/>
      <c r="W55" s="11"/>
      <c r="X55" s="11"/>
      <c r="Y55" s="11"/>
      <c r="Z55" s="11"/>
      <c r="AA55" s="14"/>
    </row>
    <row r="56" spans="2:27" ht="20.100000000000001" customHeight="1" thickBot="1" x14ac:dyDescent="0.35">
      <c r="B56" s="19"/>
      <c r="C56" s="35"/>
      <c r="D56" s="15"/>
      <c r="E56" s="15"/>
      <c r="F56" s="15"/>
      <c r="G56" s="15"/>
      <c r="H56" s="15"/>
      <c r="I56" s="15"/>
      <c r="J56" s="15"/>
      <c r="K56" s="15"/>
      <c r="L56" s="71"/>
      <c r="M56" s="15"/>
      <c r="N56" s="15"/>
      <c r="O56" s="15"/>
      <c r="P56" s="15"/>
      <c r="Q56" s="15"/>
      <c r="R56" s="15"/>
      <c r="S56" s="15"/>
      <c r="T56" s="16"/>
      <c r="U56" s="15"/>
      <c r="V56" s="15"/>
      <c r="W56" s="15"/>
      <c r="X56" s="15"/>
      <c r="Y56" s="15"/>
      <c r="Z56" s="15"/>
      <c r="AA56" s="17"/>
    </row>
    <row r="57" spans="2:27" ht="17.25" customHeight="1" x14ac:dyDescent="0.3">
      <c r="B57" s="20"/>
      <c r="C57" s="21"/>
      <c r="N57" s="1"/>
      <c r="T57" s="2"/>
    </row>
    <row r="58" spans="2:27" ht="24.9" customHeight="1" x14ac:dyDescent="0.3">
      <c r="B58" s="20"/>
      <c r="L58" s="75"/>
      <c r="N58" s="1"/>
      <c r="T58" s="2"/>
    </row>
    <row r="59" spans="2:27" ht="23.1" hidden="1" customHeight="1" x14ac:dyDescent="0.3">
      <c r="B59" s="2"/>
      <c r="J59" s="60" t="s">
        <v>916</v>
      </c>
      <c r="L59" s="75">
        <f>L38</f>
        <v>35.430185369999997</v>
      </c>
      <c r="N59" s="1"/>
      <c r="T59" s="2"/>
    </row>
    <row r="60" spans="2:27" ht="20.100000000000001" hidden="1" customHeight="1" x14ac:dyDescent="0.3">
      <c r="B60" s="2"/>
      <c r="J60" s="60" t="s">
        <v>917</v>
      </c>
      <c r="L60" s="75">
        <f>L41</f>
        <v>11.717827765535992</v>
      </c>
      <c r="N60" s="1"/>
      <c r="T60" s="2"/>
    </row>
    <row r="61" spans="2:27" ht="20.100000000000001" hidden="1" customHeight="1" x14ac:dyDescent="0.3">
      <c r="B61" s="2"/>
      <c r="J61" s="60" t="s">
        <v>918</v>
      </c>
      <c r="L61" s="75">
        <f>L44</f>
        <v>0</v>
      </c>
      <c r="N61" s="1"/>
      <c r="T61" s="2"/>
    </row>
    <row r="62" spans="2:27" ht="20.100000000000001" hidden="1" customHeight="1" x14ac:dyDescent="0.3">
      <c r="B62" s="2"/>
      <c r="H62" s="60"/>
      <c r="L62" s="886">
        <f>L46</f>
        <v>48.389099999999999</v>
      </c>
      <c r="N62" s="1"/>
      <c r="T62" s="2"/>
    </row>
    <row r="63" spans="2:27" ht="20.100000000000001" hidden="1" customHeight="1" x14ac:dyDescent="0.3">
      <c r="B63" s="2"/>
      <c r="L63" s="886">
        <f>L48</f>
        <v>153.92964599999999</v>
      </c>
      <c r="N63" s="1"/>
      <c r="T63" s="2"/>
    </row>
    <row r="64" spans="2:27" ht="20.100000000000001" hidden="1" customHeight="1" x14ac:dyDescent="0.3">
      <c r="B64" s="2"/>
      <c r="L64" s="886">
        <f>L49</f>
        <v>1056.4019999999998</v>
      </c>
      <c r="N64" s="1"/>
      <c r="T64" s="2"/>
    </row>
    <row r="65" spans="2:20" ht="20.100000000000001" customHeight="1" x14ac:dyDescent="0.3">
      <c r="B65" s="2"/>
      <c r="N65" s="1"/>
      <c r="T65" s="2"/>
    </row>
    <row r="66" spans="2:20" ht="20.100000000000001" customHeight="1" x14ac:dyDescent="0.3">
      <c r="B66" s="2"/>
      <c r="N66" s="1"/>
      <c r="T66" s="2"/>
    </row>
    <row r="67" spans="2:20" ht="20.100000000000001" customHeight="1" x14ac:dyDescent="0.3">
      <c r="B67" s="2"/>
      <c r="N67" s="1"/>
      <c r="T67" s="2"/>
    </row>
    <row r="68" spans="2:20" ht="16.2" x14ac:dyDescent="0.3">
      <c r="B68" s="2"/>
      <c r="N68" s="1"/>
      <c r="T68" s="2"/>
    </row>
    <row r="69" spans="2:20" ht="16.2" x14ac:dyDescent="0.3">
      <c r="B69" s="2"/>
      <c r="N69" s="1"/>
      <c r="T69" s="2"/>
    </row>
    <row r="70" spans="2:20" ht="16.2" x14ac:dyDescent="0.3">
      <c r="B70" s="2"/>
      <c r="N70" s="1"/>
      <c r="T70" s="2"/>
    </row>
    <row r="71" spans="2:20" ht="19.5" customHeight="1" x14ac:dyDescent="0.3">
      <c r="B71" s="2"/>
      <c r="N71" s="1"/>
      <c r="T71" s="2"/>
    </row>
    <row r="72" spans="2:20" ht="19.5" customHeight="1" x14ac:dyDescent="0.3">
      <c r="B72" s="22"/>
      <c r="C72" s="23"/>
      <c r="N72" s="1"/>
      <c r="T72" s="2"/>
    </row>
    <row r="73" spans="2:20" ht="19.5" customHeight="1" x14ac:dyDescent="0.3">
      <c r="B73" s="22"/>
      <c r="C73" s="23"/>
      <c r="N73" s="1"/>
      <c r="T73" s="2"/>
    </row>
    <row r="74" spans="2:20" ht="19.5" customHeight="1" x14ac:dyDescent="0.3">
      <c r="B74" s="22"/>
      <c r="C74" s="23"/>
      <c r="N74" s="1"/>
      <c r="T74" s="2"/>
    </row>
    <row r="75" spans="2:20" ht="19.5" customHeight="1" x14ac:dyDescent="0.3">
      <c r="B75" s="22"/>
      <c r="C75" s="23"/>
      <c r="N75" s="1"/>
      <c r="T75" s="2"/>
    </row>
    <row r="76" spans="2:20" ht="19.5" customHeight="1" x14ac:dyDescent="0.3">
      <c r="B76" s="22"/>
      <c r="C76" s="23"/>
      <c r="N76" s="1"/>
      <c r="T76" s="2"/>
    </row>
    <row r="77" spans="2:20" ht="20.25" customHeight="1" x14ac:dyDescent="0.3">
      <c r="N77" s="1"/>
      <c r="T77" s="2"/>
    </row>
    <row r="78" spans="2:20" ht="24" customHeight="1" x14ac:dyDescent="0.3">
      <c r="N78" s="1"/>
      <c r="T78" s="2"/>
    </row>
    <row r="79" spans="2:20" x14ac:dyDescent="0.2">
      <c r="N79" s="1"/>
    </row>
    <row r="80" spans="2:20" x14ac:dyDescent="0.2">
      <c r="N80" s="1"/>
    </row>
    <row r="81" spans="14:14" x14ac:dyDescent="0.2">
      <c r="N81" s="1"/>
    </row>
    <row r="82" spans="14:14" ht="15.9" customHeight="1" x14ac:dyDescent="0.2">
      <c r="N82" s="1"/>
    </row>
    <row r="83" spans="14:14" ht="15.9" customHeight="1" x14ac:dyDescent="0.2">
      <c r="N83" s="1"/>
    </row>
    <row r="84" spans="14:14" ht="15.9" customHeight="1" x14ac:dyDescent="0.2">
      <c r="N84" s="1"/>
    </row>
    <row r="85" spans="14:14" ht="15.9" customHeight="1" x14ac:dyDescent="0.2">
      <c r="N85" s="1"/>
    </row>
    <row r="86" spans="14:14" x14ac:dyDescent="0.2">
      <c r="N86" s="1"/>
    </row>
    <row r="87" spans="14:14" x14ac:dyDescent="0.2">
      <c r="N87" s="1"/>
    </row>
    <row r="88" spans="14:14" x14ac:dyDescent="0.2">
      <c r="N88" s="1"/>
    </row>
    <row r="89" spans="14:14" x14ac:dyDescent="0.2">
      <c r="N89" s="1"/>
    </row>
    <row r="90" spans="14:14" x14ac:dyDescent="0.2">
      <c r="N90" s="1"/>
    </row>
    <row r="91" spans="14:14" x14ac:dyDescent="0.2">
      <c r="N91" s="1"/>
    </row>
    <row r="92" spans="14:14" x14ac:dyDescent="0.2">
      <c r="N92" s="1"/>
    </row>
    <row r="93" spans="14:14" x14ac:dyDescent="0.2">
      <c r="N93" s="1"/>
    </row>
    <row r="94" spans="14:14" x14ac:dyDescent="0.2">
      <c r="N94" s="1"/>
    </row>
    <row r="95" spans="14:14" x14ac:dyDescent="0.2">
      <c r="N95" s="1"/>
    </row>
    <row r="96" spans="14:14" x14ac:dyDescent="0.2">
      <c r="N96" s="1"/>
    </row>
    <row r="97" spans="14:14" x14ac:dyDescent="0.2">
      <c r="N97" s="1"/>
    </row>
    <row r="98" spans="14:14" x14ac:dyDescent="0.2">
      <c r="N98" s="1"/>
    </row>
    <row r="99" spans="14:14" x14ac:dyDescent="0.2">
      <c r="N99" s="1"/>
    </row>
    <row r="100" spans="14:14" x14ac:dyDescent="0.2">
      <c r="N100" s="1"/>
    </row>
    <row r="101" spans="14:14" x14ac:dyDescent="0.2">
      <c r="N101" s="1"/>
    </row>
    <row r="102" spans="14:14" x14ac:dyDescent="0.2">
      <c r="N102" s="1"/>
    </row>
    <row r="103" spans="14:14" x14ac:dyDescent="0.2">
      <c r="N103" s="1"/>
    </row>
    <row r="104" spans="14:14" x14ac:dyDescent="0.2">
      <c r="N104" s="1"/>
    </row>
    <row r="105" spans="14:14" x14ac:dyDescent="0.2">
      <c r="N105" s="1"/>
    </row>
    <row r="106" spans="14:14" x14ac:dyDescent="0.2">
      <c r="N106" s="1"/>
    </row>
    <row r="107" spans="14:14" x14ac:dyDescent="0.2">
      <c r="N107" s="1"/>
    </row>
    <row r="108" spans="14:14" x14ac:dyDescent="0.2">
      <c r="N108" s="1"/>
    </row>
    <row r="109" spans="14:14" x14ac:dyDescent="0.2">
      <c r="N109" s="1"/>
    </row>
    <row r="110" spans="14:14" x14ac:dyDescent="0.2">
      <c r="N110" s="1"/>
    </row>
    <row r="111" spans="14:14" x14ac:dyDescent="0.2">
      <c r="N111" s="1"/>
    </row>
    <row r="112" spans="14:14" x14ac:dyDescent="0.2">
      <c r="N112" s="1"/>
    </row>
    <row r="113" spans="14:14" x14ac:dyDescent="0.2">
      <c r="N113" s="1"/>
    </row>
    <row r="114" spans="14:14" x14ac:dyDescent="0.2">
      <c r="N114" s="1"/>
    </row>
    <row r="115" spans="14:14" x14ac:dyDescent="0.2">
      <c r="N115" s="1"/>
    </row>
    <row r="116" spans="14:14" x14ac:dyDescent="0.2">
      <c r="N116" s="1"/>
    </row>
    <row r="117" spans="14:14" x14ac:dyDescent="0.2">
      <c r="N117" s="1"/>
    </row>
    <row r="118" spans="14:14" x14ac:dyDescent="0.2">
      <c r="N118" s="1"/>
    </row>
    <row r="119" spans="14:14" x14ac:dyDescent="0.2">
      <c r="N119" s="1"/>
    </row>
    <row r="120" spans="14:14" x14ac:dyDescent="0.2">
      <c r="N120" s="1"/>
    </row>
    <row r="121" spans="14:14" x14ac:dyDescent="0.2">
      <c r="N121" s="1"/>
    </row>
    <row r="122" spans="14:14" x14ac:dyDescent="0.2">
      <c r="N122" s="1"/>
    </row>
    <row r="123" spans="14:14" x14ac:dyDescent="0.2">
      <c r="N123" s="1"/>
    </row>
    <row r="124" spans="14:14" x14ac:dyDescent="0.2">
      <c r="N124" s="1"/>
    </row>
    <row r="125" spans="14:14" x14ac:dyDescent="0.2">
      <c r="N125" s="1"/>
    </row>
    <row r="126" spans="14:14" x14ac:dyDescent="0.2">
      <c r="N126" s="1"/>
    </row>
    <row r="127" spans="14:14" x14ac:dyDescent="0.2">
      <c r="N127" s="1"/>
    </row>
    <row r="128" spans="14:14" x14ac:dyDescent="0.2">
      <c r="N128" s="1"/>
    </row>
    <row r="129" spans="14:14" x14ac:dyDescent="0.2">
      <c r="N129" s="1"/>
    </row>
    <row r="130" spans="14:14" x14ac:dyDescent="0.2">
      <c r="N130" s="1"/>
    </row>
    <row r="131" spans="14:14" x14ac:dyDescent="0.2">
      <c r="N131" s="1"/>
    </row>
  </sheetData>
  <sheetProtection algorithmName="SHA-512" hashValue="kbKz9pr1P4Ipb2n1JR8vQO8VDjdWgq1BihWGGpqGFzjKj1KC/DmBmolCImTl93aRPgDz0PMCMnynJwKa556XVg==" saltValue="gcor3molAOcK/z+NZZ343Q==" spinCount="100000" sheet="1" objects="1" scenarios="1"/>
  <mergeCells count="80">
    <mergeCell ref="C41:J41"/>
    <mergeCell ref="C45:J45"/>
    <mergeCell ref="C44:H44"/>
    <mergeCell ref="I39:J39"/>
    <mergeCell ref="I40:J40"/>
    <mergeCell ref="I44:J44"/>
    <mergeCell ref="I42:J42"/>
    <mergeCell ref="O15:P15"/>
    <mergeCell ref="C16:D16"/>
    <mergeCell ref="C12:M12"/>
    <mergeCell ref="O12:P12"/>
    <mergeCell ref="R12:R17"/>
    <mergeCell ref="C17:D17"/>
    <mergeCell ref="C13:D13"/>
    <mergeCell ref="E13:F13"/>
    <mergeCell ref="G13:H13"/>
    <mergeCell ref="B2:E2"/>
    <mergeCell ref="B6:D6"/>
    <mergeCell ref="B7:D7"/>
    <mergeCell ref="C28:H28"/>
    <mergeCell ref="C30:H30"/>
    <mergeCell ref="C21:D21"/>
    <mergeCell ref="C29:J29"/>
    <mergeCell ref="C18:D18"/>
    <mergeCell ref="I28:J28"/>
    <mergeCell ref="I13:K13"/>
    <mergeCell ref="B9:AA10"/>
    <mergeCell ref="S12:Z17"/>
    <mergeCell ref="L13:M13"/>
    <mergeCell ref="C14:K14"/>
    <mergeCell ref="L14:M14"/>
    <mergeCell ref="C15:D15"/>
    <mergeCell ref="C55:D55"/>
    <mergeCell ref="C39:H39"/>
    <mergeCell ref="C40:H40"/>
    <mergeCell ref="C42:H42"/>
    <mergeCell ref="C43:H43"/>
    <mergeCell ref="C54:J54"/>
    <mergeCell ref="I52:J52"/>
    <mergeCell ref="I51:J51"/>
    <mergeCell ref="I53:J53"/>
    <mergeCell ref="C49:H49"/>
    <mergeCell ref="C50:J50"/>
    <mergeCell ref="C51:H51"/>
    <mergeCell ref="I46:J46"/>
    <mergeCell ref="I48:J48"/>
    <mergeCell ref="I49:J49"/>
    <mergeCell ref="I47:J47"/>
    <mergeCell ref="I31:J31"/>
    <mergeCell ref="I33:J33"/>
    <mergeCell ref="C47:H47"/>
    <mergeCell ref="C53:H53"/>
    <mergeCell ref="C46:H46"/>
    <mergeCell ref="C48:H48"/>
    <mergeCell ref="C52:H52"/>
    <mergeCell ref="I43:J43"/>
    <mergeCell ref="C31:H31"/>
    <mergeCell ref="C33:H33"/>
    <mergeCell ref="C34:H34"/>
    <mergeCell ref="C35:H35"/>
    <mergeCell ref="C36:H36"/>
    <mergeCell ref="C32:J32"/>
    <mergeCell ref="C37:J37"/>
    <mergeCell ref="C38:J38"/>
    <mergeCell ref="U38:U39"/>
    <mergeCell ref="V38:V39"/>
    <mergeCell ref="S18:Z34"/>
    <mergeCell ref="C22:D22"/>
    <mergeCell ref="C23:D23"/>
    <mergeCell ref="C26:D26"/>
    <mergeCell ref="C27:D27"/>
    <mergeCell ref="O28:P28"/>
    <mergeCell ref="I34:J34"/>
    <mergeCell ref="I30:J30"/>
    <mergeCell ref="S38:S39"/>
    <mergeCell ref="T38:T39"/>
    <mergeCell ref="R38:R39"/>
    <mergeCell ref="R18:R34"/>
    <mergeCell ref="I35:J35"/>
    <mergeCell ref="I36:J36"/>
  </mergeCells>
  <dataValidations count="3">
    <dataValidation type="list" allowBlank="1" showInputMessage="1" showErrorMessage="1" sqref="I30:I31 I33:I36 I39:I40 I42:I44 I48:I49 I46 I51:I52" xr:uid="{00000000-0002-0000-0200-000000000000}">
      <formula1>$J$59:$J$61</formula1>
    </dataValidation>
    <dataValidation type="textLength" operator="lessThan" allowBlank="1" showInputMessage="1" showErrorMessage="1" errorTitle="LONGITUD MÀXIMA ADMESA" error="El redactat no pot superar els 3.000 caràters amb espais" promptTitle="EVOLUCIÓ EMISSIONS GEH 2022-2021" prompt="Evolució emissions GEH global i per categories d'emissions, explicant els principals motius de redució o d'increment de cada categoria d'emissions reportada. Longitud màxima admesa: 3000 caràcters amb espais_x000a_" sqref="S12:Z17" xr:uid="{00000000-0002-0000-0200-000001000000}">
      <formula1>3000</formula1>
    </dataValidation>
    <dataValidation type="textLength" operator="lessThan" allowBlank="1" showInputMessage="1" showErrorMessage="1" errorTitle="LONGITUD MÀXIMA ADMESA" error="El redactat no pot superar els 2.200 caràters amb espais" promptTitle="DESCRIPCIÓ INVENTARI GEH 2022" prompt="Detalleu les fonts d'emissió de GEH que estan incloses a l'Inventari 2022. Longitud màxima admesa: 2200 caràcters amb espais" sqref="S18:Z34" xr:uid="{00000000-0002-0000-0200-000002000000}">
      <formula1>2200</formula1>
    </dataValidation>
  </dataValidations>
  <pageMargins left="0.22" right="0.21" top="0.38" bottom="0.35" header="0.25" footer="0.26"/>
  <pageSetup paperSize="9" scale="50" orientation="portrait" r:id="rId1"/>
  <headerFooter alignWithMargins="0"/>
  <colBreaks count="1" manualBreakCount="1">
    <brk id="20" max="42" man="1"/>
  </colBreaks>
  <ignoredErrors>
    <ignoredError sqref="V43 L41 L47 L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0906" r:id="rId4" name="Button 10">
              <controlPr defaultSize="0" print="0" autoFill="0" autoPict="0" macro="[0]!Botó57_Clic">
                <anchor moveWithCells="1" sizeWithCells="1">
                  <from>
                    <xdr:col>8</xdr:col>
                    <xdr:colOff>297180</xdr:colOff>
                    <xdr:row>4</xdr:row>
                    <xdr:rowOff>68580</xdr:rowOff>
                  </from>
                  <to>
                    <xdr:col>11</xdr:col>
                    <xdr:colOff>670560</xdr:colOff>
                    <xdr:row>6</xdr:row>
                    <xdr:rowOff>68580</xdr:rowOff>
                  </to>
                </anchor>
              </controlPr>
            </control>
          </mc:Choice>
        </mc:AlternateContent>
        <mc:AlternateContent xmlns:mc="http://schemas.openxmlformats.org/markup-compatibility/2006">
          <mc:Choice Requires="x14">
            <control shapeId="80907" r:id="rId5" name="Button 11">
              <controlPr defaultSize="0" print="0" autoFill="0" autoPict="0" macro="[0]!Botó56_Clic">
                <anchor moveWithCells="1" sizeWithCells="1">
                  <from>
                    <xdr:col>11</xdr:col>
                    <xdr:colOff>1455420</xdr:colOff>
                    <xdr:row>4</xdr:row>
                    <xdr:rowOff>45720</xdr:rowOff>
                  </from>
                  <to>
                    <xdr:col>14</xdr:col>
                    <xdr:colOff>754380</xdr:colOff>
                    <xdr:row>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Origens!$B$2:$B$8</xm:f>
          </x14:formula1>
          <xm:sqref>M16:M18 M46:M49 M21:M26 M30:M31 M33:M36 M39:M40 M42:M44 M51:M53</xm:sqref>
        </x14:dataValidation>
        <x14:dataValidation type="list" allowBlank="1" showInputMessage="1" showErrorMessage="1" xr:uid="{00000000-0002-0000-0200-000004000000}">
          <x14:formula1>
            <xm:f>Indicadors!$B$2:$B$7</xm:f>
          </x14:formula1>
          <xm:sqref>T52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ull16"/>
  <dimension ref="A1:DE5"/>
  <sheetViews>
    <sheetView workbookViewId="0">
      <selection activeCell="A3" sqref="A3"/>
    </sheetView>
  </sheetViews>
  <sheetFormatPr defaultColWidth="9.109375" defaultRowHeight="13.2" x14ac:dyDescent="0.25"/>
  <cols>
    <col min="2" max="2" width="29" bestFit="1" customWidth="1"/>
    <col min="3" max="3" width="13.6640625" customWidth="1"/>
    <col min="4" max="4" width="14.88671875" customWidth="1"/>
    <col min="103" max="103" width="14.5546875" bestFit="1" customWidth="1"/>
  </cols>
  <sheetData>
    <row r="1" spans="1:109" x14ac:dyDescent="0.25">
      <c r="A1" s="82" t="s">
        <v>928</v>
      </c>
      <c r="B1">
        <v>25073</v>
      </c>
      <c r="C1">
        <v>52116</v>
      </c>
    </row>
    <row r="2" spans="1:109" ht="15.6" x14ac:dyDescent="0.3">
      <c r="A2" t="s">
        <v>929</v>
      </c>
      <c r="B2" t="s">
        <v>930</v>
      </c>
      <c r="C2">
        <v>32</v>
      </c>
      <c r="D2">
        <v>33</v>
      </c>
      <c r="E2" s="76">
        <v>40</v>
      </c>
      <c r="F2" s="76">
        <v>110</v>
      </c>
      <c r="G2" s="76">
        <v>121</v>
      </c>
      <c r="H2" s="76">
        <v>132</v>
      </c>
      <c r="I2" s="76">
        <v>156</v>
      </c>
      <c r="J2" s="76">
        <v>10</v>
      </c>
      <c r="K2" s="76">
        <v>244459</v>
      </c>
      <c r="L2" s="76">
        <v>41</v>
      </c>
      <c r="M2" s="76">
        <v>109</v>
      </c>
      <c r="N2" s="76">
        <v>120</v>
      </c>
      <c r="O2" s="76">
        <v>131</v>
      </c>
      <c r="P2" s="76">
        <v>143</v>
      </c>
      <c r="Q2" s="76">
        <v>155</v>
      </c>
      <c r="R2" s="76">
        <v>9</v>
      </c>
      <c r="S2" s="76">
        <v>244460</v>
      </c>
      <c r="T2" s="76">
        <v>42</v>
      </c>
      <c r="U2" s="76">
        <v>111</v>
      </c>
      <c r="V2" s="76">
        <v>122</v>
      </c>
      <c r="W2" s="76">
        <v>133</v>
      </c>
      <c r="X2" s="76">
        <v>145</v>
      </c>
      <c r="Y2" s="76">
        <v>157</v>
      </c>
      <c r="Z2" s="76">
        <v>11</v>
      </c>
      <c r="AA2" s="76">
        <v>244461</v>
      </c>
      <c r="AB2" s="76">
        <v>102</v>
      </c>
      <c r="AC2" s="76">
        <v>112</v>
      </c>
      <c r="AD2" s="76">
        <v>123</v>
      </c>
      <c r="AE2" s="76">
        <v>134</v>
      </c>
      <c r="AF2" s="76">
        <v>146</v>
      </c>
      <c r="AG2" s="76">
        <v>158</v>
      </c>
      <c r="AH2" s="76">
        <v>12</v>
      </c>
      <c r="AI2" s="76">
        <v>244462</v>
      </c>
      <c r="AJ2" s="84">
        <v>241658</v>
      </c>
      <c r="AK2" s="84">
        <v>241659</v>
      </c>
      <c r="AL2" s="84">
        <v>241660</v>
      </c>
      <c r="AM2" s="84">
        <v>241661</v>
      </c>
      <c r="AN2" s="84">
        <v>241662</v>
      </c>
      <c r="AO2" s="84">
        <v>241663</v>
      </c>
      <c r="AP2" s="84">
        <v>241664</v>
      </c>
      <c r="AQ2" s="78">
        <v>244463</v>
      </c>
      <c r="AR2" s="76">
        <v>244464</v>
      </c>
      <c r="AS2" s="76">
        <v>243792</v>
      </c>
      <c r="AT2" s="76">
        <v>243793</v>
      </c>
      <c r="AU2" s="76">
        <v>244465</v>
      </c>
      <c r="AV2" s="76">
        <v>243794</v>
      </c>
      <c r="AW2" s="76">
        <v>244466</v>
      </c>
      <c r="AX2" s="76">
        <v>107</v>
      </c>
      <c r="AY2" s="76">
        <v>244468</v>
      </c>
      <c r="AZ2" s="84">
        <v>244474</v>
      </c>
      <c r="BA2" s="84">
        <v>240745</v>
      </c>
      <c r="BB2" s="84">
        <v>240746</v>
      </c>
      <c r="BC2" s="84">
        <v>240747</v>
      </c>
      <c r="BD2" s="84">
        <v>240749</v>
      </c>
      <c r="BE2" s="84">
        <v>240750</v>
      </c>
      <c r="BF2" s="84">
        <v>240751</v>
      </c>
      <c r="BG2" s="84">
        <v>240753</v>
      </c>
      <c r="BH2" s="84">
        <v>240754</v>
      </c>
      <c r="BI2" s="84">
        <v>240755</v>
      </c>
      <c r="BJ2" s="76">
        <v>244387</v>
      </c>
      <c r="BK2" s="84">
        <v>244388</v>
      </c>
      <c r="BL2" s="84">
        <v>244389</v>
      </c>
      <c r="BM2" s="84">
        <v>244472</v>
      </c>
      <c r="BN2" s="76">
        <v>244397</v>
      </c>
      <c r="BO2" s="76">
        <v>244470</v>
      </c>
      <c r="BP2" s="83">
        <v>240662</v>
      </c>
      <c r="BQ2" s="76">
        <v>244475</v>
      </c>
      <c r="BR2" s="83">
        <v>54</v>
      </c>
      <c r="BS2" s="76">
        <v>244481</v>
      </c>
      <c r="BT2" s="83">
        <v>55</v>
      </c>
      <c r="BU2" s="76">
        <v>244477</v>
      </c>
      <c r="BV2" s="83">
        <v>53</v>
      </c>
      <c r="BW2" s="76">
        <v>244478</v>
      </c>
      <c r="BX2" s="83">
        <v>23</v>
      </c>
      <c r="BY2" s="76">
        <v>244479</v>
      </c>
      <c r="BZ2" s="83">
        <v>19</v>
      </c>
      <c r="CA2" s="76">
        <v>244482</v>
      </c>
      <c r="CB2" s="83">
        <v>7</v>
      </c>
      <c r="CC2" s="76">
        <v>244480</v>
      </c>
      <c r="CD2" s="83">
        <v>25</v>
      </c>
      <c r="CE2" s="76">
        <v>244485</v>
      </c>
      <c r="CF2" s="83">
        <v>26</v>
      </c>
      <c r="CG2" s="76">
        <v>244487</v>
      </c>
      <c r="CH2" s="83">
        <v>27</v>
      </c>
      <c r="CI2" s="76">
        <v>244490</v>
      </c>
      <c r="CJ2" s="83">
        <v>57</v>
      </c>
      <c r="CK2" s="76">
        <v>244492</v>
      </c>
      <c r="CL2" s="83">
        <v>60</v>
      </c>
      <c r="CM2" s="76">
        <v>244495</v>
      </c>
      <c r="CN2" s="83">
        <v>49</v>
      </c>
      <c r="CO2" s="76">
        <v>244497</v>
      </c>
      <c r="CP2" s="83">
        <v>240689</v>
      </c>
      <c r="CQ2" s="76">
        <v>331000</v>
      </c>
      <c r="CR2" s="76">
        <v>244169</v>
      </c>
      <c r="CS2" s="77">
        <v>244171</v>
      </c>
      <c r="CT2" s="77">
        <v>244172</v>
      </c>
      <c r="CU2" s="77">
        <v>244173</v>
      </c>
      <c r="CV2" s="76">
        <v>244362</v>
      </c>
      <c r="CW2" s="76">
        <v>244363</v>
      </c>
      <c r="CX2" s="77">
        <v>333099</v>
      </c>
      <c r="CY2" s="457">
        <v>331356</v>
      </c>
      <c r="CZ2">
        <v>240695</v>
      </c>
      <c r="DA2">
        <v>330990</v>
      </c>
      <c r="DB2" s="885">
        <v>343621</v>
      </c>
      <c r="DC2" s="885">
        <v>343622</v>
      </c>
      <c r="DD2" s="885">
        <v>343865</v>
      </c>
      <c r="DE2" s="885">
        <v>343866</v>
      </c>
    </row>
    <row r="3" spans="1:109" ht="14.4" x14ac:dyDescent="0.25">
      <c r="B3" t="str">
        <f>'Comunicació AAVV'!G13&amp;"avaluacio"&amp;2024</f>
        <v>2001-Q6750002E-00avaluacio2024</v>
      </c>
      <c r="C3" t="str">
        <f>'Comunicació AAVV'!S12</f>
        <v xml:space="preserve">
El 2024, les emissions totals de la UdG s’han reduït un 12,2% respecte l’any anterior.
Emissions directes: les de la combustió de fonts fixes han disminuït un 23% gràcies a les mesures del Pla d’Emergència Energètica de 2022. Les emissions del transport propi han augmentat un 16,3% per l’increment de desplaçaments per treballs de camp (projectes de recerca). Es donen de baixa dos vehicles per l'adquisició de dos elèctrics (Pla d’electrificació UdG –  Actuació PAV 2025), amb impacte visible a l’inventari de 2025. S’han reduït les emissions de gasos fluorats per l’augment del manteniment, malgrat la presència d’equips obsolets.
Les emissions indirectes d’electricitat continuen sent nul·les, ja que prové al 100% de fonts renovables amb GdO.
Emissions indirectes: reducció d'un 11,5%. En destaquen:
•	El transport per accedir als campus ha reduït les emissions un 12,5%. Segons l’enquesta de mobilitat, l’ús del vehicle privat individual ha caigut 3,7 punts i el transport públic ha augmentat un 7,6%. En el cas de l’estudiantat (visitants/client), la mobilitat en transport públic és el 36%, amb una reducció del 18% en emissions.
•	Les emissions dels viatges de negoci han baixat un 17,4%, especialment per la reducció del 20% dels vols.
•	Les emissions per residus han caigut un 4%, tot i que aquest indicador presenta molta variabilitat.
•	Les del consum d’aigua han baixat un 4,4% gràcies a les primeres mesures d’estalvi com la supressió del reg. L’efecte serà més evident en el proper inventari amb el desplegament del Pla de sequera.
•	Les emissions per compra de matèries primeres, centrades en el consum de paper (residu comercial de la UdG), han disminuït un 26,6% gràcies a la consolidació de l’e-administració i la digitalització.
•	Finalment, les emissions dels béns de capital han caigut un 5,6%, en part per la superació del llindar de vida útil (50 anys) d’un edifici (segons Informe MIES).</v>
      </c>
      <c r="D3" t="str">
        <f>'Comunicació AAVV'!S18</f>
        <v xml:space="preserve">Descripció de l’inventari: L’inventari d’emissions inclou les emissions directes derivades de la combustió en fonts fixes de les calderes de gas natural, mòbils de la flota de vehicles UdG i les emissions fugitives de gasos fluorats dels equips de clima i refrigeració. També s’inclouen les emissions indirectes de: 
-	Consum d’electricitat adquirida (d’origen 100% renovable)
-	Transport  in itinere del personal treballador (PTGAS i PDI), dels clients i visitants que correspon a la mobilitat de l’estudiantat per accedir als campus així com els desplaçaments de l’estudiantat Outgoing (Erasmus, SICUE, Prometeu), més els viatges de projectes de Voluntariat Internacional i de projectes de Cooperació Internacional i, també els viatges de negocis corresponent a la mobilitat del personal UdG per temes de gestió, recerca, etc.
-	Tractament de residus municipals o assimilables (envasos lleugers, paper, cartró, resta) i altres residus (residus perillosos de laboratori)
-	Consum d’aigua provinent de la xarxa
-	Béns de capital (equipaments de nova construcció i existents fins a 50 anys de vida útil </v>
      </c>
      <c r="E3" s="79">
        <f>'Comunicació AAVV'!E16</f>
        <v>418.46289264000001</v>
      </c>
      <c r="F3" s="79">
        <f>'Comunicació AAVV'!F16</f>
        <v>0.20388956280000001</v>
      </c>
      <c r="G3" s="79">
        <f>'Comunicació AAVV'!G16</f>
        <v>1.0418514892799999</v>
      </c>
      <c r="H3" s="79">
        <f>'Comunicació AAVV'!H16</f>
        <v>0</v>
      </c>
      <c r="I3" s="79">
        <f>'Comunicació AAVV'!J16</f>
        <v>0</v>
      </c>
      <c r="J3" s="79">
        <f>'Comunicació AAVV'!K16</f>
        <v>0</v>
      </c>
      <c r="K3" s="80" t="str">
        <f>LEFT('Comunicació AAVV'!M16,1)</f>
        <v>1</v>
      </c>
      <c r="L3" s="79">
        <f>'Comunicació AAVV'!E17</f>
        <v>19.97861589</v>
      </c>
      <c r="M3" s="79">
        <f>'Comunicació AAVV'!F17</f>
        <v>0.16366624999999999</v>
      </c>
      <c r="N3" s="79">
        <f>'Comunicació AAVV'!G17</f>
        <v>4.3736399999999998E-3</v>
      </c>
      <c r="O3" s="79">
        <f>'Comunicació AAVV'!H17</f>
        <v>0</v>
      </c>
      <c r="P3" s="79">
        <f>'Comunicació AAVV'!I17</f>
        <v>0</v>
      </c>
      <c r="Q3" s="79">
        <f>'Comunicació AAVV'!J17</f>
        <v>0</v>
      </c>
      <c r="R3" s="79">
        <f>'Comunicació AAVV'!K17</f>
        <v>0</v>
      </c>
      <c r="S3" s="80" t="str">
        <f>LEFT('Comunicació AAVV'!M17,1)</f>
        <v>1</v>
      </c>
      <c r="T3" s="79">
        <f>'Comunicació AAVV'!E18</f>
        <v>0</v>
      </c>
      <c r="U3" s="79">
        <f>'Comunicació AAVV'!F18</f>
        <v>0</v>
      </c>
      <c r="V3" s="79">
        <f>'Comunicació AAVV'!G18</f>
        <v>0</v>
      </c>
      <c r="W3" s="79">
        <f>'Comunicació AAVV'!H18</f>
        <v>22.56</v>
      </c>
      <c r="X3" s="79">
        <f>'Comunicació AAVV'!I18</f>
        <v>0</v>
      </c>
      <c r="Y3" s="79">
        <f>'Comunicació AAVV'!J18</f>
        <v>0</v>
      </c>
      <c r="Z3" s="79">
        <f>'Comunicació AAVV'!K18</f>
        <v>0</v>
      </c>
      <c r="AA3" s="80" t="str">
        <f>LEFT('Comunicació AAVV'!M18,1)</f>
        <v>1</v>
      </c>
      <c r="AB3" s="79">
        <f>'Comunicació AAVV'!E21</f>
        <v>0</v>
      </c>
      <c r="AC3" s="79">
        <f>'Comunicació AAVV'!F21</f>
        <v>0</v>
      </c>
      <c r="AD3" s="79">
        <f>'Comunicació AAVV'!G21</f>
        <v>0</v>
      </c>
      <c r="AE3" s="79">
        <f>'Comunicació AAVV'!H21</f>
        <v>0</v>
      </c>
      <c r="AF3" s="79">
        <f>'Comunicació AAVV'!I21</f>
        <v>0</v>
      </c>
      <c r="AG3" s="79">
        <f>'Comunicació AAVV'!J21</f>
        <v>0</v>
      </c>
      <c r="AH3" s="79">
        <f>'Comunicació AAVV'!K21</f>
        <v>0</v>
      </c>
      <c r="AI3" s="80" t="str">
        <f>LEFT('Comunicació AAVV'!M21,1)</f>
        <v>7</v>
      </c>
      <c r="AJ3" s="79">
        <f>'Comunicació AAVV'!E22</f>
        <v>0</v>
      </c>
      <c r="AK3" s="79">
        <f>'Comunicació AAVV'!F22</f>
        <v>0</v>
      </c>
      <c r="AL3" s="79">
        <f>'Comunicació AAVV'!G22</f>
        <v>0</v>
      </c>
      <c r="AM3" s="79">
        <f>'Comunicació AAVV'!H22</f>
        <v>0</v>
      </c>
      <c r="AN3" s="79">
        <f>'Comunicació AAVV'!I22</f>
        <v>0</v>
      </c>
      <c r="AO3" s="79">
        <f>'Comunicació AAVV'!J22</f>
        <v>0</v>
      </c>
      <c r="AP3" s="79">
        <f>'Comunicació AAVV'!K22</f>
        <v>0</v>
      </c>
      <c r="AQ3" s="80" t="str">
        <f>LEFT('Comunicació AAVV'!M22,1)</f>
        <v>7</v>
      </c>
      <c r="AR3" s="80" t="str">
        <f>LEFT('Comunicació AAVV'!M23,1)</f>
        <v>7</v>
      </c>
      <c r="AS3" s="85">
        <f>'Comunicació AAVV'!E24</f>
        <v>0</v>
      </c>
      <c r="AT3" s="79">
        <f>'Comunicació AAVV'!F24</f>
        <v>0</v>
      </c>
      <c r="AU3" s="80" t="str">
        <f>LEFT('Comunicació AAVV'!M24,1)</f>
        <v>7</v>
      </c>
      <c r="AV3" s="79">
        <f>'Comunicació AAVV'!E25</f>
        <v>0</v>
      </c>
      <c r="AW3" s="80" t="str">
        <f>LEFT('Comunicació AAVV'!M25,1)</f>
        <v>7</v>
      </c>
      <c r="AX3" s="79">
        <f>'Comunicació AAVV'!E26</f>
        <v>0</v>
      </c>
      <c r="AY3" s="79" t="str">
        <f>LEFT('Comunicació AAVV'!M26,1)</f>
        <v>7</v>
      </c>
      <c r="AZ3" t="str">
        <f>LEFT('Comunicació AAVV'!M30,1)</f>
        <v>7</v>
      </c>
      <c r="BA3" s="79">
        <f>'Comunicació AAVV'!S40</f>
        <v>0</v>
      </c>
      <c r="BB3" s="79" t="str">
        <f>IF('Comunicació AAVV'!T40="","",ROUND('Comunicació AAVV'!T40,2))</f>
        <v/>
      </c>
      <c r="BC3" s="79">
        <f>'Comunicació AAVV'!U40</f>
        <v>0</v>
      </c>
      <c r="BD3" s="79">
        <f>'Comunicació AAVV'!S41</f>
        <v>0</v>
      </c>
      <c r="BE3" s="79" t="str">
        <f>IF('Comunicació AAVV'!T41="","",ROUND('Comunicació AAVV'!T41,2))</f>
        <v/>
      </c>
      <c r="BF3" s="79">
        <f>'Comunicació AAVV'!U41</f>
        <v>0</v>
      </c>
      <c r="BG3" s="79">
        <f>'Comunicació AAVV'!S42</f>
        <v>5701098</v>
      </c>
      <c r="BH3" s="79">
        <f>IF('Comunicació AAVV'!T42="","",ROUND('Comunicació AAVV'!T42,2))</f>
        <v>0</v>
      </c>
      <c r="BI3" s="79">
        <f>'Comunicació AAVV'!U42</f>
        <v>0</v>
      </c>
      <c r="BJ3" s="79">
        <f>'Comunicació AAVV'!S43</f>
        <v>0</v>
      </c>
      <c r="BK3" s="79" t="str">
        <f>IF('Comunicació AAVV'!T43="","",ROUND('Comunicació AAVV'!T43,2))</f>
        <v/>
      </c>
      <c r="BL3" s="79">
        <f>'Comunicació AAVV'!U43</f>
        <v>0</v>
      </c>
      <c r="BM3" t="str">
        <f>LEFT('Comunicació AAVV'!V43,1)</f>
        <v/>
      </c>
      <c r="BN3" s="79">
        <f>'Comunicació AAVV'!S45</f>
        <v>0</v>
      </c>
      <c r="BO3" t="str">
        <f>LEFT('Comunicació AAVV'!V45,1)</f>
        <v/>
      </c>
      <c r="BP3" s="79">
        <f>IF(AND('Comunicació AAVV'!K31=0,'Comunicació AAVV'!I31="No s'emet"),'Comunicació AAVV'!K31,IF(AND('Comunicació AAVV'!K31=0,'Comunicació AAVV'!I31="S'emet i és significativa"),"",IF(AND('Comunicació AAVV'!K31=0,'Comunicació AAVV'!I31="S'emet i no és significativa"),"",'Comunicació AAVV'!K31)))</f>
        <v>0</v>
      </c>
      <c r="BQ3" t="str">
        <f>LEFT('Comunicació AAVV'!M31,1)</f>
        <v>7</v>
      </c>
      <c r="BR3" s="79" t="str">
        <f>IF(AND('Comunicació AAVV'!K33=0,'Comunicació AAVV'!I33="No s'emet"),'Comunicació AAVV'!K33,IF(AND('Comunicació AAVV'!K33=0,'Comunicació AAVV'!I33="S'emet i és significativa"),"",IF(AND('Comunicació AAVV'!K33=0,'Comunicació AAVV'!I33="S'emet i no és significativa"),"",'Comunicació AAVV'!K33)))</f>
        <v/>
      </c>
      <c r="BS3" t="str">
        <f>LEFT('Comunicació AAVV'!M33,1)</f>
        <v>1</v>
      </c>
      <c r="BT3" s="453">
        <f>IF(AND('Comunicació AAVV'!K34=0,'Comunicació AAVV'!I34="No s'emet"),'Comunicació AAVV'!K34,IF(AND('Comunicació AAVV'!K34=0,'Comunicació AAVV'!I34="S'emet i és significativa"),"",IF(AND('Comunicació AAVV'!K34=0,'Comunicació AAVV'!I34="S'emet i no és significativa"),"",'Comunicació AAVV'!K34)))</f>
        <v>1380.5751734918645</v>
      </c>
      <c r="BU3" t="str">
        <f>LEFT('Comunicació AAVV'!M34,1)</f>
        <v>1</v>
      </c>
      <c r="BV3" s="79">
        <f>IF(AND('Comunicació AAVV'!K35=0,'Comunicació AAVV'!I35="No s'emet"),'Comunicació AAVV'!K35,IF(AND('Comunicació AAVV'!K35=0,'Comunicació AAVV'!I35="S'emet i és significativa"),"",IF(AND('Comunicació AAVV'!K35=0,'Comunicació AAVV'!I35="S'emet i no és significativa"),"",'Comunicació AAVV'!K35)))</f>
        <v>5450.7588349174775</v>
      </c>
      <c r="BW3" t="str">
        <f>LEFT('Comunicació AAVV'!M35,1)</f>
        <v>1</v>
      </c>
      <c r="BX3" s="79">
        <f>IF(AND('Comunicació AAVV'!K36=0,'Comunicació AAVV'!I36="No s'emet"),'Comunicació AAVV'!K36,IF(AND('Comunicació AAVV'!K36=0,'Comunicació AAVV'!I36="S'emet i és significativa"),"",IF(AND('Comunicació AAVV'!K36=0,'Comunicació AAVV'!I36="S'emet i no és significativa"),"",'Comunicació AAVV'!K36)))</f>
        <v>244.02226290119879</v>
      </c>
      <c r="BY3" t="str">
        <f>LEFT('Comunicació AAVV'!M36,1)</f>
        <v>1</v>
      </c>
      <c r="BZ3" s="454">
        <f>IF(AND('Comunicació AAVV'!K39=0,'Comunicació AAVV'!I39="No s'emet"),'Comunicació AAVV'!K39,IF(AND('Comunicació AAVV'!K39=0,'Comunicació AAVV'!I39="S'emet i és significativa"),"",IF(AND('Comunicació AAVV'!K39=0,'Comunicació AAVV'!I39="S'emet i no és significativa"),"",'Comunicació AAVV'!K39)))</f>
        <v>35.16418977</v>
      </c>
      <c r="CA3" t="str">
        <f>LEFT('Comunicació AAVV'!M39,1)</f>
        <v>1</v>
      </c>
      <c r="CB3" s="454">
        <f>IF(AND('Comunicació AAVV'!K40=0,'Comunicació AAVV'!I40="No s'emet"),'Comunicació AAVV'!K40,IF(AND('Comunicació AAVV'!K40=0,'Comunicació AAVV'!I40="S'emet i és significativa"),"",IF(AND('Comunicació AAVV'!K40=0,'Comunicació AAVV'!I40="S'emet i no és significativa"),"",'Comunicació AAVV'!K40)))</f>
        <v>0.26599559999999994</v>
      </c>
      <c r="CC3" t="str">
        <f>LEFT('Comunicació AAVV'!M40,1)</f>
        <v>1</v>
      </c>
      <c r="CD3" s="454">
        <f>IF(AND('Comunicació AAVV'!K42=0,'Comunicació AAVV'!I42="No s'emet"),'Comunicació AAVV'!K42,IF(AND('Comunicació AAVV'!K42=0,'Comunicació AAVV'!I42="S'emet i és significativa"),"",IF(AND('Comunicació AAVV'!K42=0,'Comunicació AAVV'!I42="S'emet i no és significativa"),"",'Comunicació AAVV'!K42)))</f>
        <v>11.717827765535992</v>
      </c>
      <c r="CE3" t="str">
        <f>LEFT('Comunicació AAVV'!M42,1)</f>
        <v>1</v>
      </c>
      <c r="CF3" s="454" t="str">
        <f>IF(AND('Comunicació AAVV'!K43=0,'Comunicació AAVV'!I43="No s'emet"),'Comunicació AAVV'!K43,IF(AND('Comunicació AAVV'!K43=0,'Comunicació AAVV'!I43="S'emet i és significativa"),"",IF(AND('Comunicació AAVV'!K43=0,'Comunicació AAVV'!I43="S'emet i no és significativa"),"",'Comunicació AAVV'!K43)))</f>
        <v/>
      </c>
      <c r="CG3" t="str">
        <f>LEFT('Comunicació AAVV'!M43,1)</f>
        <v>7</v>
      </c>
      <c r="CH3" s="79">
        <f>IF(AND('Comunicació AAVV'!K44=0,'Comunicació AAVV'!I44="No s'emet"),'Comunicació AAVV'!K44,IF(AND('Comunicació AAVV'!K44=0,'Comunicació AAVV'!I44="S'emet i és significativa"),"",IF(AND('Comunicació AAVV'!K44=0,'Comunicació AAVV'!I44="S'emet i no és significativa"),"",'Comunicació AAVV'!K44)))</f>
        <v>0</v>
      </c>
      <c r="CI3" t="str">
        <f>LEFT('Comunicació AAVV'!M44,1)</f>
        <v>7</v>
      </c>
      <c r="CJ3" s="79">
        <f>IF(AND('Comunicació AAVV'!K46=0,'Comunicació AAVV'!I46="No s'emet"),'Comunicació AAVV'!K46,IF(AND('Comunicació AAVV'!K46=0,'Comunicació AAVV'!I46="S'emet i és significativa"),"",IF(AND('Comunicació AAVV'!K46=0,'Comunicació AAVV'!I46="S'emet i no és significativa"),"",'Comunicació AAVV'!K46)))</f>
        <v>48.389099999999999</v>
      </c>
      <c r="CK3" t="str">
        <f>LEFT('Comunicació AAVV'!M46,1)</f>
        <v>1</v>
      </c>
      <c r="CL3" s="79">
        <f>IF(AND('Comunicació AAVV'!K48=0,'Comunicació AAVV'!I48="No s'emet"),'Comunicació AAVV'!K48,IF(AND('Comunicació AAVV'!K48=0,'Comunicació AAVV'!I48="S'emet i és significativa"),"",IF(AND('Comunicació AAVV'!K48=0,'Comunicació AAVV'!I48="S'emet i no és significativa"),"",'Comunicació AAVV'!K48)))</f>
        <v>153.92964599999999</v>
      </c>
      <c r="CM3" t="str">
        <f>LEFT('Comunicació AAVV'!M48,1)</f>
        <v>1</v>
      </c>
      <c r="CN3" s="79">
        <f>IF(AND('Comunicació AAVV'!K49=0,'Comunicació AAVV'!I49="No s'emet"),'Comunicació AAVV'!K49,IF(AND('Comunicació AAVV'!K49=0,'Comunicació AAVV'!I49="S'emet i és significativa"),"",IF(AND('Comunicació AAVV'!K49=0,'Comunicació AAVV'!I49="S'emet i no és significativa"),"",'Comunicació AAVV'!K49)))</f>
        <v>1056.4019999999998</v>
      </c>
      <c r="CO3" t="str">
        <f>LEFT('Comunicació AAVV'!M49,1)</f>
        <v>5</v>
      </c>
      <c r="CP3" s="79">
        <f>IF(AND('Comunicació AAVV'!K51=0,'Comunicació AAVV'!I51="No s'emet"),'Comunicació AAVV'!K51,IF(AND('Comunicació AAVV'!K51=0,'Comunicació AAVV'!I51="S'emet i és significativa"),"",IF(AND('Comunicació AAVV'!K51=0,'Comunicació AAVV'!I51="S'emet i no és significativa"),"",'Comunicació AAVV'!K51)))</f>
        <v>0</v>
      </c>
      <c r="CQ3" t="str">
        <f>LEFT('Comunicació AAVV'!M51,1)</f>
        <v>7</v>
      </c>
      <c r="CR3" s="79">
        <f>'Comunicació AAVV'!S51</f>
        <v>2251</v>
      </c>
      <c r="CS3" s="79">
        <f>'Comunicació AAVV'!S50</f>
        <v>122989</v>
      </c>
      <c r="CT3" t="str">
        <f>LEFT('Comunicació AAVV'!T52,1)</f>
        <v>6</v>
      </c>
      <c r="CU3" s="79">
        <f>'Comunicació AAVV'!S52</f>
        <v>14554</v>
      </c>
      <c r="CV3">
        <f>'Comunicació AAVV'!T53</f>
        <v>0</v>
      </c>
      <c r="CW3" s="79">
        <f>'Comunicació AAVV'!S53</f>
        <v>0</v>
      </c>
      <c r="CX3" s="82" t="s">
        <v>1168</v>
      </c>
      <c r="CY3" s="82" t="s">
        <v>1170</v>
      </c>
      <c r="CZ3" s="79" t="str">
        <f>IF(AND('Comunicació AAVV'!K52=0,'Comunicació AAVV'!I52="No s'emet"),'Comunicació AAVV'!K52,IF(AND('Comunicació AAVV'!K52=0,'Comunicació AAVV'!I52="S'emet i és significativa"),"",IF(AND('Comunicació AAVV'!K52=0,'Comunicació AAVV'!I52="S'emet i no és significativa"),"",'Comunicació AAVV'!K52)))</f>
        <v/>
      </c>
      <c r="DA3" t="str">
        <f>LEFT('Comunicació AAVV'!M52,1)</f>
        <v>7</v>
      </c>
      <c r="DB3" s="79" t="str">
        <f>'Comunicació AAVV'!L47</f>
        <v/>
      </c>
      <c r="DC3" s="79" t="str">
        <f>'Comunicació AAVV'!L53</f>
        <v/>
      </c>
      <c r="DD3" t="str">
        <f>LEFT('Comunicació AAVV'!M47,1)</f>
        <v>7</v>
      </c>
      <c r="DE3" t="str">
        <f>LEFT('Comunicació AAVV'!M53,1)</f>
        <v>7</v>
      </c>
    </row>
    <row r="5" spans="1:109" x14ac:dyDescent="0.25">
      <c r="AS5" s="79"/>
    </row>
  </sheetData>
  <hyperlinks>
    <hyperlink ref="AY2" r:id="rId1" display="https://preproduccio.dtes.gencat.cat/ree/AppJava/faces/pages/LevelManagement.jsp"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ull1"/>
  <dimension ref="A1:B8"/>
  <sheetViews>
    <sheetView workbookViewId="0">
      <selection sqref="A1:XFD1048576"/>
    </sheetView>
  </sheetViews>
  <sheetFormatPr defaultColWidth="9.109375" defaultRowHeight="13.2" x14ac:dyDescent="0.25"/>
  <cols>
    <col min="2" max="2" width="16.88671875" bestFit="1" customWidth="1"/>
  </cols>
  <sheetData>
    <row r="1" spans="1:2" x14ac:dyDescent="0.25">
      <c r="A1" t="s">
        <v>931</v>
      </c>
      <c r="B1" t="s">
        <v>116</v>
      </c>
    </row>
    <row r="2" spans="1:2" x14ac:dyDescent="0.25">
      <c r="A2">
        <v>1</v>
      </c>
      <c r="B2" s="82" t="s">
        <v>932</v>
      </c>
    </row>
    <row r="3" spans="1:2" x14ac:dyDescent="0.25">
      <c r="A3">
        <v>2</v>
      </c>
      <c r="B3" s="82" t="s">
        <v>933</v>
      </c>
    </row>
    <row r="4" spans="1:2" x14ac:dyDescent="0.25">
      <c r="A4">
        <v>3</v>
      </c>
      <c r="B4" s="82" t="s">
        <v>934</v>
      </c>
    </row>
    <row r="5" spans="1:2" x14ac:dyDescent="0.25">
      <c r="A5">
        <v>4</v>
      </c>
      <c r="B5" s="82" t="s">
        <v>935</v>
      </c>
    </row>
    <row r="6" spans="1:2" x14ac:dyDescent="0.25">
      <c r="A6">
        <v>5</v>
      </c>
      <c r="B6" s="82" t="s">
        <v>936</v>
      </c>
    </row>
    <row r="7" spans="1:2" x14ac:dyDescent="0.25">
      <c r="A7">
        <v>6</v>
      </c>
      <c r="B7" s="82" t="s">
        <v>937</v>
      </c>
    </row>
    <row r="8" spans="1:2" x14ac:dyDescent="0.25">
      <c r="A8">
        <v>7</v>
      </c>
      <c r="B8" s="82" t="s">
        <v>938</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ull14"/>
  <dimension ref="A1:B5"/>
  <sheetViews>
    <sheetView workbookViewId="0">
      <selection sqref="A1:XFD1048576"/>
    </sheetView>
  </sheetViews>
  <sheetFormatPr defaultColWidth="9.109375" defaultRowHeight="13.2" x14ac:dyDescent="0.25"/>
  <sheetData>
    <row r="1" spans="1:2" x14ac:dyDescent="0.25">
      <c r="A1" t="s">
        <v>931</v>
      </c>
      <c r="B1" s="82" t="s">
        <v>116</v>
      </c>
    </row>
    <row r="2" spans="1:2" x14ac:dyDescent="0.25">
      <c r="A2">
        <v>1</v>
      </c>
      <c r="B2" s="82" t="s">
        <v>939</v>
      </c>
    </row>
    <row r="3" spans="1:2" x14ac:dyDescent="0.25">
      <c r="A3">
        <v>2</v>
      </c>
      <c r="B3" s="82" t="s">
        <v>940</v>
      </c>
    </row>
    <row r="4" spans="1:2" x14ac:dyDescent="0.25">
      <c r="A4">
        <v>3</v>
      </c>
      <c r="B4" s="82" t="s">
        <v>941</v>
      </c>
    </row>
    <row r="5" spans="1:2" x14ac:dyDescent="0.25">
      <c r="A5">
        <v>4</v>
      </c>
      <c r="B5" s="82" t="s">
        <v>942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ull15"/>
  <dimension ref="A1:B7"/>
  <sheetViews>
    <sheetView workbookViewId="0">
      <selection activeCell="B21" sqref="B21"/>
    </sheetView>
  </sheetViews>
  <sheetFormatPr defaultColWidth="9.109375" defaultRowHeight="13.2" x14ac:dyDescent="0.25"/>
  <cols>
    <col min="2" max="2" width="28.109375" bestFit="1" customWidth="1"/>
  </cols>
  <sheetData>
    <row r="1" spans="1:2" x14ac:dyDescent="0.25">
      <c r="A1" t="s">
        <v>931</v>
      </c>
      <c r="B1" t="s">
        <v>116</v>
      </c>
    </row>
    <row r="2" spans="1:2" x14ac:dyDescent="0.25">
      <c r="A2">
        <v>4</v>
      </c>
      <c r="B2" t="s">
        <v>942</v>
      </c>
    </row>
    <row r="3" spans="1:2" x14ac:dyDescent="0.25">
      <c r="A3">
        <v>5</v>
      </c>
      <c r="B3" t="s">
        <v>943</v>
      </c>
    </row>
    <row r="4" spans="1:2" x14ac:dyDescent="0.25">
      <c r="A4">
        <v>6</v>
      </c>
      <c r="B4" t="s">
        <v>944</v>
      </c>
    </row>
    <row r="5" spans="1:2" x14ac:dyDescent="0.25">
      <c r="A5">
        <v>7</v>
      </c>
      <c r="B5" t="s">
        <v>945</v>
      </c>
    </row>
    <row r="6" spans="1:2" x14ac:dyDescent="0.25">
      <c r="A6">
        <v>8</v>
      </c>
      <c r="B6" t="s">
        <v>946</v>
      </c>
    </row>
    <row r="7" spans="1:2" x14ac:dyDescent="0.25">
      <c r="A7">
        <v>9</v>
      </c>
      <c r="B7" t="s">
        <v>947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ull4">
    <tabColor indexed="22"/>
    <pageSetUpPr fitToPage="1"/>
  </sheetPr>
  <dimension ref="A1:CX831"/>
  <sheetViews>
    <sheetView zoomScale="70" zoomScaleNormal="70" zoomScaleSheetLayoutView="50" workbookViewId="0"/>
  </sheetViews>
  <sheetFormatPr defaultColWidth="9.109375" defaultRowHeight="15" x14ac:dyDescent="0.25"/>
  <cols>
    <col min="1" max="1" width="3.5546875" style="484" customWidth="1"/>
    <col min="2" max="2" width="32" style="484" customWidth="1"/>
    <col min="3" max="3" width="61.88671875" style="484" customWidth="1"/>
    <col min="4" max="4" width="21.5546875" style="484" customWidth="1"/>
    <col min="5" max="5" width="40.109375" style="484" customWidth="1"/>
    <col min="6" max="6" width="33.44140625" style="484" customWidth="1"/>
    <col min="7" max="7" width="34.88671875" style="484" customWidth="1"/>
    <col min="8" max="8" width="34" style="484" customWidth="1"/>
    <col min="9" max="9" width="17" style="484" customWidth="1"/>
    <col min="10" max="10" width="5.109375" style="484" customWidth="1"/>
    <col min="11" max="11" width="37.6640625" style="484" bestFit="1" customWidth="1"/>
    <col min="12" max="12" width="49.88671875" style="484" customWidth="1"/>
    <col min="13" max="13" width="12.5546875" style="484" bestFit="1" customWidth="1"/>
    <col min="14" max="14" width="30.44140625" style="484" customWidth="1"/>
    <col min="15" max="15" width="11.6640625" style="484" bestFit="1" customWidth="1"/>
    <col min="16" max="16" width="31" style="484" customWidth="1"/>
    <col min="17" max="17" width="11.6640625" style="484" bestFit="1" customWidth="1"/>
    <col min="18" max="18" width="15.44140625" style="484" customWidth="1"/>
    <col min="19" max="19" width="26.6640625" style="484" customWidth="1"/>
    <col min="20" max="20" width="23.5546875" style="484" customWidth="1"/>
    <col min="21" max="21" width="12.88671875" style="484" customWidth="1"/>
    <col min="22" max="22" width="23.5546875" style="484" customWidth="1"/>
    <col min="23" max="23" width="21" style="484" customWidth="1"/>
    <col min="24" max="24" width="17" style="484" customWidth="1"/>
    <col min="25" max="25" width="16.88671875" style="484" customWidth="1"/>
    <col min="26" max="26" width="30.6640625" style="484" customWidth="1"/>
    <col min="27" max="27" width="13.44140625" style="484" customWidth="1"/>
    <col min="28" max="28" width="15.5546875" style="484" customWidth="1"/>
    <col min="29" max="29" width="13.44140625" style="484" customWidth="1"/>
    <col min="30" max="30" width="16.109375" style="484" customWidth="1"/>
    <col min="31" max="16384" width="9.109375" style="484"/>
  </cols>
  <sheetData>
    <row r="1" spans="1:102" ht="17.25" customHeight="1" x14ac:dyDescent="0.25">
      <c r="A1" s="474"/>
      <c r="B1" s="1346" t="s">
        <v>1792</v>
      </c>
      <c r="C1" s="1346"/>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row>
    <row r="2" spans="1:102" ht="21.75" customHeight="1" thickBot="1" x14ac:dyDescent="0.3">
      <c r="A2" s="474"/>
      <c r="B2" s="1346"/>
      <c r="C2" s="1346"/>
      <c r="D2" s="476"/>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row>
    <row r="3" spans="1:102" ht="21" customHeight="1" x14ac:dyDescent="0.25">
      <c r="A3" s="474"/>
      <c r="B3" s="474"/>
      <c r="C3" s="474"/>
      <c r="D3" s="1352" t="s">
        <v>1442</v>
      </c>
      <c r="E3" s="1353"/>
      <c r="F3" s="1353"/>
      <c r="G3" s="1353"/>
      <c r="H3" s="1353"/>
      <c r="I3" s="1354"/>
      <c r="J3" s="474"/>
      <c r="K3" s="474"/>
      <c r="L3" s="474"/>
      <c r="M3" s="1350" t="s">
        <v>1191</v>
      </c>
      <c r="N3" s="1357"/>
      <c r="O3" s="1357"/>
      <c r="P3" s="1357"/>
      <c r="Q3" s="1357"/>
      <c r="R3" s="1357"/>
      <c r="S3" s="1357"/>
      <c r="T3" s="1357"/>
      <c r="U3" s="1357"/>
      <c r="V3" s="1357"/>
      <c r="W3" s="1357"/>
      <c r="X3" s="1358"/>
      <c r="Y3" s="1350" t="s">
        <v>1192</v>
      </c>
      <c r="Z3" s="1357"/>
      <c r="AA3" s="1357"/>
      <c r="AB3" s="1357"/>
      <c r="AC3" s="1357"/>
      <c r="AD3" s="477"/>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row>
    <row r="4" spans="1:102" ht="24" customHeight="1" thickBot="1" x14ac:dyDescent="0.3">
      <c r="A4" s="474"/>
      <c r="B4" s="474"/>
      <c r="C4" s="474"/>
      <c r="D4" s="1372" t="s">
        <v>682</v>
      </c>
      <c r="E4" s="1373"/>
      <c r="F4" s="1355" t="s">
        <v>683</v>
      </c>
      <c r="G4" s="1373"/>
      <c r="H4" s="1355" t="s">
        <v>684</v>
      </c>
      <c r="I4" s="1356"/>
      <c r="J4" s="474"/>
      <c r="K4" s="474"/>
      <c r="L4" s="474"/>
      <c r="M4" s="1359"/>
      <c r="N4" s="1360"/>
      <c r="O4" s="1360"/>
      <c r="P4" s="1360"/>
      <c r="Q4" s="1360"/>
      <c r="R4" s="1360"/>
      <c r="S4" s="1360"/>
      <c r="T4" s="1360"/>
      <c r="U4" s="1360"/>
      <c r="V4" s="1360"/>
      <c r="W4" s="1360"/>
      <c r="X4" s="1361"/>
      <c r="Y4" s="1359"/>
      <c r="Z4" s="1360"/>
      <c r="AA4" s="1360"/>
      <c r="AB4" s="1360"/>
      <c r="AC4" s="1360"/>
      <c r="AD4" s="478"/>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row>
    <row r="5" spans="1:102" ht="33.75" customHeight="1" thickBot="1" x14ac:dyDescent="0.3">
      <c r="A5" s="474"/>
      <c r="B5" s="953" t="s">
        <v>685</v>
      </c>
      <c r="C5" s="931" t="s">
        <v>686</v>
      </c>
      <c r="D5" s="1026" t="s">
        <v>1193</v>
      </c>
      <c r="E5" s="1027" t="s">
        <v>688</v>
      </c>
      <c r="F5" s="1027" t="s">
        <v>687</v>
      </c>
      <c r="G5" s="1027" t="s">
        <v>688</v>
      </c>
      <c r="H5" s="1027" t="s">
        <v>687</v>
      </c>
      <c r="I5" s="1028" t="s">
        <v>688</v>
      </c>
      <c r="J5" s="474"/>
      <c r="K5" s="1350" t="s">
        <v>9</v>
      </c>
      <c r="L5" s="1358"/>
      <c r="M5" s="1374" t="s">
        <v>1194</v>
      </c>
      <c r="N5" s="1375"/>
      <c r="O5" s="1375"/>
      <c r="P5" s="1375"/>
      <c r="Q5" s="1375"/>
      <c r="R5" s="1376"/>
      <c r="S5" s="1377" t="s">
        <v>1195</v>
      </c>
      <c r="T5" s="1375"/>
      <c r="U5" s="1375"/>
      <c r="V5" s="1375"/>
      <c r="W5" s="1375"/>
      <c r="X5" s="1378"/>
      <c r="Y5" s="1374" t="s">
        <v>1196</v>
      </c>
      <c r="Z5" s="1375"/>
      <c r="AA5" s="1375"/>
      <c r="AB5" s="1375"/>
      <c r="AC5" s="1375"/>
      <c r="AD5" s="1378"/>
      <c r="AE5" s="474"/>
      <c r="AF5" s="474"/>
      <c r="AG5" s="474"/>
      <c r="AH5" s="474"/>
      <c r="AI5" s="474"/>
      <c r="AJ5" s="474"/>
      <c r="AK5" s="474"/>
      <c r="AL5" s="474"/>
      <c r="AM5" s="474"/>
      <c r="AN5" s="474"/>
      <c r="AO5" s="474"/>
      <c r="AP5" s="474"/>
      <c r="AQ5" s="474"/>
      <c r="AR5" s="474"/>
      <c r="AS5" s="474"/>
      <c r="AT5" s="474"/>
      <c r="AU5" s="474"/>
      <c r="AV5" s="474"/>
      <c r="AW5" s="474"/>
      <c r="AX5" s="474"/>
      <c r="AY5" s="474"/>
      <c r="AZ5" s="474"/>
      <c r="BA5" s="474"/>
      <c r="BB5" s="474"/>
      <c r="BC5" s="474"/>
      <c r="BD5" s="474"/>
      <c r="BE5" s="474"/>
      <c r="BF5" s="474"/>
      <c r="BG5" s="474"/>
      <c r="BH5" s="474"/>
      <c r="BI5" s="474"/>
      <c r="BJ5" s="474"/>
      <c r="BK5" s="474"/>
      <c r="BL5" s="474"/>
      <c r="BM5" s="474"/>
      <c r="BN5" s="474"/>
      <c r="BO5" s="474"/>
      <c r="BP5" s="474"/>
      <c r="BQ5" s="474"/>
      <c r="BR5" s="474"/>
      <c r="BS5" s="474"/>
      <c r="BT5" s="474"/>
      <c r="BU5" s="474"/>
      <c r="BV5" s="474"/>
      <c r="BW5" s="474"/>
      <c r="BX5" s="474"/>
      <c r="BY5" s="474"/>
      <c r="BZ5" s="474"/>
      <c r="CA5" s="474"/>
      <c r="CB5" s="474"/>
      <c r="CC5" s="474"/>
      <c r="CD5" s="474"/>
      <c r="CE5" s="474"/>
      <c r="CF5" s="474"/>
      <c r="CG5" s="474"/>
      <c r="CH5" s="474"/>
      <c r="CI5" s="474"/>
      <c r="CJ5" s="474"/>
      <c r="CK5" s="474"/>
      <c r="CL5" s="474"/>
      <c r="CM5" s="474"/>
      <c r="CN5" s="474"/>
      <c r="CO5" s="474"/>
      <c r="CP5" s="474"/>
      <c r="CQ5" s="474"/>
      <c r="CR5" s="474"/>
      <c r="CS5" s="474"/>
      <c r="CT5" s="474"/>
      <c r="CU5" s="474"/>
      <c r="CV5" s="474"/>
      <c r="CW5" s="474"/>
      <c r="CX5" s="474"/>
    </row>
    <row r="6" spans="1:102" ht="43.5" customHeight="1" thickBot="1" x14ac:dyDescent="0.3">
      <c r="A6" s="474"/>
      <c r="B6" s="954" t="s">
        <v>689</v>
      </c>
      <c r="C6" s="479" t="s">
        <v>1795</v>
      </c>
      <c r="D6" s="1030">
        <v>0.28309500000000004</v>
      </c>
      <c r="E6" s="1031" t="s">
        <v>1441</v>
      </c>
      <c r="F6" s="1031"/>
      <c r="G6" s="1031"/>
      <c r="H6" s="1031"/>
      <c r="I6" s="508"/>
      <c r="J6" s="474"/>
      <c r="K6" s="1359"/>
      <c r="L6" s="1361"/>
      <c r="M6" s="927" t="s">
        <v>1193</v>
      </c>
      <c r="N6" s="929" t="s">
        <v>688</v>
      </c>
      <c r="O6" s="929" t="s">
        <v>687</v>
      </c>
      <c r="P6" s="929" t="s">
        <v>688</v>
      </c>
      <c r="Q6" s="929" t="s">
        <v>687</v>
      </c>
      <c r="R6" s="929" t="s">
        <v>688</v>
      </c>
      <c r="S6" s="929" t="s">
        <v>1193</v>
      </c>
      <c r="T6" s="929" t="s">
        <v>688</v>
      </c>
      <c r="U6" s="929" t="s">
        <v>687</v>
      </c>
      <c r="V6" s="929" t="s">
        <v>688</v>
      </c>
      <c r="W6" s="929" t="s">
        <v>687</v>
      </c>
      <c r="X6" s="928" t="s">
        <v>688</v>
      </c>
      <c r="Y6" s="927" t="s">
        <v>1193</v>
      </c>
      <c r="Z6" s="929" t="s">
        <v>688</v>
      </c>
      <c r="AA6" s="929" t="s">
        <v>687</v>
      </c>
      <c r="AB6" s="929" t="s">
        <v>688</v>
      </c>
      <c r="AC6" s="929" t="s">
        <v>687</v>
      </c>
      <c r="AD6" s="928" t="s">
        <v>688</v>
      </c>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474"/>
      <c r="CK6" s="474"/>
      <c r="CL6" s="474"/>
      <c r="CM6" s="474"/>
      <c r="CN6" s="474"/>
      <c r="CO6" s="474"/>
      <c r="CP6" s="474"/>
      <c r="CQ6" s="474"/>
      <c r="CR6" s="474"/>
      <c r="CS6" s="474"/>
      <c r="CT6" s="474"/>
      <c r="CU6" s="474"/>
      <c r="CV6" s="474"/>
      <c r="CW6" s="474"/>
      <c r="CX6" s="474"/>
    </row>
    <row r="7" spans="1:102" ht="24.75" customHeight="1" x14ac:dyDescent="0.25">
      <c r="A7" s="474"/>
      <c r="B7" s="1371" t="s">
        <v>690</v>
      </c>
      <c r="C7" s="482" t="s">
        <v>86</v>
      </c>
      <c r="D7" s="1033">
        <v>2.1184799999999999</v>
      </c>
      <c r="E7" s="497" t="s">
        <v>1046</v>
      </c>
      <c r="F7" s="497"/>
      <c r="G7" s="497"/>
      <c r="H7" s="1034">
        <v>0.18174000000000001</v>
      </c>
      <c r="I7" s="498" t="s">
        <v>1045</v>
      </c>
      <c r="J7" s="474"/>
      <c r="K7" s="1362" t="s">
        <v>690</v>
      </c>
      <c r="L7" s="481" t="s">
        <v>86</v>
      </c>
      <c r="M7" s="483">
        <v>1.0548900000000001</v>
      </c>
      <c r="N7" s="480" t="s">
        <v>1197</v>
      </c>
      <c r="O7" s="480"/>
      <c r="P7" s="480"/>
      <c r="Q7" s="484">
        <v>9.0499999999999997E-2</v>
      </c>
      <c r="R7" s="480" t="s">
        <v>1198</v>
      </c>
      <c r="S7" s="485">
        <v>5.2744600000000004</v>
      </c>
      <c r="T7" s="480" t="s">
        <v>1197</v>
      </c>
      <c r="U7" s="480"/>
      <c r="V7" s="480"/>
      <c r="W7" s="484">
        <v>0.45247999999999999</v>
      </c>
      <c r="X7" s="481" t="s">
        <v>1198</v>
      </c>
      <c r="Y7" s="483">
        <v>1.0322100000000001</v>
      </c>
      <c r="Z7" s="480" t="s">
        <v>1197</v>
      </c>
      <c r="AA7" s="480"/>
      <c r="AB7" s="480"/>
      <c r="AC7" s="484">
        <v>8.8550000000000004E-2</v>
      </c>
      <c r="AD7" s="481" t="s">
        <v>1198</v>
      </c>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4"/>
      <c r="BR7" s="474"/>
      <c r="BS7" s="474"/>
      <c r="BT7" s="474"/>
      <c r="BU7" s="474"/>
      <c r="BV7" s="474"/>
      <c r="BW7" s="474"/>
      <c r="BX7" s="474"/>
      <c r="BY7" s="474"/>
      <c r="BZ7" s="474"/>
      <c r="CA7" s="474"/>
      <c r="CB7" s="474"/>
      <c r="CC7" s="474"/>
      <c r="CD7" s="474"/>
      <c r="CE7" s="474"/>
      <c r="CF7" s="474"/>
      <c r="CG7" s="474"/>
      <c r="CH7" s="474"/>
      <c r="CI7" s="474"/>
      <c r="CJ7" s="474"/>
      <c r="CK7" s="474"/>
      <c r="CL7" s="474"/>
      <c r="CM7" s="474"/>
      <c r="CN7" s="474"/>
      <c r="CO7" s="474"/>
      <c r="CP7" s="474"/>
      <c r="CQ7" s="474"/>
      <c r="CR7" s="474"/>
      <c r="CS7" s="474"/>
      <c r="CT7" s="474"/>
      <c r="CU7" s="474"/>
      <c r="CV7" s="474"/>
      <c r="CW7" s="474"/>
      <c r="CX7" s="474"/>
    </row>
    <row r="8" spans="1:102" ht="24.9" customHeight="1" x14ac:dyDescent="0.25">
      <c r="A8" s="474"/>
      <c r="B8" s="1363"/>
      <c r="C8" s="486" t="s">
        <v>88</v>
      </c>
      <c r="D8" s="483">
        <v>2.996</v>
      </c>
      <c r="E8" s="480" t="s">
        <v>1047</v>
      </c>
      <c r="F8" s="485">
        <v>37.450000000000003</v>
      </c>
      <c r="G8" s="480" t="s">
        <v>1048</v>
      </c>
      <c r="H8" s="484">
        <v>0.23555999999999999</v>
      </c>
      <c r="I8" s="481" t="s">
        <v>1045</v>
      </c>
      <c r="J8" s="474"/>
      <c r="K8" s="1363"/>
      <c r="L8" s="481" t="s">
        <v>91</v>
      </c>
      <c r="M8" s="483">
        <v>3.2391899999999998</v>
      </c>
      <c r="N8" s="480" t="s">
        <v>1199</v>
      </c>
      <c r="O8" s="480"/>
      <c r="P8" s="480"/>
      <c r="Q8" s="484">
        <v>0.30131999999999998</v>
      </c>
      <c r="R8" s="480" t="s">
        <v>1198</v>
      </c>
      <c r="S8" s="485">
        <v>10.7973</v>
      </c>
      <c r="T8" s="480" t="s">
        <v>1199</v>
      </c>
      <c r="U8" s="480"/>
      <c r="V8" s="480"/>
      <c r="W8" s="484">
        <v>1.0044</v>
      </c>
      <c r="X8" s="481" t="s">
        <v>1198</v>
      </c>
      <c r="Y8" s="483">
        <v>6.3390599999999999</v>
      </c>
      <c r="Z8" s="480" t="s">
        <v>1199</v>
      </c>
      <c r="AA8" s="480"/>
      <c r="AB8" s="480"/>
      <c r="AC8" s="484">
        <v>0.58967999999999998</v>
      </c>
      <c r="AD8" s="481" t="s">
        <v>1198</v>
      </c>
      <c r="AE8" s="474"/>
      <c r="AF8" s="474"/>
      <c r="AG8" s="474"/>
      <c r="AH8" s="474"/>
      <c r="AI8" s="474"/>
      <c r="AJ8" s="474"/>
      <c r="AK8" s="474"/>
      <c r="AL8" s="474"/>
      <c r="AM8" s="474"/>
      <c r="AN8" s="474"/>
      <c r="AO8" s="474"/>
      <c r="AP8" s="474"/>
      <c r="AQ8" s="474"/>
      <c r="AR8" s="474"/>
      <c r="AS8" s="474"/>
      <c r="AT8" s="474"/>
      <c r="AU8" s="474"/>
      <c r="AV8" s="474"/>
      <c r="AW8" s="474"/>
      <c r="AX8" s="474"/>
      <c r="AY8" s="474"/>
      <c r="AZ8" s="474"/>
      <c r="BA8" s="474"/>
      <c r="BB8" s="474"/>
      <c r="BC8" s="474"/>
      <c r="BD8" s="474"/>
      <c r="BE8" s="474"/>
      <c r="BF8" s="474"/>
      <c r="BG8" s="474"/>
      <c r="BH8" s="474"/>
      <c r="BI8" s="474"/>
      <c r="BJ8" s="474"/>
      <c r="BK8" s="474"/>
      <c r="BL8" s="474"/>
      <c r="BM8" s="474"/>
      <c r="BN8" s="474"/>
      <c r="BO8" s="474"/>
      <c r="BP8" s="474"/>
      <c r="BQ8" s="474"/>
      <c r="BR8" s="474"/>
      <c r="BS8" s="474"/>
      <c r="BT8" s="474"/>
      <c r="BU8" s="474"/>
      <c r="BV8" s="474"/>
      <c r="BW8" s="474"/>
      <c r="BX8" s="474"/>
      <c r="BY8" s="474"/>
      <c r="BZ8" s="474"/>
      <c r="CA8" s="474"/>
      <c r="CB8" s="474"/>
      <c r="CC8" s="474"/>
      <c r="CD8" s="474"/>
      <c r="CE8" s="474"/>
      <c r="CF8" s="474"/>
      <c r="CG8" s="474"/>
      <c r="CH8" s="474"/>
      <c r="CI8" s="474"/>
      <c r="CJ8" s="474"/>
      <c r="CK8" s="474"/>
      <c r="CL8" s="474"/>
      <c r="CM8" s="474"/>
      <c r="CN8" s="474"/>
      <c r="CO8" s="474"/>
      <c r="CP8" s="474"/>
      <c r="CQ8" s="474"/>
      <c r="CR8" s="474"/>
      <c r="CS8" s="474"/>
      <c r="CT8" s="474"/>
      <c r="CU8" s="474"/>
      <c r="CV8" s="474"/>
      <c r="CW8" s="474"/>
      <c r="CX8" s="474"/>
    </row>
    <row r="9" spans="1:102" ht="24.9" customHeight="1" x14ac:dyDescent="0.25">
      <c r="A9" s="474"/>
      <c r="B9" s="1363"/>
      <c r="C9" s="486" t="s">
        <v>89</v>
      </c>
      <c r="D9" s="483">
        <v>2.9660000000000002</v>
      </c>
      <c r="E9" s="480" t="s">
        <v>1047</v>
      </c>
      <c r="F9" s="485">
        <v>103.81</v>
      </c>
      <c r="G9" s="480" t="s">
        <v>1049</v>
      </c>
      <c r="H9" s="484">
        <v>0.23017000000000001</v>
      </c>
      <c r="I9" s="481" t="s">
        <v>1045</v>
      </c>
      <c r="J9" s="474"/>
      <c r="K9" s="1363"/>
      <c r="L9" s="481" t="s">
        <v>93</v>
      </c>
      <c r="M9" s="483">
        <v>3.3814799999999998</v>
      </c>
      <c r="N9" s="480" t="s">
        <v>1200</v>
      </c>
      <c r="O9" s="480"/>
      <c r="P9" s="480"/>
      <c r="Q9" s="484">
        <v>0.30131999999999998</v>
      </c>
      <c r="R9" s="480" t="s">
        <v>1198</v>
      </c>
      <c r="S9" s="485">
        <v>11.271599999999999</v>
      </c>
      <c r="T9" s="480" t="s">
        <v>1200</v>
      </c>
      <c r="U9" s="480"/>
      <c r="V9" s="480"/>
      <c r="W9" s="484">
        <v>1.0044</v>
      </c>
      <c r="X9" s="481" t="s">
        <v>1198</v>
      </c>
      <c r="Y9" s="483">
        <v>6.6175199999999998</v>
      </c>
      <c r="Z9" s="480" t="s">
        <v>1200</v>
      </c>
      <c r="AA9" s="480"/>
      <c r="AB9" s="480"/>
      <c r="AC9" s="484">
        <v>0.58967999999999998</v>
      </c>
      <c r="AD9" s="481" t="s">
        <v>1198</v>
      </c>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c r="BO9" s="474"/>
      <c r="BP9" s="474"/>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s="474"/>
      <c r="CR9" s="474"/>
      <c r="CS9" s="474"/>
      <c r="CT9" s="474"/>
      <c r="CU9" s="474"/>
      <c r="CV9" s="474"/>
      <c r="CW9" s="474"/>
      <c r="CX9" s="474"/>
    </row>
    <row r="10" spans="1:102" ht="24.9" customHeight="1" x14ac:dyDescent="0.25">
      <c r="A10" s="474"/>
      <c r="B10" s="1363"/>
      <c r="C10" s="486" t="s">
        <v>91</v>
      </c>
      <c r="D10" s="483">
        <v>2.8676699999999999</v>
      </c>
      <c r="E10" s="480" t="s">
        <v>1050</v>
      </c>
      <c r="F10" s="480"/>
      <c r="G10" s="480"/>
      <c r="H10" s="484">
        <v>0.26676</v>
      </c>
      <c r="I10" s="481" t="s">
        <v>1045</v>
      </c>
      <c r="J10" s="474"/>
      <c r="K10" s="1363"/>
      <c r="L10" s="481" t="s">
        <v>58</v>
      </c>
      <c r="M10" s="483">
        <v>1.3196699999999999</v>
      </c>
      <c r="N10" s="480" t="s">
        <v>1200</v>
      </c>
      <c r="O10" s="485">
        <v>0.7198469932499999</v>
      </c>
      <c r="P10" s="480" t="s">
        <v>1199</v>
      </c>
      <c r="Q10" s="484">
        <v>0.10044</v>
      </c>
      <c r="R10" s="480" t="s">
        <v>1198</v>
      </c>
      <c r="S10" s="485">
        <v>6.5983499999999999</v>
      </c>
      <c r="T10" s="480" t="s">
        <v>1200</v>
      </c>
      <c r="U10" s="485">
        <v>3.5992299999999999</v>
      </c>
      <c r="V10" s="480" t="s">
        <v>1199</v>
      </c>
      <c r="W10" s="484">
        <v>0.50219999999999998</v>
      </c>
      <c r="X10" s="481" t="s">
        <v>1198</v>
      </c>
      <c r="Y10" s="483">
        <v>1.29129</v>
      </c>
      <c r="Z10" s="480" t="s">
        <v>1200</v>
      </c>
      <c r="AA10" s="485">
        <v>0.70437000000000005</v>
      </c>
      <c r="AB10" s="480" t="s">
        <v>1199</v>
      </c>
      <c r="AC10" s="484">
        <v>9.8280000000000006E-2</v>
      </c>
      <c r="AD10" s="481" t="s">
        <v>1198</v>
      </c>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c r="BI10" s="474"/>
      <c r="BJ10" s="474"/>
      <c r="BK10" s="474"/>
      <c r="BL10" s="474"/>
      <c r="BM10" s="474"/>
      <c r="BN10" s="474"/>
      <c r="BO10" s="474"/>
      <c r="BP10" s="474"/>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row>
    <row r="11" spans="1:102" ht="24.9" customHeight="1" x14ac:dyDescent="0.25">
      <c r="A11" s="474"/>
      <c r="B11" s="1363"/>
      <c r="C11" s="486" t="s">
        <v>93</v>
      </c>
      <c r="D11" s="483">
        <v>3.12696</v>
      </c>
      <c r="E11" s="480" t="s">
        <v>1047</v>
      </c>
      <c r="F11" s="480"/>
      <c r="G11" s="480"/>
      <c r="H11" s="484">
        <v>0.27864</v>
      </c>
      <c r="I11" s="481" t="s">
        <v>1045</v>
      </c>
      <c r="J11" s="474"/>
      <c r="K11" s="1363"/>
      <c r="L11" s="481" t="s">
        <v>691</v>
      </c>
      <c r="M11" s="483">
        <v>7.6278600000000001</v>
      </c>
      <c r="N11" s="480" t="s">
        <v>1200</v>
      </c>
      <c r="O11" s="480"/>
      <c r="P11" s="480"/>
      <c r="Q11" s="484">
        <v>1.0044</v>
      </c>
      <c r="R11" s="480" t="s">
        <v>1198</v>
      </c>
      <c r="S11" s="485">
        <v>7.6278600000000001</v>
      </c>
      <c r="T11" s="480" t="s">
        <v>1200</v>
      </c>
      <c r="U11" s="480"/>
      <c r="V11" s="480"/>
      <c r="W11" s="484">
        <v>1.0044</v>
      </c>
      <c r="X11" s="481" t="s">
        <v>1728</v>
      </c>
      <c r="Y11" s="483">
        <v>11.195729999999999</v>
      </c>
      <c r="Z11" s="480" t="s">
        <v>1200</v>
      </c>
      <c r="AA11" s="480"/>
      <c r="AB11" s="480"/>
      <c r="AC11" s="484">
        <v>1.4742</v>
      </c>
      <c r="AD11" s="481" t="s">
        <v>1198</v>
      </c>
      <c r="AE11" s="474"/>
      <c r="AF11" s="474"/>
      <c r="AG11" s="474"/>
      <c r="AH11" s="474"/>
      <c r="AI11" s="474"/>
      <c r="AJ11" s="474"/>
      <c r="AK11" s="474"/>
      <c r="AL11" s="474"/>
      <c r="AM11" s="474"/>
      <c r="AN11" s="474"/>
      <c r="AO11" s="474"/>
      <c r="AP11" s="474"/>
      <c r="AQ11" s="474"/>
      <c r="AR11" s="474"/>
      <c r="AS11" s="474"/>
      <c r="AT11" s="474"/>
      <c r="AU11" s="474"/>
      <c r="AV11" s="474"/>
      <c r="AW11" s="474"/>
      <c r="AX11" s="474"/>
      <c r="AY11" s="474"/>
      <c r="AZ11" s="474"/>
      <c r="BA11" s="474"/>
      <c r="BB11" s="474"/>
      <c r="BC11" s="474"/>
      <c r="BD11" s="474"/>
      <c r="BE11" s="474"/>
      <c r="BF11" s="474"/>
      <c r="BG11" s="474"/>
      <c r="BH11" s="474"/>
      <c r="BI11" s="474"/>
      <c r="BJ11" s="474"/>
      <c r="BK11" s="474"/>
      <c r="BL11" s="474"/>
      <c r="BM11" s="474"/>
      <c r="BN11" s="474"/>
      <c r="BO11" s="474"/>
      <c r="BP11" s="474"/>
      <c r="BQ11" s="474"/>
      <c r="BR11" s="474"/>
      <c r="BS11" s="474"/>
      <c r="BT11" s="474"/>
      <c r="BU11" s="474"/>
      <c r="BV11" s="474"/>
      <c r="BW11" s="474"/>
      <c r="BX11" s="474"/>
      <c r="BY11" s="474"/>
      <c r="BZ11" s="474"/>
      <c r="CA11" s="474"/>
      <c r="CB11" s="474"/>
      <c r="CC11" s="474"/>
      <c r="CD11" s="474"/>
      <c r="CE11" s="474"/>
      <c r="CF11" s="474"/>
      <c r="CG11" s="474"/>
      <c r="CH11" s="474"/>
      <c r="CI11" s="474"/>
      <c r="CJ11" s="474"/>
      <c r="CK11" s="474"/>
      <c r="CL11" s="474"/>
      <c r="CM11" s="474"/>
      <c r="CN11" s="474"/>
      <c r="CO11" s="474"/>
      <c r="CP11" s="474"/>
      <c r="CQ11" s="474"/>
      <c r="CR11" s="474"/>
      <c r="CS11" s="474"/>
      <c r="CT11" s="474"/>
      <c r="CU11" s="474"/>
      <c r="CV11" s="474"/>
      <c r="CW11" s="474"/>
      <c r="CX11" s="474"/>
    </row>
    <row r="12" spans="1:102" ht="24.9" customHeight="1" x14ac:dyDescent="0.25">
      <c r="A12" s="474"/>
      <c r="B12" s="1363"/>
      <c r="C12" s="486" t="s">
        <v>58</v>
      </c>
      <c r="D12" s="483">
        <v>2.9846300000000001</v>
      </c>
      <c r="E12" s="480" t="s">
        <v>1047</v>
      </c>
      <c r="F12" s="485">
        <v>1.6280399999999999</v>
      </c>
      <c r="G12" s="480" t="s">
        <v>1050</v>
      </c>
      <c r="H12" s="484">
        <v>0.22716</v>
      </c>
      <c r="I12" s="481" t="s">
        <v>1045</v>
      </c>
      <c r="J12" s="474"/>
      <c r="K12" s="1363"/>
      <c r="L12" s="481" t="s">
        <v>692</v>
      </c>
      <c r="M12" s="483">
        <v>7.0726500000000003</v>
      </c>
      <c r="N12" s="480" t="s">
        <v>1200</v>
      </c>
      <c r="O12" s="480"/>
      <c r="P12" s="480"/>
      <c r="Q12" s="484">
        <v>1.0044</v>
      </c>
      <c r="R12" s="480" t="s">
        <v>1198</v>
      </c>
      <c r="S12" s="485">
        <v>7.0726500000000003</v>
      </c>
      <c r="T12" s="480" t="s">
        <v>1200</v>
      </c>
      <c r="U12" s="480"/>
      <c r="V12" s="480"/>
      <c r="W12" s="484">
        <v>1.0044</v>
      </c>
      <c r="X12" s="481" t="s">
        <v>1728</v>
      </c>
      <c r="Y12" s="483">
        <v>10.38083</v>
      </c>
      <c r="Z12" s="480" t="s">
        <v>1200</v>
      </c>
      <c r="AA12" s="480"/>
      <c r="AB12" s="480"/>
      <c r="AC12" s="484">
        <v>1.4742</v>
      </c>
      <c r="AD12" s="481" t="s">
        <v>1198</v>
      </c>
      <c r="AE12" s="474"/>
      <c r="AF12" s="474"/>
      <c r="AG12" s="474"/>
      <c r="AH12" s="474"/>
      <c r="AI12" s="474"/>
      <c r="AJ12" s="474"/>
      <c r="AK12" s="474"/>
      <c r="AL12" s="474"/>
      <c r="AM12" s="474"/>
      <c r="AN12" s="474"/>
      <c r="AO12" s="474"/>
      <c r="AP12" s="474"/>
      <c r="AQ12" s="474"/>
      <c r="AR12" s="474"/>
      <c r="AS12" s="474"/>
      <c r="AT12" s="474"/>
      <c r="AU12" s="474"/>
      <c r="AV12" s="474"/>
      <c r="AW12" s="474"/>
      <c r="AX12" s="474"/>
      <c r="AY12" s="474"/>
      <c r="AZ12" s="474"/>
      <c r="BA12" s="474"/>
      <c r="BB12" s="474"/>
      <c r="BC12" s="474"/>
      <c r="BD12" s="474"/>
      <c r="BE12" s="474"/>
      <c r="BF12" s="474"/>
      <c r="BG12" s="474"/>
      <c r="BH12" s="474"/>
      <c r="BI12" s="474"/>
      <c r="BJ12" s="474"/>
      <c r="BK12" s="474"/>
      <c r="BL12" s="474"/>
      <c r="BM12" s="474"/>
      <c r="BN12" s="474"/>
      <c r="BO12" s="474"/>
      <c r="BP12" s="474"/>
      <c r="BQ12" s="474"/>
      <c r="BR12" s="474"/>
      <c r="BS12" s="474"/>
      <c r="BT12" s="474"/>
      <c r="BU12" s="474"/>
      <c r="BV12" s="474"/>
      <c r="BW12" s="474"/>
      <c r="BX12" s="474"/>
      <c r="BY12" s="474"/>
      <c r="BZ12" s="474"/>
      <c r="CA12" s="474"/>
      <c r="CB12" s="474"/>
      <c r="CC12" s="474"/>
      <c r="CD12" s="474"/>
      <c r="CE12" s="474"/>
      <c r="CF12" s="474"/>
      <c r="CG12" s="474"/>
      <c r="CH12" s="474"/>
      <c r="CI12" s="474"/>
      <c r="CJ12" s="474"/>
      <c r="CK12" s="474"/>
      <c r="CL12" s="474"/>
      <c r="CM12" s="474"/>
      <c r="CN12" s="474"/>
      <c r="CO12" s="474"/>
      <c r="CP12" s="474"/>
      <c r="CQ12" s="474"/>
      <c r="CR12" s="474"/>
      <c r="CS12" s="474"/>
      <c r="CT12" s="474"/>
      <c r="CU12" s="474"/>
      <c r="CV12" s="474"/>
      <c r="CW12" s="474"/>
      <c r="CX12" s="474"/>
    </row>
    <row r="13" spans="1:102" ht="24.9" customHeight="1" thickBot="1" x14ac:dyDescent="0.3">
      <c r="A13" s="474"/>
      <c r="B13" s="1363"/>
      <c r="C13" s="486" t="s">
        <v>691</v>
      </c>
      <c r="D13" s="483">
        <v>2.71814</v>
      </c>
      <c r="E13" s="480" t="s">
        <v>1047</v>
      </c>
      <c r="F13" s="480"/>
      <c r="G13" s="480"/>
      <c r="H13" s="484">
        <v>0.35791000000000001</v>
      </c>
      <c r="I13" s="481" t="s">
        <v>1730</v>
      </c>
      <c r="J13" s="474"/>
      <c r="K13" s="1364"/>
      <c r="L13" s="487" t="s">
        <v>693</v>
      </c>
      <c r="M13" s="488">
        <v>2.7202500000000001</v>
      </c>
      <c r="N13" s="489" t="s">
        <v>1200</v>
      </c>
      <c r="O13" s="489"/>
      <c r="P13" s="489"/>
      <c r="Q13" s="490">
        <v>0.30131999999999998</v>
      </c>
      <c r="R13" s="489" t="s">
        <v>1728</v>
      </c>
      <c r="S13" s="491">
        <v>9.0675000000000008</v>
      </c>
      <c r="T13" s="489" t="s">
        <v>1200</v>
      </c>
      <c r="U13" s="489"/>
      <c r="V13" s="489"/>
      <c r="W13" s="490">
        <v>1.0044</v>
      </c>
      <c r="X13" s="487" t="s">
        <v>1728</v>
      </c>
      <c r="Y13" s="488">
        <v>5.3235000000000001</v>
      </c>
      <c r="Z13" s="489" t="s">
        <v>1200</v>
      </c>
      <c r="AA13" s="489"/>
      <c r="AB13" s="489"/>
      <c r="AC13" s="490">
        <v>0.58967999999999998</v>
      </c>
      <c r="AD13" s="487" t="s">
        <v>1198</v>
      </c>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74"/>
      <c r="BC13" s="474"/>
      <c r="BD13" s="474"/>
      <c r="BE13" s="474"/>
      <c r="BF13" s="474"/>
      <c r="BG13" s="474"/>
      <c r="BH13" s="474"/>
      <c r="BI13" s="474"/>
      <c r="BJ13" s="474"/>
      <c r="BK13" s="474"/>
      <c r="BL13" s="474"/>
      <c r="BM13" s="474"/>
      <c r="BN13" s="474"/>
      <c r="BO13" s="474"/>
      <c r="BP13" s="474"/>
      <c r="BQ13" s="474"/>
      <c r="BR13" s="474"/>
      <c r="BS13" s="474"/>
      <c r="BT13" s="474"/>
      <c r="BU13" s="474"/>
      <c r="BV13" s="474"/>
      <c r="BW13" s="474"/>
      <c r="BX13" s="474"/>
      <c r="BY13" s="474"/>
      <c r="BZ13" s="474"/>
      <c r="CA13" s="474"/>
      <c r="CB13" s="474"/>
      <c r="CC13" s="474"/>
      <c r="CD13" s="474"/>
      <c r="CE13" s="474"/>
      <c r="CF13" s="474"/>
      <c r="CG13" s="474"/>
      <c r="CH13" s="474"/>
      <c r="CI13" s="474"/>
      <c r="CJ13" s="474"/>
      <c r="CK13" s="474"/>
      <c r="CL13" s="474"/>
      <c r="CM13" s="474"/>
      <c r="CN13" s="474"/>
      <c r="CO13" s="474"/>
      <c r="CP13" s="474"/>
      <c r="CQ13" s="474"/>
      <c r="CR13" s="474"/>
      <c r="CS13" s="474"/>
      <c r="CT13" s="474"/>
      <c r="CU13" s="474"/>
      <c r="CV13" s="474"/>
      <c r="CW13" s="474"/>
      <c r="CX13" s="474"/>
    </row>
    <row r="14" spans="1:102" ht="24.9" customHeight="1" thickBot="1" x14ac:dyDescent="0.3">
      <c r="A14" s="474"/>
      <c r="B14" s="1363"/>
      <c r="C14" s="486" t="s">
        <v>692</v>
      </c>
      <c r="D14" s="483">
        <v>2.5603500000000001</v>
      </c>
      <c r="E14" s="480" t="s">
        <v>1047</v>
      </c>
      <c r="F14" s="480"/>
      <c r="G14" s="480"/>
      <c r="H14" s="484">
        <v>0.36359999999999998</v>
      </c>
      <c r="I14" s="481" t="s">
        <v>1730</v>
      </c>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4"/>
      <c r="AY14" s="474"/>
      <c r="AZ14" s="474"/>
      <c r="BA14" s="474"/>
      <c r="BB14" s="474"/>
      <c r="BC14" s="474"/>
      <c r="BD14" s="474"/>
      <c r="BE14" s="474"/>
      <c r="BF14" s="474"/>
      <c r="BG14" s="474"/>
      <c r="BH14" s="474"/>
      <c r="BI14" s="474"/>
      <c r="BJ14" s="474"/>
      <c r="BK14" s="474"/>
      <c r="BL14" s="474"/>
      <c r="BM14" s="474"/>
      <c r="BN14" s="474"/>
      <c r="BO14" s="474"/>
      <c r="BP14" s="474"/>
      <c r="BQ14" s="474"/>
      <c r="BR14" s="474"/>
      <c r="BS14" s="474"/>
      <c r="BT14" s="474"/>
      <c r="BU14" s="474"/>
      <c r="BV14" s="474"/>
      <c r="BW14" s="474"/>
      <c r="BX14" s="474"/>
      <c r="BY14" s="474"/>
      <c r="BZ14" s="474"/>
      <c r="CA14" s="474"/>
      <c r="CB14" s="474"/>
      <c r="CC14" s="474"/>
      <c r="CD14" s="474"/>
      <c r="CE14" s="474"/>
      <c r="CF14" s="474"/>
      <c r="CG14" s="474"/>
      <c r="CH14" s="474"/>
      <c r="CI14" s="474"/>
      <c r="CJ14" s="474"/>
      <c r="CK14" s="474"/>
      <c r="CL14" s="474"/>
      <c r="CM14" s="474"/>
      <c r="CN14" s="474"/>
      <c r="CO14" s="474"/>
      <c r="CP14" s="474"/>
      <c r="CQ14" s="474"/>
      <c r="CR14" s="474"/>
      <c r="CS14" s="474"/>
      <c r="CT14" s="474"/>
      <c r="CU14" s="474"/>
      <c r="CV14" s="474"/>
      <c r="CW14" s="474"/>
      <c r="CX14" s="474"/>
    </row>
    <row r="15" spans="1:102" ht="24.9" customHeight="1" thickBot="1" x14ac:dyDescent="0.3">
      <c r="A15" s="474"/>
      <c r="B15" s="1364"/>
      <c r="C15" s="492" t="s">
        <v>693</v>
      </c>
      <c r="D15" s="488">
        <v>3.1687500000000002</v>
      </c>
      <c r="E15" s="489" t="s">
        <v>1047</v>
      </c>
      <c r="F15" s="489"/>
      <c r="G15" s="489"/>
      <c r="H15" s="490">
        <v>0.35099999999999998</v>
      </c>
      <c r="I15" s="487" t="s">
        <v>1730</v>
      </c>
      <c r="J15" s="474"/>
      <c r="K15" s="474"/>
      <c r="L15" s="474"/>
      <c r="M15" s="1342" t="s">
        <v>1201</v>
      </c>
      <c r="N15" s="1343"/>
      <c r="O15" s="1344" t="s">
        <v>1202</v>
      </c>
      <c r="P15" s="1345"/>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474"/>
      <c r="AX15" s="474"/>
      <c r="AY15" s="474"/>
      <c r="AZ15" s="474"/>
      <c r="BA15" s="474"/>
      <c r="BB15" s="474"/>
      <c r="BC15" s="474"/>
      <c r="BD15" s="474"/>
      <c r="BE15" s="474"/>
      <c r="BF15" s="474"/>
      <c r="BG15" s="474"/>
      <c r="BH15" s="474"/>
      <c r="BI15" s="474"/>
      <c r="BJ15" s="474"/>
      <c r="BK15" s="474"/>
      <c r="BL15" s="474"/>
      <c r="BM15" s="474"/>
      <c r="BN15" s="474"/>
      <c r="BO15" s="474"/>
      <c r="BP15" s="474"/>
      <c r="BQ15" s="474"/>
      <c r="BR15" s="474"/>
      <c r="BS15" s="474"/>
      <c r="BT15" s="474"/>
      <c r="BU15" s="474"/>
      <c r="BV15" s="474"/>
      <c r="BW15" s="474"/>
      <c r="BX15" s="474"/>
      <c r="BY15" s="474"/>
      <c r="BZ15" s="474"/>
      <c r="CA15" s="474"/>
      <c r="CB15" s="474"/>
      <c r="CC15" s="474"/>
      <c r="CD15" s="474"/>
      <c r="CE15" s="474"/>
      <c r="CF15" s="474"/>
      <c r="CG15" s="474"/>
      <c r="CH15" s="474"/>
      <c r="CI15" s="474"/>
      <c r="CJ15" s="474"/>
      <c r="CK15" s="474"/>
      <c r="CL15" s="474"/>
      <c r="CM15" s="474"/>
      <c r="CN15" s="474"/>
      <c r="CO15" s="474"/>
      <c r="CP15" s="474"/>
      <c r="CQ15" s="474"/>
      <c r="CR15" s="474"/>
      <c r="CS15" s="474"/>
      <c r="CT15" s="474"/>
      <c r="CU15" s="474"/>
      <c r="CV15" s="474"/>
      <c r="CW15" s="474"/>
      <c r="CX15" s="474"/>
    </row>
    <row r="16" spans="1:102" ht="93" customHeight="1" thickBot="1" x14ac:dyDescent="0.3">
      <c r="A16" s="474"/>
      <c r="B16" s="1368" t="s">
        <v>195</v>
      </c>
      <c r="C16" s="482" t="s">
        <v>1343</v>
      </c>
      <c r="D16" s="1029">
        <v>2.2301199999999999</v>
      </c>
      <c r="E16" s="502" t="s">
        <v>1050</v>
      </c>
      <c r="F16" s="1032">
        <v>1.579</v>
      </c>
      <c r="G16" s="502" t="s">
        <v>1642</v>
      </c>
      <c r="H16" s="1032"/>
      <c r="I16" s="503"/>
      <c r="J16" s="474"/>
      <c r="K16" s="1342" t="s">
        <v>1203</v>
      </c>
      <c r="L16" s="1345"/>
      <c r="M16" s="956" t="s">
        <v>1193</v>
      </c>
      <c r="N16" s="494" t="s">
        <v>688</v>
      </c>
      <c r="O16" s="494" t="s">
        <v>1193</v>
      </c>
      <c r="P16" s="495" t="s">
        <v>688</v>
      </c>
      <c r="Q16" s="474"/>
      <c r="R16" s="1350" t="s">
        <v>1487</v>
      </c>
      <c r="S16" s="1351"/>
      <c r="T16" s="1023" t="s">
        <v>1514</v>
      </c>
      <c r="U16" s="474"/>
      <c r="V16" s="925" t="s">
        <v>1538</v>
      </c>
      <c r="W16" s="926" t="s">
        <v>1539</v>
      </c>
      <c r="X16" s="474"/>
      <c r="Y16" s="925" t="s">
        <v>1643</v>
      </c>
      <c r="Z16" s="926" t="s">
        <v>1680</v>
      </c>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474"/>
      <c r="AX16" s="474"/>
      <c r="AY16" s="474"/>
      <c r="AZ16" s="474"/>
      <c r="BA16" s="474"/>
      <c r="BB16" s="474"/>
      <c r="BC16" s="474"/>
      <c r="BD16" s="474"/>
      <c r="BE16" s="474"/>
      <c r="BF16" s="474"/>
      <c r="BG16" s="474"/>
      <c r="BH16" s="474"/>
      <c r="BI16" s="474"/>
      <c r="BJ16" s="474"/>
      <c r="BK16" s="474"/>
      <c r="BL16" s="474"/>
      <c r="BM16" s="474"/>
      <c r="BN16" s="474"/>
      <c r="BO16" s="474"/>
      <c r="BP16" s="474"/>
      <c r="BQ16" s="474"/>
      <c r="BR16" s="474"/>
      <c r="BS16" s="474"/>
      <c r="BT16" s="474"/>
      <c r="BU16" s="474"/>
      <c r="BV16" s="474"/>
      <c r="BW16" s="474"/>
      <c r="BX16" s="474"/>
      <c r="BY16" s="474"/>
      <c r="BZ16" s="474"/>
      <c r="CA16" s="474"/>
      <c r="CB16" s="474"/>
      <c r="CC16" s="474"/>
      <c r="CD16" s="474"/>
      <c r="CE16" s="474"/>
      <c r="CF16" s="474"/>
      <c r="CG16" s="474"/>
      <c r="CH16" s="474"/>
      <c r="CI16" s="474"/>
      <c r="CJ16" s="474"/>
      <c r="CK16" s="474"/>
      <c r="CL16" s="474"/>
      <c r="CM16" s="474"/>
      <c r="CN16" s="474"/>
      <c r="CO16" s="474"/>
      <c r="CP16" s="474"/>
      <c r="CQ16" s="474"/>
      <c r="CR16" s="474"/>
      <c r="CS16" s="474"/>
      <c r="CT16" s="474"/>
      <c r="CU16" s="474"/>
      <c r="CV16" s="474"/>
      <c r="CW16" s="474"/>
      <c r="CX16" s="474"/>
    </row>
    <row r="17" spans="1:102" ht="66.75" customHeight="1" thickBot="1" x14ac:dyDescent="0.3">
      <c r="A17" s="474"/>
      <c r="B17" s="1366"/>
      <c r="C17" s="486" t="s">
        <v>1344</v>
      </c>
      <c r="D17" s="483">
        <v>2.2301199999999999</v>
      </c>
      <c r="E17" s="480" t="s">
        <v>1050</v>
      </c>
      <c r="F17" s="493">
        <v>1.7809999999999999</v>
      </c>
      <c r="G17" s="480" t="s">
        <v>1644</v>
      </c>
      <c r="H17" s="493"/>
      <c r="I17" s="481"/>
      <c r="J17" s="474"/>
      <c r="K17" s="1365" t="s">
        <v>1424</v>
      </c>
      <c r="L17" s="486" t="s">
        <v>1204</v>
      </c>
      <c r="M17" s="499">
        <v>6.3200000000000001E-3</v>
      </c>
      <c r="N17" s="480" t="s">
        <v>1647</v>
      </c>
      <c r="O17" s="480">
        <v>5.8999999999999999E-3</v>
      </c>
      <c r="P17" s="481" t="s">
        <v>1647</v>
      </c>
      <c r="Q17" s="474"/>
      <c r="R17" s="1057" t="s">
        <v>1488</v>
      </c>
      <c r="S17" s="1058" t="s">
        <v>1489</v>
      </c>
      <c r="T17" s="1059">
        <v>0.60599999999999998</v>
      </c>
      <c r="U17" s="474"/>
      <c r="V17" s="911" t="s">
        <v>1541</v>
      </c>
      <c r="W17" s="1024">
        <v>4.5999999999999999E-2</v>
      </c>
      <c r="X17" s="474"/>
      <c r="Y17" s="935" t="s">
        <v>1729</v>
      </c>
      <c r="Z17" s="1025">
        <v>0.93259999999999998</v>
      </c>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474"/>
      <c r="AX17" s="474"/>
      <c r="AY17" s="474"/>
      <c r="AZ17" s="474"/>
      <c r="BA17" s="474"/>
      <c r="BB17" s="474"/>
      <c r="BC17" s="474"/>
      <c r="BD17" s="474"/>
      <c r="BE17" s="474"/>
      <c r="BF17" s="474"/>
      <c r="BG17" s="474"/>
      <c r="BH17" s="474"/>
      <c r="BI17" s="474"/>
      <c r="BJ17" s="474"/>
      <c r="BK17" s="474"/>
      <c r="BL17" s="474"/>
      <c r="BM17" s="474"/>
      <c r="BN17" s="474"/>
      <c r="BO17" s="474"/>
      <c r="BP17" s="474"/>
      <c r="BQ17" s="474"/>
      <c r="BR17" s="474"/>
      <c r="BS17" s="474"/>
      <c r="BT17" s="474"/>
      <c r="BU17" s="474"/>
      <c r="BV17" s="474"/>
      <c r="BW17" s="474"/>
      <c r="BX17" s="474"/>
      <c r="BY17" s="474"/>
      <c r="BZ17" s="474"/>
      <c r="CA17" s="474"/>
      <c r="CB17" s="474"/>
      <c r="CC17" s="474"/>
      <c r="CD17" s="474"/>
      <c r="CE17" s="474"/>
      <c r="CF17" s="474"/>
      <c r="CG17" s="474"/>
      <c r="CH17" s="474"/>
      <c r="CI17" s="474"/>
      <c r="CJ17" s="474"/>
      <c r="CK17" s="474"/>
      <c r="CL17" s="474"/>
      <c r="CM17" s="474"/>
      <c r="CN17" s="474"/>
      <c r="CO17" s="474"/>
      <c r="CP17" s="474"/>
      <c r="CQ17" s="474"/>
      <c r="CR17" s="474"/>
      <c r="CS17" s="474"/>
      <c r="CT17" s="474"/>
      <c r="CU17" s="474"/>
      <c r="CV17" s="474"/>
      <c r="CW17" s="474"/>
      <c r="CX17" s="474"/>
    </row>
    <row r="18" spans="1:102" ht="37.200000000000003" customHeight="1" thickBot="1" x14ac:dyDescent="0.3">
      <c r="A18" s="474"/>
      <c r="B18" s="1366"/>
      <c r="C18" s="486" t="s">
        <v>1345</v>
      </c>
      <c r="D18" s="483">
        <v>2.4706700000000001</v>
      </c>
      <c r="E18" s="480" t="s">
        <v>1050</v>
      </c>
      <c r="F18" s="493">
        <v>1.4609999999999999</v>
      </c>
      <c r="G18" s="480" t="s">
        <v>1644</v>
      </c>
      <c r="H18" s="485"/>
      <c r="I18" s="481"/>
      <c r="J18" s="474"/>
      <c r="K18" s="1366"/>
      <c r="L18" s="486" t="s">
        <v>1206</v>
      </c>
      <c r="M18" s="499">
        <v>6.5399999999999998E-3</v>
      </c>
      <c r="N18" s="480" t="s">
        <v>1647</v>
      </c>
      <c r="O18" s="480">
        <v>6.11E-3</v>
      </c>
      <c r="P18" s="481" t="s">
        <v>1647</v>
      </c>
      <c r="Q18" s="474"/>
      <c r="R18" s="1022" t="s">
        <v>1490</v>
      </c>
      <c r="S18" s="1060" t="s">
        <v>1489</v>
      </c>
      <c r="T18" s="1061">
        <v>1.927</v>
      </c>
      <c r="U18" s="474"/>
      <c r="V18" s="911" t="s">
        <v>1540</v>
      </c>
      <c r="W18" s="1024">
        <v>2.7E-2</v>
      </c>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474"/>
      <c r="AX18" s="474"/>
      <c r="AY18" s="474"/>
      <c r="AZ18" s="474"/>
      <c r="BA18" s="474"/>
      <c r="BB18" s="474"/>
      <c r="BC18" s="474"/>
      <c r="BD18" s="474"/>
      <c r="BE18" s="474"/>
      <c r="BF18" s="474"/>
      <c r="BG18" s="474"/>
      <c r="BH18" s="474"/>
      <c r="BI18" s="474"/>
      <c r="BJ18" s="474"/>
      <c r="BK18" s="474"/>
      <c r="BL18" s="474"/>
      <c r="BM18" s="474"/>
      <c r="BN18" s="474"/>
      <c r="BO18" s="474"/>
      <c r="BP18" s="474"/>
      <c r="BQ18" s="474"/>
      <c r="BR18" s="474"/>
      <c r="BS18" s="474"/>
      <c r="BT18" s="474"/>
      <c r="BU18" s="474"/>
      <c r="BV18" s="474"/>
      <c r="BW18" s="474"/>
      <c r="BX18" s="474"/>
      <c r="BY18" s="474"/>
      <c r="BZ18" s="474"/>
      <c r="CA18" s="474"/>
      <c r="CB18" s="474"/>
      <c r="CC18" s="474"/>
      <c r="CD18" s="474"/>
      <c r="CE18" s="474"/>
      <c r="CF18" s="474"/>
      <c r="CG18" s="474"/>
      <c r="CH18" s="474"/>
      <c r="CI18" s="474"/>
      <c r="CJ18" s="474"/>
      <c r="CK18" s="474"/>
      <c r="CL18" s="474"/>
      <c r="CM18" s="474"/>
      <c r="CN18" s="474"/>
      <c r="CO18" s="474"/>
      <c r="CP18" s="474"/>
      <c r="CQ18" s="474"/>
      <c r="CR18" s="474"/>
      <c r="CS18" s="474"/>
      <c r="CT18" s="474"/>
      <c r="CU18" s="474"/>
      <c r="CV18" s="474"/>
      <c r="CW18" s="474"/>
      <c r="CX18" s="474"/>
    </row>
    <row r="19" spans="1:102" ht="54" customHeight="1" thickBot="1" x14ac:dyDescent="0.3">
      <c r="A19" s="474"/>
      <c r="B19" s="1366"/>
      <c r="C19" s="511" t="s">
        <v>1346</v>
      </c>
      <c r="D19" s="483">
        <v>2.3475000000000001</v>
      </c>
      <c r="E19" s="480" t="s">
        <v>1050</v>
      </c>
      <c r="F19" s="493"/>
      <c r="G19" s="480"/>
      <c r="H19" s="485"/>
      <c r="I19" s="481"/>
      <c r="J19" s="474"/>
      <c r="K19" s="1366"/>
      <c r="L19" s="486" t="s">
        <v>1207</v>
      </c>
      <c r="M19" s="499">
        <v>1E-4</v>
      </c>
      <c r="N19" s="480" t="s">
        <v>1647</v>
      </c>
      <c r="O19" s="480">
        <v>2.8729999999999999E-2</v>
      </c>
      <c r="P19" s="481" t="s">
        <v>1647</v>
      </c>
      <c r="Q19" s="474"/>
      <c r="R19" s="1057" t="s">
        <v>1491</v>
      </c>
      <c r="S19" s="1058" t="s">
        <v>1489</v>
      </c>
      <c r="T19" s="1059">
        <v>7.577</v>
      </c>
      <c r="U19" s="474"/>
      <c r="V19" s="935" t="s">
        <v>1672</v>
      </c>
      <c r="W19" s="934">
        <v>1.35E-2</v>
      </c>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row>
    <row r="20" spans="1:102" ht="24.9" customHeight="1" thickBot="1" x14ac:dyDescent="0.3">
      <c r="A20" s="474"/>
      <c r="B20" s="1366"/>
      <c r="C20" s="511" t="s">
        <v>1347</v>
      </c>
      <c r="D20" s="483">
        <v>2.6566399999999999</v>
      </c>
      <c r="E20" s="480" t="s">
        <v>1050</v>
      </c>
      <c r="F20" s="493"/>
      <c r="G20" s="480"/>
      <c r="H20" s="485"/>
      <c r="I20" s="481"/>
      <c r="J20" s="474"/>
      <c r="K20" s="1367"/>
      <c r="L20" s="500" t="s">
        <v>1208</v>
      </c>
      <c r="M20" s="488">
        <v>5.77E-3</v>
      </c>
      <c r="N20" s="489" t="s">
        <v>1647</v>
      </c>
      <c r="O20" s="491">
        <v>3.7699999999999999E-3</v>
      </c>
      <c r="P20" s="487" t="s">
        <v>1647</v>
      </c>
      <c r="Q20" s="474"/>
      <c r="R20" s="1348" t="s">
        <v>1493</v>
      </c>
      <c r="S20" s="1055" t="s">
        <v>1492</v>
      </c>
      <c r="T20" s="1056">
        <v>18.988</v>
      </c>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4"/>
      <c r="BJ20" s="474"/>
      <c r="BK20" s="474"/>
      <c r="BL20" s="474"/>
      <c r="BM20" s="474"/>
      <c r="BN20" s="474"/>
      <c r="BO20" s="474"/>
      <c r="BP20" s="474"/>
      <c r="BQ20" s="474"/>
      <c r="BR20" s="474"/>
      <c r="BS20" s="474"/>
      <c r="BT20" s="474"/>
      <c r="BU20" s="474"/>
      <c r="BV20" s="474"/>
      <c r="BW20" s="474"/>
      <c r="BX20" s="474"/>
      <c r="BY20" s="474"/>
      <c r="BZ20" s="474"/>
      <c r="CA20" s="474"/>
      <c r="CB20" s="474"/>
      <c r="CC20" s="474"/>
      <c r="CD20" s="474"/>
      <c r="CE20" s="474"/>
      <c r="CF20" s="474"/>
      <c r="CG20" s="474"/>
      <c r="CH20" s="474"/>
      <c r="CI20" s="474"/>
      <c r="CJ20" s="474"/>
      <c r="CK20" s="474"/>
      <c r="CL20" s="474"/>
      <c r="CM20" s="474"/>
      <c r="CN20" s="474"/>
      <c r="CO20" s="474"/>
      <c r="CP20" s="474"/>
      <c r="CQ20" s="474"/>
      <c r="CR20" s="474"/>
      <c r="CS20" s="474"/>
      <c r="CT20" s="474"/>
      <c r="CU20" s="474"/>
      <c r="CV20" s="474"/>
      <c r="CW20" s="474"/>
      <c r="CX20" s="474"/>
    </row>
    <row r="21" spans="1:102" ht="24.9" customHeight="1" x14ac:dyDescent="0.25">
      <c r="A21" s="474"/>
      <c r="B21" s="1366"/>
      <c r="C21" s="486" t="s">
        <v>694</v>
      </c>
      <c r="D21" s="483">
        <v>1.85965</v>
      </c>
      <c r="E21" s="480" t="s">
        <v>1050</v>
      </c>
      <c r="F21" s="493">
        <v>1.3620000000000001</v>
      </c>
      <c r="G21" s="480" t="s">
        <v>1644</v>
      </c>
      <c r="H21" s="493"/>
      <c r="I21" s="481"/>
      <c r="J21" s="474"/>
      <c r="K21" s="1368" t="s">
        <v>1209</v>
      </c>
      <c r="L21" s="498" t="s">
        <v>1204</v>
      </c>
      <c r="M21" s="496">
        <v>5.0699999999999999E-3</v>
      </c>
      <c r="N21" s="497" t="s">
        <v>1647</v>
      </c>
      <c r="O21" s="497">
        <v>5.7499999999999999E-3</v>
      </c>
      <c r="P21" s="498" t="s">
        <v>1647</v>
      </c>
      <c r="Q21" s="474"/>
      <c r="R21" s="1348"/>
      <c r="S21" s="910" t="s">
        <v>1494</v>
      </c>
      <c r="T21" s="933">
        <v>16.494</v>
      </c>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474"/>
      <c r="AX21" s="474"/>
      <c r="AY21" s="474"/>
      <c r="AZ21" s="474"/>
      <c r="BA21" s="474"/>
      <c r="BB21" s="474"/>
      <c r="BC21" s="474"/>
      <c r="BD21" s="474"/>
      <c r="BE21" s="474"/>
      <c r="BF21" s="474"/>
      <c r="BG21" s="474"/>
      <c r="BH21" s="474"/>
      <c r="BI21" s="474"/>
      <c r="BJ21" s="474"/>
      <c r="BK21" s="474"/>
      <c r="BL21" s="474"/>
      <c r="BM21" s="474"/>
      <c r="BN21" s="474"/>
      <c r="BO21" s="474"/>
      <c r="BP21" s="474"/>
      <c r="BQ21" s="474"/>
      <c r="BR21" s="474"/>
      <c r="BS21" s="474"/>
      <c r="BT21" s="474"/>
      <c r="BU21" s="474"/>
      <c r="BV21" s="474"/>
      <c r="BW21" s="474"/>
      <c r="BX21" s="474"/>
      <c r="BY21" s="474"/>
      <c r="BZ21" s="474"/>
      <c r="CA21" s="474"/>
      <c r="CB21" s="474"/>
      <c r="CC21" s="474"/>
      <c r="CD21" s="474"/>
      <c r="CE21" s="474"/>
      <c r="CF21" s="474"/>
      <c r="CG21" s="474"/>
      <c r="CH21" s="474"/>
      <c r="CI21" s="474"/>
      <c r="CJ21" s="474"/>
      <c r="CK21" s="474"/>
      <c r="CL21" s="474"/>
      <c r="CM21" s="474"/>
      <c r="CN21" s="474"/>
      <c r="CO21" s="474"/>
      <c r="CP21" s="474"/>
      <c r="CQ21" s="474"/>
      <c r="CR21" s="474"/>
      <c r="CS21" s="474"/>
      <c r="CT21" s="474"/>
      <c r="CU21" s="474"/>
      <c r="CV21" s="474"/>
      <c r="CW21" s="474"/>
      <c r="CX21" s="474"/>
    </row>
    <row r="22" spans="1:102" ht="24.9" customHeight="1" thickBot="1" x14ac:dyDescent="0.3">
      <c r="A22" s="474"/>
      <c r="B22" s="1366"/>
      <c r="C22" s="486" t="s">
        <v>695</v>
      </c>
      <c r="D22" s="483">
        <v>1.64679</v>
      </c>
      <c r="E22" s="480" t="s">
        <v>1050</v>
      </c>
      <c r="F22" s="493">
        <v>0.94799999999999995</v>
      </c>
      <c r="G22" s="480" t="s">
        <v>1644</v>
      </c>
      <c r="H22" s="493"/>
      <c r="I22" s="481"/>
      <c r="J22" s="474"/>
      <c r="K22" s="1366"/>
      <c r="L22" s="481" t="s">
        <v>1206</v>
      </c>
      <c r="M22" s="483">
        <v>5.2500000000000003E-3</v>
      </c>
      <c r="N22" s="480" t="s">
        <v>1647</v>
      </c>
      <c r="O22" s="485">
        <v>5.96E-3</v>
      </c>
      <c r="P22" s="481" t="s">
        <v>1647</v>
      </c>
      <c r="Q22" s="474"/>
      <c r="R22" s="1348"/>
      <c r="S22" s="1062" t="s">
        <v>1495</v>
      </c>
      <c r="T22" s="1063">
        <v>17.741</v>
      </c>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474"/>
      <c r="AX22" s="474"/>
      <c r="AY22" s="474"/>
      <c r="AZ22" s="474"/>
      <c r="BA22" s="474"/>
      <c r="BB22" s="474"/>
      <c r="BC22" s="474"/>
      <c r="BD22" s="474"/>
      <c r="BE22" s="474"/>
      <c r="BF22" s="474"/>
      <c r="BG22" s="474"/>
      <c r="BH22" s="474"/>
      <c r="BI22" s="474"/>
      <c r="BJ22" s="474"/>
      <c r="BK22" s="474"/>
      <c r="BL22" s="474"/>
      <c r="BM22" s="474"/>
      <c r="BN22" s="474"/>
      <c r="BO22" s="474"/>
      <c r="BP22" s="474"/>
      <c r="BQ22" s="474"/>
      <c r="BR22" s="474"/>
      <c r="BS22" s="474"/>
      <c r="BT22" s="474"/>
      <c r="BU22" s="474"/>
      <c r="BV22" s="474"/>
      <c r="BW22" s="474"/>
      <c r="BX22" s="474"/>
      <c r="BY22" s="474"/>
      <c r="BZ22" s="474"/>
      <c r="CA22" s="474"/>
      <c r="CB22" s="474"/>
      <c r="CC22" s="474"/>
      <c r="CD22" s="474"/>
      <c r="CE22" s="474"/>
      <c r="CF22" s="474"/>
      <c r="CG22" s="474"/>
      <c r="CH22" s="474"/>
      <c r="CI22" s="474"/>
      <c r="CJ22" s="474"/>
      <c r="CK22" s="474"/>
      <c r="CL22" s="474"/>
      <c r="CM22" s="474"/>
      <c r="CN22" s="474"/>
      <c r="CO22" s="474"/>
      <c r="CP22" s="474"/>
      <c r="CQ22" s="474"/>
      <c r="CR22" s="474"/>
      <c r="CS22" s="474"/>
      <c r="CT22" s="474"/>
      <c r="CU22" s="474"/>
      <c r="CV22" s="474"/>
      <c r="CW22" s="474"/>
      <c r="CX22" s="474"/>
    </row>
    <row r="23" spans="1:102" ht="24.9" customHeight="1" thickBot="1" x14ac:dyDescent="0.3">
      <c r="A23" s="474"/>
      <c r="B23" s="1366"/>
      <c r="C23" s="486" t="s">
        <v>696</v>
      </c>
      <c r="D23" s="483">
        <v>2.7280000000000002</v>
      </c>
      <c r="E23" s="480" t="s">
        <v>1047</v>
      </c>
      <c r="F23" s="485">
        <v>1.2090000000000001</v>
      </c>
      <c r="G23" s="480" t="s">
        <v>1645</v>
      </c>
      <c r="H23" s="485"/>
      <c r="I23" s="481"/>
      <c r="J23" s="474"/>
      <c r="K23" s="1367"/>
      <c r="L23" s="487" t="s">
        <v>1207</v>
      </c>
      <c r="M23" s="501">
        <v>8.0000000000000007E-5</v>
      </c>
      <c r="N23" s="489" t="s">
        <v>1647</v>
      </c>
      <c r="O23" s="489">
        <v>1.9359999999999999E-2</v>
      </c>
      <c r="P23" s="487" t="s">
        <v>1647</v>
      </c>
      <c r="Q23" s="474"/>
      <c r="R23" s="1347" t="s">
        <v>1498</v>
      </c>
      <c r="S23" s="1064" t="s">
        <v>1496</v>
      </c>
      <c r="T23" s="1065">
        <v>16.323</v>
      </c>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74"/>
      <c r="BO23" s="474"/>
      <c r="BP23" s="474"/>
      <c r="BQ23" s="474"/>
      <c r="BR23" s="474"/>
      <c r="BS23" s="474"/>
      <c r="BT23" s="474"/>
      <c r="BU23" s="474"/>
      <c r="BV23" s="474"/>
      <c r="BW23" s="474"/>
      <c r="BX23" s="474"/>
      <c r="BY23" s="474"/>
      <c r="BZ23" s="474"/>
      <c r="CA23" s="474"/>
      <c r="CB23" s="474"/>
      <c r="CC23" s="474"/>
      <c r="CD23" s="474"/>
      <c r="CE23" s="474"/>
      <c r="CF23" s="474"/>
      <c r="CG23" s="474"/>
      <c r="CH23" s="474"/>
      <c r="CI23" s="474"/>
      <c r="CJ23" s="474"/>
      <c r="CK23" s="474"/>
      <c r="CL23" s="474"/>
      <c r="CM23" s="474"/>
      <c r="CN23" s="474"/>
      <c r="CO23" s="474"/>
      <c r="CP23" s="474"/>
      <c r="CQ23" s="474"/>
      <c r="CR23" s="474"/>
      <c r="CS23" s="474"/>
      <c r="CT23" s="474"/>
      <c r="CU23" s="474"/>
      <c r="CV23" s="474"/>
      <c r="CW23" s="474"/>
      <c r="CX23" s="474"/>
    </row>
    <row r="24" spans="1:102" ht="27.9" customHeight="1" thickBot="1" x14ac:dyDescent="0.3">
      <c r="A24" s="474"/>
      <c r="B24" s="1367"/>
      <c r="C24" s="492" t="s">
        <v>1269</v>
      </c>
      <c r="D24" s="1035">
        <v>75.446105551475526</v>
      </c>
      <c r="E24" s="504" t="s">
        <v>1051</v>
      </c>
      <c r="F24" s="1036"/>
      <c r="G24" s="504"/>
      <c r="H24" s="1036"/>
      <c r="I24" s="505"/>
      <c r="J24" s="474"/>
      <c r="K24" s="1368" t="s">
        <v>1210</v>
      </c>
      <c r="L24" s="498" t="s">
        <v>1204</v>
      </c>
      <c r="M24" s="496">
        <v>5.289E-2</v>
      </c>
      <c r="N24" s="497" t="s">
        <v>1647</v>
      </c>
      <c r="O24" s="497">
        <v>1.2789999999999999E-2</v>
      </c>
      <c r="P24" s="498" t="s">
        <v>1647</v>
      </c>
      <c r="Q24" s="474"/>
      <c r="R24" s="1348"/>
      <c r="S24" s="910" t="s">
        <v>1497</v>
      </c>
      <c r="T24" s="933">
        <v>22.654</v>
      </c>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4"/>
      <c r="BN24" s="474"/>
      <c r="BO24" s="474"/>
      <c r="BP24" s="474"/>
      <c r="BQ24" s="474"/>
      <c r="BR24" s="474"/>
      <c r="BS24" s="474"/>
      <c r="BT24" s="474"/>
      <c r="BU24" s="474"/>
      <c r="BV24" s="474"/>
      <c r="BW24" s="474"/>
      <c r="BX24" s="474"/>
      <c r="BY24" s="474"/>
      <c r="BZ24" s="474"/>
      <c r="CA24" s="474"/>
      <c r="CB24" s="474"/>
      <c r="CC24" s="474"/>
      <c r="CD24" s="474"/>
      <c r="CE24" s="474"/>
      <c r="CF24" s="474"/>
      <c r="CG24" s="474"/>
      <c r="CH24" s="474"/>
      <c r="CI24" s="474"/>
      <c r="CJ24" s="474"/>
      <c r="CK24" s="474"/>
      <c r="CL24" s="474"/>
      <c r="CM24" s="474"/>
      <c r="CN24" s="474"/>
      <c r="CO24" s="474"/>
      <c r="CP24" s="474"/>
      <c r="CQ24" s="474"/>
      <c r="CR24" s="474"/>
      <c r="CS24" s="474"/>
      <c r="CT24" s="474"/>
      <c r="CU24" s="474"/>
      <c r="CV24" s="474"/>
      <c r="CW24" s="474"/>
      <c r="CX24" s="474"/>
    </row>
    <row r="25" spans="1:102" ht="33.75" customHeight="1" thickBot="1" x14ac:dyDescent="0.3">
      <c r="A25" s="474"/>
      <c r="B25" s="1371" t="s">
        <v>342</v>
      </c>
      <c r="C25" s="506" t="s">
        <v>1348</v>
      </c>
      <c r="D25" s="1033">
        <v>2.6859999999999999</v>
      </c>
      <c r="E25" s="497" t="s">
        <v>1050</v>
      </c>
      <c r="F25" s="1037"/>
      <c r="G25" s="497"/>
      <c r="H25" s="1037"/>
      <c r="I25" s="498"/>
      <c r="J25" s="474"/>
      <c r="K25" s="1367"/>
      <c r="L25" s="487" t="s">
        <v>1206</v>
      </c>
      <c r="M25" s="501">
        <v>5.475E-2</v>
      </c>
      <c r="N25" s="489" t="s">
        <v>1647</v>
      </c>
      <c r="O25" s="489">
        <v>1.324E-2</v>
      </c>
      <c r="P25" s="487" t="s">
        <v>1647</v>
      </c>
      <c r="Q25" s="474"/>
      <c r="R25" s="1348"/>
      <c r="S25" s="910" t="s">
        <v>1499</v>
      </c>
      <c r="T25" s="933">
        <v>17.25</v>
      </c>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c r="AY25" s="474"/>
      <c r="AZ25" s="474"/>
      <c r="BA25" s="474"/>
      <c r="BB25" s="474"/>
      <c r="BC25" s="474"/>
      <c r="BD25" s="474"/>
      <c r="BE25" s="474"/>
      <c r="BF25" s="474"/>
      <c r="BG25" s="474"/>
      <c r="BH25" s="474"/>
      <c r="BI25" s="474"/>
      <c r="BJ25" s="474"/>
      <c r="BK25" s="474"/>
      <c r="BL25" s="474"/>
      <c r="BM25" s="474"/>
      <c r="BN25" s="474"/>
      <c r="BO25" s="474"/>
      <c r="BP25" s="474"/>
      <c r="BQ25" s="474"/>
      <c r="BR25" s="474"/>
      <c r="BS25" s="474"/>
      <c r="BT25" s="474"/>
      <c r="BU25" s="474"/>
      <c r="BV25" s="474"/>
      <c r="BW25" s="474"/>
      <c r="BX25" s="474"/>
      <c r="BY25" s="474"/>
      <c r="BZ25" s="474"/>
      <c r="CA25" s="474"/>
      <c r="CB25" s="474"/>
      <c r="CC25" s="474"/>
      <c r="CD25" s="474"/>
      <c r="CE25" s="474"/>
      <c r="CF25" s="474"/>
      <c r="CG25" s="474"/>
      <c r="CH25" s="474"/>
      <c r="CI25" s="474"/>
      <c r="CJ25" s="474"/>
      <c r="CK25" s="474"/>
      <c r="CL25" s="474"/>
      <c r="CM25" s="474"/>
      <c r="CN25" s="474"/>
      <c r="CO25" s="474"/>
      <c r="CP25" s="474"/>
      <c r="CQ25" s="474"/>
      <c r="CR25" s="474"/>
      <c r="CS25" s="474"/>
      <c r="CT25" s="474"/>
      <c r="CU25" s="474"/>
      <c r="CV25" s="474"/>
      <c r="CW25" s="474"/>
      <c r="CX25" s="474"/>
    </row>
    <row r="26" spans="1:102" ht="33.75" customHeight="1" thickBot="1" x14ac:dyDescent="0.3">
      <c r="A26" s="474"/>
      <c r="B26" s="1364"/>
      <c r="C26" s="486" t="s">
        <v>695</v>
      </c>
      <c r="D26" s="488">
        <v>1.64679</v>
      </c>
      <c r="E26" s="489" t="s">
        <v>1050</v>
      </c>
      <c r="F26" s="1038"/>
      <c r="G26" s="489"/>
      <c r="H26" s="1038"/>
      <c r="I26" s="487"/>
      <c r="J26" s="474"/>
      <c r="K26" s="507" t="s">
        <v>1211</v>
      </c>
      <c r="L26" s="508" t="s">
        <v>1207</v>
      </c>
      <c r="M26" s="596">
        <v>1.17E-3</v>
      </c>
      <c r="N26" s="509" t="s">
        <v>1647</v>
      </c>
      <c r="O26" s="509">
        <v>3.5229999999999997E-2</v>
      </c>
      <c r="P26" s="510" t="s">
        <v>1647</v>
      </c>
      <c r="Q26" s="474"/>
      <c r="R26" s="1348"/>
      <c r="S26" s="910" t="s">
        <v>1500</v>
      </c>
      <c r="T26" s="933">
        <v>25.376000000000001</v>
      </c>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474"/>
      <c r="AX26" s="474"/>
      <c r="AY26" s="474"/>
      <c r="AZ26" s="474"/>
      <c r="BA26" s="474"/>
      <c r="BB26" s="474"/>
      <c r="BC26" s="474"/>
      <c r="BD26" s="474"/>
      <c r="BE26" s="474"/>
      <c r="BF26" s="474"/>
      <c r="BG26" s="474"/>
      <c r="BH26" s="474"/>
      <c r="BI26" s="474"/>
      <c r="BJ26" s="474"/>
      <c r="BK26" s="474"/>
      <c r="BL26" s="474"/>
      <c r="BM26" s="474"/>
      <c r="BN26" s="474"/>
      <c r="BO26" s="474"/>
      <c r="BP26" s="474"/>
      <c r="BQ26" s="474"/>
      <c r="BR26" s="474"/>
      <c r="BS26" s="474"/>
      <c r="BT26" s="474"/>
      <c r="BU26" s="474"/>
      <c r="BV26" s="474"/>
      <c r="BW26" s="474"/>
      <c r="BX26" s="474"/>
      <c r="BY26" s="474"/>
      <c r="BZ26" s="474"/>
      <c r="CA26" s="474"/>
      <c r="CB26" s="474"/>
      <c r="CC26" s="474"/>
      <c r="CD26" s="474"/>
      <c r="CE26" s="474"/>
      <c r="CF26" s="474"/>
      <c r="CG26" s="474"/>
      <c r="CH26" s="474"/>
      <c r="CI26" s="474"/>
      <c r="CJ26" s="474"/>
      <c r="CK26" s="474"/>
      <c r="CL26" s="474"/>
      <c r="CM26" s="474"/>
      <c r="CN26" s="474"/>
      <c r="CO26" s="474"/>
      <c r="CP26" s="474"/>
      <c r="CQ26" s="474"/>
      <c r="CR26" s="474"/>
      <c r="CS26" s="474"/>
      <c r="CT26" s="474"/>
      <c r="CU26" s="474"/>
      <c r="CV26" s="474"/>
      <c r="CW26" s="474"/>
      <c r="CX26" s="474"/>
    </row>
    <row r="27" spans="1:102" ht="33.75" customHeight="1" x14ac:dyDescent="0.25">
      <c r="A27" s="474"/>
      <c r="B27" s="1371" t="s">
        <v>1212</v>
      </c>
      <c r="C27" s="506" t="s">
        <v>1349</v>
      </c>
      <c r="D27" s="1029">
        <v>2.6859999999999999</v>
      </c>
      <c r="E27" s="502" t="s">
        <v>1050</v>
      </c>
      <c r="F27" s="1032"/>
      <c r="G27" s="502"/>
      <c r="H27" s="1032"/>
      <c r="I27" s="503"/>
      <c r="J27" s="474"/>
      <c r="K27" s="474"/>
      <c r="L27" s="474"/>
      <c r="M27" s="474"/>
      <c r="N27" s="474"/>
      <c r="O27" s="474"/>
      <c r="P27" s="474"/>
      <c r="Q27" s="474"/>
      <c r="R27" s="1348"/>
      <c r="S27" s="910" t="s">
        <v>1501</v>
      </c>
      <c r="T27" s="933">
        <v>14.608000000000001</v>
      </c>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474"/>
      <c r="AX27" s="474"/>
      <c r="AY27" s="474"/>
      <c r="AZ27" s="474"/>
      <c r="BA27" s="474"/>
      <c r="BB27" s="474"/>
      <c r="BC27" s="474"/>
      <c r="BD27" s="474"/>
      <c r="BE27" s="474"/>
      <c r="BF27" s="474"/>
      <c r="BG27" s="474"/>
      <c r="BH27" s="474"/>
      <c r="BI27" s="474"/>
      <c r="BJ27" s="474"/>
      <c r="BK27" s="474"/>
      <c r="BL27" s="474"/>
      <c r="BM27" s="474"/>
      <c r="BN27" s="474"/>
      <c r="BO27" s="474"/>
      <c r="BP27" s="474"/>
      <c r="BQ27" s="474"/>
      <c r="BR27" s="474"/>
      <c r="BS27" s="474"/>
      <c r="BT27" s="474"/>
      <c r="BU27" s="474"/>
      <c r="BV27" s="474"/>
      <c r="BW27" s="474"/>
      <c r="BX27" s="474"/>
      <c r="BY27" s="474"/>
      <c r="BZ27" s="474"/>
      <c r="CA27" s="474"/>
      <c r="CB27" s="474"/>
      <c r="CC27" s="474"/>
      <c r="CD27" s="474"/>
      <c r="CE27" s="474"/>
      <c r="CF27" s="474"/>
      <c r="CG27" s="474"/>
      <c r="CH27" s="474"/>
      <c r="CI27" s="474"/>
      <c r="CJ27" s="474"/>
      <c r="CK27" s="474"/>
      <c r="CL27" s="474"/>
      <c r="CM27" s="474"/>
      <c r="CN27" s="474"/>
      <c r="CO27" s="474"/>
      <c r="CP27" s="474"/>
      <c r="CQ27" s="474"/>
      <c r="CR27" s="474"/>
      <c r="CS27" s="474"/>
      <c r="CT27" s="474"/>
      <c r="CU27" s="474"/>
      <c r="CV27" s="474"/>
      <c r="CW27" s="474"/>
      <c r="CX27" s="474"/>
    </row>
    <row r="28" spans="1:102" ht="33.75" customHeight="1" thickBot="1" x14ac:dyDescent="0.3">
      <c r="A28" s="474"/>
      <c r="B28" s="1363"/>
      <c r="C28" s="511" t="s">
        <v>1350</v>
      </c>
      <c r="D28" s="483">
        <v>2.3870100000000001</v>
      </c>
      <c r="E28" s="480" t="s">
        <v>1050</v>
      </c>
      <c r="F28" s="493"/>
      <c r="G28" s="480"/>
      <c r="H28" s="493"/>
      <c r="I28" s="481"/>
      <c r="J28" s="474"/>
      <c r="K28" s="474"/>
      <c r="L28" s="474"/>
      <c r="M28" s="474"/>
      <c r="N28" s="474"/>
      <c r="O28" s="474"/>
      <c r="P28" s="474"/>
      <c r="Q28" s="474"/>
      <c r="R28" s="1349"/>
      <c r="S28" s="912" t="s">
        <v>1502</v>
      </c>
      <c r="T28" s="934">
        <v>19.242000000000001</v>
      </c>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474"/>
      <c r="CW28" s="474"/>
      <c r="CX28" s="474"/>
    </row>
    <row r="29" spans="1:102" ht="33.75" customHeight="1" thickBot="1" x14ac:dyDescent="0.3">
      <c r="A29" s="474"/>
      <c r="B29" s="1363"/>
      <c r="C29" s="492" t="s">
        <v>695</v>
      </c>
      <c r="D29" s="1039">
        <v>1.64679</v>
      </c>
      <c r="E29" s="504" t="s">
        <v>1050</v>
      </c>
      <c r="F29" s="1036"/>
      <c r="G29" s="504"/>
      <c r="H29" s="1036"/>
      <c r="I29" s="505"/>
      <c r="J29" s="474"/>
      <c r="K29" s="474"/>
      <c r="L29" s="474"/>
      <c r="M29" s="1342" t="s">
        <v>1201</v>
      </c>
      <c r="N29" s="1343"/>
      <c r="O29" s="1344" t="s">
        <v>1202</v>
      </c>
      <c r="P29" s="1345"/>
      <c r="Q29" s="474"/>
      <c r="R29" s="1348" t="s">
        <v>1505</v>
      </c>
      <c r="S29" s="1055" t="s">
        <v>1503</v>
      </c>
      <c r="T29" s="1056">
        <v>26.503</v>
      </c>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474"/>
      <c r="AZ29" s="474"/>
      <c r="BA29" s="474"/>
      <c r="BB29" s="474"/>
      <c r="BC29" s="474"/>
      <c r="BD29" s="474"/>
      <c r="BE29" s="474"/>
      <c r="BF29" s="474"/>
      <c r="BG29" s="474"/>
      <c r="BH29" s="474"/>
      <c r="BI29" s="474"/>
      <c r="BJ29" s="474"/>
      <c r="BK29" s="474"/>
      <c r="BL29" s="474"/>
      <c r="BM29" s="474"/>
      <c r="BN29" s="474"/>
      <c r="BO29" s="474"/>
      <c r="BP29" s="474"/>
      <c r="BQ29" s="474"/>
      <c r="BR29" s="474"/>
      <c r="BS29" s="474"/>
      <c r="BT29" s="474"/>
      <c r="BU29" s="474"/>
      <c r="BV29" s="474"/>
      <c r="BW29" s="474"/>
      <c r="BX29" s="474"/>
      <c r="BY29" s="474"/>
      <c r="BZ29" s="474"/>
      <c r="CA29" s="474"/>
      <c r="CB29" s="474"/>
      <c r="CC29" s="474"/>
      <c r="CD29" s="474"/>
      <c r="CE29" s="474"/>
      <c r="CF29" s="474"/>
      <c r="CG29" s="474"/>
      <c r="CH29" s="474"/>
      <c r="CI29" s="474"/>
      <c r="CJ29" s="474"/>
      <c r="CK29" s="474"/>
      <c r="CL29" s="474"/>
      <c r="CM29" s="474"/>
      <c r="CN29" s="474"/>
      <c r="CO29" s="474"/>
      <c r="CP29" s="474"/>
      <c r="CQ29" s="474"/>
      <c r="CR29" s="474"/>
      <c r="CS29" s="474"/>
      <c r="CT29" s="474"/>
      <c r="CU29" s="474"/>
      <c r="CV29" s="474"/>
      <c r="CW29" s="474"/>
      <c r="CX29" s="474"/>
    </row>
    <row r="30" spans="1:102" ht="33.75" customHeight="1" thickBot="1" x14ac:dyDescent="0.3">
      <c r="A30" s="474"/>
      <c r="B30" s="1371" t="s">
        <v>1213</v>
      </c>
      <c r="C30" s="506" t="s">
        <v>1351</v>
      </c>
      <c r="D30" s="1033">
        <v>2.6307</v>
      </c>
      <c r="E30" s="497" t="s">
        <v>1050</v>
      </c>
      <c r="F30" s="1037"/>
      <c r="G30" s="497"/>
      <c r="H30" s="1037"/>
      <c r="I30" s="498"/>
      <c r="J30" s="474"/>
      <c r="K30" s="955" t="s">
        <v>1203</v>
      </c>
      <c r="L30" s="930"/>
      <c r="M30" s="956" t="s">
        <v>1193</v>
      </c>
      <c r="N30" s="494" t="s">
        <v>688</v>
      </c>
      <c r="O30" s="494" t="s">
        <v>1193</v>
      </c>
      <c r="P30" s="495" t="s">
        <v>688</v>
      </c>
      <c r="Q30" s="474"/>
      <c r="R30" s="1348"/>
      <c r="S30" s="910" t="s">
        <v>1504</v>
      </c>
      <c r="T30" s="933">
        <v>39.975999999999999</v>
      </c>
      <c r="U30" s="474"/>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474"/>
      <c r="BE30" s="474"/>
      <c r="BF30" s="474"/>
      <c r="BG30" s="474"/>
      <c r="BH30" s="474"/>
      <c r="BI30" s="474"/>
      <c r="BJ30" s="474"/>
      <c r="BK30" s="474"/>
      <c r="BL30" s="474"/>
      <c r="BM30" s="474"/>
      <c r="BN30" s="474"/>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4"/>
      <c r="CN30" s="474"/>
      <c r="CO30" s="474"/>
      <c r="CP30" s="474"/>
      <c r="CQ30" s="474"/>
      <c r="CR30" s="474"/>
      <c r="CS30" s="474"/>
      <c r="CT30" s="474"/>
      <c r="CU30" s="474"/>
      <c r="CV30" s="474"/>
      <c r="CW30" s="474"/>
      <c r="CX30" s="474"/>
    </row>
    <row r="31" spans="1:102" ht="24.9" customHeight="1" thickBot="1" x14ac:dyDescent="0.3">
      <c r="A31" s="474"/>
      <c r="B31" s="1364"/>
      <c r="C31" s="500" t="s">
        <v>695</v>
      </c>
      <c r="D31" s="488">
        <v>1.64679</v>
      </c>
      <c r="E31" s="489" t="s">
        <v>1050</v>
      </c>
      <c r="F31" s="1038"/>
      <c r="G31" s="489"/>
      <c r="H31" s="1038"/>
      <c r="I31" s="487"/>
      <c r="J31" s="474"/>
      <c r="K31" s="1371" t="s">
        <v>342</v>
      </c>
      <c r="L31" s="506" t="s">
        <v>1348</v>
      </c>
      <c r="M31" s="852">
        <v>6.8999999999999997E-4</v>
      </c>
      <c r="N31" s="497" t="s">
        <v>1647</v>
      </c>
      <c r="O31" s="847">
        <v>3.2250000000000001E-2</v>
      </c>
      <c r="P31" s="498" t="s">
        <v>1647</v>
      </c>
      <c r="Q31" s="474"/>
      <c r="R31" s="1348"/>
      <c r="S31" s="910" t="s">
        <v>1506</v>
      </c>
      <c r="T31" s="933">
        <v>17.927</v>
      </c>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474"/>
      <c r="BV31" s="474"/>
      <c r="BW31" s="474"/>
      <c r="BX31" s="474"/>
      <c r="BY31" s="474"/>
      <c r="BZ31" s="474"/>
      <c r="CA31" s="474"/>
      <c r="CB31" s="474"/>
      <c r="CC31" s="474"/>
      <c r="CD31" s="474"/>
      <c r="CE31" s="474"/>
      <c r="CF31" s="474"/>
      <c r="CG31" s="474"/>
      <c r="CH31" s="474"/>
      <c r="CI31" s="474"/>
      <c r="CJ31" s="474"/>
      <c r="CK31" s="474"/>
      <c r="CL31" s="474"/>
      <c r="CM31" s="474"/>
      <c r="CN31" s="474"/>
      <c r="CO31" s="474"/>
      <c r="CP31" s="474"/>
      <c r="CQ31" s="474"/>
      <c r="CR31" s="474"/>
      <c r="CS31" s="474"/>
      <c r="CT31" s="474"/>
      <c r="CU31" s="474"/>
      <c r="CV31" s="474"/>
      <c r="CW31" s="474"/>
      <c r="CX31" s="474"/>
    </row>
    <row r="32" spans="1:102" ht="24.9" customHeight="1" thickBot="1" x14ac:dyDescent="0.3">
      <c r="A32" s="474"/>
      <c r="B32" s="1366" t="s">
        <v>697</v>
      </c>
      <c r="C32" s="1040" t="s">
        <v>698</v>
      </c>
      <c r="D32" s="1041">
        <v>3.194</v>
      </c>
      <c r="E32" s="502" t="s">
        <v>1047</v>
      </c>
      <c r="F32" s="1042">
        <v>2.7468400000000002</v>
      </c>
      <c r="G32" s="502" t="s">
        <v>1050</v>
      </c>
      <c r="H32" s="1032"/>
      <c r="I32" s="503"/>
      <c r="J32" s="474"/>
      <c r="K32" s="1364"/>
      <c r="L32" s="486" t="s">
        <v>695</v>
      </c>
      <c r="M32" s="853"/>
      <c r="N32" s="489"/>
      <c r="O32" s="848"/>
      <c r="P32" s="487"/>
      <c r="Q32" s="474"/>
      <c r="R32" s="1348"/>
      <c r="S32" s="910" t="s">
        <v>1507</v>
      </c>
      <c r="T32" s="933">
        <v>41.317</v>
      </c>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4"/>
      <c r="BM32" s="474"/>
      <c r="BN32" s="474"/>
      <c r="BO32" s="474"/>
      <c r="BP32" s="474"/>
      <c r="BQ32" s="474"/>
      <c r="BR32" s="474"/>
      <c r="BS32" s="474"/>
      <c r="BT32" s="474"/>
      <c r="BU32" s="474"/>
      <c r="BV32" s="474"/>
      <c r="BW32" s="474"/>
      <c r="BX32" s="474"/>
      <c r="BY32" s="474"/>
      <c r="BZ32" s="474"/>
      <c r="CA32" s="474"/>
      <c r="CB32" s="474"/>
      <c r="CC32" s="474"/>
      <c r="CD32" s="474"/>
      <c r="CE32" s="474"/>
      <c r="CF32" s="474"/>
      <c r="CG32" s="474"/>
      <c r="CH32" s="474"/>
      <c r="CI32" s="474"/>
      <c r="CJ32" s="474"/>
      <c r="CK32" s="474"/>
      <c r="CL32" s="474"/>
      <c r="CM32" s="474"/>
      <c r="CN32" s="474"/>
      <c r="CO32" s="474"/>
      <c r="CP32" s="474"/>
      <c r="CQ32" s="474"/>
      <c r="CR32" s="474"/>
      <c r="CS32" s="474"/>
      <c r="CT32" s="474"/>
      <c r="CU32" s="474"/>
      <c r="CV32" s="474"/>
      <c r="CW32" s="474"/>
      <c r="CX32" s="474"/>
    </row>
    <row r="33" spans="1:102" ht="24.9" customHeight="1" x14ac:dyDescent="0.25">
      <c r="A33" s="474"/>
      <c r="B33" s="1366"/>
      <c r="C33" s="486" t="s">
        <v>1190</v>
      </c>
      <c r="D33" s="499">
        <v>3.1435</v>
      </c>
      <c r="E33" s="480" t="s">
        <v>1047</v>
      </c>
      <c r="F33" s="485">
        <v>3.1435</v>
      </c>
      <c r="G33" s="480" t="s">
        <v>1050</v>
      </c>
      <c r="H33" s="493"/>
      <c r="I33" s="481"/>
      <c r="J33" s="474"/>
      <c r="K33" s="1371" t="s">
        <v>1212</v>
      </c>
      <c r="L33" s="506" t="s">
        <v>1349</v>
      </c>
      <c r="M33" s="852">
        <v>3.6000000000000002E-4</v>
      </c>
      <c r="N33" s="497" t="s">
        <v>1647</v>
      </c>
      <c r="O33" s="847">
        <v>3.2250000000000001E-2</v>
      </c>
      <c r="P33" s="498" t="s">
        <v>1647</v>
      </c>
      <c r="Q33" s="474"/>
      <c r="R33" s="1348"/>
      <c r="S33" s="910" t="s">
        <v>1508</v>
      </c>
      <c r="T33" s="933">
        <v>28.952000000000002</v>
      </c>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4"/>
      <c r="BN33" s="474"/>
      <c r="BO33" s="474"/>
      <c r="BP33" s="474"/>
      <c r="BQ33" s="474"/>
      <c r="BR33" s="474"/>
      <c r="BS33" s="474"/>
      <c r="BT33" s="474"/>
      <c r="BU33" s="474"/>
      <c r="BV33" s="474"/>
      <c r="BW33" s="474"/>
      <c r="BX33" s="474"/>
      <c r="BY33" s="474"/>
      <c r="BZ33" s="474"/>
      <c r="CA33" s="474"/>
      <c r="CB33" s="474"/>
      <c r="CC33" s="474"/>
      <c r="CD33" s="474"/>
      <c r="CE33" s="474"/>
      <c r="CF33" s="474"/>
      <c r="CG33" s="474"/>
      <c r="CH33" s="474"/>
      <c r="CI33" s="474"/>
      <c r="CJ33" s="474"/>
      <c r="CK33" s="474"/>
      <c r="CL33" s="474"/>
      <c r="CM33" s="474"/>
      <c r="CN33" s="474"/>
      <c r="CO33" s="474"/>
      <c r="CP33" s="474"/>
      <c r="CQ33" s="474"/>
      <c r="CR33" s="474"/>
      <c r="CS33" s="474"/>
      <c r="CT33" s="474"/>
      <c r="CU33" s="474"/>
      <c r="CV33" s="474"/>
      <c r="CW33" s="474"/>
      <c r="CX33" s="474"/>
    </row>
    <row r="34" spans="1:102" ht="24.9" customHeight="1" thickBot="1" x14ac:dyDescent="0.3">
      <c r="A34" s="474"/>
      <c r="B34" s="1366"/>
      <c r="C34" s="486" t="s">
        <v>699</v>
      </c>
      <c r="D34" s="1021">
        <v>3.0150000000000001</v>
      </c>
      <c r="E34" s="480" t="s">
        <v>1047</v>
      </c>
      <c r="F34" s="485">
        <v>1.62584</v>
      </c>
      <c r="G34" s="480" t="s">
        <v>1050</v>
      </c>
      <c r="H34" s="493"/>
      <c r="I34" s="481"/>
      <c r="J34" s="474"/>
      <c r="K34" s="1363"/>
      <c r="L34" s="511" t="s">
        <v>1350</v>
      </c>
      <c r="M34" s="855">
        <v>0.17754</v>
      </c>
      <c r="N34" s="480" t="s">
        <v>1647</v>
      </c>
      <c r="O34" s="850">
        <v>4.0800000000000003E-3</v>
      </c>
      <c r="P34" s="481" t="s">
        <v>1647</v>
      </c>
      <c r="Q34" s="474"/>
      <c r="R34" s="1348"/>
      <c r="S34" s="1062" t="s">
        <v>1509</v>
      </c>
      <c r="T34" s="1063">
        <v>33.909999999999997</v>
      </c>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4"/>
      <c r="BE34" s="474"/>
      <c r="BF34" s="474"/>
      <c r="BG34" s="474"/>
      <c r="BH34" s="474"/>
      <c r="BI34" s="474"/>
      <c r="BJ34" s="474"/>
      <c r="BK34" s="474"/>
      <c r="BL34" s="474"/>
      <c r="BM34" s="474"/>
      <c r="BN34" s="474"/>
      <c r="BO34" s="474"/>
      <c r="BP34" s="474"/>
      <c r="BQ34" s="474"/>
      <c r="BR34" s="474"/>
      <c r="BS34" s="474"/>
      <c r="BT34" s="474"/>
      <c r="BU34" s="474"/>
      <c r="BV34" s="474"/>
      <c r="BW34" s="474"/>
      <c r="BX34" s="474"/>
      <c r="BY34" s="474"/>
      <c r="BZ34" s="474"/>
      <c r="CA34" s="474"/>
      <c r="CB34" s="474"/>
      <c r="CC34" s="474"/>
      <c r="CD34" s="474"/>
      <c r="CE34" s="474"/>
      <c r="CF34" s="474"/>
      <c r="CG34" s="474"/>
      <c r="CH34" s="474"/>
      <c r="CI34" s="474"/>
      <c r="CJ34" s="474"/>
      <c r="CK34" s="474"/>
      <c r="CL34" s="474"/>
      <c r="CM34" s="474"/>
      <c r="CN34" s="474"/>
      <c r="CO34" s="474"/>
      <c r="CP34" s="474"/>
      <c r="CQ34" s="474"/>
      <c r="CR34" s="474"/>
      <c r="CS34" s="474"/>
      <c r="CT34" s="474"/>
      <c r="CU34" s="474"/>
      <c r="CV34" s="474"/>
      <c r="CW34" s="474"/>
      <c r="CX34" s="474"/>
    </row>
    <row r="35" spans="1:102" ht="24.9" customHeight="1" thickBot="1" x14ac:dyDescent="0.3">
      <c r="A35" s="474"/>
      <c r="B35" s="1366"/>
      <c r="C35" s="486" t="s">
        <v>700</v>
      </c>
      <c r="D35" s="513">
        <v>2.75</v>
      </c>
      <c r="E35" s="480" t="s">
        <v>1047</v>
      </c>
      <c r="F35" s="493"/>
      <c r="G35" s="480"/>
      <c r="H35" s="493"/>
      <c r="I35" s="481"/>
      <c r="J35" s="474"/>
      <c r="K35" s="1364"/>
      <c r="L35" s="500" t="s">
        <v>695</v>
      </c>
      <c r="M35" s="853"/>
      <c r="N35" s="489"/>
      <c r="O35" s="848"/>
      <c r="P35" s="487"/>
      <c r="Q35" s="474"/>
      <c r="R35" s="1347" t="s">
        <v>1511</v>
      </c>
      <c r="S35" s="1064" t="s">
        <v>1510</v>
      </c>
      <c r="T35" s="1065">
        <v>106.21299999999999</v>
      </c>
      <c r="U35" s="474"/>
      <c r="V35" s="47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4"/>
      <c r="BC35" s="474"/>
      <c r="BD35" s="474"/>
      <c r="BE35" s="474"/>
      <c r="BF35" s="474"/>
      <c r="BG35" s="474"/>
      <c r="BH35" s="474"/>
      <c r="BI35" s="474"/>
      <c r="BJ35" s="474"/>
      <c r="BK35" s="474"/>
      <c r="BL35" s="474"/>
      <c r="BM35" s="474"/>
      <c r="BN35" s="474"/>
      <c r="BO35" s="474"/>
      <c r="BP35" s="474"/>
      <c r="BQ35" s="474"/>
      <c r="BR35" s="474"/>
      <c r="BS35" s="474"/>
      <c r="BT35" s="474"/>
      <c r="BU35" s="474"/>
      <c r="BV35" s="474"/>
      <c r="BW35" s="474"/>
      <c r="BX35" s="474"/>
      <c r="BY35" s="474"/>
      <c r="BZ35" s="474"/>
      <c r="CA35" s="474"/>
      <c r="CB35" s="474"/>
      <c r="CC35" s="474"/>
      <c r="CD35" s="474"/>
      <c r="CE35" s="474"/>
      <c r="CF35" s="474"/>
      <c r="CG35" s="474"/>
      <c r="CH35" s="474"/>
      <c r="CI35" s="474"/>
      <c r="CJ35" s="474"/>
      <c r="CK35" s="474"/>
      <c r="CL35" s="474"/>
      <c r="CM35" s="474"/>
      <c r="CN35" s="474"/>
      <c r="CO35" s="474"/>
      <c r="CP35" s="474"/>
      <c r="CQ35" s="474"/>
      <c r="CR35" s="474"/>
      <c r="CS35" s="474"/>
      <c r="CT35" s="474"/>
      <c r="CU35" s="474"/>
      <c r="CV35" s="474"/>
      <c r="CW35" s="474"/>
      <c r="CX35" s="474"/>
    </row>
    <row r="36" spans="1:102" ht="24.9" customHeight="1" x14ac:dyDescent="0.25">
      <c r="A36" s="474"/>
      <c r="B36" s="1366"/>
      <c r="C36" s="486" t="s">
        <v>251</v>
      </c>
      <c r="D36" s="513">
        <v>0.3</v>
      </c>
      <c r="E36" s="480" t="s">
        <v>1052</v>
      </c>
      <c r="F36" s="493"/>
      <c r="G36" s="480"/>
      <c r="H36" s="493"/>
      <c r="I36" s="481"/>
      <c r="J36" s="474"/>
      <c r="K36" s="1371" t="s">
        <v>1213</v>
      </c>
      <c r="L36" s="512" t="s">
        <v>1351</v>
      </c>
      <c r="M36" s="854">
        <v>7.7999999999999999E-4</v>
      </c>
      <c r="N36" s="502" t="s">
        <v>1647</v>
      </c>
      <c r="O36" s="849">
        <v>3.099E-2</v>
      </c>
      <c r="P36" s="503" t="s">
        <v>1647</v>
      </c>
      <c r="Q36" s="474"/>
      <c r="R36" s="1348"/>
      <c r="S36" s="910" t="s">
        <v>1512</v>
      </c>
      <c r="T36" s="933">
        <v>135</v>
      </c>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4"/>
      <c r="BE36" s="474"/>
      <c r="BF36" s="474"/>
      <c r="BG36" s="474"/>
      <c r="BH36" s="474"/>
      <c r="BI36" s="474"/>
      <c r="BJ36" s="474"/>
      <c r="BK36" s="474"/>
      <c r="BL36" s="474"/>
      <c r="BM36" s="474"/>
      <c r="BN36" s="474"/>
      <c r="BO36" s="474"/>
      <c r="BP36" s="474"/>
      <c r="BQ36" s="474"/>
      <c r="BR36" s="474"/>
      <c r="BS36" s="474"/>
      <c r="BT36" s="474"/>
      <c r="BU36" s="474"/>
      <c r="BV36" s="474"/>
      <c r="BW36" s="474"/>
      <c r="BX36" s="474"/>
      <c r="BY36" s="474"/>
      <c r="BZ36" s="474"/>
      <c r="CA36" s="474"/>
      <c r="CB36" s="474"/>
      <c r="CC36" s="474"/>
      <c r="CD36" s="474"/>
      <c r="CE36" s="474"/>
      <c r="CF36" s="474"/>
      <c r="CG36" s="474"/>
      <c r="CH36" s="474"/>
      <c r="CI36" s="474"/>
      <c r="CJ36" s="474"/>
      <c r="CK36" s="474"/>
      <c r="CL36" s="474"/>
      <c r="CM36" s="474"/>
      <c r="CN36" s="474"/>
      <c r="CO36" s="474"/>
      <c r="CP36" s="474"/>
      <c r="CQ36" s="474"/>
      <c r="CR36" s="474"/>
      <c r="CS36" s="474"/>
      <c r="CT36" s="474"/>
      <c r="CU36" s="474"/>
      <c r="CV36" s="474"/>
      <c r="CW36" s="474"/>
      <c r="CX36" s="474"/>
    </row>
    <row r="37" spans="1:102" ht="24.9" customHeight="1" thickBot="1" x14ac:dyDescent="0.3">
      <c r="A37" s="474"/>
      <c r="B37" s="1366"/>
      <c r="C37" s="486" t="s">
        <v>701</v>
      </c>
      <c r="D37" s="513">
        <v>0.125</v>
      </c>
      <c r="E37" s="480" t="s">
        <v>1053</v>
      </c>
      <c r="F37" s="493"/>
      <c r="G37" s="480"/>
      <c r="H37" s="493"/>
      <c r="I37" s="481"/>
      <c r="J37" s="474"/>
      <c r="K37" s="1364"/>
      <c r="L37" s="500" t="s">
        <v>695</v>
      </c>
      <c r="M37" s="856"/>
      <c r="N37" s="504"/>
      <c r="O37" s="851"/>
      <c r="P37" s="505"/>
      <c r="Q37" s="474"/>
      <c r="R37" s="1349"/>
      <c r="S37" s="912" t="s">
        <v>1513</v>
      </c>
      <c r="T37" s="934">
        <v>120.60599999999999</v>
      </c>
      <c r="U37" s="474"/>
      <c r="V37" s="474"/>
      <c r="W37" s="474"/>
      <c r="X37" s="474"/>
      <c r="Y37" s="474"/>
      <c r="Z37" s="474"/>
      <c r="AA37" s="474"/>
      <c r="AB37" s="474"/>
      <c r="AC37" s="474"/>
      <c r="AD37" s="474"/>
      <c r="AE37" s="474"/>
      <c r="AF37" s="474"/>
      <c r="AG37" s="474"/>
      <c r="AH37" s="474"/>
      <c r="AI37" s="474"/>
      <c r="AJ37" s="474"/>
      <c r="AK37" s="474"/>
      <c r="AL37" s="474"/>
      <c r="AM37" s="474"/>
      <c r="AN37" s="474"/>
      <c r="AO37" s="474"/>
      <c r="AP37" s="474"/>
      <c r="AQ37" s="474"/>
      <c r="AR37" s="474"/>
      <c r="AS37" s="474"/>
      <c r="AT37" s="474"/>
      <c r="AU37" s="474"/>
      <c r="AV37" s="474"/>
      <c r="AW37" s="474"/>
      <c r="AX37" s="474"/>
      <c r="AY37" s="474"/>
      <c r="AZ37" s="474"/>
      <c r="BA37" s="474"/>
      <c r="BB37" s="474"/>
      <c r="BC37" s="474"/>
      <c r="BD37" s="474"/>
      <c r="BE37" s="474"/>
      <c r="BF37" s="474"/>
      <c r="BG37" s="474"/>
      <c r="BH37" s="474"/>
      <c r="BI37" s="474"/>
      <c r="BJ37" s="474"/>
      <c r="BK37" s="474"/>
      <c r="BL37" s="474"/>
      <c r="BM37" s="474"/>
      <c r="BN37" s="474"/>
      <c r="BO37" s="474"/>
      <c r="BP37" s="474"/>
      <c r="BQ37" s="474"/>
      <c r="BR37" s="474"/>
      <c r="BS37" s="474"/>
      <c r="BT37" s="474"/>
      <c r="BU37" s="474"/>
      <c r="BV37" s="474"/>
      <c r="BW37" s="474"/>
      <c r="BX37" s="474"/>
      <c r="BY37" s="474"/>
      <c r="BZ37" s="474"/>
      <c r="CA37" s="474"/>
      <c r="CB37" s="474"/>
      <c r="CC37" s="474"/>
      <c r="CD37" s="474"/>
      <c r="CE37" s="474"/>
      <c r="CF37" s="474"/>
      <c r="CG37" s="474"/>
      <c r="CH37" s="474"/>
      <c r="CI37" s="474"/>
      <c r="CJ37" s="474"/>
      <c r="CK37" s="474"/>
      <c r="CL37" s="474"/>
      <c r="CM37" s="474"/>
      <c r="CN37" s="474"/>
      <c r="CO37" s="474"/>
      <c r="CP37" s="474"/>
      <c r="CQ37" s="474"/>
      <c r="CR37" s="474"/>
      <c r="CS37" s="474"/>
      <c r="CT37" s="474"/>
      <c r="CU37" s="474"/>
      <c r="CV37" s="474"/>
      <c r="CW37" s="474"/>
      <c r="CX37" s="474"/>
    </row>
    <row r="38" spans="1:102" ht="24.9" customHeight="1" thickBot="1" x14ac:dyDescent="0.3">
      <c r="A38" s="474"/>
      <c r="B38" s="1366"/>
      <c r="C38" s="492" t="s">
        <v>702</v>
      </c>
      <c r="D38" s="1043">
        <v>0.09</v>
      </c>
      <c r="E38" s="504" t="s">
        <v>1053</v>
      </c>
      <c r="F38" s="1036"/>
      <c r="G38" s="504"/>
      <c r="H38" s="1036"/>
      <c r="I38" s="505"/>
      <c r="J38" s="474"/>
      <c r="K38" s="1368" t="s">
        <v>697</v>
      </c>
      <c r="L38" s="482" t="s">
        <v>698</v>
      </c>
      <c r="M38" s="852">
        <v>7.2500000000000004E-3</v>
      </c>
      <c r="N38" s="497" t="s">
        <v>1647</v>
      </c>
      <c r="O38" s="847">
        <v>2.019E-2</v>
      </c>
      <c r="P38" s="498" t="s">
        <v>1647</v>
      </c>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c r="BI38" s="474"/>
      <c r="BJ38" s="474"/>
      <c r="BK38" s="474"/>
      <c r="BL38" s="474"/>
      <c r="BM38" s="474"/>
      <c r="BN38" s="474"/>
      <c r="BO38" s="474"/>
      <c r="BP38" s="474"/>
      <c r="BQ38" s="474"/>
      <c r="BR38" s="474"/>
      <c r="BS38" s="474"/>
      <c r="BT38" s="474"/>
      <c r="BU38" s="474"/>
      <c r="BV38" s="474"/>
      <c r="BW38" s="474"/>
      <c r="BX38" s="474"/>
      <c r="BY38" s="474"/>
      <c r="BZ38" s="474"/>
      <c r="CA38" s="474"/>
      <c r="CB38" s="474"/>
      <c r="CC38" s="474"/>
      <c r="CD38" s="474"/>
      <c r="CE38" s="474"/>
      <c r="CF38" s="474"/>
      <c r="CG38" s="474"/>
      <c r="CH38" s="474"/>
      <c r="CI38" s="474"/>
      <c r="CJ38" s="474"/>
      <c r="CK38" s="474"/>
      <c r="CL38" s="474"/>
      <c r="CM38" s="474"/>
      <c r="CN38" s="474"/>
      <c r="CO38" s="474"/>
      <c r="CP38" s="474"/>
      <c r="CQ38" s="474"/>
      <c r="CR38" s="474"/>
      <c r="CS38" s="474"/>
      <c r="CT38" s="474"/>
      <c r="CU38" s="474"/>
      <c r="CV38" s="474"/>
      <c r="CW38" s="474"/>
      <c r="CX38" s="474"/>
    </row>
    <row r="39" spans="1:102" ht="24.9" customHeight="1" x14ac:dyDescent="0.25">
      <c r="A39" s="474"/>
      <c r="B39" s="1368" t="s">
        <v>703</v>
      </c>
      <c r="C39" s="506" t="s">
        <v>204</v>
      </c>
      <c r="D39" s="1033">
        <v>2.758E-2</v>
      </c>
      <c r="E39" s="497" t="s">
        <v>1421</v>
      </c>
      <c r="F39" s="1037"/>
      <c r="G39" s="497"/>
      <c r="H39" s="1037"/>
      <c r="I39" s="498"/>
      <c r="J39" s="474"/>
      <c r="K39" s="1366"/>
      <c r="L39" s="486" t="s">
        <v>1190</v>
      </c>
      <c r="M39" s="855">
        <v>7.92E-3</v>
      </c>
      <c r="N39" s="480" t="s">
        <v>1647</v>
      </c>
      <c r="O39" s="850">
        <v>2.2110000000000001E-2</v>
      </c>
      <c r="P39" s="481" t="s">
        <v>1647</v>
      </c>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474"/>
      <c r="AU39" s="474"/>
      <c r="AV39" s="474"/>
      <c r="AW39" s="474"/>
      <c r="AX39" s="474"/>
      <c r="AY39" s="474"/>
      <c r="AZ39" s="474"/>
      <c r="BA39" s="474"/>
      <c r="BB39" s="474"/>
      <c r="BC39" s="474"/>
      <c r="BD39" s="474"/>
      <c r="BE39" s="474"/>
      <c r="BF39" s="474"/>
      <c r="BG39" s="474"/>
      <c r="BH39" s="474"/>
      <c r="BI39" s="474"/>
      <c r="BJ39" s="474"/>
      <c r="BK39" s="474"/>
      <c r="BL39" s="474"/>
      <c r="BM39" s="474"/>
      <c r="BN39" s="474"/>
      <c r="BO39" s="474"/>
      <c r="BP39" s="474"/>
      <c r="BQ39" s="474"/>
      <c r="BR39" s="474"/>
      <c r="BS39" s="474"/>
      <c r="BT39" s="474"/>
      <c r="BU39" s="474"/>
      <c r="BV39" s="474"/>
      <c r="BW39" s="474"/>
      <c r="BX39" s="474"/>
      <c r="BY39" s="474"/>
      <c r="BZ39" s="474"/>
      <c r="CA39" s="474"/>
      <c r="CB39" s="474"/>
      <c r="CC39" s="474"/>
      <c r="CD39" s="474"/>
      <c r="CE39" s="474"/>
      <c r="CF39" s="474"/>
      <c r="CG39" s="474"/>
      <c r="CH39" s="474"/>
      <c r="CI39" s="474"/>
      <c r="CJ39" s="474"/>
      <c r="CK39" s="474"/>
      <c r="CL39" s="474"/>
      <c r="CM39" s="474"/>
      <c r="CN39" s="474"/>
      <c r="CO39" s="474"/>
      <c r="CP39" s="474"/>
      <c r="CQ39" s="474"/>
      <c r="CR39" s="474"/>
      <c r="CS39" s="474"/>
      <c r="CT39" s="474"/>
      <c r="CU39" s="474"/>
      <c r="CV39" s="474"/>
      <c r="CW39" s="474"/>
      <c r="CX39" s="474"/>
    </row>
    <row r="40" spans="1:102" ht="24.9" customHeight="1" x14ac:dyDescent="0.25">
      <c r="A40" s="474"/>
      <c r="B40" s="1366"/>
      <c r="C40" s="511" t="s">
        <v>207</v>
      </c>
      <c r="D40" s="483">
        <v>3.2849999999999997E-2</v>
      </c>
      <c r="E40" s="480" t="s">
        <v>1421</v>
      </c>
      <c r="F40" s="493"/>
      <c r="G40" s="480"/>
      <c r="H40" s="493"/>
      <c r="I40" s="481"/>
      <c r="J40" s="474"/>
      <c r="K40" s="1366"/>
      <c r="L40" s="486" t="s">
        <v>699</v>
      </c>
      <c r="M40" s="855"/>
      <c r="N40" s="480"/>
      <c r="O40" s="850"/>
      <c r="P40" s="481"/>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4"/>
      <c r="BE40" s="474"/>
      <c r="BF40" s="474"/>
      <c r="BG40" s="474"/>
      <c r="BH40" s="474"/>
      <c r="BI40" s="474"/>
      <c r="BJ40" s="474"/>
      <c r="BK40" s="474"/>
      <c r="BL40" s="474"/>
      <c r="BM40" s="474"/>
      <c r="BN40" s="474"/>
      <c r="BO40" s="474"/>
      <c r="BP40" s="474"/>
      <c r="BQ40" s="474"/>
      <c r="BR40" s="474"/>
      <c r="BS40" s="474"/>
      <c r="BT40" s="474"/>
      <c r="BU40" s="474"/>
      <c r="BV40" s="474"/>
      <c r="BW40" s="474"/>
      <c r="BX40" s="474"/>
      <c r="BY40" s="474"/>
      <c r="BZ40" s="474"/>
      <c r="CA40" s="474"/>
      <c r="CB40" s="474"/>
      <c r="CC40" s="474"/>
      <c r="CD40" s="474"/>
      <c r="CE40" s="474"/>
      <c r="CF40" s="474"/>
      <c r="CG40" s="474"/>
      <c r="CH40" s="474"/>
      <c r="CI40" s="474"/>
      <c r="CJ40" s="474"/>
      <c r="CK40" s="474"/>
      <c r="CL40" s="474"/>
      <c r="CM40" s="474"/>
      <c r="CN40" s="474"/>
      <c r="CO40" s="474"/>
      <c r="CP40" s="474"/>
      <c r="CQ40" s="474"/>
      <c r="CR40" s="474"/>
      <c r="CS40" s="474"/>
      <c r="CT40" s="474"/>
      <c r="CU40" s="474"/>
      <c r="CV40" s="474"/>
      <c r="CW40" s="474"/>
      <c r="CX40" s="474"/>
    </row>
    <row r="41" spans="1:102" ht="24.9" customHeight="1" thickBot="1" x14ac:dyDescent="0.3">
      <c r="A41" s="474"/>
      <c r="B41" s="1366"/>
      <c r="C41" s="511" t="s">
        <v>208</v>
      </c>
      <c r="D41" s="483">
        <v>2.8899999999999999E-2</v>
      </c>
      <c r="E41" s="480" t="s">
        <v>1421</v>
      </c>
      <c r="F41" s="493"/>
      <c r="G41" s="480"/>
      <c r="H41" s="493"/>
      <c r="I41" s="481"/>
      <c r="J41" s="474"/>
      <c r="K41" s="1367"/>
      <c r="L41" s="500" t="s">
        <v>700</v>
      </c>
      <c r="M41" s="857"/>
      <c r="N41" s="489"/>
      <c r="O41" s="848"/>
      <c r="P41" s="487"/>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4"/>
      <c r="BE41" s="474"/>
      <c r="BF41" s="474"/>
      <c r="BG41" s="474"/>
      <c r="BH41" s="474"/>
      <c r="BI41" s="474"/>
      <c r="BJ41" s="474"/>
      <c r="BK41" s="474"/>
      <c r="BL41" s="474"/>
      <c r="BM41" s="474"/>
      <c r="BN41" s="474"/>
      <c r="BO41" s="474"/>
      <c r="BP41" s="474"/>
      <c r="BQ41" s="474"/>
      <c r="BR41" s="474"/>
      <c r="BS41" s="474"/>
      <c r="BT41" s="474"/>
      <c r="BU41" s="474"/>
      <c r="BV41" s="474"/>
      <c r="BW41" s="474"/>
      <c r="BX41" s="474"/>
      <c r="BY41" s="474"/>
      <c r="BZ41" s="474"/>
      <c r="CA41" s="474"/>
      <c r="CB41" s="474"/>
      <c r="CC41" s="474"/>
      <c r="CD41" s="474"/>
      <c r="CE41" s="474"/>
      <c r="CF41" s="474"/>
      <c r="CG41" s="474"/>
      <c r="CH41" s="474"/>
      <c r="CI41" s="474"/>
      <c r="CJ41" s="474"/>
      <c r="CK41" s="474"/>
      <c r="CL41" s="474"/>
      <c r="CM41" s="474"/>
      <c r="CN41" s="474"/>
      <c r="CO41" s="474"/>
      <c r="CP41" s="474"/>
      <c r="CQ41" s="474"/>
      <c r="CR41" s="474"/>
      <c r="CS41" s="474"/>
      <c r="CT41" s="474"/>
      <c r="CU41" s="474"/>
      <c r="CV41" s="474"/>
      <c r="CW41" s="474"/>
      <c r="CX41" s="474"/>
    </row>
    <row r="42" spans="1:102" ht="24.9" customHeight="1" thickBot="1" x14ac:dyDescent="0.3">
      <c r="A42" s="474"/>
      <c r="B42" s="1366"/>
      <c r="C42" s="511" t="s">
        <v>210</v>
      </c>
      <c r="D42" s="483">
        <v>3.056E-2</v>
      </c>
      <c r="E42" s="480" t="s">
        <v>1421</v>
      </c>
      <c r="F42" s="493"/>
      <c r="G42" s="480"/>
      <c r="H42" s="493"/>
      <c r="I42" s="481"/>
      <c r="J42" s="474"/>
      <c r="K42" s="507" t="s">
        <v>703</v>
      </c>
      <c r="L42" s="1210" t="s">
        <v>1451</v>
      </c>
      <c r="M42" s="1211">
        <v>1.1985999999999999E-4</v>
      </c>
      <c r="N42" s="1031" t="s">
        <v>1646</v>
      </c>
      <c r="O42" s="1031">
        <v>3.2302999999999998E-4</v>
      </c>
      <c r="P42" s="508" t="s">
        <v>1646</v>
      </c>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4"/>
      <c r="BE42" s="474"/>
      <c r="BF42" s="474"/>
      <c r="BG42" s="474"/>
      <c r="BH42" s="474"/>
      <c r="BI42" s="474"/>
      <c r="BJ42" s="474"/>
      <c r="BK42" s="474"/>
      <c r="BL42" s="474"/>
      <c r="BM42" s="474"/>
      <c r="BN42" s="474"/>
      <c r="BO42" s="474"/>
      <c r="BP42" s="474"/>
      <c r="BQ42" s="474"/>
      <c r="BR42" s="474"/>
      <c r="BS42" s="474"/>
      <c r="BT42" s="474"/>
      <c r="BU42" s="474"/>
      <c r="BV42" s="474"/>
      <c r="BW42" s="474"/>
      <c r="BX42" s="474"/>
      <c r="BY42" s="474"/>
      <c r="BZ42" s="474"/>
      <c r="CA42" s="474"/>
      <c r="CB42" s="474"/>
      <c r="CC42" s="474"/>
      <c r="CD42" s="474"/>
      <c r="CE42" s="474"/>
      <c r="CF42" s="474"/>
      <c r="CG42" s="474"/>
      <c r="CH42" s="474"/>
      <c r="CI42" s="474"/>
      <c r="CJ42" s="474"/>
      <c r="CK42" s="474"/>
      <c r="CL42" s="474"/>
      <c r="CM42" s="474"/>
      <c r="CN42" s="474"/>
      <c r="CO42" s="474"/>
      <c r="CP42" s="474"/>
      <c r="CQ42" s="474"/>
      <c r="CR42" s="474"/>
      <c r="CS42" s="474"/>
      <c r="CT42" s="474"/>
      <c r="CU42" s="474"/>
      <c r="CV42" s="474"/>
      <c r="CW42" s="474"/>
      <c r="CX42" s="474"/>
    </row>
    <row r="43" spans="1:102" ht="24.9" customHeight="1" x14ac:dyDescent="0.25">
      <c r="A43" s="474"/>
      <c r="B43" s="1366"/>
      <c r="C43" s="511" t="s">
        <v>212</v>
      </c>
      <c r="D43" s="483">
        <v>4.1340000000000002E-2</v>
      </c>
      <c r="E43" s="480" t="s">
        <v>1421</v>
      </c>
      <c r="F43" s="493"/>
      <c r="G43" s="480"/>
      <c r="H43" s="493"/>
      <c r="I43" s="481"/>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4"/>
      <c r="BH43" s="474"/>
      <c r="BI43" s="474"/>
      <c r="BJ43" s="474"/>
      <c r="BK43" s="474"/>
      <c r="BL43" s="474"/>
      <c r="BM43" s="474"/>
      <c r="BN43" s="474"/>
      <c r="BO43" s="474"/>
      <c r="BP43" s="474"/>
      <c r="BQ43" s="474"/>
      <c r="BR43" s="474"/>
      <c r="BS43" s="474"/>
      <c r="BT43" s="474"/>
      <c r="BU43" s="474"/>
      <c r="BV43" s="474"/>
      <c r="BW43" s="474"/>
      <c r="BX43" s="474"/>
      <c r="BY43" s="474"/>
      <c r="BZ43" s="474"/>
      <c r="CA43" s="474"/>
      <c r="CB43" s="474"/>
      <c r="CC43" s="474"/>
      <c r="CD43" s="474"/>
      <c r="CE43" s="474"/>
      <c r="CF43" s="474"/>
      <c r="CG43" s="474"/>
      <c r="CH43" s="474"/>
      <c r="CI43" s="474"/>
      <c r="CJ43" s="474"/>
      <c r="CK43" s="474"/>
      <c r="CL43" s="474"/>
      <c r="CM43" s="474"/>
      <c r="CN43" s="474"/>
      <c r="CO43" s="474"/>
      <c r="CP43" s="474"/>
      <c r="CQ43" s="474"/>
      <c r="CR43" s="474"/>
      <c r="CS43" s="474"/>
      <c r="CT43" s="474"/>
      <c r="CU43" s="474"/>
      <c r="CV43" s="474"/>
      <c r="CW43" s="474"/>
      <c r="CX43" s="474"/>
    </row>
    <row r="44" spans="1:102" ht="24.9" customHeight="1" x14ac:dyDescent="0.25">
      <c r="A44" s="474"/>
      <c r="B44" s="1366"/>
      <c r="C44" s="511" t="s">
        <v>1798</v>
      </c>
      <c r="D44" s="483">
        <v>2.3488938258060102E-2</v>
      </c>
      <c r="E44" s="480" t="s">
        <v>1421</v>
      </c>
      <c r="F44" s="493"/>
      <c r="G44" s="480"/>
      <c r="H44" s="493"/>
      <c r="I44" s="481"/>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4"/>
      <c r="BE44" s="474"/>
      <c r="BF44" s="474"/>
      <c r="BG44" s="474"/>
      <c r="BH44" s="474"/>
      <c r="BI44" s="474"/>
      <c r="BJ44" s="474"/>
      <c r="BK44" s="474"/>
      <c r="BL44" s="474"/>
      <c r="BM44" s="474"/>
      <c r="BN44" s="474"/>
      <c r="BO44" s="474"/>
      <c r="BP44" s="474"/>
      <c r="BQ44" s="474"/>
      <c r="BR44" s="474"/>
      <c r="BS44" s="474"/>
      <c r="BT44" s="474"/>
      <c r="BU44" s="474"/>
      <c r="BV44" s="474"/>
      <c r="BW44" s="474"/>
      <c r="BX44" s="474"/>
      <c r="BY44" s="474"/>
      <c r="BZ44" s="474"/>
      <c r="CA44" s="474"/>
      <c r="CB44" s="474"/>
      <c r="CC44" s="474"/>
      <c r="CD44" s="474"/>
      <c r="CE44" s="474"/>
      <c r="CF44" s="474"/>
      <c r="CG44" s="474"/>
      <c r="CH44" s="474"/>
      <c r="CI44" s="474"/>
      <c r="CJ44" s="474"/>
      <c r="CK44" s="474"/>
      <c r="CL44" s="474"/>
      <c r="CM44" s="474"/>
      <c r="CN44" s="474"/>
      <c r="CO44" s="474"/>
      <c r="CP44" s="474"/>
      <c r="CQ44" s="474"/>
      <c r="CR44" s="474"/>
      <c r="CS44" s="474"/>
      <c r="CT44" s="474"/>
      <c r="CU44" s="474"/>
      <c r="CV44" s="474"/>
      <c r="CW44" s="474"/>
      <c r="CX44" s="474"/>
    </row>
    <row r="45" spans="1:102" ht="24.9" customHeight="1" x14ac:dyDescent="0.25">
      <c r="A45" s="474"/>
      <c r="B45" s="1366"/>
      <c r="C45" s="511" t="s">
        <v>216</v>
      </c>
      <c r="D45" s="483">
        <v>3.5430000000000003E-2</v>
      </c>
      <c r="E45" s="480" t="s">
        <v>1421</v>
      </c>
      <c r="F45" s="493"/>
      <c r="G45" s="480"/>
      <c r="H45" s="493"/>
      <c r="I45" s="481"/>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4"/>
      <c r="BD45" s="474"/>
      <c r="BE45" s="474"/>
      <c r="BF45" s="474"/>
      <c r="BG45" s="474"/>
      <c r="BH45" s="474"/>
      <c r="BI45" s="474"/>
      <c r="BJ45" s="474"/>
      <c r="BK45" s="474"/>
      <c r="BL45" s="474"/>
      <c r="BM45" s="474"/>
      <c r="BN45" s="474"/>
      <c r="BO45" s="474"/>
      <c r="BP45" s="474"/>
      <c r="BQ45" s="474"/>
      <c r="BR45" s="474"/>
      <c r="BS45" s="474"/>
      <c r="BT45" s="474"/>
      <c r="BU45" s="474"/>
      <c r="BV45" s="474"/>
      <c r="BW45" s="474"/>
      <c r="BX45" s="474"/>
      <c r="BY45" s="474"/>
      <c r="BZ45" s="474"/>
      <c r="CA45" s="474"/>
      <c r="CB45" s="474"/>
      <c r="CC45" s="474"/>
      <c r="CD45" s="474"/>
      <c r="CE45" s="474"/>
      <c r="CF45" s="474"/>
      <c r="CG45" s="474"/>
      <c r="CH45" s="474"/>
      <c r="CI45" s="474"/>
      <c r="CJ45" s="474"/>
      <c r="CK45" s="474"/>
      <c r="CL45" s="474"/>
      <c r="CM45" s="474"/>
      <c r="CN45" s="474"/>
      <c r="CO45" s="474"/>
      <c r="CP45" s="474"/>
      <c r="CQ45" s="474"/>
      <c r="CR45" s="474"/>
      <c r="CS45" s="474"/>
      <c r="CT45" s="474"/>
      <c r="CU45" s="474"/>
      <c r="CV45" s="474"/>
      <c r="CW45" s="474"/>
      <c r="CX45" s="474"/>
    </row>
    <row r="46" spans="1:102" ht="24.9" customHeight="1" x14ac:dyDescent="0.25">
      <c r="A46" s="474"/>
      <c r="B46" s="1366"/>
      <c r="C46" s="511" t="s">
        <v>218</v>
      </c>
      <c r="D46" s="483">
        <v>3.56E-2</v>
      </c>
      <c r="E46" s="480" t="s">
        <v>1421</v>
      </c>
      <c r="F46" s="493"/>
      <c r="G46" s="480"/>
      <c r="H46" s="493"/>
      <c r="I46" s="481"/>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row>
    <row r="47" spans="1:102" ht="24.9" customHeight="1" thickBot="1" x14ac:dyDescent="0.3">
      <c r="A47" s="474"/>
      <c r="B47" s="1366"/>
      <c r="C47" s="511" t="s">
        <v>1451</v>
      </c>
      <c r="D47" s="514">
        <v>4.5269999999999998E-2</v>
      </c>
      <c r="E47" s="480" t="s">
        <v>1054</v>
      </c>
      <c r="F47" s="493"/>
      <c r="G47" s="480"/>
      <c r="H47" s="493"/>
      <c r="I47" s="481"/>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4"/>
      <c r="BE47" s="474"/>
      <c r="BF47" s="474"/>
      <c r="BG47" s="474"/>
      <c r="BH47" s="474"/>
      <c r="BI47" s="474"/>
      <c r="BJ47" s="474"/>
      <c r="BK47" s="474"/>
      <c r="BL47" s="474"/>
      <c r="BM47" s="474"/>
      <c r="BN47" s="474"/>
      <c r="BO47" s="474"/>
      <c r="BP47" s="474"/>
      <c r="BQ47" s="474"/>
      <c r="BR47" s="474"/>
      <c r="BS47" s="474"/>
      <c r="BT47" s="474"/>
      <c r="BU47" s="474"/>
      <c r="BV47" s="474"/>
      <c r="BW47" s="474"/>
      <c r="BX47" s="474"/>
      <c r="BY47" s="474"/>
      <c r="BZ47" s="474"/>
      <c r="CA47" s="474"/>
      <c r="CB47" s="474"/>
      <c r="CC47" s="474"/>
      <c r="CD47" s="474"/>
      <c r="CE47" s="474"/>
      <c r="CF47" s="474"/>
      <c r="CG47" s="474"/>
      <c r="CH47" s="474"/>
      <c r="CI47" s="474"/>
      <c r="CJ47" s="474"/>
      <c r="CK47" s="474"/>
      <c r="CL47" s="474"/>
      <c r="CM47" s="474"/>
      <c r="CN47" s="474"/>
      <c r="CO47" s="474"/>
      <c r="CP47" s="474"/>
      <c r="CQ47" s="474"/>
      <c r="CR47" s="474"/>
      <c r="CS47" s="474"/>
      <c r="CT47" s="474"/>
      <c r="CU47" s="474"/>
      <c r="CV47" s="474"/>
      <c r="CW47" s="474"/>
      <c r="CX47" s="474"/>
    </row>
    <row r="48" spans="1:102" ht="45.75" customHeight="1" thickBot="1" x14ac:dyDescent="0.3">
      <c r="A48" s="474"/>
      <c r="B48" s="1366"/>
      <c r="C48" s="511" t="s">
        <v>1799</v>
      </c>
      <c r="D48" s="514">
        <v>2.0043317161716111E-2</v>
      </c>
      <c r="E48" s="480" t="s">
        <v>1422</v>
      </c>
      <c r="F48" s="493"/>
      <c r="G48" s="480"/>
      <c r="H48" s="493"/>
      <c r="I48" s="481"/>
      <c r="J48" s="474"/>
      <c r="K48" s="474"/>
      <c r="L48" s="474"/>
      <c r="M48" s="1342" t="s">
        <v>1201</v>
      </c>
      <c r="N48" s="1343"/>
      <c r="O48" s="1344" t="s">
        <v>1202</v>
      </c>
      <c r="P48" s="1345"/>
      <c r="Q48" s="1342" t="s">
        <v>1201</v>
      </c>
      <c r="R48" s="1343"/>
      <c r="S48" s="1344" t="s">
        <v>1202</v>
      </c>
      <c r="T48" s="1345"/>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4"/>
      <c r="BJ48" s="474"/>
      <c r="BK48" s="474"/>
      <c r="BL48" s="474"/>
      <c r="BM48" s="474"/>
      <c r="BN48" s="474"/>
      <c r="BO48" s="474"/>
      <c r="BP48" s="474"/>
      <c r="BQ48" s="474"/>
      <c r="BR48" s="474"/>
      <c r="BS48" s="474"/>
      <c r="BT48" s="474"/>
      <c r="BU48" s="474"/>
      <c r="BV48" s="474"/>
      <c r="BW48" s="474"/>
      <c r="BX48" s="474"/>
      <c r="BY48" s="474"/>
      <c r="BZ48" s="474"/>
      <c r="CA48" s="474"/>
      <c r="CB48" s="474"/>
      <c r="CC48" s="474"/>
      <c r="CD48" s="474"/>
      <c r="CE48" s="474"/>
      <c r="CF48" s="474"/>
      <c r="CG48" s="474"/>
      <c r="CH48" s="474"/>
      <c r="CI48" s="474"/>
      <c r="CJ48" s="474"/>
      <c r="CK48" s="474"/>
      <c r="CL48" s="474"/>
      <c r="CM48" s="474"/>
      <c r="CN48" s="474"/>
      <c r="CO48" s="474"/>
      <c r="CP48" s="474"/>
      <c r="CQ48" s="474"/>
      <c r="CR48" s="474"/>
      <c r="CS48" s="474"/>
      <c r="CT48" s="474"/>
      <c r="CU48" s="474"/>
      <c r="CV48" s="474"/>
      <c r="CW48" s="474"/>
      <c r="CX48" s="474"/>
    </row>
    <row r="49" spans="1:102" ht="39.9" customHeight="1" thickBot="1" x14ac:dyDescent="0.3">
      <c r="A49" s="474"/>
      <c r="B49" s="1367"/>
      <c r="C49" s="500" t="s">
        <v>704</v>
      </c>
      <c r="D49" s="853">
        <v>1.8620000000000001E-2</v>
      </c>
      <c r="E49" s="489" t="s">
        <v>1422</v>
      </c>
      <c r="F49" s="1038"/>
      <c r="G49" s="489"/>
      <c r="H49" s="1038"/>
      <c r="I49" s="487"/>
      <c r="J49" s="474"/>
      <c r="K49" s="515" t="s">
        <v>1203</v>
      </c>
      <c r="L49" s="516"/>
      <c r="M49" s="956" t="s">
        <v>1193</v>
      </c>
      <c r="N49" s="494" t="s">
        <v>688</v>
      </c>
      <c r="O49" s="494" t="s">
        <v>1193</v>
      </c>
      <c r="P49" s="495" t="s">
        <v>688</v>
      </c>
      <c r="Q49" s="956" t="s">
        <v>1193</v>
      </c>
      <c r="R49" s="494" t="s">
        <v>688</v>
      </c>
      <c r="S49" s="494" t="s">
        <v>1193</v>
      </c>
      <c r="T49" s="495" t="s">
        <v>688</v>
      </c>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4"/>
      <c r="BE49" s="474"/>
      <c r="BF49" s="474"/>
      <c r="BG49" s="474"/>
      <c r="BH49" s="474"/>
      <c r="BI49" s="474"/>
      <c r="BJ49" s="474"/>
      <c r="BK49" s="474"/>
      <c r="BL49" s="474"/>
      <c r="BM49" s="474"/>
      <c r="BN49" s="474"/>
      <c r="BO49" s="474"/>
      <c r="BP49" s="474"/>
      <c r="BQ49" s="474"/>
      <c r="BR49" s="474"/>
      <c r="BS49" s="474"/>
      <c r="BT49" s="474"/>
      <c r="BU49" s="474"/>
      <c r="BV49" s="474"/>
      <c r="BW49" s="474"/>
      <c r="BX49" s="474"/>
      <c r="BY49" s="474"/>
      <c r="BZ49" s="474"/>
      <c r="CA49" s="474"/>
      <c r="CB49" s="474"/>
      <c r="CC49" s="474"/>
      <c r="CD49" s="474"/>
      <c r="CE49" s="474"/>
      <c r="CF49" s="474"/>
      <c r="CG49" s="474"/>
      <c r="CH49" s="474"/>
      <c r="CI49" s="474"/>
      <c r="CJ49" s="474"/>
      <c r="CK49" s="474"/>
      <c r="CL49" s="474"/>
      <c r="CM49" s="474"/>
      <c r="CN49" s="474"/>
      <c r="CO49" s="474"/>
      <c r="CP49" s="474"/>
      <c r="CQ49" s="474"/>
      <c r="CR49" s="474"/>
      <c r="CS49" s="474"/>
      <c r="CT49" s="474"/>
      <c r="CU49" s="474"/>
      <c r="CV49" s="474"/>
      <c r="CW49" s="474"/>
      <c r="CX49" s="474"/>
    </row>
    <row r="50" spans="1:102" ht="24.9" customHeight="1" x14ac:dyDescent="0.25">
      <c r="A50" s="474"/>
      <c r="B50" s="1363" t="s">
        <v>705</v>
      </c>
      <c r="C50" s="1040" t="s">
        <v>671</v>
      </c>
      <c r="D50" s="1044">
        <v>3.05</v>
      </c>
      <c r="E50" s="502" t="s">
        <v>1047</v>
      </c>
      <c r="F50" s="1068">
        <v>2.2875000000000001</v>
      </c>
      <c r="G50" s="502" t="s">
        <v>1050</v>
      </c>
      <c r="H50" s="1032"/>
      <c r="I50" s="503"/>
      <c r="J50" s="474"/>
      <c r="K50" s="1371" t="s">
        <v>705</v>
      </c>
      <c r="L50" s="482" t="s">
        <v>671</v>
      </c>
      <c r="M50" s="496">
        <v>4.5199999999999997E-3</v>
      </c>
      <c r="N50" s="497" t="s">
        <v>1205</v>
      </c>
      <c r="O50" s="497">
        <v>1.753E-2</v>
      </c>
      <c r="P50" s="498" t="s">
        <v>1205</v>
      </c>
      <c r="Q50" s="496">
        <v>2.1599999999999999E-4</v>
      </c>
      <c r="R50" s="497" t="s">
        <v>1688</v>
      </c>
      <c r="S50" s="497">
        <v>8.5599999999999994E-5</v>
      </c>
      <c r="T50" s="497" t="s">
        <v>1688</v>
      </c>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4"/>
      <c r="AU50" s="474"/>
      <c r="AV50" s="474"/>
      <c r="AW50" s="474"/>
      <c r="AX50" s="474"/>
      <c r="AY50" s="474"/>
      <c r="AZ50" s="474"/>
      <c r="BA50" s="474"/>
      <c r="BB50" s="474"/>
      <c r="BC50" s="474"/>
      <c r="BD50" s="474"/>
      <c r="BE50" s="474"/>
      <c r="BF50" s="474"/>
      <c r="BG50" s="474"/>
      <c r="BH50" s="474"/>
      <c r="BI50" s="474"/>
      <c r="BJ50" s="474"/>
      <c r="BK50" s="474"/>
      <c r="BL50" s="474"/>
      <c r="BM50" s="474"/>
      <c r="BN50" s="474"/>
      <c r="BO50" s="474"/>
      <c r="BP50" s="474"/>
      <c r="BQ50" s="474"/>
      <c r="BR50" s="474"/>
      <c r="BS50" s="474"/>
      <c r="BT50" s="474"/>
      <c r="BU50" s="474"/>
      <c r="BV50" s="474"/>
      <c r="BW50" s="474"/>
      <c r="BX50" s="474"/>
      <c r="BY50" s="474"/>
      <c r="BZ50" s="474"/>
      <c r="CA50" s="474"/>
      <c r="CB50" s="474"/>
      <c r="CC50" s="474"/>
      <c r="CD50" s="474"/>
      <c r="CE50" s="474"/>
      <c r="CF50" s="474"/>
      <c r="CG50" s="474"/>
      <c r="CH50" s="474"/>
      <c r="CI50" s="474"/>
      <c r="CJ50" s="474"/>
      <c r="CK50" s="474"/>
      <c r="CL50" s="474"/>
      <c r="CM50" s="474"/>
      <c r="CN50" s="474"/>
      <c r="CO50" s="474"/>
      <c r="CP50" s="474"/>
      <c r="CQ50" s="474"/>
      <c r="CR50" s="474"/>
      <c r="CS50" s="474"/>
      <c r="CT50" s="474"/>
      <c r="CU50" s="474"/>
      <c r="CV50" s="474"/>
      <c r="CW50" s="474"/>
      <c r="CX50" s="474"/>
    </row>
    <row r="51" spans="1:102" ht="24.9" customHeight="1" thickBot="1" x14ac:dyDescent="0.3">
      <c r="A51" s="474"/>
      <c r="B51" s="1364"/>
      <c r="C51" s="492" t="s">
        <v>672</v>
      </c>
      <c r="D51" s="1045">
        <v>3.15</v>
      </c>
      <c r="E51" s="504" t="s">
        <v>1047</v>
      </c>
      <c r="F51" s="1069">
        <v>2.52</v>
      </c>
      <c r="G51" s="504" t="s">
        <v>1050</v>
      </c>
      <c r="H51" s="1036"/>
      <c r="I51" s="505"/>
      <c r="J51" s="474"/>
      <c r="K51" s="1364"/>
      <c r="L51" s="500" t="s">
        <v>672</v>
      </c>
      <c r="M51" s="501">
        <v>4.7800000000000004E-3</v>
      </c>
      <c r="N51" s="489" t="s">
        <v>1205</v>
      </c>
      <c r="O51" s="489">
        <v>1.8700000000000001E-2</v>
      </c>
      <c r="P51" s="487" t="s">
        <v>1205</v>
      </c>
      <c r="Q51" s="501">
        <v>2.14E-4</v>
      </c>
      <c r="R51" s="489" t="s">
        <v>1688</v>
      </c>
      <c r="S51" s="489">
        <v>8.5599999999999994E-5</v>
      </c>
      <c r="T51" s="489" t="s">
        <v>1688</v>
      </c>
      <c r="U51" s="474"/>
      <c r="V51" s="474"/>
      <c r="W51" s="474"/>
      <c r="X51" s="474"/>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c r="CE51" s="474"/>
      <c r="CF51" s="474"/>
      <c r="CG51" s="474"/>
      <c r="CH51" s="474"/>
      <c r="CI51" s="474"/>
      <c r="CJ51" s="474"/>
      <c r="CK51" s="474"/>
      <c r="CL51" s="474"/>
      <c r="CM51" s="474"/>
      <c r="CN51" s="474"/>
      <c r="CO51" s="474"/>
      <c r="CP51" s="474"/>
      <c r="CQ51" s="474"/>
      <c r="CR51" s="474"/>
      <c r="CS51" s="474"/>
      <c r="CT51" s="474"/>
      <c r="CU51" s="474"/>
      <c r="CV51" s="474"/>
      <c r="CW51" s="474"/>
      <c r="CX51" s="474"/>
    </row>
    <row r="52" spans="1:102" ht="27.75" customHeight="1" thickBot="1" x14ac:dyDescent="0.3">
      <c r="A52" s="474"/>
      <c r="B52" s="1371" t="s">
        <v>718</v>
      </c>
      <c r="C52" s="482" t="s">
        <v>706</v>
      </c>
      <c r="D52" s="1047">
        <v>3.0499999999999999E-2</v>
      </c>
      <c r="E52" s="497" t="s">
        <v>1055</v>
      </c>
      <c r="F52" s="1048">
        <v>9.15</v>
      </c>
      <c r="G52" s="497" t="s">
        <v>1056</v>
      </c>
      <c r="H52" s="1037"/>
      <c r="I52" s="498"/>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c r="CE52" s="474"/>
      <c r="CF52" s="474"/>
      <c r="CG52" s="474"/>
      <c r="CH52" s="474"/>
      <c r="CI52" s="474"/>
      <c r="CJ52" s="474"/>
      <c r="CK52" s="474"/>
      <c r="CL52" s="474"/>
      <c r="CM52" s="474"/>
      <c r="CN52" s="474"/>
      <c r="CO52" s="474"/>
      <c r="CP52" s="474"/>
      <c r="CQ52" s="474"/>
      <c r="CR52" s="474"/>
      <c r="CS52" s="474"/>
      <c r="CT52" s="474"/>
      <c r="CU52" s="474"/>
      <c r="CV52" s="474"/>
      <c r="CW52" s="474"/>
      <c r="CX52" s="474"/>
    </row>
    <row r="53" spans="1:102" ht="39.75" customHeight="1" x14ac:dyDescent="0.25">
      <c r="A53" s="474"/>
      <c r="B53" s="1363"/>
      <c r="C53" s="486" t="s">
        <v>707</v>
      </c>
      <c r="D53" s="514">
        <v>0.12009</v>
      </c>
      <c r="E53" s="480" t="s">
        <v>1055</v>
      </c>
      <c r="F53" s="517">
        <v>3.36252</v>
      </c>
      <c r="G53" s="480" t="s">
        <v>1057</v>
      </c>
      <c r="H53" s="493"/>
      <c r="I53" s="481"/>
      <c r="J53" s="474"/>
      <c r="K53" s="925" t="s">
        <v>1845</v>
      </c>
      <c r="L53" s="926" t="s">
        <v>1248</v>
      </c>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4"/>
      <c r="AU53" s="474"/>
      <c r="AV53" s="474"/>
      <c r="AW53" s="474"/>
      <c r="AX53" s="474"/>
      <c r="AY53" s="474"/>
      <c r="AZ53" s="474"/>
      <c r="BA53" s="474"/>
      <c r="BB53" s="474"/>
      <c r="BC53" s="474"/>
      <c r="BD53" s="474"/>
      <c r="BE53" s="474"/>
      <c r="BF53" s="474"/>
      <c r="BG53" s="474"/>
      <c r="BH53" s="474"/>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474"/>
      <c r="CF53" s="474"/>
      <c r="CG53" s="474"/>
      <c r="CH53" s="474"/>
      <c r="CI53" s="474"/>
      <c r="CJ53" s="474"/>
      <c r="CK53" s="474"/>
      <c r="CL53" s="474"/>
      <c r="CM53" s="474"/>
      <c r="CN53" s="474"/>
      <c r="CO53" s="474"/>
      <c r="CP53" s="474"/>
      <c r="CQ53" s="474"/>
      <c r="CR53" s="474"/>
      <c r="CS53" s="474"/>
      <c r="CT53" s="474"/>
      <c r="CU53" s="474"/>
      <c r="CV53" s="474"/>
      <c r="CW53" s="474"/>
      <c r="CX53" s="474"/>
    </row>
    <row r="54" spans="1:102" ht="27.75" customHeight="1" x14ac:dyDescent="0.25">
      <c r="A54" s="474"/>
      <c r="B54" s="1363"/>
      <c r="C54" s="486" t="s">
        <v>708</v>
      </c>
      <c r="D54" s="514">
        <v>5.6410000000000002E-2</v>
      </c>
      <c r="E54" s="480" t="s">
        <v>1055</v>
      </c>
      <c r="F54" s="517">
        <v>3.6666500000000002</v>
      </c>
      <c r="G54" s="480" t="s">
        <v>1057</v>
      </c>
      <c r="H54" s="493"/>
      <c r="I54" s="481"/>
      <c r="J54" s="474"/>
      <c r="K54" s="565" t="s">
        <v>1249</v>
      </c>
      <c r="L54" s="566">
        <v>1</v>
      </c>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474"/>
      <c r="AU54" s="474"/>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474"/>
      <c r="CF54" s="474"/>
      <c r="CG54" s="474"/>
      <c r="CH54" s="474"/>
      <c r="CI54" s="474"/>
      <c r="CJ54" s="474"/>
      <c r="CK54" s="474"/>
      <c r="CL54" s="474"/>
      <c r="CM54" s="474"/>
      <c r="CN54" s="474"/>
      <c r="CO54" s="474"/>
      <c r="CP54" s="474"/>
      <c r="CQ54" s="474"/>
      <c r="CR54" s="474"/>
      <c r="CS54" s="474"/>
      <c r="CT54" s="474"/>
      <c r="CU54" s="474"/>
      <c r="CV54" s="474"/>
      <c r="CW54" s="474"/>
      <c r="CX54" s="474"/>
    </row>
    <row r="55" spans="1:102" ht="27.75" customHeight="1" x14ac:dyDescent="0.25">
      <c r="A55" s="474"/>
      <c r="B55" s="1363"/>
      <c r="C55" s="486" t="s">
        <v>709</v>
      </c>
      <c r="D55" s="514">
        <v>0.36102000000000001</v>
      </c>
      <c r="E55" s="480" t="s">
        <v>1055</v>
      </c>
      <c r="F55" s="517">
        <v>216.61199999999999</v>
      </c>
      <c r="G55" s="480" t="s">
        <v>1057</v>
      </c>
      <c r="H55" s="493"/>
      <c r="I55" s="481"/>
      <c r="J55" s="474"/>
      <c r="K55" s="565" t="s">
        <v>1250</v>
      </c>
      <c r="L55" s="1221">
        <v>27.9</v>
      </c>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474"/>
      <c r="CF55" s="474"/>
      <c r="CG55" s="474"/>
      <c r="CH55" s="474"/>
      <c r="CI55" s="474"/>
      <c r="CJ55" s="474"/>
      <c r="CK55" s="474"/>
      <c r="CL55" s="474"/>
      <c r="CM55" s="474"/>
      <c r="CN55" s="474"/>
      <c r="CO55" s="474"/>
      <c r="CP55" s="474"/>
      <c r="CQ55" s="474"/>
      <c r="CR55" s="474"/>
      <c r="CS55" s="474"/>
      <c r="CT55" s="474"/>
      <c r="CU55" s="474"/>
      <c r="CV55" s="474"/>
      <c r="CW55" s="474"/>
      <c r="CX55" s="474"/>
    </row>
    <row r="56" spans="1:102" ht="27.75" customHeight="1" thickBot="1" x14ac:dyDescent="0.3">
      <c r="A56" s="474"/>
      <c r="B56" s="1364"/>
      <c r="C56" s="492" t="s">
        <v>710</v>
      </c>
      <c r="D56" s="853">
        <v>0.71647000000000005</v>
      </c>
      <c r="E56" s="489" t="s">
        <v>1055</v>
      </c>
      <c r="F56" s="1049">
        <v>85.976399999999998</v>
      </c>
      <c r="G56" s="489" t="s">
        <v>1057</v>
      </c>
      <c r="H56" s="1038"/>
      <c r="I56" s="487"/>
      <c r="J56" s="474"/>
      <c r="K56" s="565" t="s">
        <v>1251</v>
      </c>
      <c r="L56" s="566">
        <v>273</v>
      </c>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4"/>
      <c r="AY56" s="474"/>
      <c r="AZ56" s="474"/>
      <c r="BA56" s="474"/>
      <c r="BB56" s="474"/>
      <c r="BC56" s="474"/>
      <c r="BD56" s="474"/>
      <c r="BE56" s="474"/>
      <c r="BF56" s="474"/>
      <c r="BG56" s="474"/>
      <c r="BH56" s="474"/>
      <c r="BI56" s="474"/>
      <c r="BJ56" s="474"/>
      <c r="BK56" s="474"/>
      <c r="BL56" s="474"/>
      <c r="BM56" s="474"/>
      <c r="BN56" s="474"/>
      <c r="BO56" s="474"/>
      <c r="BP56" s="474"/>
      <c r="BQ56" s="474"/>
      <c r="BR56" s="474"/>
      <c r="BS56" s="474"/>
      <c r="BT56" s="474"/>
      <c r="BU56" s="474"/>
      <c r="BV56" s="474"/>
      <c r="BW56" s="474"/>
      <c r="BX56" s="474"/>
      <c r="BY56" s="474"/>
      <c r="BZ56" s="474"/>
      <c r="CA56" s="474"/>
      <c r="CB56" s="474"/>
      <c r="CC56" s="474"/>
      <c r="CD56" s="474"/>
      <c r="CE56" s="474"/>
      <c r="CF56" s="474"/>
      <c r="CG56" s="474"/>
      <c r="CH56" s="474"/>
      <c r="CI56" s="474"/>
      <c r="CJ56" s="474"/>
      <c r="CK56" s="474"/>
      <c r="CL56" s="474"/>
      <c r="CM56" s="474"/>
      <c r="CN56" s="474"/>
      <c r="CO56" s="474"/>
      <c r="CP56" s="474"/>
      <c r="CQ56" s="474"/>
      <c r="CR56" s="474"/>
      <c r="CS56" s="474"/>
      <c r="CT56" s="474"/>
      <c r="CU56" s="474"/>
      <c r="CV56" s="474"/>
      <c r="CW56" s="474"/>
      <c r="CX56" s="474"/>
    </row>
    <row r="57" spans="1:102" ht="30" customHeight="1" thickBot="1" x14ac:dyDescent="0.3">
      <c r="A57" s="474"/>
      <c r="B57" s="507" t="s">
        <v>711</v>
      </c>
      <c r="C57" s="518" t="s">
        <v>712</v>
      </c>
      <c r="D57" s="1046">
        <v>0.51695538737089131</v>
      </c>
      <c r="E57" s="509" t="s">
        <v>1057</v>
      </c>
      <c r="F57" s="509"/>
      <c r="G57" s="509"/>
      <c r="H57" s="509"/>
      <c r="I57" s="510"/>
      <c r="J57" s="474"/>
      <c r="K57" s="565" t="s">
        <v>1252</v>
      </c>
      <c r="L57" s="566">
        <v>24300</v>
      </c>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474"/>
      <c r="BI57" s="474"/>
      <c r="BJ57" s="474"/>
      <c r="BK57" s="474"/>
      <c r="BL57" s="474"/>
      <c r="BM57" s="474"/>
      <c r="BN57" s="474"/>
      <c r="BO57" s="474"/>
      <c r="BP57" s="474"/>
      <c r="BQ57" s="474"/>
      <c r="BR57" s="474"/>
      <c r="BS57" s="474"/>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row>
    <row r="58" spans="1:102" ht="26.1" customHeight="1" thickBot="1" x14ac:dyDescent="0.3">
      <c r="A58" s="474"/>
      <c r="B58" s="475"/>
      <c r="C58" s="474"/>
      <c r="D58" s="474"/>
      <c r="E58" s="474"/>
      <c r="F58" s="474"/>
      <c r="G58" s="474"/>
      <c r="H58" s="474"/>
      <c r="I58" s="474"/>
      <c r="J58" s="474"/>
      <c r="K58" s="567" t="s">
        <v>1253</v>
      </c>
      <c r="L58" s="568">
        <v>17400</v>
      </c>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4"/>
      <c r="BE58" s="474"/>
      <c r="BF58" s="474"/>
      <c r="BG58" s="474"/>
      <c r="BH58" s="474"/>
      <c r="BI58" s="474"/>
      <c r="BJ58" s="474"/>
      <c r="BK58" s="474"/>
      <c r="BL58" s="474"/>
      <c r="BM58" s="474"/>
      <c r="BN58" s="474"/>
      <c r="BO58" s="474"/>
      <c r="BP58" s="474"/>
      <c r="BQ58" s="474"/>
      <c r="BR58" s="474"/>
      <c r="BS58" s="474"/>
      <c r="BT58" s="474"/>
      <c r="BU58" s="474"/>
      <c r="BV58" s="474"/>
      <c r="BW58" s="474"/>
      <c r="BX58" s="474"/>
      <c r="BY58" s="474"/>
      <c r="BZ58" s="474"/>
      <c r="CA58" s="474"/>
      <c r="CB58" s="474"/>
      <c r="CC58" s="474"/>
      <c r="CD58" s="474"/>
      <c r="CE58" s="474"/>
      <c r="CF58" s="474"/>
      <c r="CG58" s="474"/>
      <c r="CH58" s="474"/>
      <c r="CI58" s="474"/>
      <c r="CJ58" s="474"/>
      <c r="CK58" s="474"/>
      <c r="CL58" s="474"/>
      <c r="CM58" s="474"/>
      <c r="CN58" s="474"/>
      <c r="CO58" s="474"/>
      <c r="CP58" s="474"/>
      <c r="CQ58" s="474"/>
      <c r="CR58" s="474"/>
      <c r="CS58" s="474"/>
      <c r="CT58" s="474"/>
      <c r="CU58" s="474"/>
      <c r="CV58" s="474"/>
      <c r="CW58" s="474"/>
      <c r="CX58" s="474"/>
    </row>
    <row r="59" spans="1:102" ht="30.6" customHeight="1" thickBot="1" x14ac:dyDescent="0.3">
      <c r="A59" s="474"/>
      <c r="B59" s="475"/>
      <c r="C59" s="474"/>
      <c r="D59" s="925" t="s">
        <v>1214</v>
      </c>
      <c r="E59" s="1344" t="s">
        <v>1201</v>
      </c>
      <c r="F59" s="1343"/>
      <c r="G59" s="1344" t="s">
        <v>1202</v>
      </c>
      <c r="H59" s="1345"/>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4"/>
      <c r="BH59" s="474"/>
      <c r="BI59" s="474"/>
      <c r="BJ59" s="474"/>
      <c r="BK59" s="474"/>
      <c r="BL59" s="474"/>
      <c r="BM59" s="474"/>
      <c r="BN59" s="474"/>
      <c r="BO59" s="474"/>
      <c r="BP59" s="474"/>
      <c r="BQ59" s="474"/>
      <c r="BR59" s="474"/>
      <c r="BS59" s="474"/>
      <c r="BT59" s="474"/>
      <c r="BU59" s="474"/>
      <c r="BV59" s="474"/>
      <c r="BW59" s="474"/>
      <c r="BX59" s="474"/>
      <c r="BY59" s="474"/>
      <c r="BZ59" s="474"/>
      <c r="CA59" s="474"/>
      <c r="CB59" s="474"/>
      <c r="CC59" s="474"/>
      <c r="CD59" s="474"/>
      <c r="CE59" s="474"/>
      <c r="CF59" s="474"/>
      <c r="CG59" s="474"/>
      <c r="CH59" s="474"/>
      <c r="CI59" s="474"/>
      <c r="CJ59" s="474"/>
      <c r="CK59" s="474"/>
      <c r="CL59" s="474"/>
      <c r="CM59" s="474"/>
      <c r="CN59" s="474"/>
      <c r="CO59" s="474"/>
      <c r="CP59" s="474"/>
      <c r="CQ59" s="474"/>
      <c r="CR59" s="474"/>
      <c r="CS59" s="474"/>
      <c r="CT59" s="474"/>
      <c r="CU59" s="474"/>
      <c r="CV59" s="474"/>
      <c r="CW59" s="474"/>
      <c r="CX59" s="474"/>
    </row>
    <row r="60" spans="1:102" ht="30.6" customHeight="1" x14ac:dyDescent="0.25">
      <c r="A60" s="474"/>
      <c r="B60" s="1379" t="s">
        <v>1215</v>
      </c>
      <c r="C60" s="1381" t="s">
        <v>686</v>
      </c>
      <c r="D60" s="1369" t="s">
        <v>1216</v>
      </c>
      <c r="E60" s="1377" t="s">
        <v>1217</v>
      </c>
      <c r="F60" s="1376"/>
      <c r="G60" s="1377" t="s">
        <v>1217</v>
      </c>
      <c r="H60" s="1378"/>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4"/>
      <c r="BE60" s="474"/>
      <c r="BF60" s="474"/>
      <c r="BG60" s="474"/>
      <c r="BH60" s="474"/>
      <c r="BI60" s="474"/>
      <c r="BJ60" s="474"/>
      <c r="BK60" s="474"/>
      <c r="BL60" s="474"/>
      <c r="BM60" s="474"/>
      <c r="BN60" s="474"/>
      <c r="BO60" s="474"/>
      <c r="BP60" s="474"/>
      <c r="BQ60" s="474"/>
      <c r="BR60" s="474"/>
      <c r="BS60" s="474"/>
      <c r="BT60" s="474"/>
      <c r="BU60" s="474"/>
      <c r="BV60" s="474"/>
      <c r="BW60" s="474"/>
      <c r="BX60" s="474"/>
      <c r="BY60" s="474"/>
      <c r="BZ60" s="474"/>
      <c r="CA60" s="474"/>
      <c r="CB60" s="474"/>
      <c r="CC60" s="474"/>
      <c r="CD60" s="474"/>
      <c r="CE60" s="474"/>
      <c r="CF60" s="474"/>
      <c r="CG60" s="474"/>
      <c r="CH60" s="474"/>
      <c r="CI60" s="474"/>
      <c r="CJ60" s="474"/>
      <c r="CK60" s="474"/>
      <c r="CL60" s="474"/>
      <c r="CM60" s="474"/>
      <c r="CN60" s="474"/>
      <c r="CO60" s="474"/>
      <c r="CP60" s="474"/>
      <c r="CQ60" s="474"/>
      <c r="CR60" s="474"/>
      <c r="CS60" s="474"/>
      <c r="CT60" s="474"/>
      <c r="CU60" s="474"/>
      <c r="CV60" s="474"/>
      <c r="CW60" s="474"/>
      <c r="CX60" s="474"/>
    </row>
    <row r="61" spans="1:102" ht="90" customHeight="1" thickBot="1" x14ac:dyDescent="0.3">
      <c r="A61" s="474"/>
      <c r="B61" s="1380"/>
      <c r="C61" s="1382"/>
      <c r="D61" s="1370"/>
      <c r="E61" s="494" t="s">
        <v>1231</v>
      </c>
      <c r="F61" s="494" t="s">
        <v>1218</v>
      </c>
      <c r="G61" s="494" t="s">
        <v>1231</v>
      </c>
      <c r="H61" s="495" t="s">
        <v>1218</v>
      </c>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c r="BP61" s="474"/>
      <c r="BQ61" s="474"/>
      <c r="BR61" s="474"/>
      <c r="BS61" s="474"/>
      <c r="BT61" s="474"/>
      <c r="BU61" s="474"/>
      <c r="BV61" s="474"/>
      <c r="BW61" s="474"/>
      <c r="BX61" s="474"/>
      <c r="BY61" s="474"/>
      <c r="BZ61" s="474"/>
      <c r="CA61" s="474"/>
      <c r="CB61" s="474"/>
      <c r="CC61" s="474"/>
      <c r="CD61" s="474"/>
      <c r="CE61" s="474"/>
      <c r="CF61" s="474"/>
      <c r="CG61" s="474"/>
      <c r="CH61" s="474"/>
      <c r="CI61" s="474"/>
      <c r="CJ61" s="474"/>
      <c r="CK61" s="474"/>
      <c r="CL61" s="474"/>
      <c r="CM61" s="474"/>
      <c r="CN61" s="474"/>
      <c r="CO61" s="474"/>
      <c r="CP61" s="474"/>
      <c r="CQ61" s="474"/>
      <c r="CR61" s="474"/>
      <c r="CS61" s="474"/>
      <c r="CT61" s="474"/>
      <c r="CU61" s="474"/>
      <c r="CV61" s="474"/>
      <c r="CW61" s="474"/>
      <c r="CX61" s="474"/>
    </row>
    <row r="62" spans="1:102" ht="26.25" customHeight="1" x14ac:dyDescent="0.25">
      <c r="A62" s="474"/>
      <c r="B62" s="1368" t="s">
        <v>1059</v>
      </c>
      <c r="C62" s="482" t="s">
        <v>1060</v>
      </c>
      <c r="D62" s="1033">
        <v>1.7472000000000001</v>
      </c>
      <c r="E62" s="497">
        <v>1.306E-2</v>
      </c>
      <c r="F62" s="497">
        <v>0.13056999999999999</v>
      </c>
      <c r="G62" s="497">
        <v>1.704E-2</v>
      </c>
      <c r="H62" s="498">
        <v>1.704E-2</v>
      </c>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4"/>
      <c r="BE62" s="474"/>
      <c r="BF62" s="474"/>
      <c r="BG62" s="474"/>
      <c r="BH62" s="474"/>
      <c r="BI62" s="474"/>
      <c r="BJ62" s="474"/>
      <c r="BK62" s="474"/>
      <c r="BL62" s="474"/>
      <c r="BM62" s="474"/>
      <c r="BN62" s="474"/>
      <c r="BO62" s="474"/>
      <c r="BP62" s="474"/>
      <c r="BQ62" s="474"/>
      <c r="BR62" s="474"/>
      <c r="BS62" s="474"/>
      <c r="BT62" s="474"/>
      <c r="BU62" s="474"/>
      <c r="BV62" s="474"/>
      <c r="BW62" s="474"/>
      <c r="BX62" s="474"/>
      <c r="BY62" s="474"/>
      <c r="BZ62" s="474"/>
      <c r="CA62" s="474"/>
      <c r="CB62" s="474"/>
      <c r="CC62" s="474"/>
      <c r="CD62" s="474"/>
      <c r="CE62" s="474"/>
      <c r="CF62" s="474"/>
      <c r="CG62" s="474"/>
      <c r="CH62" s="474"/>
      <c r="CI62" s="474"/>
      <c r="CJ62" s="474"/>
      <c r="CK62" s="474"/>
      <c r="CL62" s="474"/>
      <c r="CM62" s="474"/>
      <c r="CN62" s="474"/>
      <c r="CO62" s="474"/>
      <c r="CP62" s="474"/>
      <c r="CQ62" s="474"/>
      <c r="CR62" s="474"/>
      <c r="CS62" s="474"/>
      <c r="CT62" s="474"/>
      <c r="CU62" s="474"/>
      <c r="CV62" s="474"/>
      <c r="CW62" s="474"/>
      <c r="CX62" s="474"/>
    </row>
    <row r="63" spans="1:102" ht="26.25" customHeight="1" x14ac:dyDescent="0.25">
      <c r="A63" s="474"/>
      <c r="B63" s="1366"/>
      <c r="C63" s="486" t="s">
        <v>1061</v>
      </c>
      <c r="D63" s="483">
        <v>1.1245400000000001</v>
      </c>
      <c r="E63" s="480">
        <v>9.8999999999999999E-4</v>
      </c>
      <c r="F63" s="480">
        <v>9.8999999999999999E-4</v>
      </c>
      <c r="G63" s="480">
        <v>6.4400000000000004E-3</v>
      </c>
      <c r="H63" s="481">
        <v>6.4400000000000004E-3</v>
      </c>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474"/>
      <c r="AY63" s="474"/>
      <c r="AZ63" s="474"/>
      <c r="BA63" s="474"/>
      <c r="BB63" s="474"/>
      <c r="BC63" s="474"/>
      <c r="BD63" s="474"/>
      <c r="BE63" s="474"/>
      <c r="BF63" s="474"/>
      <c r="BG63" s="474"/>
      <c r="BH63" s="474"/>
      <c r="BI63" s="474"/>
      <c r="BJ63" s="474"/>
      <c r="BK63" s="474"/>
      <c r="BL63" s="474"/>
      <c r="BM63" s="474"/>
      <c r="BN63" s="474"/>
      <c r="BO63" s="474"/>
      <c r="BP63" s="474"/>
      <c r="BQ63" s="474"/>
      <c r="BR63" s="474"/>
      <c r="BS63" s="474"/>
      <c r="BT63" s="474"/>
      <c r="BU63" s="474"/>
      <c r="BV63" s="474"/>
      <c r="BW63" s="474"/>
      <c r="BX63" s="474"/>
      <c r="BY63" s="474"/>
      <c r="BZ63" s="474"/>
      <c r="CA63" s="474"/>
      <c r="CB63" s="474"/>
      <c r="CC63" s="474"/>
      <c r="CD63" s="474"/>
      <c r="CE63" s="474"/>
      <c r="CF63" s="474"/>
      <c r="CG63" s="474"/>
      <c r="CH63" s="474"/>
      <c r="CI63" s="474"/>
      <c r="CJ63" s="474"/>
      <c r="CK63" s="474"/>
      <c r="CL63" s="474"/>
      <c r="CM63" s="474"/>
      <c r="CN63" s="474"/>
      <c r="CO63" s="474"/>
      <c r="CP63" s="474"/>
      <c r="CQ63" s="474"/>
      <c r="CR63" s="474"/>
      <c r="CS63" s="474"/>
      <c r="CT63" s="474"/>
      <c r="CU63" s="474"/>
      <c r="CV63" s="474"/>
      <c r="CW63" s="474"/>
      <c r="CX63" s="474"/>
    </row>
    <row r="64" spans="1:102" ht="26.25" customHeight="1" x14ac:dyDescent="0.25">
      <c r="A64" s="474"/>
      <c r="B64" s="1366"/>
      <c r="C64" s="486" t="s">
        <v>1062</v>
      </c>
      <c r="D64" s="483">
        <v>1.1599999999999999</v>
      </c>
      <c r="E64" s="480">
        <v>9.7099999999999999E-3</v>
      </c>
      <c r="F64" s="480">
        <v>9.7089999999999996E-2</v>
      </c>
      <c r="G64" s="480">
        <v>1.2670000000000001E-2</v>
      </c>
      <c r="H64" s="481">
        <v>1.2670000000000001E-2</v>
      </c>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4"/>
      <c r="BC64" s="474"/>
      <c r="BD64" s="474"/>
      <c r="BE64" s="474"/>
      <c r="BF64" s="474"/>
      <c r="BG64" s="474"/>
      <c r="BH64" s="474"/>
      <c r="BI64" s="474"/>
      <c r="BJ64" s="474"/>
      <c r="BK64" s="474"/>
      <c r="BL64" s="474"/>
      <c r="BM64" s="474"/>
      <c r="BN64" s="474"/>
      <c r="BO64" s="474"/>
      <c r="BP64" s="474"/>
      <c r="BQ64" s="474"/>
      <c r="BR64" s="474"/>
      <c r="BS64" s="474"/>
      <c r="BT64" s="474"/>
      <c r="BU64" s="474"/>
      <c r="BV64" s="474"/>
      <c r="BW64" s="474"/>
      <c r="BX64" s="474"/>
      <c r="BY64" s="474"/>
      <c r="BZ64" s="474"/>
      <c r="CA64" s="474"/>
      <c r="CB64" s="474"/>
      <c r="CC64" s="474"/>
      <c r="CD64" s="474"/>
      <c r="CE64" s="474"/>
      <c r="CF64" s="474"/>
      <c r="CG64" s="474"/>
      <c r="CH64" s="474"/>
      <c r="CI64" s="474"/>
      <c r="CJ64" s="474"/>
      <c r="CK64" s="474"/>
      <c r="CL64" s="474"/>
      <c r="CM64" s="474"/>
      <c r="CN64" s="474"/>
      <c r="CO64" s="474"/>
      <c r="CP64" s="474"/>
      <c r="CQ64" s="474"/>
      <c r="CR64" s="474"/>
      <c r="CS64" s="474"/>
      <c r="CT64" s="474"/>
      <c r="CU64" s="474"/>
      <c r="CV64" s="474"/>
      <c r="CW64" s="474"/>
      <c r="CX64" s="474"/>
    </row>
    <row r="65" spans="1:102" ht="26.25" customHeight="1" thickBot="1" x14ac:dyDescent="0.3">
      <c r="A65" s="474"/>
      <c r="B65" s="1367"/>
      <c r="C65" s="500" t="s">
        <v>1176</v>
      </c>
      <c r="D65" s="488">
        <v>3.3039999999999998</v>
      </c>
      <c r="E65" s="489">
        <v>0.16461000000000001</v>
      </c>
      <c r="F65" s="489">
        <v>0.16461000000000001</v>
      </c>
      <c r="G65" s="489">
        <v>3.2210000000000003E-2</v>
      </c>
      <c r="H65" s="487">
        <v>8.0499999999999999E-3</v>
      </c>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4"/>
      <c r="AZ65" s="474"/>
      <c r="BA65" s="474"/>
      <c r="BB65" s="474"/>
      <c r="BC65" s="474"/>
      <c r="BD65" s="474"/>
      <c r="BE65" s="474"/>
      <c r="BF65" s="474"/>
      <c r="BG65" s="474"/>
      <c r="BH65" s="474"/>
      <c r="BI65" s="474"/>
      <c r="BJ65" s="474"/>
      <c r="BK65" s="474"/>
      <c r="BL65" s="474"/>
      <c r="BM65" s="474"/>
      <c r="BN65" s="474"/>
      <c r="BO65" s="474"/>
      <c r="BP65" s="474"/>
      <c r="BQ65" s="474"/>
      <c r="BR65" s="474"/>
      <c r="BS65" s="474"/>
      <c r="BT65" s="474"/>
      <c r="BU65" s="474"/>
      <c r="BV65" s="474"/>
      <c r="BW65" s="474"/>
      <c r="BX65" s="474"/>
      <c r="BY65" s="474"/>
      <c r="BZ65" s="474"/>
      <c r="CA65" s="474"/>
      <c r="CB65" s="474"/>
      <c r="CC65" s="474"/>
      <c r="CD65" s="474"/>
      <c r="CE65" s="474"/>
      <c r="CF65" s="474"/>
      <c r="CG65" s="474"/>
      <c r="CH65" s="474"/>
      <c r="CI65" s="474"/>
      <c r="CJ65" s="474"/>
      <c r="CK65" s="474"/>
      <c r="CL65" s="474"/>
      <c r="CM65" s="474"/>
      <c r="CN65" s="474"/>
      <c r="CO65" s="474"/>
      <c r="CP65" s="474"/>
      <c r="CQ65" s="474"/>
      <c r="CR65" s="474"/>
      <c r="CS65" s="474"/>
      <c r="CT65" s="474"/>
      <c r="CU65" s="474"/>
      <c r="CV65" s="474"/>
      <c r="CW65" s="474"/>
      <c r="CX65" s="474"/>
    </row>
    <row r="66" spans="1:102" ht="26.25" customHeight="1" x14ac:dyDescent="0.25">
      <c r="A66" s="474"/>
      <c r="B66" s="1368" t="s">
        <v>1063</v>
      </c>
      <c r="C66" s="482" t="s">
        <v>1064</v>
      </c>
      <c r="D66" s="1033">
        <v>2.7518400000000001</v>
      </c>
      <c r="E66" s="497">
        <v>1.41E-3</v>
      </c>
      <c r="F66" s="497">
        <v>7.0299999999999998E-3</v>
      </c>
      <c r="G66" s="497">
        <v>1.3799999999999999E-3</v>
      </c>
      <c r="H66" s="498">
        <v>1.3799999999999999E-3</v>
      </c>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c r="BI66" s="474"/>
      <c r="BJ66" s="474"/>
      <c r="BK66" s="474"/>
      <c r="BL66" s="474"/>
      <c r="BM66" s="474"/>
      <c r="BN66" s="474"/>
      <c r="BO66" s="474"/>
      <c r="BP66" s="474"/>
      <c r="BQ66" s="474"/>
      <c r="BR66" s="474"/>
      <c r="BS66" s="474"/>
      <c r="BT66" s="474"/>
      <c r="BU66" s="474"/>
      <c r="BV66" s="474"/>
      <c r="BW66" s="474"/>
      <c r="BX66" s="474"/>
      <c r="BY66" s="474"/>
      <c r="BZ66" s="474"/>
      <c r="CA66" s="474"/>
      <c r="CB66" s="474"/>
      <c r="CC66" s="474"/>
      <c r="CD66" s="474"/>
      <c r="CE66" s="474"/>
      <c r="CF66" s="474"/>
      <c r="CG66" s="474"/>
      <c r="CH66" s="474"/>
      <c r="CI66" s="474"/>
      <c r="CJ66" s="474"/>
      <c r="CK66" s="474"/>
      <c r="CL66" s="474"/>
      <c r="CM66" s="474"/>
      <c r="CN66" s="474"/>
      <c r="CO66" s="474"/>
      <c r="CP66" s="474"/>
      <c r="CQ66" s="474"/>
      <c r="CR66" s="474"/>
      <c r="CS66" s="474"/>
      <c r="CT66" s="474"/>
      <c r="CU66" s="474"/>
      <c r="CV66" s="474"/>
      <c r="CW66" s="474"/>
      <c r="CX66" s="474"/>
    </row>
    <row r="67" spans="1:102" ht="26.25" customHeight="1" x14ac:dyDescent="0.25">
      <c r="A67" s="474"/>
      <c r="B67" s="1366"/>
      <c r="C67" s="486" t="s">
        <v>1065</v>
      </c>
      <c r="D67" s="483">
        <v>2.7518400000000001</v>
      </c>
      <c r="E67" s="480">
        <v>1.41E-3</v>
      </c>
      <c r="F67" s="480">
        <v>7.0299999999999998E-3</v>
      </c>
      <c r="G67" s="480">
        <v>1.3799999999999999E-3</v>
      </c>
      <c r="H67" s="481">
        <v>1.3799999999999999E-3</v>
      </c>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74"/>
      <c r="BS67" s="474"/>
      <c r="BT67" s="474"/>
      <c r="BU67" s="474"/>
      <c r="BV67" s="474"/>
      <c r="BW67" s="474"/>
      <c r="BX67" s="474"/>
      <c r="BY67" s="474"/>
      <c r="BZ67" s="474"/>
      <c r="CA67" s="474"/>
      <c r="CB67" s="474"/>
      <c r="CC67" s="474"/>
      <c r="CD67" s="474"/>
      <c r="CE67" s="474"/>
      <c r="CF67" s="474"/>
      <c r="CG67" s="474"/>
      <c r="CH67" s="474"/>
      <c r="CI67" s="474"/>
      <c r="CJ67" s="474"/>
      <c r="CK67" s="474"/>
      <c r="CL67" s="474"/>
      <c r="CM67" s="474"/>
      <c r="CN67" s="474"/>
      <c r="CO67" s="474"/>
      <c r="CP67" s="474"/>
      <c r="CQ67" s="474"/>
      <c r="CR67" s="474"/>
      <c r="CS67" s="474"/>
      <c r="CT67" s="474"/>
      <c r="CU67" s="474"/>
      <c r="CV67" s="474"/>
      <c r="CW67" s="474"/>
      <c r="CX67" s="474"/>
    </row>
    <row r="68" spans="1:102" ht="26.25" customHeight="1" thickBot="1" x14ac:dyDescent="0.3">
      <c r="A68" s="474"/>
      <c r="B68" s="1367"/>
      <c r="C68" s="500" t="s">
        <v>1066</v>
      </c>
      <c r="D68" s="488">
        <v>2.7518400000000001</v>
      </c>
      <c r="E68" s="489">
        <v>1.41E-3</v>
      </c>
      <c r="F68" s="489">
        <v>7.0299999999999998E-3</v>
      </c>
      <c r="G68" s="489">
        <v>1.3799999999999999E-3</v>
      </c>
      <c r="H68" s="487">
        <v>1.3799999999999999E-3</v>
      </c>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c r="AM68" s="474"/>
      <c r="AN68" s="474"/>
      <c r="AO68" s="474"/>
      <c r="AP68" s="474"/>
      <c r="AQ68" s="474"/>
      <c r="AR68" s="474"/>
      <c r="AS68" s="474"/>
      <c r="AT68" s="474"/>
      <c r="AU68" s="474"/>
      <c r="AV68" s="474"/>
      <c r="AW68" s="474"/>
      <c r="AX68" s="474"/>
      <c r="AY68" s="474"/>
      <c r="AZ68" s="474"/>
      <c r="BA68" s="474"/>
      <c r="BB68" s="474"/>
      <c r="BC68" s="474"/>
      <c r="BD68" s="474"/>
      <c r="BE68" s="474"/>
      <c r="BF68" s="474"/>
      <c r="BG68" s="474"/>
      <c r="BH68" s="474"/>
      <c r="BI68" s="474"/>
      <c r="BJ68" s="474"/>
      <c r="BK68" s="474"/>
      <c r="BL68" s="474"/>
      <c r="BM68" s="474"/>
      <c r="BN68" s="474"/>
      <c r="BO68" s="474"/>
      <c r="BP68" s="474"/>
      <c r="BQ68" s="474"/>
      <c r="BR68" s="474"/>
      <c r="BS68" s="474"/>
      <c r="BT68" s="474"/>
      <c r="BU68" s="474"/>
      <c r="BV68" s="474"/>
      <c r="BW68" s="474"/>
      <c r="BX68" s="474"/>
      <c r="BY68" s="474"/>
      <c r="BZ68" s="474"/>
      <c r="CA68" s="474"/>
      <c r="CB68" s="474"/>
      <c r="CC68" s="474"/>
      <c r="CD68" s="474"/>
      <c r="CE68" s="474"/>
      <c r="CF68" s="474"/>
      <c r="CG68" s="474"/>
      <c r="CH68" s="474"/>
      <c r="CI68" s="474"/>
      <c r="CJ68" s="474"/>
      <c r="CK68" s="474"/>
      <c r="CL68" s="474"/>
      <c r="CM68" s="474"/>
      <c r="CN68" s="474"/>
      <c r="CO68" s="474"/>
      <c r="CP68" s="474"/>
      <c r="CQ68" s="474"/>
      <c r="CR68" s="474"/>
      <c r="CS68" s="474"/>
      <c r="CT68" s="474"/>
      <c r="CU68" s="474"/>
      <c r="CV68" s="474"/>
      <c r="CW68" s="474"/>
      <c r="CX68" s="474"/>
    </row>
    <row r="69" spans="1:102" ht="41.25" customHeight="1" thickBot="1" x14ac:dyDescent="0.3">
      <c r="A69" s="474"/>
      <c r="B69" s="1050" t="s">
        <v>1067</v>
      </c>
      <c r="C69" s="1051" t="s">
        <v>1068</v>
      </c>
      <c r="D69" s="1052">
        <v>1.1599999999999999</v>
      </c>
      <c r="E69" s="509">
        <v>9.7099999999999999E-3</v>
      </c>
      <c r="F69" s="509">
        <v>9.7089999999999996E-2</v>
      </c>
      <c r="G69" s="509">
        <v>1.2670000000000001E-2</v>
      </c>
      <c r="H69" s="510">
        <v>1.2670000000000001E-2</v>
      </c>
      <c r="I69" s="474"/>
      <c r="J69" s="474"/>
      <c r="K69" s="474"/>
      <c r="L69" s="474"/>
      <c r="M69" s="474"/>
      <c r="N69" s="474"/>
      <c r="O69" s="474"/>
      <c r="P69" s="474"/>
      <c r="Q69" s="474"/>
      <c r="R69" s="474"/>
      <c r="S69" s="474"/>
      <c r="T69" s="474"/>
      <c r="U69" s="474"/>
      <c r="V69" s="474"/>
      <c r="W69" s="474"/>
      <c r="X69" s="474"/>
      <c r="Y69" s="474"/>
      <c r="Z69" s="474"/>
      <c r="AA69" s="474"/>
      <c r="AB69" s="474"/>
      <c r="AC69" s="474"/>
      <c r="AD69" s="474"/>
      <c r="AE69" s="474"/>
      <c r="AF69" s="474"/>
      <c r="AG69" s="474"/>
      <c r="AH69" s="474"/>
      <c r="AI69" s="474"/>
      <c r="AJ69" s="474"/>
      <c r="AK69" s="474"/>
      <c r="AL69" s="474"/>
      <c r="AM69" s="474"/>
      <c r="AN69" s="474"/>
      <c r="AO69" s="474"/>
      <c r="AP69" s="474"/>
      <c r="AQ69" s="474"/>
      <c r="AR69" s="474"/>
      <c r="AS69" s="474"/>
      <c r="AT69" s="474"/>
      <c r="AU69" s="474"/>
      <c r="AV69" s="474"/>
      <c r="AW69" s="474"/>
      <c r="AX69" s="474"/>
      <c r="AY69" s="474"/>
      <c r="AZ69" s="474"/>
      <c r="BA69" s="474"/>
      <c r="BB69" s="474"/>
      <c r="BC69" s="474"/>
      <c r="BD69" s="474"/>
      <c r="BE69" s="474"/>
      <c r="BF69" s="474"/>
      <c r="BG69" s="474"/>
      <c r="BH69" s="474"/>
      <c r="BI69" s="474"/>
      <c r="BJ69" s="474"/>
      <c r="BK69" s="474"/>
      <c r="BL69" s="474"/>
      <c r="BM69" s="474"/>
      <c r="BN69" s="474"/>
      <c r="BO69" s="474"/>
      <c r="BP69" s="474"/>
      <c r="BQ69" s="474"/>
      <c r="BR69" s="474"/>
      <c r="BS69" s="474"/>
      <c r="BT69" s="474"/>
      <c r="BU69" s="474"/>
      <c r="BV69" s="474"/>
      <c r="BW69" s="474"/>
      <c r="BX69" s="474"/>
      <c r="BY69" s="474"/>
      <c r="BZ69" s="474"/>
      <c r="CA69" s="474"/>
      <c r="CB69" s="474"/>
      <c r="CC69" s="474"/>
      <c r="CD69" s="474"/>
      <c r="CE69" s="474"/>
      <c r="CF69" s="474"/>
      <c r="CG69" s="474"/>
      <c r="CH69" s="474"/>
      <c r="CI69" s="474"/>
      <c r="CJ69" s="474"/>
      <c r="CK69" s="474"/>
      <c r="CL69" s="474"/>
      <c r="CM69" s="474"/>
      <c r="CN69" s="474"/>
      <c r="CO69" s="474"/>
      <c r="CP69" s="474"/>
      <c r="CQ69" s="474"/>
      <c r="CR69" s="474"/>
      <c r="CS69" s="474"/>
      <c r="CT69" s="474"/>
      <c r="CU69" s="474"/>
      <c r="CV69" s="474"/>
      <c r="CW69" s="474"/>
      <c r="CX69" s="474"/>
    </row>
    <row r="70" spans="1:102" ht="15.6" thickBot="1" x14ac:dyDescent="0.3">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c r="AJ70" s="474"/>
      <c r="AK70" s="474"/>
      <c r="AL70" s="474"/>
      <c r="AM70" s="474"/>
      <c r="AN70" s="474"/>
      <c r="AO70" s="474"/>
      <c r="AP70" s="474"/>
      <c r="AQ70" s="474"/>
      <c r="AR70" s="474"/>
      <c r="AS70" s="474"/>
      <c r="AT70" s="474"/>
      <c r="AU70" s="474"/>
      <c r="AV70" s="474"/>
      <c r="AW70" s="474"/>
      <c r="AX70" s="474"/>
      <c r="AY70" s="474"/>
      <c r="AZ70" s="474"/>
      <c r="BA70" s="474"/>
      <c r="BB70" s="474"/>
      <c r="BC70" s="474"/>
      <c r="BD70" s="474"/>
      <c r="BE70" s="474"/>
      <c r="BF70" s="474"/>
      <c r="BG70" s="474"/>
      <c r="BH70" s="474"/>
      <c r="BI70" s="474"/>
      <c r="BJ70" s="474"/>
      <c r="BK70" s="474"/>
      <c r="BL70" s="474"/>
      <c r="BM70" s="474"/>
      <c r="BN70" s="474"/>
      <c r="BO70" s="474"/>
      <c r="BP70" s="474"/>
      <c r="BQ70" s="474"/>
      <c r="BR70" s="474"/>
      <c r="BS70" s="474"/>
      <c r="BT70" s="474"/>
      <c r="BU70" s="474"/>
      <c r="BV70" s="474"/>
      <c r="BW70" s="474"/>
      <c r="BX70" s="474"/>
      <c r="BY70" s="474"/>
      <c r="BZ70" s="474"/>
      <c r="CA70" s="474"/>
      <c r="CB70" s="474"/>
      <c r="CC70" s="474"/>
      <c r="CD70" s="474"/>
      <c r="CE70" s="474"/>
      <c r="CF70" s="474"/>
      <c r="CG70" s="474"/>
      <c r="CH70" s="474"/>
      <c r="CI70" s="474"/>
      <c r="CJ70" s="474"/>
      <c r="CK70" s="474"/>
      <c r="CL70" s="474"/>
      <c r="CM70" s="474"/>
      <c r="CN70" s="474"/>
      <c r="CO70" s="474"/>
      <c r="CP70" s="474"/>
      <c r="CQ70" s="474"/>
      <c r="CR70" s="474"/>
      <c r="CS70" s="474"/>
      <c r="CT70" s="474"/>
      <c r="CU70" s="474"/>
      <c r="CV70" s="474"/>
      <c r="CW70" s="474"/>
      <c r="CX70" s="474"/>
    </row>
    <row r="71" spans="1:102" ht="33.6" customHeight="1" thickBot="1" x14ac:dyDescent="0.3">
      <c r="A71" s="474"/>
      <c r="B71" s="1392" t="s">
        <v>1273</v>
      </c>
      <c r="C71" s="1393"/>
      <c r="D71" s="1393"/>
      <c r="E71" s="1393"/>
      <c r="F71" s="1393"/>
      <c r="G71" s="139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c r="AJ71" s="474"/>
      <c r="AK71" s="474"/>
      <c r="AL71" s="474"/>
      <c r="AM71" s="474"/>
      <c r="AN71" s="474"/>
      <c r="AO71" s="474"/>
      <c r="AP71" s="474"/>
      <c r="AQ71" s="474"/>
      <c r="AR71" s="474"/>
      <c r="AS71" s="474"/>
      <c r="AT71" s="474"/>
      <c r="AU71" s="474"/>
      <c r="AV71" s="474"/>
      <c r="AW71" s="474"/>
      <c r="AX71" s="474"/>
      <c r="AY71" s="474"/>
      <c r="AZ71" s="474"/>
      <c r="BA71" s="474"/>
      <c r="BB71" s="474"/>
      <c r="BC71" s="474"/>
      <c r="BD71" s="474"/>
      <c r="BE71" s="474"/>
      <c r="BF71" s="474"/>
      <c r="BG71" s="474"/>
      <c r="BH71" s="474"/>
      <c r="BI71" s="474"/>
      <c r="BJ71" s="474"/>
      <c r="BK71" s="474"/>
      <c r="BL71" s="474"/>
      <c r="BM71" s="474"/>
      <c r="BN71" s="474"/>
      <c r="BO71" s="474"/>
      <c r="BP71" s="474"/>
      <c r="BQ71" s="474"/>
      <c r="BR71" s="474"/>
      <c r="BS71" s="474"/>
      <c r="BT71" s="474"/>
      <c r="BU71" s="474"/>
      <c r="BV71" s="474"/>
      <c r="BW71" s="474"/>
      <c r="BX71" s="474"/>
      <c r="BY71" s="474"/>
      <c r="BZ71" s="474"/>
      <c r="CA71" s="474"/>
      <c r="CB71" s="474"/>
      <c r="CC71" s="474"/>
      <c r="CD71" s="474"/>
      <c r="CE71" s="474"/>
      <c r="CF71" s="474"/>
      <c r="CG71" s="474"/>
      <c r="CH71" s="474"/>
      <c r="CI71" s="474"/>
      <c r="CJ71" s="474"/>
      <c r="CK71" s="474"/>
      <c r="CL71" s="474"/>
      <c r="CM71" s="474"/>
      <c r="CN71" s="474"/>
      <c r="CO71" s="474"/>
      <c r="CP71" s="474"/>
      <c r="CQ71" s="474"/>
      <c r="CR71" s="474"/>
      <c r="CS71" s="474"/>
      <c r="CT71" s="474"/>
      <c r="CU71" s="474"/>
      <c r="CV71" s="474"/>
      <c r="CW71" s="474"/>
      <c r="CX71" s="474"/>
    </row>
    <row r="72" spans="1:102" ht="33.6" customHeight="1" thickBot="1" x14ac:dyDescent="0.3">
      <c r="A72" s="474"/>
      <c r="B72" s="1389" t="s">
        <v>1471</v>
      </c>
      <c r="C72" s="1390"/>
      <c r="D72" s="1390"/>
      <c r="E72" s="1390"/>
      <c r="F72" s="1390"/>
      <c r="G72" s="1391"/>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c r="AH72" s="474"/>
      <c r="AI72" s="474"/>
      <c r="AJ72" s="474"/>
      <c r="AK72" s="474"/>
      <c r="AL72" s="474"/>
      <c r="AM72" s="474"/>
      <c r="AN72" s="474"/>
      <c r="AO72" s="474"/>
      <c r="AP72" s="474"/>
      <c r="AQ72" s="474"/>
      <c r="AR72" s="474"/>
      <c r="AS72" s="474"/>
      <c r="AT72" s="474"/>
      <c r="AU72" s="474"/>
      <c r="AV72" s="474"/>
      <c r="AW72" s="474"/>
      <c r="AX72" s="474"/>
      <c r="AY72" s="474"/>
      <c r="AZ72" s="474"/>
      <c r="BA72" s="474"/>
      <c r="BB72" s="474"/>
      <c r="BC72" s="474"/>
      <c r="BD72" s="474"/>
      <c r="BE72" s="474"/>
      <c r="BF72" s="474"/>
      <c r="BG72" s="474"/>
      <c r="BH72" s="474"/>
      <c r="BI72" s="474"/>
      <c r="BJ72" s="474"/>
      <c r="BK72" s="474"/>
      <c r="BL72" s="474"/>
      <c r="BM72" s="474"/>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c r="CN72" s="474"/>
      <c r="CO72" s="474"/>
      <c r="CP72" s="474"/>
      <c r="CQ72" s="474"/>
      <c r="CR72" s="474"/>
      <c r="CS72" s="474"/>
      <c r="CT72" s="474"/>
      <c r="CU72" s="474"/>
      <c r="CV72" s="474"/>
      <c r="CW72" s="474"/>
      <c r="CX72" s="474"/>
    </row>
    <row r="73" spans="1:102" ht="18.600000000000001" thickBot="1" x14ac:dyDescent="0.3">
      <c r="A73" s="474"/>
      <c r="B73" s="1088" t="s">
        <v>1274</v>
      </c>
      <c r="C73" s="1089" t="s">
        <v>1275</v>
      </c>
      <c r="D73" s="1089" t="s">
        <v>1276</v>
      </c>
      <c r="E73" s="1089" t="s">
        <v>1702</v>
      </c>
      <c r="F73" s="1089" t="s">
        <v>1277</v>
      </c>
      <c r="G73" s="1090" t="s">
        <v>1353</v>
      </c>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c r="AJ73" s="474"/>
      <c r="AK73" s="474"/>
      <c r="AL73" s="474"/>
      <c r="AM73" s="474"/>
      <c r="AN73" s="474"/>
      <c r="AO73" s="474"/>
      <c r="AP73" s="474"/>
      <c r="AQ73" s="474"/>
      <c r="AR73" s="474"/>
      <c r="AS73" s="474"/>
      <c r="AT73" s="474"/>
      <c r="AU73" s="474"/>
      <c r="AV73" s="474"/>
      <c r="AW73" s="474"/>
      <c r="AX73" s="474"/>
      <c r="AY73" s="474"/>
      <c r="AZ73" s="474"/>
      <c r="BA73" s="474"/>
      <c r="BB73" s="474"/>
      <c r="BC73" s="474"/>
      <c r="BD73" s="474"/>
      <c r="BE73" s="474"/>
      <c r="BF73" s="474"/>
      <c r="BG73" s="474"/>
      <c r="BH73" s="474"/>
      <c r="BI73" s="474"/>
      <c r="BJ73" s="474"/>
      <c r="BK73" s="474"/>
      <c r="BL73" s="474"/>
      <c r="BM73" s="474"/>
      <c r="BN73" s="474"/>
      <c r="BO73" s="474"/>
      <c r="BP73" s="474"/>
      <c r="BQ73" s="474"/>
      <c r="BR73" s="474"/>
      <c r="BS73" s="474"/>
      <c r="BT73" s="474"/>
      <c r="BU73" s="474"/>
      <c r="BV73" s="474"/>
      <c r="BW73" s="474"/>
      <c r="BX73" s="474"/>
      <c r="BY73" s="474"/>
      <c r="BZ73" s="474"/>
      <c r="CA73" s="474"/>
      <c r="CB73" s="474"/>
      <c r="CC73" s="474"/>
      <c r="CD73" s="474"/>
      <c r="CE73" s="474"/>
      <c r="CF73" s="474"/>
      <c r="CG73" s="474"/>
      <c r="CH73" s="474"/>
      <c r="CI73" s="474"/>
      <c r="CJ73" s="474"/>
      <c r="CK73" s="474"/>
      <c r="CL73" s="474"/>
      <c r="CM73" s="474"/>
      <c r="CN73" s="474"/>
      <c r="CO73" s="474"/>
      <c r="CP73" s="474"/>
      <c r="CQ73" s="474"/>
      <c r="CR73" s="474"/>
      <c r="CS73" s="474"/>
      <c r="CT73" s="474"/>
      <c r="CU73" s="474"/>
      <c r="CV73" s="474"/>
      <c r="CW73" s="474"/>
      <c r="CX73" s="474"/>
    </row>
    <row r="74" spans="1:102" ht="39.6" customHeight="1" x14ac:dyDescent="0.25">
      <c r="A74" s="474"/>
      <c r="B74" s="1082">
        <v>1</v>
      </c>
      <c r="C74" s="1083" t="s">
        <v>1278</v>
      </c>
      <c r="D74" s="1084" t="s">
        <v>1279</v>
      </c>
      <c r="E74" s="1085" t="s">
        <v>1703</v>
      </c>
      <c r="F74" s="1086" t="s">
        <v>1280</v>
      </c>
      <c r="G74" s="1087">
        <v>294.88105943105325</v>
      </c>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c r="BP74" s="474"/>
      <c r="BQ74" s="474"/>
      <c r="BR74" s="474"/>
      <c r="BS74" s="474"/>
      <c r="BT74" s="474"/>
      <c r="BU74" s="474"/>
      <c r="BV74" s="474"/>
      <c r="BW74" s="474"/>
      <c r="BX74" s="474"/>
      <c r="BY74" s="474"/>
      <c r="BZ74" s="474"/>
      <c r="CA74" s="474"/>
      <c r="CB74" s="474"/>
      <c r="CC74" s="474"/>
      <c r="CD74" s="474"/>
      <c r="CE74" s="474"/>
      <c r="CF74" s="474"/>
      <c r="CG74" s="474"/>
      <c r="CH74" s="474"/>
      <c r="CI74" s="474"/>
      <c r="CJ74" s="474"/>
      <c r="CK74" s="474"/>
      <c r="CL74" s="474"/>
      <c r="CM74" s="474"/>
      <c r="CN74" s="474"/>
      <c r="CO74" s="474"/>
      <c r="CP74" s="474"/>
      <c r="CQ74" s="474"/>
      <c r="CR74" s="474"/>
      <c r="CS74" s="474"/>
      <c r="CT74" s="474"/>
      <c r="CU74" s="474"/>
      <c r="CV74" s="474"/>
      <c r="CW74" s="474"/>
      <c r="CX74" s="474"/>
    </row>
    <row r="75" spans="1:102" ht="39.6" customHeight="1" x14ac:dyDescent="0.25">
      <c r="A75" s="474"/>
      <c r="B75" s="634">
        <v>1</v>
      </c>
      <c r="C75" s="624" t="s">
        <v>1278</v>
      </c>
      <c r="D75" s="631" t="s">
        <v>1281</v>
      </c>
      <c r="E75" s="1080" t="s">
        <v>1704</v>
      </c>
      <c r="F75" s="625" t="s">
        <v>1282</v>
      </c>
      <c r="G75" s="633">
        <v>579.35772945750875</v>
      </c>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474"/>
      <c r="BH75" s="474"/>
      <c r="BI75" s="474"/>
      <c r="BJ75" s="474"/>
      <c r="BK75" s="474"/>
      <c r="BL75" s="474"/>
      <c r="BM75" s="474"/>
      <c r="BN75" s="474"/>
      <c r="BO75" s="474"/>
      <c r="BP75" s="474"/>
      <c r="BQ75" s="474"/>
      <c r="BR75" s="474"/>
      <c r="BS75" s="474"/>
      <c r="BT75" s="474"/>
      <c r="BU75" s="474"/>
      <c r="BV75" s="474"/>
      <c r="BW75" s="474"/>
      <c r="BX75" s="474"/>
      <c r="BY75" s="474"/>
      <c r="BZ75" s="474"/>
      <c r="CA75" s="474"/>
      <c r="CB75" s="474"/>
      <c r="CC75" s="474"/>
      <c r="CD75" s="474"/>
      <c r="CE75" s="474"/>
      <c r="CF75" s="474"/>
      <c r="CG75" s="474"/>
      <c r="CH75" s="474"/>
      <c r="CI75" s="474"/>
      <c r="CJ75" s="474"/>
      <c r="CK75" s="474"/>
      <c r="CL75" s="474"/>
      <c r="CM75" s="474"/>
      <c r="CN75" s="474"/>
      <c r="CO75" s="474"/>
      <c r="CP75" s="474"/>
      <c r="CQ75" s="474"/>
      <c r="CR75" s="474"/>
      <c r="CS75" s="474"/>
      <c r="CT75" s="474"/>
      <c r="CU75" s="474"/>
      <c r="CV75" s="474"/>
      <c r="CW75" s="474"/>
      <c r="CX75" s="474"/>
    </row>
    <row r="76" spans="1:102" ht="39.6" customHeight="1" x14ac:dyDescent="0.25">
      <c r="A76" s="474"/>
      <c r="B76" s="634">
        <v>5</v>
      </c>
      <c r="C76" s="624" t="s">
        <v>1283</v>
      </c>
      <c r="D76" s="631" t="s">
        <v>1284</v>
      </c>
      <c r="E76" s="1080" t="s">
        <v>1705</v>
      </c>
      <c r="F76" s="625" t="s">
        <v>1285</v>
      </c>
      <c r="G76" s="633">
        <v>208.12322023779862</v>
      </c>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474"/>
      <c r="BH76" s="474"/>
      <c r="BI76" s="474"/>
      <c r="BJ76" s="474"/>
      <c r="BK76" s="474"/>
      <c r="BL76" s="474"/>
      <c r="BM76" s="474"/>
      <c r="BN76" s="474"/>
      <c r="BO76" s="474"/>
      <c r="BP76" s="474"/>
      <c r="BQ76" s="474"/>
      <c r="BR76" s="474"/>
      <c r="BS76" s="474"/>
      <c r="BT76" s="474"/>
      <c r="BU76" s="474"/>
      <c r="BV76" s="474"/>
      <c r="BW76" s="474"/>
      <c r="BX76" s="474"/>
      <c r="BY76" s="474"/>
      <c r="BZ76" s="474"/>
      <c r="CA76" s="474"/>
      <c r="CB76" s="474"/>
      <c r="CC76" s="474"/>
      <c r="CD76" s="474"/>
      <c r="CE76" s="474"/>
      <c r="CF76" s="474"/>
      <c r="CG76" s="474"/>
      <c r="CH76" s="474"/>
      <c r="CI76" s="474"/>
      <c r="CJ76" s="474"/>
      <c r="CK76" s="474"/>
      <c r="CL76" s="474"/>
      <c r="CM76" s="474"/>
      <c r="CN76" s="474"/>
      <c r="CO76" s="474"/>
      <c r="CP76" s="474"/>
      <c r="CQ76" s="474"/>
      <c r="CR76" s="474"/>
      <c r="CS76" s="474"/>
      <c r="CT76" s="474"/>
      <c r="CU76" s="474"/>
      <c r="CV76" s="474"/>
      <c r="CW76" s="474"/>
      <c r="CX76" s="474"/>
    </row>
    <row r="77" spans="1:102" ht="39.6" customHeight="1" x14ac:dyDescent="0.25">
      <c r="A77" s="474"/>
      <c r="B77" s="634">
        <v>5</v>
      </c>
      <c r="C77" s="624" t="s">
        <v>1286</v>
      </c>
      <c r="D77" s="631" t="s">
        <v>1287</v>
      </c>
      <c r="E77" s="1080" t="s">
        <v>1706</v>
      </c>
      <c r="F77" s="625" t="s">
        <v>1288</v>
      </c>
      <c r="G77" s="633">
        <v>28.658348493520954</v>
      </c>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row>
    <row r="78" spans="1:102" ht="39.6" customHeight="1" x14ac:dyDescent="0.25">
      <c r="A78" s="474"/>
      <c r="B78" s="634">
        <v>5</v>
      </c>
      <c r="C78" s="624" t="s">
        <v>1286</v>
      </c>
      <c r="D78" s="631" t="s">
        <v>1289</v>
      </c>
      <c r="E78" s="1080" t="s">
        <v>1707</v>
      </c>
      <c r="F78" s="625" t="s">
        <v>1290</v>
      </c>
      <c r="G78" s="633">
        <v>291.8213377039188</v>
      </c>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474"/>
      <c r="AK78" s="474"/>
      <c r="AL78" s="474"/>
      <c r="AM78" s="474"/>
      <c r="AN78" s="474"/>
      <c r="AO78" s="474"/>
      <c r="AP78" s="474"/>
      <c r="AQ78" s="474"/>
      <c r="AR78" s="474"/>
      <c r="AS78" s="474"/>
      <c r="AT78" s="474"/>
      <c r="AU78" s="474"/>
      <c r="AV78" s="474"/>
      <c r="AW78" s="474"/>
      <c r="AX78" s="474"/>
      <c r="AY78" s="474"/>
      <c r="AZ78" s="474"/>
      <c r="BA78" s="474"/>
      <c r="BB78" s="474"/>
      <c r="BC78" s="474"/>
      <c r="BD78" s="474"/>
      <c r="BE78" s="474"/>
      <c r="BF78" s="474"/>
      <c r="BG78" s="474"/>
      <c r="BH78" s="474"/>
      <c r="BI78" s="474"/>
      <c r="BJ78" s="474"/>
      <c r="BK78" s="474"/>
      <c r="BL78" s="474"/>
      <c r="BM78" s="474"/>
      <c r="BN78" s="474"/>
      <c r="BO78" s="474"/>
      <c r="BP78" s="474"/>
      <c r="BQ78" s="474"/>
      <c r="BR78" s="474"/>
      <c r="BS78" s="474"/>
      <c r="BT78" s="474"/>
      <c r="BU78" s="474"/>
      <c r="BV78" s="474"/>
      <c r="BW78" s="474"/>
      <c r="BX78" s="474"/>
      <c r="BY78" s="474"/>
      <c r="BZ78" s="474"/>
      <c r="CA78" s="474"/>
      <c r="CB78" s="474"/>
      <c r="CC78" s="474"/>
      <c r="CD78" s="474"/>
      <c r="CE78" s="474"/>
      <c r="CF78" s="474"/>
      <c r="CG78" s="474"/>
      <c r="CH78" s="474"/>
      <c r="CI78" s="474"/>
      <c r="CJ78" s="474"/>
      <c r="CK78" s="474"/>
      <c r="CL78" s="474"/>
      <c r="CM78" s="474"/>
      <c r="CN78" s="474"/>
      <c r="CO78" s="474"/>
      <c r="CP78" s="474"/>
      <c r="CQ78" s="474"/>
      <c r="CR78" s="474"/>
      <c r="CS78" s="474"/>
      <c r="CT78" s="474"/>
      <c r="CU78" s="474"/>
      <c r="CV78" s="474"/>
      <c r="CW78" s="474"/>
      <c r="CX78" s="474"/>
    </row>
    <row r="79" spans="1:102" ht="39.6" customHeight="1" x14ac:dyDescent="0.25">
      <c r="A79" s="474"/>
      <c r="B79" s="634">
        <v>6</v>
      </c>
      <c r="C79" s="624" t="s">
        <v>1291</v>
      </c>
      <c r="D79" s="631" t="s">
        <v>1292</v>
      </c>
      <c r="E79" s="1080" t="s">
        <v>1708</v>
      </c>
      <c r="F79" s="625" t="s">
        <v>1293</v>
      </c>
      <c r="G79" s="633">
        <v>166.99564147203378</v>
      </c>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4"/>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474"/>
      <c r="CT79" s="474"/>
      <c r="CU79" s="474"/>
      <c r="CV79" s="474"/>
      <c r="CW79" s="474"/>
      <c r="CX79" s="474"/>
    </row>
    <row r="80" spans="1:102" ht="39.6" customHeight="1" x14ac:dyDescent="0.25">
      <c r="A80" s="474"/>
      <c r="B80" s="634">
        <v>6</v>
      </c>
      <c r="C80" s="624" t="s">
        <v>1291</v>
      </c>
      <c r="D80" s="631" t="s">
        <v>1287</v>
      </c>
      <c r="E80" s="1080" t="s">
        <v>1709</v>
      </c>
      <c r="F80" s="625" t="s">
        <v>1288</v>
      </c>
      <c r="G80" s="633">
        <v>38.511092334583957</v>
      </c>
      <c r="H80" s="474"/>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4"/>
      <c r="AG80" s="474"/>
      <c r="AH80" s="474"/>
      <c r="AI80" s="474"/>
      <c r="AJ80" s="474"/>
      <c r="AK80" s="474"/>
      <c r="AL80" s="474"/>
      <c r="AM80" s="474"/>
      <c r="AN80" s="474"/>
      <c r="AO80" s="474"/>
      <c r="AP80" s="474"/>
      <c r="AQ80" s="474"/>
      <c r="AR80" s="474"/>
      <c r="AS80" s="474"/>
      <c r="AT80" s="474"/>
      <c r="AU80" s="474"/>
      <c r="AV80" s="474"/>
      <c r="AW80" s="474"/>
      <c r="AX80" s="474"/>
      <c r="AY80" s="474"/>
      <c r="AZ80" s="474"/>
      <c r="BA80" s="474"/>
      <c r="BB80" s="474"/>
      <c r="BC80" s="474"/>
      <c r="BD80" s="474"/>
      <c r="BE80" s="474"/>
      <c r="BF80" s="474"/>
      <c r="BG80" s="474"/>
      <c r="BH80" s="474"/>
      <c r="BI80" s="474"/>
      <c r="BJ80" s="474"/>
      <c r="BK80" s="474"/>
      <c r="BL80" s="474"/>
      <c r="BM80" s="474"/>
      <c r="BN80" s="474"/>
      <c r="BO80" s="474"/>
      <c r="BP80" s="474"/>
      <c r="BQ80" s="474"/>
      <c r="BR80" s="474"/>
      <c r="BS80" s="474"/>
      <c r="BT80" s="474"/>
      <c r="BU80" s="474"/>
      <c r="BV80" s="474"/>
      <c r="BW80" s="474"/>
      <c r="BX80" s="474"/>
      <c r="BY80" s="474"/>
      <c r="BZ80" s="474"/>
      <c r="CA80" s="474"/>
      <c r="CB80" s="474"/>
      <c r="CC80" s="474"/>
      <c r="CD80" s="474"/>
      <c r="CE80" s="474"/>
      <c r="CF80" s="474"/>
      <c r="CG80" s="474"/>
      <c r="CH80" s="474"/>
      <c r="CI80" s="474"/>
      <c r="CJ80" s="474"/>
      <c r="CK80" s="474"/>
      <c r="CL80" s="474"/>
      <c r="CM80" s="474"/>
      <c r="CN80" s="474"/>
      <c r="CO80" s="474"/>
      <c r="CP80" s="474"/>
      <c r="CQ80" s="474"/>
      <c r="CR80" s="474"/>
      <c r="CS80" s="474"/>
      <c r="CT80" s="474"/>
      <c r="CU80" s="474"/>
      <c r="CV80" s="474"/>
      <c r="CW80" s="474"/>
      <c r="CX80" s="474"/>
    </row>
    <row r="81" spans="1:102" ht="39.6" customHeight="1" x14ac:dyDescent="0.25">
      <c r="A81" s="474"/>
      <c r="B81" s="634">
        <v>6</v>
      </c>
      <c r="C81" s="624" t="s">
        <v>1291</v>
      </c>
      <c r="D81" s="631" t="s">
        <v>1294</v>
      </c>
      <c r="E81" s="1080" t="s">
        <v>1710</v>
      </c>
      <c r="F81" s="625" t="s">
        <v>1295</v>
      </c>
      <c r="G81" s="633">
        <v>139.25970514825084</v>
      </c>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4"/>
      <c r="AF81" s="474"/>
      <c r="AG81" s="474"/>
      <c r="AH81" s="474"/>
      <c r="AI81" s="474"/>
      <c r="AJ81" s="474"/>
      <c r="AK81" s="474"/>
      <c r="AL81" s="474"/>
      <c r="AM81" s="474"/>
      <c r="AN81" s="474"/>
      <c r="AO81" s="474"/>
      <c r="AP81" s="474"/>
      <c r="AQ81" s="474"/>
      <c r="AR81" s="474"/>
      <c r="AS81" s="474"/>
      <c r="AT81" s="474"/>
      <c r="AU81" s="474"/>
      <c r="AV81" s="474"/>
      <c r="AW81" s="474"/>
      <c r="AX81" s="474"/>
      <c r="AY81" s="474"/>
      <c r="AZ81" s="474"/>
      <c r="BA81" s="474"/>
      <c r="BB81" s="474"/>
      <c r="BC81" s="474"/>
      <c r="BD81" s="474"/>
      <c r="BE81" s="474"/>
      <c r="BF81" s="474"/>
      <c r="BG81" s="474"/>
      <c r="BH81" s="474"/>
      <c r="BI81" s="474"/>
      <c r="BJ81" s="474"/>
      <c r="BK81" s="474"/>
      <c r="BL81" s="474"/>
      <c r="BM81" s="474"/>
      <c r="BN81" s="474"/>
      <c r="BO81" s="474"/>
      <c r="BP81" s="474"/>
      <c r="BQ81" s="474"/>
      <c r="BR81" s="474"/>
      <c r="BS81" s="474"/>
      <c r="BT81" s="474"/>
      <c r="BU81" s="474"/>
      <c r="BV81" s="474"/>
      <c r="BW81" s="474"/>
      <c r="BX81" s="474"/>
      <c r="BY81" s="474"/>
      <c r="BZ81" s="474"/>
      <c r="CA81" s="474"/>
      <c r="CB81" s="474"/>
      <c r="CC81" s="474"/>
      <c r="CD81" s="474"/>
      <c r="CE81" s="474"/>
      <c r="CF81" s="474"/>
      <c r="CG81" s="474"/>
      <c r="CH81" s="474"/>
      <c r="CI81" s="474"/>
      <c r="CJ81" s="474"/>
      <c r="CK81" s="474"/>
      <c r="CL81" s="474"/>
      <c r="CM81" s="474"/>
      <c r="CN81" s="474"/>
      <c r="CO81" s="474"/>
      <c r="CP81" s="474"/>
      <c r="CQ81" s="474"/>
      <c r="CR81" s="474"/>
      <c r="CS81" s="474"/>
      <c r="CT81" s="474"/>
      <c r="CU81" s="474"/>
      <c r="CV81" s="474"/>
      <c r="CW81" s="474"/>
      <c r="CX81" s="474"/>
    </row>
    <row r="82" spans="1:102" ht="39.6" customHeight="1" x14ac:dyDescent="0.25">
      <c r="A82" s="474"/>
      <c r="B82" s="634">
        <v>6</v>
      </c>
      <c r="C82" s="624" t="s">
        <v>1291</v>
      </c>
      <c r="D82" s="631" t="s">
        <v>1296</v>
      </c>
      <c r="E82" s="1080" t="s">
        <v>1711</v>
      </c>
      <c r="F82" s="625" t="s">
        <v>1297</v>
      </c>
      <c r="G82" s="633">
        <v>225.42283531426483</v>
      </c>
      <c r="H82" s="474"/>
      <c r="I82" s="474"/>
      <c r="J82" s="474"/>
      <c r="K82" s="474"/>
      <c r="L82" s="474"/>
      <c r="M82" s="474"/>
      <c r="N82" s="474"/>
      <c r="O82" s="474"/>
      <c r="P82" s="474"/>
      <c r="Q82" s="474"/>
      <c r="R82" s="474"/>
      <c r="S82" s="474"/>
      <c r="T82" s="474"/>
      <c r="U82" s="474"/>
      <c r="V82" s="474"/>
      <c r="W82" s="474"/>
      <c r="X82" s="474"/>
      <c r="Y82" s="474"/>
      <c r="Z82" s="474"/>
      <c r="AA82" s="474"/>
      <c r="AB82" s="474"/>
      <c r="AC82" s="474"/>
      <c r="AD82" s="474"/>
      <c r="AE82" s="474"/>
      <c r="AF82" s="474"/>
      <c r="AG82" s="474"/>
      <c r="AH82" s="474"/>
      <c r="AI82" s="474"/>
      <c r="AJ82" s="474"/>
      <c r="AK82" s="474"/>
      <c r="AL82" s="474"/>
      <c r="AM82" s="474"/>
      <c r="AN82" s="474"/>
      <c r="AO82" s="474"/>
      <c r="AP82" s="474"/>
      <c r="AQ82" s="474"/>
      <c r="AR82" s="474"/>
      <c r="AS82" s="474"/>
      <c r="AT82" s="474"/>
      <c r="AU82" s="474"/>
      <c r="AV82" s="474"/>
      <c r="AW82" s="474"/>
      <c r="AX82" s="474"/>
      <c r="AY82" s="474"/>
      <c r="AZ82" s="474"/>
      <c r="BA82" s="474"/>
      <c r="BB82" s="474"/>
      <c r="BC82" s="474"/>
      <c r="BD82" s="474"/>
      <c r="BE82" s="474"/>
      <c r="BF82" s="474"/>
      <c r="BG82" s="474"/>
      <c r="BH82" s="474"/>
      <c r="BI82" s="474"/>
      <c r="BJ82" s="474"/>
      <c r="BK82" s="474"/>
      <c r="BL82" s="474"/>
      <c r="BM82" s="474"/>
      <c r="BN82" s="474"/>
      <c r="BO82" s="474"/>
      <c r="BP82" s="474"/>
      <c r="BQ82" s="474"/>
      <c r="BR82" s="474"/>
      <c r="BS82" s="474"/>
      <c r="BT82" s="474"/>
      <c r="BU82" s="474"/>
      <c r="BV82" s="474"/>
      <c r="BW82" s="474"/>
      <c r="BX82" s="474"/>
      <c r="BY82" s="474"/>
      <c r="BZ82" s="474"/>
      <c r="CA82" s="474"/>
      <c r="CB82" s="474"/>
      <c r="CC82" s="474"/>
      <c r="CD82" s="474"/>
      <c r="CE82" s="474"/>
      <c r="CF82" s="474"/>
      <c r="CG82" s="474"/>
      <c r="CH82" s="474"/>
      <c r="CI82" s="474"/>
      <c r="CJ82" s="474"/>
      <c r="CK82" s="474"/>
      <c r="CL82" s="474"/>
      <c r="CM82" s="474"/>
      <c r="CN82" s="474"/>
      <c r="CO82" s="474"/>
      <c r="CP82" s="474"/>
      <c r="CQ82" s="474"/>
      <c r="CR82" s="474"/>
      <c r="CS82" s="474"/>
      <c r="CT82" s="474"/>
      <c r="CU82" s="474"/>
      <c r="CV82" s="474"/>
      <c r="CW82" s="474"/>
      <c r="CX82" s="474"/>
    </row>
    <row r="83" spans="1:102" ht="39.6" customHeight="1" x14ac:dyDescent="0.25">
      <c r="A83" s="474"/>
      <c r="B83" s="634">
        <v>6</v>
      </c>
      <c r="C83" s="624" t="s">
        <v>1291</v>
      </c>
      <c r="D83" s="631" t="s">
        <v>1281</v>
      </c>
      <c r="E83" s="1080" t="s">
        <v>1704</v>
      </c>
      <c r="F83" s="625" t="s">
        <v>1282</v>
      </c>
      <c r="G83" s="633">
        <v>536.34622587368892</v>
      </c>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4"/>
      <c r="AF83" s="474"/>
      <c r="AG83" s="474"/>
      <c r="AH83" s="474"/>
      <c r="AI83" s="474"/>
      <c r="AJ83" s="474"/>
      <c r="AK83" s="474"/>
      <c r="AL83" s="474"/>
      <c r="AM83" s="474"/>
      <c r="AN83" s="474"/>
      <c r="AO83" s="474"/>
      <c r="AP83" s="474"/>
      <c r="AQ83" s="474"/>
      <c r="AR83" s="474"/>
      <c r="AS83" s="474"/>
      <c r="AT83" s="474"/>
      <c r="AU83" s="474"/>
      <c r="AV83" s="474"/>
      <c r="AW83" s="474"/>
      <c r="AX83" s="474"/>
      <c r="AY83" s="474"/>
      <c r="AZ83" s="474"/>
      <c r="BA83" s="474"/>
      <c r="BB83" s="474"/>
      <c r="BC83" s="474"/>
      <c r="BD83" s="474"/>
      <c r="BE83" s="474"/>
      <c r="BF83" s="474"/>
      <c r="BG83" s="474"/>
      <c r="BH83" s="474"/>
      <c r="BI83" s="474"/>
      <c r="BJ83" s="474"/>
      <c r="BK83" s="474"/>
      <c r="BL83" s="474"/>
      <c r="BM83" s="474"/>
      <c r="BN83" s="474"/>
      <c r="BO83" s="474"/>
      <c r="BP83" s="474"/>
      <c r="BQ83" s="474"/>
      <c r="BR83" s="474"/>
      <c r="BS83" s="474"/>
      <c r="BT83" s="474"/>
      <c r="BU83" s="474"/>
      <c r="BV83" s="474"/>
      <c r="BW83" s="474"/>
      <c r="BX83" s="474"/>
      <c r="BY83" s="474"/>
      <c r="BZ83" s="474"/>
      <c r="CA83" s="474"/>
      <c r="CB83" s="474"/>
      <c r="CC83" s="474"/>
      <c r="CD83" s="474"/>
      <c r="CE83" s="474"/>
      <c r="CF83" s="474"/>
      <c r="CG83" s="474"/>
      <c r="CH83" s="474"/>
      <c r="CI83" s="474"/>
      <c r="CJ83" s="474"/>
      <c r="CK83" s="474"/>
      <c r="CL83" s="474"/>
      <c r="CM83" s="474"/>
      <c r="CN83" s="474"/>
      <c r="CO83" s="474"/>
      <c r="CP83" s="474"/>
      <c r="CQ83" s="474"/>
      <c r="CR83" s="474"/>
      <c r="CS83" s="474"/>
      <c r="CT83" s="474"/>
      <c r="CU83" s="474"/>
      <c r="CV83" s="474"/>
      <c r="CW83" s="474"/>
      <c r="CX83" s="474"/>
    </row>
    <row r="84" spans="1:102" ht="39.6" customHeight="1" x14ac:dyDescent="0.25">
      <c r="A84" s="474"/>
      <c r="B84" s="632">
        <v>6</v>
      </c>
      <c r="C84" s="624" t="s">
        <v>1291</v>
      </c>
      <c r="D84" s="631" t="s">
        <v>1279</v>
      </c>
      <c r="E84" s="1080" t="s">
        <v>1703</v>
      </c>
      <c r="F84" s="625" t="s">
        <v>1280</v>
      </c>
      <c r="G84" s="633">
        <v>303.11345630309086</v>
      </c>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4"/>
      <c r="AG84" s="474"/>
      <c r="AH84" s="474"/>
      <c r="AI84" s="474"/>
      <c r="AJ84" s="474"/>
      <c r="AK84" s="474"/>
      <c r="AL84" s="474"/>
      <c r="AM84" s="474"/>
      <c r="AN84" s="474"/>
      <c r="AO84" s="474"/>
      <c r="AP84" s="474"/>
      <c r="AQ84" s="474"/>
      <c r="AR84" s="474"/>
      <c r="AS84" s="474"/>
      <c r="AT84" s="474"/>
      <c r="AU84" s="474"/>
      <c r="AV84" s="474"/>
      <c r="AW84" s="474"/>
      <c r="AX84" s="474"/>
      <c r="AY84" s="474"/>
      <c r="AZ84" s="474"/>
      <c r="BA84" s="474"/>
      <c r="BB84" s="474"/>
      <c r="BC84" s="474"/>
      <c r="BD84" s="474"/>
      <c r="BE84" s="474"/>
      <c r="BF84" s="474"/>
      <c r="BG84" s="474"/>
      <c r="BH84" s="474"/>
      <c r="BI84" s="474"/>
      <c r="BJ84" s="474"/>
      <c r="BK84" s="474"/>
      <c r="BL84" s="474"/>
      <c r="BM84" s="474"/>
      <c r="BN84" s="474"/>
      <c r="BO84" s="474"/>
      <c r="BP84" s="474"/>
      <c r="BQ84" s="474"/>
      <c r="BR84" s="474"/>
      <c r="BS84" s="474"/>
      <c r="BT84" s="474"/>
      <c r="BU84" s="474"/>
      <c r="BV84" s="474"/>
      <c r="BW84" s="474"/>
      <c r="BX84" s="474"/>
      <c r="BY84" s="474"/>
      <c r="BZ84" s="474"/>
      <c r="CA84" s="474"/>
      <c r="CB84" s="474"/>
      <c r="CC84" s="474"/>
      <c r="CD84" s="474"/>
      <c r="CE84" s="474"/>
      <c r="CF84" s="474"/>
      <c r="CG84" s="474"/>
      <c r="CH84" s="474"/>
      <c r="CI84" s="474"/>
      <c r="CJ84" s="474"/>
      <c r="CK84" s="474"/>
      <c r="CL84" s="474"/>
      <c r="CM84" s="474"/>
      <c r="CN84" s="474"/>
      <c r="CO84" s="474"/>
      <c r="CP84" s="474"/>
      <c r="CQ84" s="474"/>
      <c r="CR84" s="474"/>
      <c r="CS84" s="474"/>
      <c r="CT84" s="474"/>
      <c r="CU84" s="474"/>
      <c r="CV84" s="474"/>
      <c r="CW84" s="474"/>
      <c r="CX84" s="474"/>
    </row>
    <row r="85" spans="1:102" ht="39.6" customHeight="1" x14ac:dyDescent="0.25">
      <c r="A85" s="474"/>
      <c r="B85" s="632">
        <v>7</v>
      </c>
      <c r="C85" s="624" t="s">
        <v>1298</v>
      </c>
      <c r="D85" s="631" t="s">
        <v>1289</v>
      </c>
      <c r="E85" s="1080" t="s">
        <v>1707</v>
      </c>
      <c r="F85" s="625" t="s">
        <v>1290</v>
      </c>
      <c r="G85" s="633">
        <v>21.003476364044101</v>
      </c>
      <c r="H85" s="474"/>
      <c r="I85" s="474"/>
      <c r="J85" s="474"/>
      <c r="K85" s="474"/>
      <c r="L85" s="474"/>
      <c r="M85" s="474"/>
      <c r="N85" s="474"/>
      <c r="O85" s="474"/>
      <c r="P85" s="474"/>
      <c r="Q85" s="474"/>
      <c r="R85" s="474"/>
      <c r="S85" s="474"/>
      <c r="T85" s="474"/>
      <c r="U85" s="474"/>
      <c r="V85" s="474"/>
      <c r="W85" s="474"/>
      <c r="X85" s="474"/>
      <c r="Y85" s="474"/>
      <c r="Z85" s="474"/>
      <c r="AA85" s="474"/>
      <c r="AB85" s="474"/>
      <c r="AC85" s="474"/>
      <c r="AD85" s="474"/>
      <c r="AE85" s="474"/>
      <c r="AF85" s="474"/>
      <c r="AG85" s="474"/>
      <c r="AH85" s="474"/>
      <c r="AI85" s="474"/>
      <c r="AJ85" s="474"/>
      <c r="AK85" s="474"/>
      <c r="AL85" s="474"/>
      <c r="AM85" s="474"/>
      <c r="AN85" s="474"/>
      <c r="AO85" s="474"/>
      <c r="AP85" s="474"/>
      <c r="AQ85" s="474"/>
      <c r="AR85" s="474"/>
      <c r="AS85" s="474"/>
      <c r="AT85" s="474"/>
      <c r="AU85" s="474"/>
      <c r="AV85" s="474"/>
      <c r="AW85" s="474"/>
      <c r="AX85" s="474"/>
      <c r="AY85" s="474"/>
      <c r="AZ85" s="474"/>
      <c r="BA85" s="474"/>
      <c r="BB85" s="474"/>
      <c r="BC85" s="474"/>
      <c r="BD85" s="474"/>
      <c r="BE85" s="474"/>
      <c r="BF85" s="474"/>
      <c r="BG85" s="474"/>
      <c r="BH85" s="474"/>
      <c r="BI85" s="474"/>
      <c r="BJ85" s="474"/>
      <c r="BK85" s="474"/>
      <c r="BL85" s="474"/>
      <c r="BM85" s="474"/>
      <c r="BN85" s="474"/>
      <c r="BO85" s="474"/>
      <c r="BP85" s="474"/>
      <c r="BQ85" s="474"/>
      <c r="BR85" s="474"/>
      <c r="BS85" s="474"/>
      <c r="BT85" s="474"/>
      <c r="BU85" s="474"/>
      <c r="BV85" s="474"/>
      <c r="BW85" s="474"/>
      <c r="BX85" s="474"/>
      <c r="BY85" s="474"/>
      <c r="BZ85" s="474"/>
      <c r="CA85" s="474"/>
      <c r="CB85" s="474"/>
      <c r="CC85" s="474"/>
      <c r="CD85" s="474"/>
      <c r="CE85" s="474"/>
      <c r="CF85" s="474"/>
      <c r="CG85" s="474"/>
      <c r="CH85" s="474"/>
      <c r="CI85" s="474"/>
      <c r="CJ85" s="474"/>
      <c r="CK85" s="474"/>
      <c r="CL85" s="474"/>
      <c r="CM85" s="474"/>
      <c r="CN85" s="474"/>
      <c r="CO85" s="474"/>
      <c r="CP85" s="474"/>
      <c r="CQ85" s="474"/>
      <c r="CR85" s="474"/>
      <c r="CS85" s="474"/>
      <c r="CT85" s="474"/>
      <c r="CU85" s="474"/>
      <c r="CV85" s="474"/>
      <c r="CW85" s="474"/>
      <c r="CX85" s="474"/>
    </row>
    <row r="86" spans="1:102" ht="39.6" customHeight="1" x14ac:dyDescent="0.25">
      <c r="A86" s="474"/>
      <c r="B86" s="632">
        <v>7</v>
      </c>
      <c r="C86" s="624" t="s">
        <v>1298</v>
      </c>
      <c r="D86" s="631" t="s">
        <v>1299</v>
      </c>
      <c r="E86" s="1080" t="s">
        <v>1712</v>
      </c>
      <c r="F86" s="625" t="s">
        <v>1300</v>
      </c>
      <c r="G86" s="633">
        <v>206.27780644131636</v>
      </c>
      <c r="H86" s="474"/>
      <c r="I86" s="474"/>
      <c r="J86" s="474"/>
      <c r="K86" s="474"/>
      <c r="L86" s="474"/>
      <c r="M86" s="474"/>
      <c r="N86" s="474"/>
      <c r="O86" s="474"/>
      <c r="P86" s="474"/>
      <c r="Q86" s="474"/>
      <c r="R86" s="474"/>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474"/>
      <c r="AP86" s="474"/>
      <c r="AQ86" s="474"/>
      <c r="AR86" s="474"/>
      <c r="AS86" s="474"/>
      <c r="AT86" s="474"/>
      <c r="AU86" s="474"/>
      <c r="AV86" s="474"/>
      <c r="AW86" s="474"/>
      <c r="AX86" s="474"/>
      <c r="AY86" s="474"/>
      <c r="AZ86" s="474"/>
      <c r="BA86" s="474"/>
      <c r="BB86" s="474"/>
      <c r="BC86" s="474"/>
      <c r="BD86" s="474"/>
      <c r="BE86" s="474"/>
      <c r="BF86" s="474"/>
      <c r="BG86" s="474"/>
      <c r="BH86" s="474"/>
      <c r="BI86" s="474"/>
      <c r="BJ86" s="474"/>
      <c r="BK86" s="474"/>
      <c r="BL86" s="474"/>
      <c r="BM86" s="474"/>
      <c r="BN86" s="474"/>
      <c r="BO86" s="474"/>
      <c r="BP86" s="474"/>
      <c r="BQ86" s="474"/>
      <c r="BR86" s="474"/>
      <c r="BS86" s="474"/>
      <c r="BT86" s="474"/>
      <c r="BU86" s="474"/>
      <c r="BV86" s="474"/>
      <c r="BW86" s="474"/>
      <c r="BX86" s="474"/>
      <c r="BY86" s="474"/>
      <c r="BZ86" s="474"/>
      <c r="CA86" s="474"/>
      <c r="CB86" s="474"/>
      <c r="CC86" s="474"/>
      <c r="CD86" s="474"/>
      <c r="CE86" s="474"/>
      <c r="CF86" s="474"/>
      <c r="CG86" s="474"/>
      <c r="CH86" s="474"/>
      <c r="CI86" s="474"/>
      <c r="CJ86" s="474"/>
      <c r="CK86" s="474"/>
      <c r="CL86" s="474"/>
      <c r="CM86" s="474"/>
      <c r="CN86" s="474"/>
      <c r="CO86" s="474"/>
      <c r="CP86" s="474"/>
      <c r="CQ86" s="474"/>
      <c r="CR86" s="474"/>
      <c r="CS86" s="474"/>
      <c r="CT86" s="474"/>
      <c r="CU86" s="474"/>
      <c r="CV86" s="474"/>
      <c r="CW86" s="474"/>
      <c r="CX86" s="474"/>
    </row>
    <row r="87" spans="1:102" ht="39.6" customHeight="1" x14ac:dyDescent="0.25">
      <c r="A87" s="474"/>
      <c r="B87" s="632">
        <v>7</v>
      </c>
      <c r="C87" s="624" t="s">
        <v>1298</v>
      </c>
      <c r="D87" s="631" t="s">
        <v>1287</v>
      </c>
      <c r="E87" s="1080" t="s">
        <v>1709</v>
      </c>
      <c r="F87" s="625" t="s">
        <v>1288</v>
      </c>
      <c r="G87" s="633">
        <v>45.476937578335445</v>
      </c>
      <c r="H87" s="474"/>
      <c r="I87" s="474"/>
      <c r="J87" s="474"/>
      <c r="K87" s="474"/>
      <c r="L87" s="474"/>
      <c r="M87" s="474"/>
      <c r="N87" s="474"/>
      <c r="O87" s="474"/>
      <c r="P87" s="474"/>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4"/>
      <c r="AV87" s="474"/>
      <c r="AW87" s="474"/>
      <c r="AX87" s="474"/>
      <c r="AY87" s="474"/>
      <c r="AZ87" s="474"/>
      <c r="BA87" s="474"/>
      <c r="BB87" s="474"/>
      <c r="BC87" s="474"/>
      <c r="BD87" s="474"/>
      <c r="BE87" s="474"/>
      <c r="BF87" s="474"/>
      <c r="BG87" s="474"/>
      <c r="BH87" s="474"/>
      <c r="BI87" s="474"/>
      <c r="BJ87" s="474"/>
      <c r="BK87" s="474"/>
      <c r="BL87" s="474"/>
      <c r="BM87" s="474"/>
      <c r="BN87" s="474"/>
      <c r="BO87" s="474"/>
      <c r="BP87" s="474"/>
      <c r="BQ87" s="474"/>
      <c r="BR87" s="474"/>
      <c r="BS87" s="474"/>
      <c r="BT87" s="474"/>
      <c r="BU87" s="474"/>
      <c r="BV87" s="474"/>
      <c r="BW87" s="474"/>
      <c r="BX87" s="474"/>
      <c r="BY87" s="474"/>
      <c r="BZ87" s="474"/>
      <c r="CA87" s="474"/>
      <c r="CB87" s="474"/>
      <c r="CC87" s="474"/>
      <c r="CD87" s="474"/>
      <c r="CE87" s="474"/>
      <c r="CF87" s="474"/>
      <c r="CG87" s="474"/>
      <c r="CH87" s="474"/>
      <c r="CI87" s="474"/>
      <c r="CJ87" s="474"/>
      <c r="CK87" s="474"/>
      <c r="CL87" s="474"/>
      <c r="CM87" s="474"/>
      <c r="CN87" s="474"/>
      <c r="CO87" s="474"/>
      <c r="CP87" s="474"/>
      <c r="CQ87" s="474"/>
      <c r="CR87" s="474"/>
      <c r="CS87" s="474"/>
      <c r="CT87" s="474"/>
      <c r="CU87" s="474"/>
      <c r="CV87" s="474"/>
      <c r="CW87" s="474"/>
      <c r="CX87" s="474"/>
    </row>
    <row r="88" spans="1:102" ht="39.6" customHeight="1" x14ac:dyDescent="0.25">
      <c r="A88" s="474"/>
      <c r="B88" s="632">
        <v>7</v>
      </c>
      <c r="C88" s="624" t="s">
        <v>1298</v>
      </c>
      <c r="D88" s="631" t="s">
        <v>1301</v>
      </c>
      <c r="E88" s="1080" t="s">
        <v>1713</v>
      </c>
      <c r="F88" s="625" t="s">
        <v>1302</v>
      </c>
      <c r="G88" s="633">
        <v>959.49054851710343</v>
      </c>
      <c r="H88" s="474"/>
      <c r="I88" s="474"/>
      <c r="J88" s="474"/>
      <c r="K88" s="474"/>
      <c r="L88" s="474"/>
      <c r="M88" s="474"/>
      <c r="N88" s="474"/>
      <c r="O88" s="474"/>
      <c r="P88" s="474"/>
      <c r="Q88" s="474"/>
      <c r="R88" s="474"/>
      <c r="S88" s="474"/>
      <c r="T88" s="474"/>
      <c r="U88" s="474"/>
      <c r="V88" s="474"/>
      <c r="W88" s="474"/>
      <c r="X88" s="474"/>
      <c r="Y88" s="474"/>
      <c r="Z88" s="474"/>
      <c r="AA88" s="474"/>
      <c r="AB88" s="474"/>
      <c r="AC88" s="474"/>
      <c r="AD88" s="474"/>
      <c r="AE88" s="474"/>
      <c r="AF88" s="474"/>
      <c r="AG88" s="474"/>
      <c r="AH88" s="474"/>
      <c r="AI88" s="474"/>
      <c r="AJ88" s="474"/>
      <c r="AK88" s="474"/>
      <c r="AL88" s="474"/>
      <c r="AM88" s="474"/>
      <c r="AN88" s="474"/>
      <c r="AO88" s="474"/>
      <c r="AP88" s="474"/>
      <c r="AQ88" s="474"/>
      <c r="AR88" s="474"/>
      <c r="AS88" s="474"/>
      <c r="AT88" s="474"/>
      <c r="AU88" s="474"/>
      <c r="AV88" s="474"/>
      <c r="AW88" s="474"/>
      <c r="AX88" s="474"/>
      <c r="AY88" s="474"/>
      <c r="AZ88" s="474"/>
      <c r="BA88" s="474"/>
      <c r="BB88" s="474"/>
      <c r="BC88" s="474"/>
      <c r="BD88" s="474"/>
      <c r="BE88" s="474"/>
      <c r="BF88" s="474"/>
      <c r="BG88" s="474"/>
      <c r="BH88" s="474"/>
      <c r="BI88" s="474"/>
      <c r="BJ88" s="474"/>
      <c r="BK88" s="474"/>
      <c r="BL88" s="474"/>
      <c r="BM88" s="474"/>
      <c r="BN88" s="474"/>
      <c r="BO88" s="474"/>
      <c r="BP88" s="474"/>
      <c r="BQ88" s="474"/>
      <c r="BR88" s="474"/>
      <c r="BS88" s="474"/>
      <c r="BT88" s="474"/>
      <c r="BU88" s="474"/>
      <c r="BV88" s="474"/>
      <c r="BW88" s="474"/>
      <c r="BX88" s="474"/>
      <c r="BY88" s="474"/>
      <c r="BZ88" s="474"/>
      <c r="CA88" s="474"/>
      <c r="CB88" s="474"/>
      <c r="CC88" s="474"/>
      <c r="CD88" s="474"/>
      <c r="CE88" s="474"/>
      <c r="CF88" s="474"/>
      <c r="CG88" s="474"/>
      <c r="CH88" s="474"/>
      <c r="CI88" s="474"/>
      <c r="CJ88" s="474"/>
      <c r="CK88" s="474"/>
      <c r="CL88" s="474"/>
      <c r="CM88" s="474"/>
      <c r="CN88" s="474"/>
      <c r="CO88" s="474"/>
      <c r="CP88" s="474"/>
      <c r="CQ88" s="474"/>
      <c r="CR88" s="474"/>
      <c r="CS88" s="474"/>
      <c r="CT88" s="474"/>
      <c r="CU88" s="474"/>
      <c r="CV88" s="474"/>
      <c r="CW88" s="474"/>
      <c r="CX88" s="474"/>
    </row>
    <row r="89" spans="1:102" ht="39.6" customHeight="1" x14ac:dyDescent="0.25">
      <c r="A89" s="474"/>
      <c r="B89" s="632">
        <v>7</v>
      </c>
      <c r="C89" s="624" t="s">
        <v>1298</v>
      </c>
      <c r="D89" s="631" t="s">
        <v>1284</v>
      </c>
      <c r="E89" s="1080" t="s">
        <v>1714</v>
      </c>
      <c r="F89" s="625" t="s">
        <v>1285</v>
      </c>
      <c r="G89" s="633">
        <v>179.40042218254737</v>
      </c>
      <c r="H89" s="474"/>
      <c r="I89" s="474"/>
      <c r="J89" s="474"/>
      <c r="K89" s="474"/>
      <c r="L89" s="474"/>
      <c r="M89" s="474"/>
      <c r="N89" s="474"/>
      <c r="O89" s="474"/>
      <c r="P89" s="474"/>
      <c r="Q89" s="474"/>
      <c r="R89" s="474"/>
      <c r="S89" s="474"/>
      <c r="T89" s="474"/>
      <c r="U89" s="474"/>
      <c r="V89" s="474"/>
      <c r="W89" s="474"/>
      <c r="X89" s="474"/>
      <c r="Y89" s="474"/>
      <c r="Z89" s="474"/>
      <c r="AA89" s="474"/>
      <c r="AB89" s="474"/>
      <c r="AC89" s="474"/>
      <c r="AD89" s="474"/>
      <c r="AE89" s="474"/>
      <c r="AF89" s="474"/>
      <c r="AG89" s="474"/>
      <c r="AH89" s="474"/>
      <c r="AI89" s="474"/>
      <c r="AJ89" s="474"/>
      <c r="AK89" s="474"/>
      <c r="AL89" s="474"/>
      <c r="AM89" s="474"/>
      <c r="AN89" s="474"/>
      <c r="AO89" s="474"/>
      <c r="AP89" s="474"/>
      <c r="AQ89" s="474"/>
      <c r="AR89" s="474"/>
      <c r="AS89" s="474"/>
      <c r="AT89" s="474"/>
      <c r="AU89" s="474"/>
      <c r="AV89" s="474"/>
      <c r="AW89" s="474"/>
      <c r="AX89" s="474"/>
      <c r="AY89" s="474"/>
      <c r="AZ89" s="474"/>
      <c r="BA89" s="474"/>
      <c r="BB89" s="474"/>
      <c r="BC89" s="474"/>
      <c r="BD89" s="474"/>
      <c r="BE89" s="474"/>
      <c r="BF89" s="474"/>
      <c r="BG89" s="474"/>
      <c r="BH89" s="474"/>
      <c r="BI89" s="474"/>
      <c r="BJ89" s="474"/>
      <c r="BK89" s="474"/>
      <c r="BL89" s="474"/>
      <c r="BM89" s="474"/>
      <c r="BN89" s="474"/>
      <c r="BO89" s="474"/>
      <c r="BP89" s="474"/>
      <c r="BQ89" s="474"/>
      <c r="BR89" s="474"/>
      <c r="BS89" s="474"/>
      <c r="BT89" s="474"/>
      <c r="BU89" s="474"/>
      <c r="BV89" s="474"/>
      <c r="BW89" s="474"/>
      <c r="BX89" s="474"/>
      <c r="BY89" s="474"/>
      <c r="BZ89" s="474"/>
      <c r="CA89" s="474"/>
      <c r="CB89" s="474"/>
      <c r="CC89" s="474"/>
      <c r="CD89" s="474"/>
      <c r="CE89" s="474"/>
      <c r="CF89" s="474"/>
      <c r="CG89" s="474"/>
      <c r="CH89" s="474"/>
      <c r="CI89" s="474"/>
      <c r="CJ89" s="474"/>
      <c r="CK89" s="474"/>
      <c r="CL89" s="474"/>
      <c r="CM89" s="474"/>
      <c r="CN89" s="474"/>
      <c r="CO89" s="474"/>
      <c r="CP89" s="474"/>
      <c r="CQ89" s="474"/>
      <c r="CR89" s="474"/>
      <c r="CS89" s="474"/>
      <c r="CT89" s="474"/>
      <c r="CU89" s="474"/>
      <c r="CV89" s="474"/>
      <c r="CW89" s="474"/>
      <c r="CX89" s="474"/>
    </row>
    <row r="90" spans="1:102" ht="39.6" customHeight="1" x14ac:dyDescent="0.25">
      <c r="A90" s="474"/>
      <c r="B90" s="632">
        <v>7</v>
      </c>
      <c r="C90" s="624" t="s">
        <v>1298</v>
      </c>
      <c r="D90" s="631" t="s">
        <v>1292</v>
      </c>
      <c r="E90" s="1080" t="s">
        <v>1708</v>
      </c>
      <c r="F90" s="625" t="s">
        <v>1293</v>
      </c>
      <c r="G90" s="633">
        <v>83.777446761965791</v>
      </c>
      <c r="H90" s="474"/>
      <c r="I90" s="474"/>
      <c r="J90" s="474"/>
      <c r="K90" s="474"/>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474"/>
      <c r="AM90" s="474"/>
      <c r="AN90" s="474"/>
      <c r="AO90" s="474"/>
      <c r="AP90" s="474"/>
      <c r="AQ90" s="474"/>
      <c r="AR90" s="474"/>
      <c r="AS90" s="474"/>
      <c r="AT90" s="474"/>
      <c r="AU90" s="474"/>
      <c r="AV90" s="474"/>
      <c r="AW90" s="474"/>
      <c r="AX90" s="474"/>
      <c r="AY90" s="474"/>
      <c r="AZ90" s="474"/>
      <c r="BA90" s="474"/>
      <c r="BB90" s="474"/>
      <c r="BC90" s="474"/>
      <c r="BD90" s="474"/>
      <c r="BE90" s="474"/>
      <c r="BF90" s="474"/>
      <c r="BG90" s="474"/>
      <c r="BH90" s="474"/>
      <c r="BI90" s="474"/>
      <c r="BJ90" s="474"/>
      <c r="BK90" s="474"/>
      <c r="BL90" s="474"/>
      <c r="BM90" s="474"/>
      <c r="BN90" s="474"/>
      <c r="BO90" s="474"/>
      <c r="BP90" s="474"/>
      <c r="BQ90" s="474"/>
      <c r="BR90" s="474"/>
      <c r="BS90" s="474"/>
      <c r="BT90" s="474"/>
      <c r="BU90" s="474"/>
      <c r="BV90" s="474"/>
      <c r="BW90" s="474"/>
      <c r="BX90" s="474"/>
      <c r="BY90" s="474"/>
      <c r="BZ90" s="474"/>
      <c r="CA90" s="474"/>
      <c r="CB90" s="474"/>
      <c r="CC90" s="474"/>
      <c r="CD90" s="474"/>
      <c r="CE90" s="474"/>
      <c r="CF90" s="474"/>
      <c r="CG90" s="474"/>
      <c r="CH90" s="474"/>
      <c r="CI90" s="474"/>
      <c r="CJ90" s="474"/>
      <c r="CK90" s="474"/>
      <c r="CL90" s="474"/>
      <c r="CM90" s="474"/>
      <c r="CN90" s="474"/>
      <c r="CO90" s="474"/>
      <c r="CP90" s="474"/>
      <c r="CQ90" s="474"/>
      <c r="CR90" s="474"/>
      <c r="CS90" s="474"/>
      <c r="CT90" s="474"/>
      <c r="CU90" s="474"/>
      <c r="CV90" s="474"/>
      <c r="CW90" s="474"/>
      <c r="CX90" s="474"/>
    </row>
    <row r="91" spans="1:102" ht="39.6" customHeight="1" x14ac:dyDescent="0.25">
      <c r="A91" s="474"/>
      <c r="B91" s="632">
        <v>8</v>
      </c>
      <c r="C91" s="624" t="s">
        <v>1303</v>
      </c>
      <c r="D91" s="631" t="s">
        <v>1287</v>
      </c>
      <c r="E91" s="1080" t="s">
        <v>1709</v>
      </c>
      <c r="F91" s="625" t="s">
        <v>1288</v>
      </c>
      <c r="G91" s="633">
        <v>40.014358220640133</v>
      </c>
      <c r="H91" s="474"/>
      <c r="I91" s="474"/>
      <c r="J91" s="474"/>
      <c r="K91" s="474"/>
      <c r="L91" s="474"/>
      <c r="M91" s="474"/>
      <c r="N91" s="474"/>
      <c r="O91" s="474"/>
      <c r="P91" s="474"/>
      <c r="Q91" s="474"/>
      <c r="R91" s="474"/>
      <c r="S91" s="474"/>
      <c r="T91" s="474"/>
      <c r="U91" s="474"/>
      <c r="V91" s="474"/>
      <c r="W91" s="474"/>
      <c r="X91" s="474"/>
      <c r="Y91" s="474"/>
      <c r="Z91" s="474"/>
      <c r="AA91" s="474"/>
      <c r="AB91" s="474"/>
      <c r="AC91" s="474"/>
      <c r="AD91" s="474"/>
      <c r="AE91" s="474"/>
      <c r="AF91" s="474"/>
      <c r="AG91" s="474"/>
      <c r="AH91" s="474"/>
      <c r="AI91" s="474"/>
      <c r="AJ91" s="474"/>
      <c r="AK91" s="474"/>
      <c r="AL91" s="474"/>
      <c r="AM91" s="474"/>
      <c r="AN91" s="474"/>
      <c r="AO91" s="474"/>
      <c r="AP91" s="474"/>
      <c r="AQ91" s="474"/>
      <c r="AR91" s="474"/>
      <c r="AS91" s="474"/>
      <c r="AT91" s="474"/>
      <c r="AU91" s="474"/>
      <c r="AV91" s="474"/>
      <c r="AW91" s="474"/>
      <c r="AX91" s="474"/>
      <c r="AY91" s="474"/>
      <c r="AZ91" s="474"/>
      <c r="BA91" s="474"/>
      <c r="BB91" s="474"/>
      <c r="BC91" s="474"/>
      <c r="BD91" s="474"/>
      <c r="BE91" s="474"/>
      <c r="BF91" s="474"/>
      <c r="BG91" s="474"/>
      <c r="BH91" s="474"/>
      <c r="BI91" s="474"/>
      <c r="BJ91" s="474"/>
      <c r="BK91" s="474"/>
      <c r="BL91" s="474"/>
      <c r="BM91" s="474"/>
      <c r="BN91" s="474"/>
      <c r="BO91" s="474"/>
      <c r="BP91" s="474"/>
      <c r="BQ91" s="474"/>
      <c r="BR91" s="474"/>
      <c r="BS91" s="474"/>
      <c r="BT91" s="474"/>
      <c r="BU91" s="474"/>
      <c r="BV91" s="474"/>
      <c r="BW91" s="474"/>
      <c r="BX91" s="474"/>
      <c r="BY91" s="474"/>
      <c r="BZ91" s="474"/>
      <c r="CA91" s="474"/>
      <c r="CB91" s="474"/>
      <c r="CC91" s="474"/>
      <c r="CD91" s="474"/>
      <c r="CE91" s="474"/>
      <c r="CF91" s="474"/>
      <c r="CG91" s="474"/>
      <c r="CH91" s="474"/>
      <c r="CI91" s="474"/>
      <c r="CJ91" s="474"/>
      <c r="CK91" s="474"/>
      <c r="CL91" s="474"/>
      <c r="CM91" s="474"/>
      <c r="CN91" s="474"/>
      <c r="CO91" s="474"/>
      <c r="CP91" s="474"/>
      <c r="CQ91" s="474"/>
      <c r="CR91" s="474"/>
      <c r="CS91" s="474"/>
      <c r="CT91" s="474"/>
      <c r="CU91" s="474"/>
      <c r="CV91" s="474"/>
      <c r="CW91" s="474"/>
      <c r="CX91" s="474"/>
    </row>
    <row r="92" spans="1:102" ht="39.6" customHeight="1" x14ac:dyDescent="0.25">
      <c r="A92" s="474"/>
      <c r="B92" s="632">
        <v>8</v>
      </c>
      <c r="C92" s="624" t="s">
        <v>1303</v>
      </c>
      <c r="D92" s="631" t="s">
        <v>1304</v>
      </c>
      <c r="E92" s="1080" t="s">
        <v>1715</v>
      </c>
      <c r="F92" s="625" t="s">
        <v>1305</v>
      </c>
      <c r="G92" s="633">
        <v>52.593008145287946</v>
      </c>
      <c r="H92" s="474"/>
      <c r="I92" s="474"/>
      <c r="J92" s="474"/>
      <c r="K92" s="474"/>
      <c r="L92" s="474"/>
      <c r="M92" s="474"/>
      <c r="N92" s="474"/>
      <c r="O92" s="474"/>
      <c r="P92" s="474"/>
      <c r="Q92" s="474"/>
      <c r="R92" s="474"/>
      <c r="S92" s="474"/>
      <c r="T92" s="474"/>
      <c r="U92" s="474"/>
      <c r="V92" s="474"/>
      <c r="W92" s="474"/>
      <c r="X92" s="474"/>
      <c r="Y92" s="474"/>
      <c r="Z92" s="474"/>
      <c r="AA92" s="474"/>
      <c r="AB92" s="474"/>
      <c r="AC92" s="474"/>
      <c r="AD92" s="474"/>
      <c r="AE92" s="474"/>
      <c r="AF92" s="474"/>
      <c r="AG92" s="474"/>
      <c r="AH92" s="474"/>
      <c r="AI92" s="474"/>
      <c r="AJ92" s="474"/>
      <c r="AK92" s="474"/>
      <c r="AL92" s="474"/>
      <c r="AM92" s="474"/>
      <c r="AN92" s="474"/>
      <c r="AO92" s="474"/>
      <c r="AP92" s="474"/>
      <c r="AQ92" s="474"/>
      <c r="AR92" s="474"/>
      <c r="AS92" s="474"/>
      <c r="AT92" s="474"/>
      <c r="AU92" s="474"/>
      <c r="AV92" s="474"/>
      <c r="AW92" s="474"/>
      <c r="AX92" s="474"/>
      <c r="AY92" s="474"/>
      <c r="AZ92" s="474"/>
      <c r="BA92" s="474"/>
      <c r="BB92" s="474"/>
      <c r="BC92" s="474"/>
      <c r="BD92" s="474"/>
      <c r="BE92" s="474"/>
      <c r="BF92" s="474"/>
      <c r="BG92" s="474"/>
      <c r="BH92" s="474"/>
      <c r="BI92" s="474"/>
      <c r="BJ92" s="474"/>
      <c r="BK92" s="474"/>
      <c r="BL92" s="474"/>
      <c r="BM92" s="474"/>
      <c r="BN92" s="474"/>
      <c r="BO92" s="474"/>
      <c r="BP92" s="474"/>
      <c r="BQ92" s="474"/>
      <c r="BR92" s="474"/>
      <c r="BS92" s="474"/>
      <c r="BT92" s="474"/>
      <c r="BU92" s="474"/>
      <c r="BV92" s="474"/>
      <c r="BW92" s="474"/>
      <c r="BX92" s="474"/>
      <c r="BY92" s="474"/>
      <c r="BZ92" s="474"/>
      <c r="CA92" s="474"/>
      <c r="CB92" s="474"/>
      <c r="CC92" s="474"/>
      <c r="CD92" s="474"/>
      <c r="CE92" s="474"/>
      <c r="CF92" s="474"/>
      <c r="CG92" s="474"/>
      <c r="CH92" s="474"/>
      <c r="CI92" s="474"/>
      <c r="CJ92" s="474"/>
      <c r="CK92" s="474"/>
      <c r="CL92" s="474"/>
      <c r="CM92" s="474"/>
      <c r="CN92" s="474"/>
      <c r="CO92" s="474"/>
      <c r="CP92" s="474"/>
      <c r="CQ92" s="474"/>
      <c r="CR92" s="474"/>
      <c r="CS92" s="474"/>
      <c r="CT92" s="474"/>
      <c r="CU92" s="474"/>
      <c r="CV92" s="474"/>
      <c r="CW92" s="474"/>
      <c r="CX92" s="474"/>
    </row>
    <row r="93" spans="1:102" ht="39.6" customHeight="1" x14ac:dyDescent="0.25">
      <c r="A93" s="474"/>
      <c r="B93" s="632">
        <v>8</v>
      </c>
      <c r="C93" s="624" t="s">
        <v>1303</v>
      </c>
      <c r="D93" s="631" t="s">
        <v>1306</v>
      </c>
      <c r="E93" s="1080" t="s">
        <v>1716</v>
      </c>
      <c r="F93" s="625" t="s">
        <v>1307</v>
      </c>
      <c r="G93" s="633">
        <v>20.036496049032202</v>
      </c>
      <c r="H93" s="474"/>
      <c r="I93" s="474"/>
      <c r="J93" s="474"/>
      <c r="K93" s="474"/>
      <c r="L93" s="474"/>
      <c r="M93" s="474"/>
      <c r="N93" s="474"/>
      <c r="O93" s="474"/>
      <c r="P93" s="474"/>
      <c r="Q93" s="474"/>
      <c r="R93" s="474"/>
      <c r="S93" s="474"/>
      <c r="T93" s="474"/>
      <c r="U93" s="474"/>
      <c r="V93" s="474"/>
      <c r="W93" s="474"/>
      <c r="X93" s="474"/>
      <c r="Y93" s="474"/>
      <c r="Z93" s="474"/>
      <c r="AA93" s="474"/>
      <c r="AB93" s="474"/>
      <c r="AC93" s="474"/>
      <c r="AD93" s="474"/>
      <c r="AE93" s="474"/>
      <c r="AF93" s="474"/>
      <c r="AG93" s="474"/>
      <c r="AH93" s="474"/>
      <c r="AI93" s="474"/>
      <c r="AJ93" s="474"/>
      <c r="AK93" s="474"/>
      <c r="AL93" s="474"/>
      <c r="AM93" s="474"/>
      <c r="AN93" s="474"/>
      <c r="AO93" s="474"/>
      <c r="AP93" s="474"/>
      <c r="AQ93" s="474"/>
      <c r="AR93" s="474"/>
      <c r="AS93" s="474"/>
      <c r="AT93" s="474"/>
      <c r="AU93" s="474"/>
      <c r="AV93" s="474"/>
      <c r="AW93" s="474"/>
      <c r="AX93" s="474"/>
      <c r="AY93" s="474"/>
      <c r="AZ93" s="474"/>
      <c r="BA93" s="474"/>
      <c r="BB93" s="474"/>
      <c r="BC93" s="474"/>
      <c r="BD93" s="474"/>
      <c r="BE93" s="474"/>
      <c r="BF93" s="474"/>
      <c r="BG93" s="474"/>
      <c r="BH93" s="474"/>
      <c r="BI93" s="474"/>
      <c r="BJ93" s="474"/>
      <c r="BK93" s="474"/>
      <c r="BL93" s="474"/>
      <c r="BM93" s="474"/>
      <c r="BN93" s="474"/>
      <c r="BO93" s="474"/>
      <c r="BP93" s="474"/>
      <c r="BQ93" s="474"/>
      <c r="BR93" s="474"/>
      <c r="BS93" s="474"/>
      <c r="BT93" s="474"/>
      <c r="BU93" s="474"/>
      <c r="BV93" s="474"/>
      <c r="BW93" s="474"/>
      <c r="BX93" s="474"/>
      <c r="BY93" s="474"/>
      <c r="BZ93" s="474"/>
      <c r="CA93" s="474"/>
      <c r="CB93" s="474"/>
      <c r="CC93" s="474"/>
      <c r="CD93" s="474"/>
      <c r="CE93" s="474"/>
      <c r="CF93" s="474"/>
      <c r="CG93" s="474"/>
      <c r="CH93" s="474"/>
      <c r="CI93" s="474"/>
      <c r="CJ93" s="474"/>
      <c r="CK93" s="474"/>
      <c r="CL93" s="474"/>
      <c r="CM93" s="474"/>
      <c r="CN93" s="474"/>
      <c r="CO93" s="474"/>
      <c r="CP93" s="474"/>
      <c r="CQ93" s="474"/>
      <c r="CR93" s="474"/>
      <c r="CS93" s="474"/>
      <c r="CT93" s="474"/>
      <c r="CU93" s="474"/>
      <c r="CV93" s="474"/>
      <c r="CW93" s="474"/>
      <c r="CX93" s="474"/>
    </row>
    <row r="94" spans="1:102" ht="39.6" customHeight="1" x14ac:dyDescent="0.25">
      <c r="A94" s="474"/>
      <c r="B94" s="632">
        <v>13</v>
      </c>
      <c r="C94" s="624" t="s">
        <v>1308</v>
      </c>
      <c r="D94" s="631" t="s">
        <v>1309</v>
      </c>
      <c r="E94" s="1080" t="s">
        <v>1717</v>
      </c>
      <c r="F94" s="625" t="s">
        <v>1310</v>
      </c>
      <c r="G94" s="633">
        <v>47.638848916646879</v>
      </c>
      <c r="H94" s="474"/>
      <c r="I94" s="474"/>
      <c r="J94" s="474"/>
      <c r="K94" s="474"/>
      <c r="L94" s="474"/>
      <c r="M94" s="474"/>
      <c r="N94" s="474"/>
      <c r="O94" s="474"/>
      <c r="P94" s="474"/>
      <c r="Q94" s="474"/>
      <c r="R94" s="474"/>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4"/>
      <c r="BC94" s="474"/>
      <c r="BD94" s="474"/>
      <c r="BE94" s="474"/>
      <c r="BF94" s="474"/>
      <c r="BG94" s="474"/>
      <c r="BH94" s="474"/>
      <c r="BI94" s="474"/>
      <c r="BJ94" s="474"/>
      <c r="BK94" s="474"/>
      <c r="BL94" s="474"/>
      <c r="BM94" s="474"/>
      <c r="BN94" s="474"/>
      <c r="BO94" s="474"/>
      <c r="BP94" s="474"/>
      <c r="BQ94" s="474"/>
      <c r="BR94" s="474"/>
      <c r="BS94" s="474"/>
      <c r="BT94" s="474"/>
      <c r="BU94" s="474"/>
      <c r="BV94" s="474"/>
      <c r="BW94" s="474"/>
      <c r="BX94" s="474"/>
      <c r="BY94" s="474"/>
      <c r="BZ94" s="474"/>
      <c r="CA94" s="474"/>
      <c r="CB94" s="474"/>
      <c r="CC94" s="474"/>
      <c r="CD94" s="474"/>
      <c r="CE94" s="474"/>
      <c r="CF94" s="474"/>
      <c r="CG94" s="474"/>
      <c r="CH94" s="474"/>
      <c r="CI94" s="474"/>
      <c r="CJ94" s="474"/>
      <c r="CK94" s="474"/>
      <c r="CL94" s="474"/>
      <c r="CM94" s="474"/>
      <c r="CN94" s="474"/>
      <c r="CO94" s="474"/>
      <c r="CP94" s="474"/>
      <c r="CQ94" s="474"/>
      <c r="CR94" s="474"/>
      <c r="CS94" s="474"/>
      <c r="CT94" s="474"/>
      <c r="CU94" s="474"/>
      <c r="CV94" s="474"/>
      <c r="CW94" s="474"/>
      <c r="CX94" s="474"/>
    </row>
    <row r="95" spans="1:102" ht="39.6" customHeight="1" x14ac:dyDescent="0.25">
      <c r="A95" s="474"/>
      <c r="B95" s="632">
        <v>13</v>
      </c>
      <c r="C95" s="624" t="s">
        <v>1308</v>
      </c>
      <c r="D95" s="631" t="s">
        <v>1301</v>
      </c>
      <c r="E95" s="1080" t="s">
        <v>1713</v>
      </c>
      <c r="F95" s="625" t="s">
        <v>1302</v>
      </c>
      <c r="G95" s="633">
        <v>17.279074701350577</v>
      </c>
      <c r="H95" s="474"/>
      <c r="I95" s="474"/>
      <c r="J95" s="474"/>
      <c r="K95" s="474"/>
      <c r="L95" s="474"/>
      <c r="M95" s="474"/>
      <c r="N95" s="474"/>
      <c r="O95" s="474"/>
      <c r="P95" s="474"/>
      <c r="Q95" s="474"/>
      <c r="R95" s="474"/>
      <c r="S95" s="474"/>
      <c r="T95" s="474"/>
      <c r="U95" s="474"/>
      <c r="V95" s="474"/>
      <c r="W95" s="474"/>
      <c r="X95" s="474"/>
      <c r="Y95" s="474"/>
      <c r="Z95" s="474"/>
      <c r="AA95" s="474"/>
      <c r="AB95" s="474"/>
      <c r="AC95" s="474"/>
      <c r="AD95" s="474"/>
      <c r="AE95" s="474"/>
      <c r="AF95" s="474"/>
      <c r="AG95" s="474"/>
      <c r="AH95" s="474"/>
      <c r="AI95" s="474"/>
      <c r="AJ95" s="474"/>
      <c r="AK95" s="474"/>
      <c r="AL95" s="474"/>
      <c r="AM95" s="474"/>
      <c r="AN95" s="474"/>
      <c r="AO95" s="474"/>
      <c r="AP95" s="474"/>
      <c r="AQ95" s="474"/>
      <c r="AR95" s="474"/>
      <c r="AS95" s="474"/>
      <c r="AT95" s="474"/>
      <c r="AU95" s="474"/>
      <c r="AV95" s="474"/>
      <c r="AW95" s="474"/>
      <c r="AX95" s="474"/>
      <c r="AY95" s="474"/>
      <c r="AZ95" s="474"/>
      <c r="BA95" s="474"/>
      <c r="BB95" s="474"/>
      <c r="BC95" s="474"/>
      <c r="BD95" s="474"/>
      <c r="BE95" s="474"/>
      <c r="BF95" s="474"/>
      <c r="BG95" s="474"/>
      <c r="BH95" s="474"/>
      <c r="BI95" s="474"/>
      <c r="BJ95" s="474"/>
      <c r="BK95" s="474"/>
      <c r="BL95" s="474"/>
      <c r="BM95" s="474"/>
      <c r="BN95" s="474"/>
      <c r="BO95" s="474"/>
      <c r="BP95" s="474"/>
      <c r="BQ95" s="474"/>
      <c r="BR95" s="474"/>
      <c r="BS95" s="474"/>
      <c r="BT95" s="474"/>
      <c r="BU95" s="474"/>
      <c r="BV95" s="474"/>
      <c r="BW95" s="474"/>
      <c r="BX95" s="474"/>
      <c r="BY95" s="474"/>
      <c r="BZ95" s="474"/>
      <c r="CA95" s="474"/>
      <c r="CB95" s="474"/>
      <c r="CC95" s="474"/>
      <c r="CD95" s="474"/>
      <c r="CE95" s="474"/>
      <c r="CF95" s="474"/>
      <c r="CG95" s="474"/>
      <c r="CH95" s="474"/>
      <c r="CI95" s="474"/>
      <c r="CJ95" s="474"/>
      <c r="CK95" s="474"/>
      <c r="CL95" s="474"/>
      <c r="CM95" s="474"/>
      <c r="CN95" s="474"/>
      <c r="CO95" s="474"/>
      <c r="CP95" s="474"/>
      <c r="CQ95" s="474"/>
      <c r="CR95" s="474"/>
      <c r="CS95" s="474"/>
      <c r="CT95" s="474"/>
      <c r="CU95" s="474"/>
      <c r="CV95" s="474"/>
      <c r="CW95" s="474"/>
      <c r="CX95" s="474"/>
    </row>
    <row r="96" spans="1:102" ht="39.6" customHeight="1" x14ac:dyDescent="0.25">
      <c r="A96" s="474"/>
      <c r="B96" s="632">
        <v>13</v>
      </c>
      <c r="C96" s="624" t="s">
        <v>1308</v>
      </c>
      <c r="D96" s="631" t="s">
        <v>1311</v>
      </c>
      <c r="E96" s="1080" t="s">
        <v>1713</v>
      </c>
      <c r="F96" s="625" t="s">
        <v>1312</v>
      </c>
      <c r="G96" s="633">
        <v>15.592641308701218</v>
      </c>
      <c r="H96" s="474"/>
      <c r="I96" s="474"/>
      <c r="J96" s="474"/>
      <c r="K96" s="474"/>
      <c r="L96" s="474"/>
      <c r="M96" s="474"/>
      <c r="N96" s="474"/>
      <c r="O96" s="474"/>
      <c r="P96" s="474"/>
      <c r="Q96" s="474"/>
      <c r="R96" s="474"/>
      <c r="S96" s="474"/>
      <c r="T96" s="474"/>
      <c r="U96" s="474"/>
      <c r="V96" s="474"/>
      <c r="W96" s="474"/>
      <c r="X96" s="474"/>
      <c r="Y96" s="474"/>
      <c r="Z96" s="474"/>
      <c r="AA96" s="474"/>
      <c r="AB96" s="474"/>
      <c r="AC96" s="474"/>
      <c r="AD96" s="474"/>
      <c r="AE96" s="474"/>
      <c r="AF96" s="474"/>
      <c r="AG96" s="474"/>
      <c r="AH96" s="474"/>
      <c r="AI96" s="474"/>
      <c r="AJ96" s="474"/>
      <c r="AK96" s="474"/>
      <c r="AL96" s="474"/>
      <c r="AM96" s="474"/>
      <c r="AN96" s="474"/>
      <c r="AO96" s="474"/>
      <c r="AP96" s="474"/>
      <c r="AQ96" s="474"/>
      <c r="AR96" s="474"/>
      <c r="AS96" s="474"/>
      <c r="AT96" s="474"/>
      <c r="AU96" s="474"/>
      <c r="AV96" s="474"/>
      <c r="AW96" s="474"/>
      <c r="AX96" s="474"/>
      <c r="AY96" s="474"/>
      <c r="AZ96" s="474"/>
      <c r="BA96" s="474"/>
      <c r="BB96" s="474"/>
      <c r="BC96" s="474"/>
      <c r="BD96" s="474"/>
      <c r="BE96" s="474"/>
      <c r="BF96" s="474"/>
      <c r="BG96" s="474"/>
      <c r="BH96" s="474"/>
      <c r="BI96" s="474"/>
      <c r="BJ96" s="474"/>
      <c r="BK96" s="474"/>
      <c r="BL96" s="474"/>
      <c r="BM96" s="474"/>
      <c r="BN96" s="474"/>
      <c r="BO96" s="474"/>
      <c r="BP96" s="474"/>
      <c r="BQ96" s="474"/>
      <c r="BR96" s="474"/>
      <c r="BS96" s="474"/>
      <c r="BT96" s="474"/>
      <c r="BU96" s="474"/>
      <c r="BV96" s="474"/>
      <c r="BW96" s="474"/>
      <c r="BX96" s="474"/>
      <c r="BY96" s="474"/>
      <c r="BZ96" s="474"/>
      <c r="CA96" s="474"/>
      <c r="CB96" s="474"/>
      <c r="CC96" s="474"/>
      <c r="CD96" s="474"/>
      <c r="CE96" s="474"/>
      <c r="CF96" s="474"/>
      <c r="CG96" s="474"/>
      <c r="CH96" s="474"/>
      <c r="CI96" s="474"/>
      <c r="CJ96" s="474"/>
      <c r="CK96" s="474"/>
      <c r="CL96" s="474"/>
      <c r="CM96" s="474"/>
      <c r="CN96" s="474"/>
      <c r="CO96" s="474"/>
      <c r="CP96" s="474"/>
      <c r="CQ96" s="474"/>
      <c r="CR96" s="474"/>
      <c r="CS96" s="474"/>
      <c r="CT96" s="474"/>
      <c r="CU96" s="474"/>
      <c r="CV96" s="474"/>
      <c r="CW96" s="474"/>
      <c r="CX96" s="474"/>
    </row>
    <row r="97" spans="1:102" ht="39.6" customHeight="1" x14ac:dyDescent="0.25">
      <c r="A97" s="474"/>
      <c r="B97" s="632">
        <v>14</v>
      </c>
      <c r="C97" s="624" t="s">
        <v>1313</v>
      </c>
      <c r="D97" s="631" t="s">
        <v>1309</v>
      </c>
      <c r="E97" s="1080" t="s">
        <v>1717</v>
      </c>
      <c r="F97" s="625" t="s">
        <v>1310</v>
      </c>
      <c r="G97" s="633">
        <v>120.93467572268906</v>
      </c>
      <c r="H97" s="474"/>
      <c r="I97" s="474"/>
      <c r="J97" s="474"/>
      <c r="K97" s="474"/>
      <c r="L97" s="474"/>
      <c r="M97" s="474"/>
      <c r="N97" s="474"/>
      <c r="O97" s="474"/>
      <c r="P97" s="474"/>
      <c r="Q97" s="474"/>
      <c r="R97" s="474"/>
      <c r="S97" s="474"/>
      <c r="T97" s="474"/>
      <c r="U97" s="474"/>
      <c r="V97" s="474"/>
      <c r="W97" s="474"/>
      <c r="X97" s="474"/>
      <c r="Y97" s="474"/>
      <c r="Z97" s="474"/>
      <c r="AA97" s="474"/>
      <c r="AB97" s="474"/>
      <c r="AC97" s="474"/>
      <c r="AD97" s="474"/>
      <c r="AE97" s="474"/>
      <c r="AF97" s="474"/>
      <c r="AG97" s="474"/>
      <c r="AH97" s="474"/>
      <c r="AI97" s="474"/>
      <c r="AJ97" s="474"/>
      <c r="AK97" s="474"/>
      <c r="AL97" s="474"/>
      <c r="AM97" s="474"/>
      <c r="AN97" s="474"/>
      <c r="AO97" s="474"/>
      <c r="AP97" s="474"/>
      <c r="AQ97" s="474"/>
      <c r="AR97" s="474"/>
      <c r="AS97" s="474"/>
      <c r="AT97" s="474"/>
      <c r="AU97" s="474"/>
      <c r="AV97" s="474"/>
      <c r="AW97" s="474"/>
      <c r="AX97" s="474"/>
      <c r="AY97" s="474"/>
      <c r="AZ97" s="474"/>
      <c r="BA97" s="474"/>
      <c r="BB97" s="474"/>
      <c r="BC97" s="474"/>
      <c r="BD97" s="474"/>
      <c r="BE97" s="474"/>
      <c r="BF97" s="474"/>
      <c r="BG97" s="474"/>
      <c r="BH97" s="474"/>
      <c r="BI97" s="474"/>
      <c r="BJ97" s="474"/>
      <c r="BK97" s="474"/>
      <c r="BL97" s="474"/>
      <c r="BM97" s="474"/>
      <c r="BN97" s="474"/>
      <c r="BO97" s="474"/>
      <c r="BP97" s="474"/>
      <c r="BQ97" s="474"/>
      <c r="BR97" s="474"/>
      <c r="BS97" s="474"/>
      <c r="BT97" s="474"/>
      <c r="BU97" s="474"/>
      <c r="BV97" s="474"/>
      <c r="BW97" s="474"/>
      <c r="BX97" s="474"/>
      <c r="BY97" s="474"/>
      <c r="BZ97" s="474"/>
      <c r="CA97" s="474"/>
      <c r="CB97" s="474"/>
      <c r="CC97" s="474"/>
      <c r="CD97" s="474"/>
      <c r="CE97" s="474"/>
      <c r="CF97" s="474"/>
      <c r="CG97" s="474"/>
      <c r="CH97" s="474"/>
      <c r="CI97" s="474"/>
      <c r="CJ97" s="474"/>
      <c r="CK97" s="474"/>
      <c r="CL97" s="474"/>
      <c r="CM97" s="474"/>
      <c r="CN97" s="474"/>
      <c r="CO97" s="474"/>
      <c r="CP97" s="474"/>
      <c r="CQ97" s="474"/>
      <c r="CR97" s="474"/>
      <c r="CS97" s="474"/>
      <c r="CT97" s="474"/>
      <c r="CU97" s="474"/>
      <c r="CV97" s="474"/>
      <c r="CW97" s="474"/>
      <c r="CX97" s="474"/>
    </row>
    <row r="98" spans="1:102" ht="39.6" customHeight="1" x14ac:dyDescent="0.25">
      <c r="A98" s="474"/>
      <c r="B98" s="632">
        <v>14</v>
      </c>
      <c r="C98" s="624" t="s">
        <v>1313</v>
      </c>
      <c r="D98" s="631" t="s">
        <v>1314</v>
      </c>
      <c r="E98" s="1080" t="s">
        <v>1718</v>
      </c>
      <c r="F98" s="625" t="s">
        <v>1315</v>
      </c>
      <c r="G98" s="633">
        <v>64.999802157021719</v>
      </c>
      <c r="H98" s="474"/>
      <c r="I98" s="474"/>
      <c r="J98" s="474"/>
      <c r="K98" s="474"/>
      <c r="L98" s="474"/>
      <c r="M98" s="474"/>
      <c r="N98" s="474"/>
      <c r="O98" s="474"/>
      <c r="P98" s="474"/>
      <c r="Q98" s="474"/>
      <c r="R98" s="474"/>
      <c r="S98" s="474"/>
      <c r="T98" s="474"/>
      <c r="U98" s="474"/>
      <c r="V98" s="474"/>
      <c r="W98" s="474"/>
      <c r="X98" s="474"/>
      <c r="Y98" s="474"/>
      <c r="Z98" s="474"/>
      <c r="AA98" s="474"/>
      <c r="AB98" s="474"/>
      <c r="AC98" s="474"/>
      <c r="AD98" s="474"/>
      <c r="AE98" s="474"/>
      <c r="AF98" s="474"/>
      <c r="AG98" s="474"/>
      <c r="AH98" s="474"/>
      <c r="AI98" s="474"/>
      <c r="AJ98" s="474"/>
      <c r="AK98" s="474"/>
      <c r="AL98" s="474"/>
      <c r="AM98" s="474"/>
      <c r="AN98" s="474"/>
      <c r="AO98" s="474"/>
      <c r="AP98" s="474"/>
      <c r="AQ98" s="474"/>
      <c r="AR98" s="474"/>
      <c r="AS98" s="474"/>
      <c r="AT98" s="474"/>
      <c r="AU98" s="474"/>
      <c r="AV98" s="474"/>
      <c r="AW98" s="474"/>
      <c r="AX98" s="474"/>
      <c r="AY98" s="474"/>
      <c r="AZ98" s="474"/>
      <c r="BA98" s="474"/>
      <c r="BB98" s="474"/>
      <c r="BC98" s="474"/>
      <c r="BD98" s="474"/>
      <c r="BE98" s="474"/>
      <c r="BF98" s="474"/>
      <c r="BG98" s="474"/>
      <c r="BH98" s="474"/>
      <c r="BI98" s="474"/>
      <c r="BJ98" s="474"/>
      <c r="BK98" s="474"/>
      <c r="BL98" s="474"/>
      <c r="BM98" s="474"/>
      <c r="BN98" s="474"/>
      <c r="BO98" s="474"/>
      <c r="BP98" s="474"/>
      <c r="BQ98" s="474"/>
      <c r="BR98" s="474"/>
      <c r="BS98" s="474"/>
      <c r="BT98" s="474"/>
      <c r="BU98" s="474"/>
      <c r="BV98" s="474"/>
      <c r="BW98" s="474"/>
      <c r="BX98" s="474"/>
      <c r="BY98" s="474"/>
      <c r="BZ98" s="474"/>
      <c r="CA98" s="474"/>
      <c r="CB98" s="474"/>
      <c r="CC98" s="474"/>
      <c r="CD98" s="474"/>
      <c r="CE98" s="474"/>
      <c r="CF98" s="474"/>
      <c r="CG98" s="474"/>
      <c r="CH98" s="474"/>
      <c r="CI98" s="474"/>
      <c r="CJ98" s="474"/>
      <c r="CK98" s="474"/>
      <c r="CL98" s="474"/>
      <c r="CM98" s="474"/>
      <c r="CN98" s="474"/>
      <c r="CO98" s="474"/>
      <c r="CP98" s="474"/>
      <c r="CQ98" s="474"/>
      <c r="CR98" s="474"/>
      <c r="CS98" s="474"/>
      <c r="CT98" s="474"/>
      <c r="CU98" s="474"/>
      <c r="CV98" s="474"/>
      <c r="CW98" s="474"/>
      <c r="CX98" s="474"/>
    </row>
    <row r="99" spans="1:102" ht="39.6" customHeight="1" x14ac:dyDescent="0.25">
      <c r="A99" s="474"/>
      <c r="B99" s="632">
        <v>15</v>
      </c>
      <c r="C99" s="624" t="s">
        <v>1316</v>
      </c>
      <c r="D99" s="631" t="s">
        <v>1309</v>
      </c>
      <c r="E99" s="1080" t="s">
        <v>1717</v>
      </c>
      <c r="F99" s="625" t="s">
        <v>1310</v>
      </c>
      <c r="G99" s="633">
        <v>69.168909327274605</v>
      </c>
      <c r="H99" s="474"/>
      <c r="I99" s="474"/>
      <c r="J99" s="474"/>
      <c r="K99" s="474"/>
      <c r="L99" s="474"/>
      <c r="M99" s="474"/>
      <c r="N99" s="474"/>
      <c r="O99" s="474"/>
      <c r="P99" s="474"/>
      <c r="Q99" s="474"/>
      <c r="R99" s="474"/>
      <c r="S99" s="474"/>
      <c r="T99" s="474"/>
      <c r="U99" s="474"/>
      <c r="V99" s="474"/>
      <c r="W99" s="474"/>
      <c r="X99" s="474"/>
      <c r="Y99" s="474"/>
      <c r="Z99" s="474"/>
      <c r="AA99" s="474"/>
      <c r="AB99" s="474"/>
      <c r="AC99" s="474"/>
      <c r="AD99" s="474"/>
      <c r="AE99" s="474"/>
      <c r="AF99" s="474"/>
      <c r="AG99" s="474"/>
      <c r="AH99" s="474"/>
      <c r="AI99" s="474"/>
      <c r="AJ99" s="474"/>
      <c r="AK99" s="474"/>
      <c r="AL99" s="474"/>
      <c r="AM99" s="474"/>
      <c r="AN99" s="474"/>
      <c r="AO99" s="474"/>
      <c r="AP99" s="474"/>
      <c r="AQ99" s="474"/>
      <c r="AR99" s="474"/>
      <c r="AS99" s="474"/>
      <c r="AT99" s="474"/>
      <c r="AU99" s="474"/>
      <c r="AV99" s="474"/>
      <c r="AW99" s="474"/>
      <c r="AX99" s="474"/>
      <c r="AY99" s="474"/>
      <c r="AZ99" s="474"/>
      <c r="BA99" s="474"/>
      <c r="BB99" s="474"/>
      <c r="BC99" s="474"/>
      <c r="BD99" s="474"/>
      <c r="BE99" s="474"/>
      <c r="BF99" s="474"/>
      <c r="BG99" s="474"/>
      <c r="BH99" s="474"/>
      <c r="BI99" s="474"/>
      <c r="BJ99" s="474"/>
      <c r="BK99" s="474"/>
      <c r="BL99" s="474"/>
      <c r="BM99" s="474"/>
      <c r="BN99" s="474"/>
      <c r="BO99" s="474"/>
      <c r="BP99" s="474"/>
      <c r="BQ99" s="474"/>
      <c r="BR99" s="474"/>
      <c r="BS99" s="474"/>
      <c r="BT99" s="474"/>
      <c r="BU99" s="474"/>
      <c r="BV99" s="474"/>
      <c r="BW99" s="474"/>
      <c r="BX99" s="474"/>
      <c r="BY99" s="474"/>
      <c r="BZ99" s="474"/>
      <c r="CA99" s="474"/>
      <c r="CB99" s="474"/>
      <c r="CC99" s="474"/>
      <c r="CD99" s="474"/>
      <c r="CE99" s="474"/>
      <c r="CF99" s="474"/>
      <c r="CG99" s="474"/>
      <c r="CH99" s="474"/>
      <c r="CI99" s="474"/>
      <c r="CJ99" s="474"/>
      <c r="CK99" s="474"/>
      <c r="CL99" s="474"/>
      <c r="CM99" s="474"/>
      <c r="CN99" s="474"/>
      <c r="CO99" s="474"/>
      <c r="CP99" s="474"/>
      <c r="CQ99" s="474"/>
      <c r="CR99" s="474"/>
      <c r="CS99" s="474"/>
      <c r="CT99" s="474"/>
      <c r="CU99" s="474"/>
      <c r="CV99" s="474"/>
      <c r="CW99" s="474"/>
      <c r="CX99" s="474"/>
    </row>
    <row r="100" spans="1:102" ht="39.6" customHeight="1" x14ac:dyDescent="0.25">
      <c r="A100" s="474"/>
      <c r="B100" s="632">
        <v>16</v>
      </c>
      <c r="C100" s="624" t="s">
        <v>1317</v>
      </c>
      <c r="D100" s="631" t="s">
        <v>1318</v>
      </c>
      <c r="E100" s="1080" t="s">
        <v>1719</v>
      </c>
      <c r="F100" s="625" t="s">
        <v>1319</v>
      </c>
      <c r="G100" s="633">
        <v>26.709970199630924</v>
      </c>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4"/>
      <c r="AD100" s="474"/>
      <c r="AE100" s="474"/>
      <c r="AF100" s="474"/>
      <c r="AG100" s="474"/>
      <c r="AH100" s="474"/>
      <c r="AI100" s="474"/>
      <c r="AJ100" s="474"/>
      <c r="AK100" s="474"/>
      <c r="AL100" s="474"/>
      <c r="AM100" s="474"/>
      <c r="AN100" s="474"/>
      <c r="AO100" s="474"/>
      <c r="AP100" s="474"/>
      <c r="AQ100" s="474"/>
      <c r="AR100" s="474"/>
      <c r="AS100" s="474"/>
      <c r="AT100" s="474"/>
      <c r="AU100" s="474"/>
      <c r="AV100" s="474"/>
      <c r="AW100" s="474"/>
      <c r="AX100" s="474"/>
      <c r="AY100" s="474"/>
      <c r="AZ100" s="474"/>
      <c r="BA100" s="474"/>
      <c r="BB100" s="474"/>
      <c r="BC100" s="474"/>
      <c r="BD100" s="474"/>
      <c r="BE100" s="474"/>
      <c r="BF100" s="474"/>
      <c r="BG100" s="474"/>
      <c r="BH100" s="474"/>
      <c r="BI100" s="474"/>
      <c r="BJ100" s="474"/>
      <c r="BK100" s="474"/>
      <c r="BL100" s="474"/>
      <c r="BM100" s="474"/>
      <c r="BN100" s="474"/>
      <c r="BO100" s="474"/>
      <c r="BP100" s="474"/>
      <c r="BQ100" s="474"/>
      <c r="BR100" s="474"/>
      <c r="BS100" s="474"/>
      <c r="BT100" s="474"/>
      <c r="BU100" s="474"/>
      <c r="BV100" s="474"/>
      <c r="BW100" s="474"/>
      <c r="BX100" s="474"/>
      <c r="BY100" s="474"/>
      <c r="BZ100" s="474"/>
      <c r="CA100" s="474"/>
      <c r="CB100" s="474"/>
      <c r="CC100" s="474"/>
      <c r="CD100" s="474"/>
      <c r="CE100" s="474"/>
      <c r="CF100" s="474"/>
      <c r="CG100" s="474"/>
      <c r="CH100" s="474"/>
      <c r="CI100" s="474"/>
      <c r="CJ100" s="474"/>
      <c r="CK100" s="474"/>
      <c r="CL100" s="474"/>
      <c r="CM100" s="474"/>
      <c r="CN100" s="474"/>
      <c r="CO100" s="474"/>
      <c r="CP100" s="474"/>
      <c r="CQ100" s="474"/>
      <c r="CR100" s="474"/>
      <c r="CS100" s="474"/>
      <c r="CT100" s="474"/>
      <c r="CU100" s="474"/>
      <c r="CV100" s="474"/>
      <c r="CW100" s="474"/>
      <c r="CX100" s="474"/>
    </row>
    <row r="101" spans="1:102" ht="39.6" customHeight="1" x14ac:dyDescent="0.25">
      <c r="A101" s="474"/>
      <c r="B101" s="632">
        <v>18</v>
      </c>
      <c r="C101" s="624" t="s">
        <v>1698</v>
      </c>
      <c r="D101" s="631" t="s">
        <v>1699</v>
      </c>
      <c r="E101" s="1080" t="s">
        <v>1700</v>
      </c>
      <c r="F101" s="625" t="s">
        <v>1701</v>
      </c>
      <c r="G101" s="633">
        <v>159.87161811973056</v>
      </c>
      <c r="H101" s="474"/>
      <c r="I101" s="474"/>
      <c r="J101" s="474"/>
      <c r="K101" s="474"/>
      <c r="L101" s="474"/>
      <c r="M101" s="474"/>
      <c r="N101" s="474"/>
      <c r="O101" s="474"/>
      <c r="P101" s="474"/>
      <c r="Q101" s="474"/>
      <c r="R101" s="474"/>
      <c r="S101" s="474"/>
      <c r="T101" s="474"/>
      <c r="U101" s="474"/>
      <c r="V101" s="474"/>
      <c r="W101" s="474"/>
      <c r="X101" s="474"/>
      <c r="Y101" s="474"/>
      <c r="Z101" s="474"/>
      <c r="AA101" s="474"/>
      <c r="AB101" s="474"/>
      <c r="AC101" s="474"/>
      <c r="AD101" s="474"/>
      <c r="AE101" s="474"/>
      <c r="AF101" s="474"/>
      <c r="AG101" s="474"/>
      <c r="AH101" s="474"/>
      <c r="AI101" s="474"/>
      <c r="AJ101" s="474"/>
      <c r="AK101" s="474"/>
      <c r="AL101" s="474"/>
      <c r="AM101" s="474"/>
      <c r="AN101" s="474"/>
      <c r="AO101" s="474"/>
      <c r="AP101" s="474"/>
      <c r="AQ101" s="474"/>
      <c r="AR101" s="474"/>
      <c r="AS101" s="474"/>
      <c r="AT101" s="474"/>
      <c r="AU101" s="474"/>
      <c r="AV101" s="474"/>
      <c r="AW101" s="474"/>
      <c r="AX101" s="474"/>
      <c r="AY101" s="474"/>
      <c r="AZ101" s="474"/>
      <c r="BA101" s="474"/>
      <c r="BB101" s="474"/>
      <c r="BC101" s="474"/>
      <c r="BD101" s="474"/>
      <c r="BE101" s="474"/>
      <c r="BF101" s="474"/>
      <c r="BG101" s="474"/>
      <c r="BH101" s="474"/>
      <c r="BI101" s="474"/>
      <c r="BJ101" s="474"/>
      <c r="BK101" s="474"/>
      <c r="BL101" s="474"/>
      <c r="BM101" s="474"/>
      <c r="BN101" s="474"/>
      <c r="BO101" s="474"/>
      <c r="BP101" s="474"/>
      <c r="BQ101" s="474"/>
      <c r="BR101" s="474"/>
      <c r="BS101" s="474"/>
      <c r="BT101" s="474"/>
      <c r="BU101" s="474"/>
      <c r="BV101" s="474"/>
      <c r="BW101" s="474"/>
      <c r="BX101" s="474"/>
      <c r="BY101" s="474"/>
      <c r="BZ101" s="474"/>
      <c r="CA101" s="474"/>
      <c r="CB101" s="474"/>
      <c r="CC101" s="474"/>
      <c r="CD101" s="474"/>
      <c r="CE101" s="474"/>
      <c r="CF101" s="474"/>
      <c r="CG101" s="474"/>
      <c r="CH101" s="474"/>
      <c r="CI101" s="474"/>
      <c r="CJ101" s="474"/>
      <c r="CK101" s="474"/>
      <c r="CL101" s="474"/>
      <c r="CM101" s="474"/>
      <c r="CN101" s="474"/>
      <c r="CO101" s="474"/>
      <c r="CP101" s="474"/>
      <c r="CQ101" s="474"/>
      <c r="CR101" s="474"/>
      <c r="CS101" s="474"/>
      <c r="CT101" s="474"/>
      <c r="CU101" s="474"/>
      <c r="CV101" s="474"/>
      <c r="CW101" s="474"/>
      <c r="CX101" s="474"/>
    </row>
    <row r="102" spans="1:102" ht="39.6" customHeight="1" x14ac:dyDescent="0.25">
      <c r="A102" s="474"/>
      <c r="B102" s="632">
        <v>20</v>
      </c>
      <c r="C102" s="624" t="s">
        <v>1320</v>
      </c>
      <c r="D102" s="631" t="s">
        <v>1321</v>
      </c>
      <c r="E102" s="1080" t="s">
        <v>1720</v>
      </c>
      <c r="F102" s="625" t="s">
        <v>1322</v>
      </c>
      <c r="G102" s="633">
        <v>77.907400445144219</v>
      </c>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4"/>
      <c r="AD102" s="474"/>
      <c r="AE102" s="474"/>
      <c r="AF102" s="474"/>
      <c r="AG102" s="474"/>
      <c r="AH102" s="474"/>
      <c r="AI102" s="474"/>
      <c r="AJ102" s="474"/>
      <c r="AK102" s="474"/>
      <c r="AL102" s="474"/>
      <c r="AM102" s="474"/>
      <c r="AN102" s="474"/>
      <c r="AO102" s="474"/>
      <c r="AP102" s="474"/>
      <c r="AQ102" s="474"/>
      <c r="AR102" s="474"/>
      <c r="AS102" s="474"/>
      <c r="AT102" s="474"/>
      <c r="AU102" s="474"/>
      <c r="AV102" s="474"/>
      <c r="AW102" s="474"/>
      <c r="AX102" s="474"/>
      <c r="AY102" s="474"/>
      <c r="AZ102" s="474"/>
      <c r="BA102" s="474"/>
      <c r="BB102" s="474"/>
      <c r="BC102" s="474"/>
      <c r="BD102" s="474"/>
      <c r="BE102" s="474"/>
      <c r="BF102" s="474"/>
      <c r="BG102" s="474"/>
      <c r="BH102" s="474"/>
      <c r="BI102" s="474"/>
      <c r="BJ102" s="474"/>
      <c r="BK102" s="474"/>
      <c r="BL102" s="474"/>
      <c r="BM102" s="474"/>
      <c r="BN102" s="474"/>
      <c r="BO102" s="474"/>
      <c r="BP102" s="474"/>
      <c r="BQ102" s="474"/>
      <c r="BR102" s="474"/>
      <c r="BS102" s="474"/>
      <c r="BT102" s="474"/>
      <c r="BU102" s="474"/>
      <c r="BV102" s="474"/>
      <c r="BW102" s="474"/>
      <c r="BX102" s="474"/>
      <c r="BY102" s="474"/>
      <c r="BZ102" s="474"/>
      <c r="CA102" s="474"/>
      <c r="CB102" s="474"/>
      <c r="CC102" s="474"/>
      <c r="CD102" s="474"/>
      <c r="CE102" s="474"/>
      <c r="CF102" s="474"/>
      <c r="CG102" s="474"/>
      <c r="CH102" s="474"/>
      <c r="CI102" s="474"/>
      <c r="CJ102" s="474"/>
      <c r="CK102" s="474"/>
      <c r="CL102" s="474"/>
      <c r="CM102" s="474"/>
      <c r="CN102" s="474"/>
      <c r="CO102" s="474"/>
      <c r="CP102" s="474"/>
      <c r="CQ102" s="474"/>
      <c r="CR102" s="474"/>
      <c r="CS102" s="474"/>
      <c r="CT102" s="474"/>
      <c r="CU102" s="474"/>
      <c r="CV102" s="474"/>
      <c r="CW102" s="474"/>
      <c r="CX102" s="474"/>
    </row>
    <row r="103" spans="1:102" ht="39.6" customHeight="1" x14ac:dyDescent="0.25">
      <c r="A103" s="474"/>
      <c r="B103" s="632">
        <v>20</v>
      </c>
      <c r="C103" s="624" t="s">
        <v>1320</v>
      </c>
      <c r="D103" s="631" t="s">
        <v>1296</v>
      </c>
      <c r="E103" s="1080" t="s">
        <v>1711</v>
      </c>
      <c r="F103" s="625" t="s">
        <v>1297</v>
      </c>
      <c r="G103" s="633">
        <v>106.21910383933945</v>
      </c>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c r="AP103" s="474"/>
      <c r="AQ103" s="474"/>
      <c r="AR103" s="474"/>
      <c r="AS103" s="474"/>
      <c r="AT103" s="474"/>
      <c r="AU103" s="474"/>
      <c r="AV103" s="474"/>
      <c r="AW103" s="474"/>
      <c r="AX103" s="474"/>
      <c r="AY103" s="474"/>
      <c r="AZ103" s="474"/>
      <c r="BA103" s="474"/>
      <c r="BB103" s="474"/>
      <c r="BC103" s="474"/>
      <c r="BD103" s="474"/>
      <c r="BE103" s="474"/>
      <c r="BF103" s="474"/>
      <c r="BG103" s="474"/>
      <c r="BH103" s="474"/>
      <c r="BI103" s="474"/>
      <c r="BJ103" s="474"/>
      <c r="BK103" s="474"/>
      <c r="BL103" s="474"/>
      <c r="BM103" s="474"/>
      <c r="BN103" s="474"/>
      <c r="BO103" s="474"/>
      <c r="BP103" s="474"/>
      <c r="BQ103" s="474"/>
      <c r="BR103" s="474"/>
      <c r="BS103" s="474"/>
      <c r="BT103" s="474"/>
      <c r="BU103" s="474"/>
      <c r="BV103" s="474"/>
      <c r="BW103" s="474"/>
      <c r="BX103" s="474"/>
      <c r="BY103" s="474"/>
      <c r="BZ103" s="474"/>
      <c r="CA103" s="474"/>
      <c r="CB103" s="474"/>
      <c r="CC103" s="474"/>
      <c r="CD103" s="474"/>
      <c r="CE103" s="474"/>
      <c r="CF103" s="474"/>
      <c r="CG103" s="474"/>
      <c r="CH103" s="474"/>
      <c r="CI103" s="474"/>
      <c r="CJ103" s="474"/>
      <c r="CK103" s="474"/>
      <c r="CL103" s="474"/>
      <c r="CM103" s="474"/>
      <c r="CN103" s="474"/>
      <c r="CO103" s="474"/>
      <c r="CP103" s="474"/>
      <c r="CQ103" s="474"/>
      <c r="CR103" s="474"/>
      <c r="CS103" s="474"/>
      <c r="CT103" s="474"/>
      <c r="CU103" s="474"/>
      <c r="CV103" s="474"/>
      <c r="CW103" s="474"/>
      <c r="CX103" s="474"/>
    </row>
    <row r="104" spans="1:102" ht="39.6" customHeight="1" x14ac:dyDescent="0.25">
      <c r="A104" s="474"/>
      <c r="B104" s="632">
        <v>20</v>
      </c>
      <c r="C104" s="624" t="s">
        <v>1320</v>
      </c>
      <c r="D104" s="631" t="s">
        <v>1289</v>
      </c>
      <c r="E104" s="1080" t="s">
        <v>1707</v>
      </c>
      <c r="F104" s="625" t="s">
        <v>1290</v>
      </c>
      <c r="G104" s="633">
        <v>19.80867907646843</v>
      </c>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c r="AH104" s="474"/>
      <c r="AI104" s="474"/>
      <c r="AJ104" s="474"/>
      <c r="AK104" s="474"/>
      <c r="AL104" s="474"/>
      <c r="AM104" s="474"/>
      <c r="AN104" s="474"/>
      <c r="AO104" s="474"/>
      <c r="AP104" s="474"/>
      <c r="AQ104" s="474"/>
      <c r="AR104" s="474"/>
      <c r="AS104" s="474"/>
      <c r="AT104" s="474"/>
      <c r="AU104" s="474"/>
      <c r="AV104" s="474"/>
      <c r="AW104" s="474"/>
      <c r="AX104" s="474"/>
      <c r="AY104" s="474"/>
      <c r="AZ104" s="474"/>
      <c r="BA104" s="474"/>
      <c r="BB104" s="474"/>
      <c r="BC104" s="474"/>
      <c r="BD104" s="474"/>
      <c r="BE104" s="474"/>
      <c r="BF104" s="474"/>
      <c r="BG104" s="474"/>
      <c r="BH104" s="474"/>
      <c r="BI104" s="474"/>
      <c r="BJ104" s="474"/>
      <c r="BK104" s="474"/>
      <c r="BL104" s="474"/>
      <c r="BM104" s="474"/>
      <c r="BN104" s="474"/>
      <c r="BO104" s="474"/>
      <c r="BP104" s="474"/>
      <c r="BQ104" s="474"/>
      <c r="BR104" s="474"/>
      <c r="BS104" s="474"/>
      <c r="BT104" s="474"/>
      <c r="BU104" s="474"/>
      <c r="BV104" s="474"/>
      <c r="BW104" s="474"/>
      <c r="BX104" s="474"/>
      <c r="BY104" s="474"/>
      <c r="BZ104" s="474"/>
      <c r="CA104" s="474"/>
      <c r="CB104" s="474"/>
      <c r="CC104" s="474"/>
      <c r="CD104" s="474"/>
      <c r="CE104" s="474"/>
      <c r="CF104" s="474"/>
      <c r="CG104" s="474"/>
      <c r="CH104" s="474"/>
      <c r="CI104" s="474"/>
      <c r="CJ104" s="474"/>
      <c r="CK104" s="474"/>
      <c r="CL104" s="474"/>
      <c r="CM104" s="474"/>
      <c r="CN104" s="474"/>
      <c r="CO104" s="474"/>
      <c r="CP104" s="474"/>
      <c r="CQ104" s="474"/>
      <c r="CR104" s="474"/>
      <c r="CS104" s="474"/>
      <c r="CT104" s="474"/>
      <c r="CU104" s="474"/>
      <c r="CV104" s="474"/>
      <c r="CW104" s="474"/>
      <c r="CX104" s="474"/>
    </row>
    <row r="105" spans="1:102" ht="39.6" customHeight="1" x14ac:dyDescent="0.25">
      <c r="A105" s="474"/>
      <c r="B105" s="632">
        <v>21</v>
      </c>
      <c r="C105" s="624" t="s">
        <v>1323</v>
      </c>
      <c r="D105" s="631" t="s">
        <v>1324</v>
      </c>
      <c r="E105" s="1080" t="s">
        <v>1721</v>
      </c>
      <c r="F105" s="625" t="s">
        <v>1325</v>
      </c>
      <c r="G105" s="633">
        <v>37.530406021310441</v>
      </c>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c r="AG105" s="474"/>
      <c r="AH105" s="474"/>
      <c r="AI105" s="474"/>
      <c r="AJ105" s="474"/>
      <c r="AK105" s="474"/>
      <c r="AL105" s="474"/>
      <c r="AM105" s="474"/>
      <c r="AN105" s="474"/>
      <c r="AO105" s="474"/>
      <c r="AP105" s="474"/>
      <c r="AQ105" s="474"/>
      <c r="AR105" s="474"/>
      <c r="AS105" s="474"/>
      <c r="AT105" s="474"/>
      <c r="AU105" s="474"/>
      <c r="AV105" s="474"/>
      <c r="AW105" s="474"/>
      <c r="AX105" s="474"/>
      <c r="AY105" s="474"/>
      <c r="AZ105" s="474"/>
      <c r="BA105" s="474"/>
      <c r="BB105" s="474"/>
      <c r="BC105" s="474"/>
      <c r="BD105" s="474"/>
      <c r="BE105" s="474"/>
      <c r="BF105" s="474"/>
      <c r="BG105" s="474"/>
      <c r="BH105" s="474"/>
      <c r="BI105" s="474"/>
      <c r="BJ105" s="474"/>
      <c r="BK105" s="474"/>
      <c r="BL105" s="474"/>
      <c r="BM105" s="474"/>
      <c r="BN105" s="474"/>
      <c r="BO105" s="474"/>
      <c r="BP105" s="474"/>
      <c r="BQ105" s="474"/>
      <c r="BR105" s="474"/>
      <c r="BS105" s="474"/>
      <c r="BT105" s="474"/>
      <c r="BU105" s="474"/>
      <c r="BV105" s="474"/>
      <c r="BW105" s="474"/>
      <c r="BX105" s="474"/>
      <c r="BY105" s="474"/>
      <c r="BZ105" s="474"/>
      <c r="CA105" s="474"/>
      <c r="CB105" s="474"/>
      <c r="CC105" s="474"/>
      <c r="CD105" s="474"/>
      <c r="CE105" s="474"/>
      <c r="CF105" s="474"/>
      <c r="CG105" s="474"/>
      <c r="CH105" s="474"/>
      <c r="CI105" s="474"/>
      <c r="CJ105" s="474"/>
      <c r="CK105" s="474"/>
      <c r="CL105" s="474"/>
      <c r="CM105" s="474"/>
      <c r="CN105" s="474"/>
      <c r="CO105" s="474"/>
      <c r="CP105" s="474"/>
      <c r="CQ105" s="474"/>
      <c r="CR105" s="474"/>
      <c r="CS105" s="474"/>
      <c r="CT105" s="474"/>
      <c r="CU105" s="474"/>
      <c r="CV105" s="474"/>
      <c r="CW105" s="474"/>
      <c r="CX105" s="474"/>
    </row>
    <row r="106" spans="1:102" ht="39.6" customHeight="1" x14ac:dyDescent="0.25">
      <c r="A106" s="474"/>
      <c r="B106" s="632">
        <v>21</v>
      </c>
      <c r="C106" s="624" t="s">
        <v>1323</v>
      </c>
      <c r="D106" s="631" t="s">
        <v>1296</v>
      </c>
      <c r="E106" s="1080" t="s">
        <v>1711</v>
      </c>
      <c r="F106" s="625" t="s">
        <v>1297</v>
      </c>
      <c r="G106" s="633">
        <v>72.386041093314162</v>
      </c>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4"/>
      <c r="AE106" s="474"/>
      <c r="AF106" s="474"/>
      <c r="AG106" s="474"/>
      <c r="AH106" s="474"/>
      <c r="AI106" s="474"/>
      <c r="AJ106" s="474"/>
      <c r="AK106" s="474"/>
      <c r="AL106" s="474"/>
      <c r="AM106" s="474"/>
      <c r="AN106" s="474"/>
      <c r="AO106" s="474"/>
      <c r="AP106" s="474"/>
      <c r="AQ106" s="474"/>
      <c r="AR106" s="474"/>
      <c r="AS106" s="474"/>
      <c r="AT106" s="474"/>
      <c r="AU106" s="474"/>
      <c r="AV106" s="474"/>
      <c r="AW106" s="474"/>
      <c r="AX106" s="474"/>
      <c r="AY106" s="474"/>
      <c r="AZ106" s="474"/>
      <c r="BA106" s="474"/>
      <c r="BB106" s="474"/>
      <c r="BC106" s="474"/>
      <c r="BD106" s="474"/>
      <c r="BE106" s="474"/>
      <c r="BF106" s="474"/>
      <c r="BG106" s="474"/>
      <c r="BH106" s="474"/>
      <c r="BI106" s="474"/>
      <c r="BJ106" s="474"/>
      <c r="BK106" s="474"/>
      <c r="BL106" s="474"/>
      <c r="BM106" s="474"/>
      <c r="BN106" s="474"/>
      <c r="BO106" s="474"/>
      <c r="BP106" s="474"/>
      <c r="BQ106" s="474"/>
      <c r="BR106" s="474"/>
      <c r="BS106" s="474"/>
      <c r="BT106" s="474"/>
      <c r="BU106" s="474"/>
      <c r="BV106" s="474"/>
      <c r="BW106" s="474"/>
      <c r="BX106" s="474"/>
      <c r="BY106" s="474"/>
      <c r="BZ106" s="474"/>
      <c r="CA106" s="474"/>
      <c r="CB106" s="474"/>
      <c r="CC106" s="474"/>
      <c r="CD106" s="474"/>
      <c r="CE106" s="474"/>
      <c r="CF106" s="474"/>
      <c r="CG106" s="474"/>
      <c r="CH106" s="474"/>
      <c r="CI106" s="474"/>
      <c r="CJ106" s="474"/>
      <c r="CK106" s="474"/>
      <c r="CL106" s="474"/>
      <c r="CM106" s="474"/>
      <c r="CN106" s="474"/>
      <c r="CO106" s="474"/>
      <c r="CP106" s="474"/>
      <c r="CQ106" s="474"/>
      <c r="CR106" s="474"/>
      <c r="CS106" s="474"/>
      <c r="CT106" s="474"/>
      <c r="CU106" s="474"/>
      <c r="CV106" s="474"/>
      <c r="CW106" s="474"/>
      <c r="CX106" s="474"/>
    </row>
    <row r="107" spans="1:102" ht="39.6" customHeight="1" x14ac:dyDescent="0.25">
      <c r="A107" s="474"/>
      <c r="B107" s="632">
        <v>31</v>
      </c>
      <c r="C107" s="624" t="s">
        <v>1326</v>
      </c>
      <c r="D107" s="631" t="s">
        <v>1327</v>
      </c>
      <c r="E107" s="1080" t="s">
        <v>1720</v>
      </c>
      <c r="F107" s="625" t="s">
        <v>1328</v>
      </c>
      <c r="G107" s="633">
        <v>149.10523128029629</v>
      </c>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c r="AG107" s="474"/>
      <c r="AH107" s="474"/>
      <c r="AI107" s="474"/>
      <c r="AJ107" s="474"/>
      <c r="AK107" s="474"/>
      <c r="AL107" s="474"/>
      <c r="AM107" s="474"/>
      <c r="AN107" s="474"/>
      <c r="AO107" s="474"/>
      <c r="AP107" s="474"/>
      <c r="AQ107" s="474"/>
      <c r="AR107" s="474"/>
      <c r="AS107" s="474"/>
      <c r="AT107" s="474"/>
      <c r="AU107" s="474"/>
      <c r="AV107" s="474"/>
      <c r="AW107" s="474"/>
      <c r="AX107" s="474"/>
      <c r="AY107" s="474"/>
      <c r="AZ107" s="474"/>
      <c r="BA107" s="474"/>
      <c r="BB107" s="474"/>
      <c r="BC107" s="474"/>
      <c r="BD107" s="474"/>
      <c r="BE107" s="474"/>
      <c r="BF107" s="474"/>
      <c r="BG107" s="474"/>
      <c r="BH107" s="474"/>
      <c r="BI107" s="474"/>
      <c r="BJ107" s="474"/>
      <c r="BK107" s="474"/>
      <c r="BL107" s="474"/>
      <c r="BM107" s="474"/>
      <c r="BN107" s="474"/>
      <c r="BO107" s="474"/>
      <c r="BP107" s="474"/>
      <c r="BQ107" s="474"/>
      <c r="BR107" s="474"/>
      <c r="BS107" s="474"/>
      <c r="BT107" s="474"/>
      <c r="BU107" s="474"/>
      <c r="BV107" s="474"/>
      <c r="BW107" s="474"/>
      <c r="BX107" s="474"/>
      <c r="BY107" s="474"/>
      <c r="BZ107" s="474"/>
      <c r="CA107" s="474"/>
      <c r="CB107" s="474"/>
      <c r="CC107" s="474"/>
      <c r="CD107" s="474"/>
      <c r="CE107" s="474"/>
      <c r="CF107" s="474"/>
      <c r="CG107" s="474"/>
      <c r="CH107" s="474"/>
      <c r="CI107" s="474"/>
      <c r="CJ107" s="474"/>
      <c r="CK107" s="474"/>
      <c r="CL107" s="474"/>
      <c r="CM107" s="474"/>
      <c r="CN107" s="474"/>
      <c r="CO107" s="474"/>
      <c r="CP107" s="474"/>
      <c r="CQ107" s="474"/>
      <c r="CR107" s="474"/>
      <c r="CS107" s="474"/>
      <c r="CT107" s="474"/>
      <c r="CU107" s="474"/>
      <c r="CV107" s="474"/>
      <c r="CW107" s="474"/>
      <c r="CX107" s="474"/>
    </row>
    <row r="108" spans="1:102" ht="39.6" customHeight="1" x14ac:dyDescent="0.25">
      <c r="A108" s="474"/>
      <c r="B108" s="632">
        <v>31</v>
      </c>
      <c r="C108" s="624" t="s">
        <v>1326</v>
      </c>
      <c r="D108" s="631" t="s">
        <v>1284</v>
      </c>
      <c r="E108" s="1080" t="s">
        <v>1714</v>
      </c>
      <c r="F108" s="625" t="s">
        <v>1285</v>
      </c>
      <c r="G108" s="633">
        <v>225.06384631924425</v>
      </c>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c r="AG108" s="474"/>
      <c r="AH108" s="474"/>
      <c r="AI108" s="474"/>
      <c r="AJ108" s="474"/>
      <c r="AK108" s="474"/>
      <c r="AL108" s="474"/>
      <c r="AM108" s="474"/>
      <c r="AN108" s="474"/>
      <c r="AO108" s="474"/>
      <c r="AP108" s="474"/>
      <c r="AQ108" s="474"/>
      <c r="AR108" s="474"/>
      <c r="AS108" s="474"/>
      <c r="AT108" s="474"/>
      <c r="AU108" s="474"/>
      <c r="AV108" s="474"/>
      <c r="AW108" s="474"/>
      <c r="AX108" s="474"/>
      <c r="AY108" s="474"/>
      <c r="AZ108" s="474"/>
      <c r="BA108" s="474"/>
      <c r="BB108" s="474"/>
      <c r="BC108" s="474"/>
      <c r="BD108" s="474"/>
      <c r="BE108" s="474"/>
      <c r="BF108" s="474"/>
      <c r="BG108" s="474"/>
      <c r="BH108" s="474"/>
      <c r="BI108" s="474"/>
      <c r="BJ108" s="474"/>
      <c r="BK108" s="474"/>
      <c r="BL108" s="474"/>
      <c r="BM108" s="474"/>
      <c r="BN108" s="474"/>
      <c r="BO108" s="474"/>
      <c r="BP108" s="474"/>
      <c r="BQ108" s="474"/>
      <c r="BR108" s="474"/>
      <c r="BS108" s="474"/>
      <c r="BT108" s="474"/>
      <c r="BU108" s="474"/>
      <c r="BV108" s="474"/>
      <c r="BW108" s="474"/>
      <c r="BX108" s="474"/>
      <c r="BY108" s="474"/>
      <c r="BZ108" s="474"/>
      <c r="CA108" s="474"/>
      <c r="CB108" s="474"/>
      <c r="CC108" s="474"/>
      <c r="CD108" s="474"/>
      <c r="CE108" s="474"/>
      <c r="CF108" s="474"/>
      <c r="CG108" s="474"/>
      <c r="CH108" s="474"/>
      <c r="CI108" s="474"/>
      <c r="CJ108" s="474"/>
      <c r="CK108" s="474"/>
      <c r="CL108" s="474"/>
      <c r="CM108" s="474"/>
      <c r="CN108" s="474"/>
      <c r="CO108" s="474"/>
      <c r="CP108" s="474"/>
      <c r="CQ108" s="474"/>
      <c r="CR108" s="474"/>
      <c r="CS108" s="474"/>
      <c r="CT108" s="474"/>
      <c r="CU108" s="474"/>
      <c r="CV108" s="474"/>
      <c r="CW108" s="474"/>
      <c r="CX108" s="474"/>
    </row>
    <row r="109" spans="1:102" ht="39.6" customHeight="1" x14ac:dyDescent="0.25">
      <c r="A109" s="474"/>
      <c r="B109" s="632">
        <v>31</v>
      </c>
      <c r="C109" s="624" t="s">
        <v>1326</v>
      </c>
      <c r="D109" s="631" t="s">
        <v>1329</v>
      </c>
      <c r="E109" s="1080" t="s">
        <v>1720</v>
      </c>
      <c r="F109" s="625" t="s">
        <v>1330</v>
      </c>
      <c r="G109" s="633">
        <v>28.939526688950679</v>
      </c>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4"/>
      <c r="AD109" s="474"/>
      <c r="AE109" s="474"/>
      <c r="AF109" s="474"/>
      <c r="AG109" s="474"/>
      <c r="AH109" s="474"/>
      <c r="AI109" s="474"/>
      <c r="AJ109" s="474"/>
      <c r="AK109" s="474"/>
      <c r="AL109" s="474"/>
      <c r="AM109" s="474"/>
      <c r="AN109" s="474"/>
      <c r="AO109" s="474"/>
      <c r="AP109" s="474"/>
      <c r="AQ109" s="474"/>
      <c r="AR109" s="474"/>
      <c r="AS109" s="474"/>
      <c r="AT109" s="474"/>
      <c r="AU109" s="474"/>
      <c r="AV109" s="474"/>
      <c r="AW109" s="474"/>
      <c r="AX109" s="474"/>
      <c r="AY109" s="474"/>
      <c r="AZ109" s="474"/>
      <c r="BA109" s="474"/>
      <c r="BB109" s="474"/>
      <c r="BC109" s="474"/>
      <c r="BD109" s="474"/>
      <c r="BE109" s="474"/>
      <c r="BF109" s="474"/>
      <c r="BG109" s="474"/>
      <c r="BH109" s="474"/>
      <c r="BI109" s="474"/>
      <c r="BJ109" s="474"/>
      <c r="BK109" s="474"/>
      <c r="BL109" s="474"/>
      <c r="BM109" s="474"/>
      <c r="BN109" s="474"/>
      <c r="BO109" s="474"/>
      <c r="BP109" s="474"/>
      <c r="BQ109" s="474"/>
      <c r="BR109" s="474"/>
      <c r="BS109" s="474"/>
      <c r="BT109" s="474"/>
      <c r="BU109" s="474"/>
      <c r="BV109" s="474"/>
      <c r="BW109" s="474"/>
      <c r="BX109" s="474"/>
      <c r="BY109" s="474"/>
      <c r="BZ109" s="474"/>
      <c r="CA109" s="474"/>
      <c r="CB109" s="474"/>
      <c r="CC109" s="474"/>
      <c r="CD109" s="474"/>
      <c r="CE109" s="474"/>
      <c r="CF109" s="474"/>
      <c r="CG109" s="474"/>
      <c r="CH109" s="474"/>
      <c r="CI109" s="474"/>
      <c r="CJ109" s="474"/>
      <c r="CK109" s="474"/>
      <c r="CL109" s="474"/>
      <c r="CM109" s="474"/>
      <c r="CN109" s="474"/>
      <c r="CO109" s="474"/>
      <c r="CP109" s="474"/>
      <c r="CQ109" s="474"/>
      <c r="CR109" s="474"/>
      <c r="CS109" s="474"/>
      <c r="CT109" s="474"/>
      <c r="CU109" s="474"/>
      <c r="CV109" s="474"/>
      <c r="CW109" s="474"/>
      <c r="CX109" s="474"/>
    </row>
    <row r="110" spans="1:102" ht="39.6" customHeight="1" x14ac:dyDescent="0.25">
      <c r="A110" s="474"/>
      <c r="B110" s="632">
        <v>31</v>
      </c>
      <c r="C110" s="624" t="s">
        <v>1326</v>
      </c>
      <c r="D110" s="631" t="s">
        <v>1299</v>
      </c>
      <c r="E110" s="1080" t="s">
        <v>1722</v>
      </c>
      <c r="F110" s="625" t="s">
        <v>1300</v>
      </c>
      <c r="G110" s="633">
        <v>158.13590098884552</v>
      </c>
      <c r="H110" s="474"/>
      <c r="I110" s="474"/>
      <c r="J110" s="474"/>
      <c r="K110" s="474"/>
      <c r="L110" s="474"/>
      <c r="M110" s="474"/>
      <c r="N110" s="474"/>
      <c r="O110" s="474"/>
      <c r="P110" s="474"/>
      <c r="Q110" s="474"/>
      <c r="R110" s="474"/>
      <c r="S110" s="474"/>
      <c r="T110" s="474"/>
      <c r="U110" s="474"/>
      <c r="V110" s="474"/>
      <c r="W110" s="474"/>
      <c r="X110" s="474"/>
      <c r="Y110" s="474"/>
      <c r="Z110" s="474"/>
      <c r="AA110" s="474"/>
      <c r="AB110" s="474"/>
      <c r="AC110" s="474"/>
      <c r="AD110" s="474"/>
      <c r="AE110" s="474"/>
      <c r="AF110" s="474"/>
      <c r="AG110" s="474"/>
      <c r="AH110" s="474"/>
      <c r="AI110" s="474"/>
      <c r="AJ110" s="474"/>
      <c r="AK110" s="474"/>
      <c r="AL110" s="474"/>
      <c r="AM110" s="474"/>
      <c r="AN110" s="474"/>
      <c r="AO110" s="474"/>
      <c r="AP110" s="474"/>
      <c r="AQ110" s="474"/>
      <c r="AR110" s="474"/>
      <c r="AS110" s="474"/>
      <c r="AT110" s="474"/>
      <c r="AU110" s="474"/>
      <c r="AV110" s="474"/>
      <c r="AW110" s="474"/>
      <c r="AX110" s="474"/>
      <c r="AY110" s="474"/>
      <c r="AZ110" s="474"/>
      <c r="BA110" s="474"/>
      <c r="BB110" s="474"/>
      <c r="BC110" s="474"/>
      <c r="BD110" s="474"/>
      <c r="BE110" s="474"/>
      <c r="BF110" s="474"/>
      <c r="BG110" s="474"/>
      <c r="BH110" s="474"/>
      <c r="BI110" s="474"/>
      <c r="BJ110" s="474"/>
      <c r="BK110" s="474"/>
      <c r="BL110" s="474"/>
      <c r="BM110" s="474"/>
      <c r="BN110" s="474"/>
      <c r="BO110" s="474"/>
      <c r="BP110" s="474"/>
      <c r="BQ110" s="474"/>
      <c r="BR110" s="474"/>
      <c r="BS110" s="474"/>
      <c r="BT110" s="474"/>
      <c r="BU110" s="474"/>
      <c r="BV110" s="474"/>
      <c r="BW110" s="474"/>
      <c r="BX110" s="474"/>
      <c r="BY110" s="474"/>
      <c r="BZ110" s="474"/>
      <c r="CA110" s="474"/>
      <c r="CB110" s="474"/>
      <c r="CC110" s="474"/>
      <c r="CD110" s="474"/>
      <c r="CE110" s="474"/>
      <c r="CF110" s="474"/>
      <c r="CG110" s="474"/>
      <c r="CH110" s="474"/>
      <c r="CI110" s="474"/>
      <c r="CJ110" s="474"/>
      <c r="CK110" s="474"/>
      <c r="CL110" s="474"/>
      <c r="CM110" s="474"/>
      <c r="CN110" s="474"/>
      <c r="CO110" s="474"/>
      <c r="CP110" s="474"/>
      <c r="CQ110" s="474"/>
      <c r="CR110" s="474"/>
      <c r="CS110" s="474"/>
      <c r="CT110" s="474"/>
      <c r="CU110" s="474"/>
      <c r="CV110" s="474"/>
      <c r="CW110" s="474"/>
      <c r="CX110" s="474"/>
    </row>
    <row r="111" spans="1:102" ht="39.6" customHeight="1" x14ac:dyDescent="0.25">
      <c r="A111" s="474"/>
      <c r="B111" s="632">
        <v>31</v>
      </c>
      <c r="C111" s="624" t="s">
        <v>1326</v>
      </c>
      <c r="D111" s="631" t="s">
        <v>1331</v>
      </c>
      <c r="E111" s="1080" t="s">
        <v>1723</v>
      </c>
      <c r="F111" s="625" t="s">
        <v>1332</v>
      </c>
      <c r="G111" s="633">
        <v>154.36329394796309</v>
      </c>
      <c r="H111" s="474"/>
      <c r="I111" s="474"/>
      <c r="J111" s="474"/>
      <c r="K111" s="474"/>
      <c r="L111" s="474"/>
      <c r="M111" s="474"/>
      <c r="N111" s="474"/>
      <c r="O111" s="474"/>
      <c r="P111" s="474"/>
      <c r="Q111" s="474"/>
      <c r="R111" s="474"/>
      <c r="S111" s="474"/>
      <c r="T111" s="474"/>
      <c r="U111" s="474"/>
      <c r="V111" s="474"/>
      <c r="W111" s="474"/>
      <c r="X111" s="474"/>
      <c r="Y111" s="474"/>
      <c r="Z111" s="474"/>
      <c r="AA111" s="474"/>
      <c r="AB111" s="474"/>
      <c r="AC111" s="474"/>
      <c r="AD111" s="474"/>
      <c r="AE111" s="474"/>
      <c r="AF111" s="474"/>
      <c r="AG111" s="474"/>
      <c r="AH111" s="474"/>
      <c r="AI111" s="474"/>
      <c r="AJ111" s="474"/>
      <c r="AK111" s="474"/>
      <c r="AL111" s="474"/>
      <c r="AM111" s="474"/>
      <c r="AN111" s="474"/>
      <c r="AO111" s="474"/>
      <c r="AP111" s="474"/>
      <c r="AQ111" s="474"/>
      <c r="AR111" s="474"/>
      <c r="AS111" s="474"/>
      <c r="AT111" s="474"/>
      <c r="AU111" s="474"/>
      <c r="AV111" s="474"/>
      <c r="AW111" s="474"/>
      <c r="AX111" s="474"/>
      <c r="AY111" s="474"/>
      <c r="AZ111" s="474"/>
      <c r="BA111" s="474"/>
      <c r="BB111" s="474"/>
      <c r="BC111" s="474"/>
      <c r="BD111" s="474"/>
      <c r="BE111" s="474"/>
      <c r="BF111" s="474"/>
      <c r="BG111" s="474"/>
      <c r="BH111" s="474"/>
      <c r="BI111" s="474"/>
      <c r="BJ111" s="474"/>
      <c r="BK111" s="474"/>
      <c r="BL111" s="474"/>
      <c r="BM111" s="474"/>
      <c r="BN111" s="474"/>
      <c r="BO111" s="474"/>
      <c r="BP111" s="474"/>
      <c r="BQ111" s="474"/>
      <c r="BR111" s="474"/>
      <c r="BS111" s="474"/>
      <c r="BT111" s="474"/>
      <c r="BU111" s="474"/>
      <c r="BV111" s="474"/>
      <c r="BW111" s="474"/>
      <c r="BX111" s="474"/>
      <c r="BY111" s="474"/>
      <c r="BZ111" s="474"/>
      <c r="CA111" s="474"/>
      <c r="CB111" s="474"/>
      <c r="CC111" s="474"/>
      <c r="CD111" s="474"/>
      <c r="CE111" s="474"/>
      <c r="CF111" s="474"/>
      <c r="CG111" s="474"/>
      <c r="CH111" s="474"/>
      <c r="CI111" s="474"/>
      <c r="CJ111" s="474"/>
      <c r="CK111" s="474"/>
      <c r="CL111" s="474"/>
      <c r="CM111" s="474"/>
      <c r="CN111" s="474"/>
      <c r="CO111" s="474"/>
      <c r="CP111" s="474"/>
      <c r="CQ111" s="474"/>
      <c r="CR111" s="474"/>
      <c r="CS111" s="474"/>
      <c r="CT111" s="474"/>
      <c r="CU111" s="474"/>
      <c r="CV111" s="474"/>
      <c r="CW111" s="474"/>
      <c r="CX111" s="474"/>
    </row>
    <row r="112" spans="1:102" ht="39.6" customHeight="1" x14ac:dyDescent="0.25">
      <c r="A112" s="474"/>
      <c r="B112" s="632">
        <v>32</v>
      </c>
      <c r="C112" s="624" t="s">
        <v>1333</v>
      </c>
      <c r="D112" s="631" t="s">
        <v>1334</v>
      </c>
      <c r="E112" s="1080" t="s">
        <v>1724</v>
      </c>
      <c r="F112" s="625" t="s">
        <v>1335</v>
      </c>
      <c r="G112" s="633">
        <v>9.2891014704431285</v>
      </c>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c r="AG112" s="474"/>
      <c r="AH112" s="474"/>
      <c r="AI112" s="474"/>
      <c r="AJ112" s="474"/>
      <c r="AK112" s="474"/>
      <c r="AL112" s="474"/>
      <c r="AM112" s="474"/>
      <c r="AN112" s="474"/>
      <c r="AO112" s="474"/>
      <c r="AP112" s="474"/>
      <c r="AQ112" s="474"/>
      <c r="AR112" s="474"/>
      <c r="AS112" s="474"/>
      <c r="AT112" s="474"/>
      <c r="AU112" s="474"/>
      <c r="AV112" s="474"/>
      <c r="AW112" s="474"/>
      <c r="AX112" s="474"/>
      <c r="AY112" s="474"/>
      <c r="AZ112" s="474"/>
      <c r="BA112" s="474"/>
      <c r="BB112" s="474"/>
      <c r="BC112" s="474"/>
      <c r="BD112" s="474"/>
      <c r="BE112" s="474"/>
      <c r="BF112" s="474"/>
      <c r="BG112" s="474"/>
      <c r="BH112" s="474"/>
      <c r="BI112" s="474"/>
      <c r="BJ112" s="474"/>
      <c r="BK112" s="474"/>
      <c r="BL112" s="474"/>
      <c r="BM112" s="474"/>
      <c r="BN112" s="474"/>
      <c r="BO112" s="474"/>
      <c r="BP112" s="474"/>
      <c r="BQ112" s="474"/>
      <c r="BR112" s="474"/>
      <c r="BS112" s="474"/>
      <c r="BT112" s="474"/>
      <c r="BU112" s="474"/>
      <c r="BV112" s="474"/>
      <c r="BW112" s="474"/>
      <c r="BX112" s="474"/>
      <c r="BY112" s="474"/>
      <c r="BZ112" s="474"/>
      <c r="CA112" s="474"/>
      <c r="CB112" s="474"/>
      <c r="CC112" s="474"/>
      <c r="CD112" s="474"/>
      <c r="CE112" s="474"/>
      <c r="CF112" s="474"/>
      <c r="CG112" s="474"/>
      <c r="CH112" s="474"/>
      <c r="CI112" s="474"/>
      <c r="CJ112" s="474"/>
      <c r="CK112" s="474"/>
      <c r="CL112" s="474"/>
      <c r="CM112" s="474"/>
      <c r="CN112" s="474"/>
      <c r="CO112" s="474"/>
      <c r="CP112" s="474"/>
      <c r="CQ112" s="474"/>
      <c r="CR112" s="474"/>
      <c r="CS112" s="474"/>
      <c r="CT112" s="474"/>
      <c r="CU112" s="474"/>
      <c r="CV112" s="474"/>
      <c r="CW112" s="474"/>
      <c r="CX112" s="474"/>
    </row>
    <row r="113" spans="1:102" ht="39.6" customHeight="1" x14ac:dyDescent="0.25">
      <c r="A113" s="474"/>
      <c r="B113" s="632">
        <v>32</v>
      </c>
      <c r="C113" s="624" t="s">
        <v>1333</v>
      </c>
      <c r="D113" s="631" t="s">
        <v>1329</v>
      </c>
      <c r="E113" s="1080" t="s">
        <v>1720</v>
      </c>
      <c r="F113" s="625" t="s">
        <v>1330</v>
      </c>
      <c r="G113" s="633">
        <v>34.886349896479459</v>
      </c>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74"/>
      <c r="AL113" s="474"/>
      <c r="AM113" s="474"/>
      <c r="AN113" s="474"/>
      <c r="AO113" s="474"/>
      <c r="AP113" s="474"/>
      <c r="AQ113" s="474"/>
      <c r="AR113" s="474"/>
      <c r="AS113" s="474"/>
      <c r="AT113" s="474"/>
      <c r="AU113" s="474"/>
      <c r="AV113" s="474"/>
      <c r="AW113" s="474"/>
      <c r="AX113" s="474"/>
      <c r="AY113" s="474"/>
      <c r="AZ113" s="474"/>
      <c r="BA113" s="474"/>
      <c r="BB113" s="474"/>
      <c r="BC113" s="474"/>
      <c r="BD113" s="474"/>
      <c r="BE113" s="474"/>
      <c r="BF113" s="474"/>
      <c r="BG113" s="474"/>
      <c r="BH113" s="474"/>
      <c r="BI113" s="474"/>
      <c r="BJ113" s="474"/>
      <c r="BK113" s="474"/>
      <c r="BL113" s="474"/>
      <c r="BM113" s="474"/>
      <c r="BN113" s="474"/>
      <c r="BO113" s="474"/>
      <c r="BP113" s="474"/>
      <c r="BQ113" s="474"/>
      <c r="BR113" s="474"/>
      <c r="BS113" s="474"/>
      <c r="BT113" s="474"/>
      <c r="BU113" s="474"/>
      <c r="BV113" s="474"/>
      <c r="BW113" s="474"/>
      <c r="BX113" s="474"/>
      <c r="BY113" s="474"/>
      <c r="BZ113" s="474"/>
      <c r="CA113" s="474"/>
      <c r="CB113" s="474"/>
      <c r="CC113" s="474"/>
      <c r="CD113" s="474"/>
      <c r="CE113" s="474"/>
      <c r="CF113" s="474"/>
      <c r="CG113" s="474"/>
      <c r="CH113" s="474"/>
      <c r="CI113" s="474"/>
      <c r="CJ113" s="474"/>
      <c r="CK113" s="474"/>
      <c r="CL113" s="474"/>
      <c r="CM113" s="474"/>
      <c r="CN113" s="474"/>
      <c r="CO113" s="474"/>
      <c r="CP113" s="474"/>
      <c r="CQ113" s="474"/>
      <c r="CR113" s="474"/>
      <c r="CS113" s="474"/>
      <c r="CT113" s="474"/>
      <c r="CU113" s="474"/>
      <c r="CV113" s="474"/>
      <c r="CW113" s="474"/>
      <c r="CX113" s="474"/>
    </row>
    <row r="114" spans="1:102" ht="39.6" customHeight="1" x14ac:dyDescent="0.25">
      <c r="A114" s="474"/>
      <c r="B114" s="632">
        <v>32</v>
      </c>
      <c r="C114" s="624" t="s">
        <v>1333</v>
      </c>
      <c r="D114" s="631" t="s">
        <v>1336</v>
      </c>
      <c r="E114" s="1080" t="s">
        <v>1725</v>
      </c>
      <c r="F114" s="625" t="s">
        <v>1337</v>
      </c>
      <c r="G114" s="633">
        <v>8.4155452790988523</v>
      </c>
      <c r="H114" s="474"/>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474"/>
      <c r="AZ114" s="474"/>
      <c r="BA114" s="474"/>
      <c r="BB114" s="474"/>
      <c r="BC114" s="474"/>
      <c r="BD114" s="474"/>
      <c r="BE114" s="474"/>
      <c r="BF114" s="474"/>
      <c r="BG114" s="474"/>
      <c r="BH114" s="474"/>
      <c r="BI114" s="474"/>
      <c r="BJ114" s="474"/>
      <c r="BK114" s="474"/>
      <c r="BL114" s="474"/>
      <c r="BM114" s="474"/>
      <c r="BN114" s="474"/>
      <c r="BO114" s="474"/>
      <c r="BP114" s="474"/>
      <c r="BQ114" s="474"/>
      <c r="BR114" s="474"/>
      <c r="BS114" s="474"/>
      <c r="BT114" s="474"/>
      <c r="BU114" s="474"/>
      <c r="BV114" s="474"/>
      <c r="BW114" s="474"/>
      <c r="BX114" s="474"/>
      <c r="BY114" s="474"/>
      <c r="BZ114" s="474"/>
      <c r="CA114" s="474"/>
      <c r="CB114" s="474"/>
      <c r="CC114" s="474"/>
      <c r="CD114" s="474"/>
      <c r="CE114" s="474"/>
      <c r="CF114" s="474"/>
      <c r="CG114" s="474"/>
      <c r="CH114" s="474"/>
      <c r="CI114" s="474"/>
      <c r="CJ114" s="474"/>
      <c r="CK114" s="474"/>
      <c r="CL114" s="474"/>
      <c r="CM114" s="474"/>
      <c r="CN114" s="474"/>
      <c r="CO114" s="474"/>
      <c r="CP114" s="474"/>
      <c r="CQ114" s="474"/>
      <c r="CR114" s="474"/>
      <c r="CS114" s="474"/>
      <c r="CT114" s="474"/>
      <c r="CU114" s="474"/>
      <c r="CV114" s="474"/>
      <c r="CW114" s="474"/>
      <c r="CX114" s="474"/>
    </row>
    <row r="115" spans="1:102" ht="39.6" customHeight="1" x14ac:dyDescent="0.25">
      <c r="A115" s="474"/>
      <c r="B115" s="632">
        <v>32</v>
      </c>
      <c r="C115" s="624" t="s">
        <v>1333</v>
      </c>
      <c r="D115" s="631" t="s">
        <v>1284</v>
      </c>
      <c r="E115" s="1080" t="s">
        <v>1705</v>
      </c>
      <c r="F115" s="625" t="s">
        <v>1285</v>
      </c>
      <c r="G115" s="633">
        <v>245.41703578177101</v>
      </c>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474"/>
      <c r="AZ115" s="474"/>
      <c r="BA115" s="474"/>
      <c r="BB115" s="474"/>
      <c r="BC115" s="474"/>
      <c r="BD115" s="474"/>
      <c r="BE115" s="474"/>
      <c r="BF115" s="474"/>
      <c r="BG115" s="474"/>
      <c r="BH115" s="474"/>
      <c r="BI115" s="474"/>
      <c r="BJ115" s="474"/>
      <c r="BK115" s="474"/>
      <c r="BL115" s="474"/>
      <c r="BM115" s="474"/>
      <c r="BN115" s="474"/>
      <c r="BO115" s="474"/>
      <c r="BP115" s="474"/>
      <c r="BQ115" s="474"/>
      <c r="BR115" s="474"/>
      <c r="BS115" s="474"/>
      <c r="BT115" s="474"/>
      <c r="BU115" s="474"/>
      <c r="BV115" s="474"/>
      <c r="BW115" s="474"/>
      <c r="BX115" s="474"/>
      <c r="BY115" s="474"/>
      <c r="BZ115" s="474"/>
      <c r="CA115" s="474"/>
      <c r="CB115" s="474"/>
      <c r="CC115" s="474"/>
      <c r="CD115" s="474"/>
      <c r="CE115" s="474"/>
      <c r="CF115" s="474"/>
      <c r="CG115" s="474"/>
      <c r="CH115" s="474"/>
      <c r="CI115" s="474"/>
      <c r="CJ115" s="474"/>
      <c r="CK115" s="474"/>
      <c r="CL115" s="474"/>
      <c r="CM115" s="474"/>
      <c r="CN115" s="474"/>
      <c r="CO115" s="474"/>
      <c r="CP115" s="474"/>
      <c r="CQ115" s="474"/>
      <c r="CR115" s="474"/>
      <c r="CS115" s="474"/>
      <c r="CT115" s="474"/>
      <c r="CU115" s="474"/>
      <c r="CV115" s="474"/>
      <c r="CW115" s="474"/>
      <c r="CX115" s="474"/>
    </row>
    <row r="116" spans="1:102" ht="39.6" customHeight="1" x14ac:dyDescent="0.25">
      <c r="A116" s="474"/>
      <c r="B116" s="632">
        <v>32</v>
      </c>
      <c r="C116" s="624" t="s">
        <v>1333</v>
      </c>
      <c r="D116" s="631" t="s">
        <v>1331</v>
      </c>
      <c r="E116" s="1080" t="s">
        <v>1723</v>
      </c>
      <c r="F116" s="625" t="s">
        <v>1332</v>
      </c>
      <c r="G116" s="633">
        <v>115.0706531148775</v>
      </c>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4"/>
      <c r="AD116" s="474"/>
      <c r="AE116" s="474"/>
      <c r="AF116" s="474"/>
      <c r="AG116" s="474"/>
      <c r="AH116" s="474"/>
      <c r="AI116" s="474"/>
      <c r="AJ116" s="474"/>
      <c r="AK116" s="474"/>
      <c r="AL116" s="474"/>
      <c r="AM116" s="474"/>
      <c r="AN116" s="474"/>
      <c r="AO116" s="474"/>
      <c r="AP116" s="474"/>
      <c r="AQ116" s="474"/>
      <c r="AR116" s="474"/>
      <c r="AS116" s="474"/>
      <c r="AT116" s="474"/>
      <c r="AU116" s="474"/>
      <c r="AV116" s="474"/>
      <c r="AW116" s="474"/>
      <c r="AX116" s="474"/>
      <c r="AY116" s="474"/>
      <c r="AZ116" s="474"/>
      <c r="BA116" s="474"/>
      <c r="BB116" s="474"/>
      <c r="BC116" s="474"/>
      <c r="BD116" s="474"/>
      <c r="BE116" s="474"/>
      <c r="BF116" s="474"/>
      <c r="BG116" s="474"/>
      <c r="BH116" s="474"/>
      <c r="BI116" s="474"/>
      <c r="BJ116" s="474"/>
      <c r="BK116" s="474"/>
      <c r="BL116" s="474"/>
      <c r="BM116" s="474"/>
      <c r="BN116" s="474"/>
      <c r="BO116" s="474"/>
      <c r="BP116" s="474"/>
      <c r="BQ116" s="474"/>
      <c r="BR116" s="474"/>
      <c r="BS116" s="474"/>
      <c r="BT116" s="474"/>
      <c r="BU116" s="474"/>
      <c r="BV116" s="474"/>
      <c r="BW116" s="474"/>
      <c r="BX116" s="474"/>
      <c r="BY116" s="474"/>
      <c r="BZ116" s="474"/>
      <c r="CA116" s="474"/>
      <c r="CB116" s="474"/>
      <c r="CC116" s="474"/>
      <c r="CD116" s="474"/>
      <c r="CE116" s="474"/>
      <c r="CF116" s="474"/>
      <c r="CG116" s="474"/>
      <c r="CH116" s="474"/>
      <c r="CI116" s="474"/>
      <c r="CJ116" s="474"/>
      <c r="CK116" s="474"/>
      <c r="CL116" s="474"/>
      <c r="CM116" s="474"/>
      <c r="CN116" s="474"/>
      <c r="CO116" s="474"/>
      <c r="CP116" s="474"/>
      <c r="CQ116" s="474"/>
      <c r="CR116" s="474"/>
      <c r="CS116" s="474"/>
      <c r="CT116" s="474"/>
      <c r="CU116" s="474"/>
      <c r="CV116" s="474"/>
      <c r="CW116" s="474"/>
      <c r="CX116" s="474"/>
    </row>
    <row r="117" spans="1:102" ht="39.6" customHeight="1" x14ac:dyDescent="0.25">
      <c r="A117" s="474"/>
      <c r="B117" s="632">
        <v>34</v>
      </c>
      <c r="C117" s="624" t="s">
        <v>1338</v>
      </c>
      <c r="D117" s="631" t="s">
        <v>1296</v>
      </c>
      <c r="E117" s="1080" t="s">
        <v>1711</v>
      </c>
      <c r="F117" s="625" t="s">
        <v>1297</v>
      </c>
      <c r="G117" s="633">
        <v>912.20889168713416</v>
      </c>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4"/>
      <c r="AD117" s="474"/>
      <c r="AE117" s="474"/>
      <c r="AF117" s="474"/>
      <c r="AG117" s="474"/>
      <c r="AH117" s="474"/>
      <c r="AI117" s="474"/>
      <c r="AJ117" s="474"/>
      <c r="AK117" s="474"/>
      <c r="AL117" s="474"/>
      <c r="AM117" s="474"/>
      <c r="AN117" s="474"/>
      <c r="AO117" s="474"/>
      <c r="AP117" s="474"/>
      <c r="AQ117" s="474"/>
      <c r="AR117" s="474"/>
      <c r="AS117" s="474"/>
      <c r="AT117" s="474"/>
      <c r="AU117" s="474"/>
      <c r="AV117" s="474"/>
      <c r="AW117" s="474"/>
      <c r="AX117" s="474"/>
      <c r="AY117" s="474"/>
      <c r="AZ117" s="474"/>
      <c r="BA117" s="474"/>
      <c r="BB117" s="474"/>
      <c r="BC117" s="474"/>
      <c r="BD117" s="474"/>
      <c r="BE117" s="474"/>
      <c r="BF117" s="474"/>
      <c r="BG117" s="474"/>
      <c r="BH117" s="474"/>
      <c r="BI117" s="474"/>
      <c r="BJ117" s="474"/>
      <c r="BK117" s="474"/>
      <c r="BL117" s="474"/>
      <c r="BM117" s="474"/>
      <c r="BN117" s="474"/>
      <c r="BO117" s="474"/>
      <c r="BP117" s="474"/>
      <c r="BQ117" s="474"/>
      <c r="BR117" s="474"/>
      <c r="BS117" s="474"/>
      <c r="BT117" s="474"/>
      <c r="BU117" s="474"/>
      <c r="BV117" s="474"/>
      <c r="BW117" s="474"/>
      <c r="BX117" s="474"/>
      <c r="BY117" s="474"/>
      <c r="BZ117" s="474"/>
      <c r="CA117" s="474"/>
      <c r="CB117" s="474"/>
      <c r="CC117" s="474"/>
      <c r="CD117" s="474"/>
      <c r="CE117" s="474"/>
      <c r="CF117" s="474"/>
      <c r="CG117" s="474"/>
      <c r="CH117" s="474"/>
      <c r="CI117" s="474"/>
      <c r="CJ117" s="474"/>
      <c r="CK117" s="474"/>
      <c r="CL117" s="474"/>
      <c r="CM117" s="474"/>
      <c r="CN117" s="474"/>
      <c r="CO117" s="474"/>
      <c r="CP117" s="474"/>
      <c r="CQ117" s="474"/>
      <c r="CR117" s="474"/>
      <c r="CS117" s="474"/>
      <c r="CT117" s="474"/>
      <c r="CU117" s="474"/>
      <c r="CV117" s="474"/>
      <c r="CW117" s="474"/>
      <c r="CX117" s="474"/>
    </row>
    <row r="118" spans="1:102" ht="39.6" customHeight="1" x14ac:dyDescent="0.25">
      <c r="A118" s="474"/>
      <c r="B118" s="632">
        <v>34</v>
      </c>
      <c r="C118" s="624" t="s">
        <v>1338</v>
      </c>
      <c r="D118" s="631" t="s">
        <v>1289</v>
      </c>
      <c r="E118" s="1080" t="s">
        <v>1707</v>
      </c>
      <c r="F118" s="625" t="s">
        <v>1290</v>
      </c>
      <c r="G118" s="633">
        <v>1319.4407473433548</v>
      </c>
      <c r="H118" s="474"/>
      <c r="I118" s="474"/>
      <c r="J118" s="474"/>
      <c r="K118" s="474"/>
      <c r="L118" s="474"/>
      <c r="M118" s="474"/>
      <c r="N118" s="474"/>
      <c r="O118" s="474"/>
      <c r="P118" s="474"/>
      <c r="Q118" s="474"/>
      <c r="R118" s="474"/>
      <c r="S118" s="474"/>
      <c r="T118" s="474"/>
      <c r="U118" s="474"/>
      <c r="V118" s="474"/>
      <c r="W118" s="474"/>
      <c r="X118" s="474"/>
      <c r="Y118" s="474"/>
      <c r="Z118" s="474"/>
      <c r="AA118" s="474"/>
      <c r="AB118" s="474"/>
      <c r="AC118" s="474"/>
      <c r="AD118" s="474"/>
      <c r="AE118" s="474"/>
      <c r="AF118" s="474"/>
      <c r="AG118" s="474"/>
      <c r="AH118" s="474"/>
      <c r="AI118" s="474"/>
      <c r="AJ118" s="474"/>
      <c r="AK118" s="474"/>
      <c r="AL118" s="474"/>
      <c r="AM118" s="474"/>
      <c r="AN118" s="474"/>
      <c r="AO118" s="474"/>
      <c r="AP118" s="474"/>
      <c r="AQ118" s="474"/>
      <c r="AR118" s="474"/>
      <c r="AS118" s="474"/>
      <c r="AT118" s="474"/>
      <c r="AU118" s="474"/>
      <c r="AV118" s="474"/>
      <c r="AW118" s="474"/>
      <c r="AX118" s="474"/>
      <c r="AY118" s="474"/>
      <c r="AZ118" s="474"/>
      <c r="BA118" s="474"/>
      <c r="BB118" s="474"/>
      <c r="BC118" s="474"/>
      <c r="BD118" s="474"/>
      <c r="BE118" s="474"/>
      <c r="BF118" s="474"/>
      <c r="BG118" s="474"/>
      <c r="BH118" s="474"/>
      <c r="BI118" s="474"/>
      <c r="BJ118" s="474"/>
      <c r="BK118" s="474"/>
      <c r="BL118" s="474"/>
      <c r="BM118" s="474"/>
      <c r="BN118" s="474"/>
      <c r="BO118" s="474"/>
      <c r="BP118" s="474"/>
      <c r="BQ118" s="474"/>
      <c r="BR118" s="474"/>
      <c r="BS118" s="474"/>
      <c r="BT118" s="474"/>
      <c r="BU118" s="474"/>
      <c r="BV118" s="474"/>
      <c r="BW118" s="474"/>
      <c r="BX118" s="474"/>
      <c r="BY118" s="474"/>
      <c r="BZ118" s="474"/>
      <c r="CA118" s="474"/>
      <c r="CB118" s="474"/>
      <c r="CC118" s="474"/>
      <c r="CD118" s="474"/>
      <c r="CE118" s="474"/>
      <c r="CF118" s="474"/>
      <c r="CG118" s="474"/>
      <c r="CH118" s="474"/>
      <c r="CI118" s="474"/>
      <c r="CJ118" s="474"/>
      <c r="CK118" s="474"/>
      <c r="CL118" s="474"/>
      <c r="CM118" s="474"/>
      <c r="CN118" s="474"/>
      <c r="CO118" s="474"/>
      <c r="CP118" s="474"/>
      <c r="CQ118" s="474"/>
      <c r="CR118" s="474"/>
      <c r="CS118" s="474"/>
      <c r="CT118" s="474"/>
      <c r="CU118" s="474"/>
      <c r="CV118" s="474"/>
      <c r="CW118" s="474"/>
      <c r="CX118" s="474"/>
    </row>
    <row r="119" spans="1:102" ht="39.6" customHeight="1" x14ac:dyDescent="0.25">
      <c r="A119" s="474"/>
      <c r="B119" s="632">
        <v>35</v>
      </c>
      <c r="C119" s="624" t="s">
        <v>1339</v>
      </c>
      <c r="D119" s="631" t="s">
        <v>1309</v>
      </c>
      <c r="E119" s="1080" t="s">
        <v>1726</v>
      </c>
      <c r="F119" s="625" t="s">
        <v>1310</v>
      </c>
      <c r="G119" s="633">
        <v>94.6520399928214</v>
      </c>
      <c r="H119" s="474"/>
      <c r="I119" s="474"/>
      <c r="J119" s="474"/>
      <c r="K119" s="474"/>
      <c r="L119" s="474"/>
      <c r="M119" s="474"/>
      <c r="N119" s="474"/>
      <c r="O119" s="474"/>
      <c r="P119" s="474"/>
      <c r="Q119" s="474"/>
      <c r="R119" s="474"/>
      <c r="S119" s="474"/>
      <c r="T119" s="474"/>
      <c r="U119" s="474"/>
      <c r="V119" s="474"/>
      <c r="W119" s="474"/>
      <c r="X119" s="474"/>
      <c r="Y119" s="474"/>
      <c r="Z119" s="474"/>
      <c r="AA119" s="474"/>
      <c r="AB119" s="474"/>
      <c r="AC119" s="474"/>
      <c r="AD119" s="474"/>
      <c r="AE119" s="474"/>
      <c r="AF119" s="474"/>
      <c r="AG119" s="474"/>
      <c r="AH119" s="474"/>
      <c r="AI119" s="474"/>
      <c r="AJ119" s="474"/>
      <c r="AK119" s="474"/>
      <c r="AL119" s="474"/>
      <c r="AM119" s="474"/>
      <c r="AN119" s="474"/>
      <c r="AO119" s="474"/>
      <c r="AP119" s="474"/>
      <c r="AQ119" s="474"/>
      <c r="AR119" s="474"/>
      <c r="AS119" s="474"/>
      <c r="AT119" s="474"/>
      <c r="AU119" s="474"/>
      <c r="AV119" s="474"/>
      <c r="AW119" s="474"/>
      <c r="AX119" s="474"/>
      <c r="AY119" s="474"/>
      <c r="AZ119" s="474"/>
      <c r="BA119" s="474"/>
      <c r="BB119" s="474"/>
      <c r="BC119" s="474"/>
      <c r="BD119" s="474"/>
      <c r="BE119" s="474"/>
      <c r="BF119" s="474"/>
      <c r="BG119" s="474"/>
      <c r="BH119" s="474"/>
      <c r="BI119" s="474"/>
      <c r="BJ119" s="474"/>
      <c r="BK119" s="474"/>
      <c r="BL119" s="474"/>
      <c r="BM119" s="474"/>
      <c r="BN119" s="474"/>
      <c r="BO119" s="474"/>
      <c r="BP119" s="474"/>
      <c r="BQ119" s="474"/>
      <c r="BR119" s="474"/>
      <c r="BS119" s="474"/>
      <c r="BT119" s="474"/>
      <c r="BU119" s="474"/>
      <c r="BV119" s="474"/>
      <c r="BW119" s="474"/>
      <c r="BX119" s="474"/>
      <c r="BY119" s="474"/>
      <c r="BZ119" s="474"/>
      <c r="CA119" s="474"/>
      <c r="CB119" s="474"/>
      <c r="CC119" s="474"/>
      <c r="CD119" s="474"/>
      <c r="CE119" s="474"/>
      <c r="CF119" s="474"/>
      <c r="CG119" s="474"/>
      <c r="CH119" s="474"/>
      <c r="CI119" s="474"/>
      <c r="CJ119" s="474"/>
      <c r="CK119" s="474"/>
      <c r="CL119" s="474"/>
      <c r="CM119" s="474"/>
      <c r="CN119" s="474"/>
      <c r="CO119" s="474"/>
      <c r="CP119" s="474"/>
      <c r="CQ119" s="474"/>
      <c r="CR119" s="474"/>
      <c r="CS119" s="474"/>
      <c r="CT119" s="474"/>
      <c r="CU119" s="474"/>
      <c r="CV119" s="474"/>
      <c r="CW119" s="474"/>
      <c r="CX119" s="474"/>
    </row>
    <row r="120" spans="1:102" ht="39.6" customHeight="1" x14ac:dyDescent="0.25">
      <c r="A120" s="474"/>
      <c r="B120" s="632">
        <v>35</v>
      </c>
      <c r="C120" s="624" t="s">
        <v>1339</v>
      </c>
      <c r="D120" s="631" t="s">
        <v>1334</v>
      </c>
      <c r="E120" s="1080" t="s">
        <v>1724</v>
      </c>
      <c r="F120" s="625" t="s">
        <v>1335</v>
      </c>
      <c r="G120" s="633">
        <v>17.635487478638616</v>
      </c>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c r="AG120" s="474"/>
      <c r="AH120" s="474"/>
      <c r="AI120" s="474"/>
      <c r="AJ120" s="474"/>
      <c r="AK120" s="474"/>
      <c r="AL120" s="474"/>
      <c r="AM120" s="474"/>
      <c r="AN120" s="474"/>
      <c r="AO120" s="474"/>
      <c r="AP120" s="474"/>
      <c r="AQ120" s="474"/>
      <c r="AR120" s="474"/>
      <c r="AS120" s="474"/>
      <c r="AT120" s="474"/>
      <c r="AU120" s="474"/>
      <c r="AV120" s="474"/>
      <c r="AW120" s="474"/>
      <c r="AX120" s="474"/>
      <c r="AY120" s="474"/>
      <c r="AZ120" s="474"/>
      <c r="BA120" s="474"/>
      <c r="BB120" s="474"/>
      <c r="BC120" s="474"/>
      <c r="BD120" s="474"/>
      <c r="BE120" s="474"/>
      <c r="BF120" s="474"/>
      <c r="BG120" s="474"/>
      <c r="BH120" s="474"/>
      <c r="BI120" s="474"/>
      <c r="BJ120" s="474"/>
      <c r="BK120" s="474"/>
      <c r="BL120" s="474"/>
      <c r="BM120" s="474"/>
      <c r="BN120" s="474"/>
      <c r="BO120" s="474"/>
      <c r="BP120" s="474"/>
      <c r="BQ120" s="474"/>
      <c r="BR120" s="474"/>
      <c r="BS120" s="474"/>
      <c r="BT120" s="474"/>
      <c r="BU120" s="474"/>
      <c r="BV120" s="474"/>
      <c r="BW120" s="474"/>
      <c r="BX120" s="474"/>
      <c r="BY120" s="474"/>
      <c r="BZ120" s="474"/>
      <c r="CA120" s="474"/>
      <c r="CB120" s="474"/>
      <c r="CC120" s="474"/>
      <c r="CD120" s="474"/>
      <c r="CE120" s="474"/>
      <c r="CF120" s="474"/>
      <c r="CG120" s="474"/>
      <c r="CH120" s="474"/>
      <c r="CI120" s="474"/>
      <c r="CJ120" s="474"/>
      <c r="CK120" s="474"/>
      <c r="CL120" s="474"/>
      <c r="CM120" s="474"/>
      <c r="CN120" s="474"/>
      <c r="CO120" s="474"/>
      <c r="CP120" s="474"/>
      <c r="CQ120" s="474"/>
      <c r="CR120" s="474"/>
      <c r="CS120" s="474"/>
      <c r="CT120" s="474"/>
      <c r="CU120" s="474"/>
      <c r="CV120" s="474"/>
      <c r="CW120" s="474"/>
      <c r="CX120" s="474"/>
    </row>
    <row r="121" spans="1:102" ht="39.6" customHeight="1" x14ac:dyDescent="0.25">
      <c r="A121" s="474"/>
      <c r="B121" s="632">
        <v>35</v>
      </c>
      <c r="C121" s="624" t="s">
        <v>1339</v>
      </c>
      <c r="D121" s="631" t="s">
        <v>1284</v>
      </c>
      <c r="E121" s="1080" t="s">
        <v>1714</v>
      </c>
      <c r="F121" s="625" t="s">
        <v>1285</v>
      </c>
      <c r="G121" s="633">
        <v>234.11628714382391</v>
      </c>
      <c r="H121" s="474"/>
      <c r="I121" s="474"/>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474"/>
      <c r="AL121" s="474"/>
      <c r="AM121" s="474"/>
      <c r="AN121" s="474"/>
      <c r="AO121" s="474"/>
      <c r="AP121" s="474"/>
      <c r="AQ121" s="474"/>
      <c r="AR121" s="474"/>
      <c r="AS121" s="474"/>
      <c r="AT121" s="474"/>
      <c r="AU121" s="474"/>
      <c r="AV121" s="474"/>
      <c r="AW121" s="474"/>
      <c r="AX121" s="474"/>
      <c r="AY121" s="474"/>
      <c r="AZ121" s="474"/>
      <c r="BA121" s="474"/>
      <c r="BB121" s="474"/>
      <c r="BC121" s="474"/>
      <c r="BD121" s="474"/>
      <c r="BE121" s="474"/>
      <c r="BF121" s="474"/>
      <c r="BG121" s="474"/>
      <c r="BH121" s="474"/>
      <c r="BI121" s="474"/>
      <c r="BJ121" s="474"/>
      <c r="BK121" s="474"/>
      <c r="BL121" s="474"/>
      <c r="BM121" s="474"/>
      <c r="BN121" s="474"/>
      <c r="BO121" s="474"/>
      <c r="BP121" s="474"/>
      <c r="BQ121" s="474"/>
      <c r="BR121" s="474"/>
      <c r="BS121" s="474"/>
      <c r="BT121" s="474"/>
      <c r="BU121" s="474"/>
      <c r="BV121" s="474"/>
      <c r="BW121" s="474"/>
      <c r="BX121" s="474"/>
      <c r="BY121" s="474"/>
      <c r="BZ121" s="474"/>
      <c r="CA121" s="474"/>
      <c r="CB121" s="474"/>
      <c r="CC121" s="474"/>
      <c r="CD121" s="474"/>
      <c r="CE121" s="474"/>
      <c r="CF121" s="474"/>
      <c r="CG121" s="474"/>
      <c r="CH121" s="474"/>
      <c r="CI121" s="474"/>
      <c r="CJ121" s="474"/>
      <c r="CK121" s="474"/>
      <c r="CL121" s="474"/>
      <c r="CM121" s="474"/>
      <c r="CN121" s="474"/>
      <c r="CO121" s="474"/>
      <c r="CP121" s="474"/>
      <c r="CQ121" s="474"/>
      <c r="CR121" s="474"/>
      <c r="CS121" s="474"/>
      <c r="CT121" s="474"/>
      <c r="CU121" s="474"/>
      <c r="CV121" s="474"/>
      <c r="CW121" s="474"/>
      <c r="CX121" s="474"/>
    </row>
    <row r="122" spans="1:102" ht="39.6" customHeight="1" x14ac:dyDescent="0.25">
      <c r="A122" s="474"/>
      <c r="B122" s="632">
        <v>35</v>
      </c>
      <c r="C122" s="624" t="s">
        <v>1339</v>
      </c>
      <c r="D122" s="631" t="s">
        <v>1296</v>
      </c>
      <c r="E122" s="1080" t="s">
        <v>1711</v>
      </c>
      <c r="F122" s="625" t="s">
        <v>1297</v>
      </c>
      <c r="G122" s="633">
        <v>232.03275488620002</v>
      </c>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4"/>
      <c r="AD122" s="474"/>
      <c r="AE122" s="474"/>
      <c r="AF122" s="474"/>
      <c r="AG122" s="474"/>
      <c r="AH122" s="474"/>
      <c r="AI122" s="474"/>
      <c r="AJ122" s="474"/>
      <c r="AK122" s="474"/>
      <c r="AL122" s="474"/>
      <c r="AM122" s="474"/>
      <c r="AN122" s="474"/>
      <c r="AO122" s="474"/>
      <c r="AP122" s="474"/>
      <c r="AQ122" s="474"/>
      <c r="AR122" s="474"/>
      <c r="AS122" s="474"/>
      <c r="AT122" s="474"/>
      <c r="AU122" s="474"/>
      <c r="AV122" s="474"/>
      <c r="AW122" s="474"/>
      <c r="AX122" s="474"/>
      <c r="AY122" s="474"/>
      <c r="AZ122" s="474"/>
      <c r="BA122" s="474"/>
      <c r="BB122" s="474"/>
      <c r="BC122" s="474"/>
      <c r="BD122" s="474"/>
      <c r="BE122" s="474"/>
      <c r="BF122" s="474"/>
      <c r="BG122" s="474"/>
      <c r="BH122" s="474"/>
      <c r="BI122" s="474"/>
      <c r="BJ122" s="474"/>
      <c r="BK122" s="474"/>
      <c r="BL122" s="474"/>
      <c r="BM122" s="474"/>
      <c r="BN122" s="474"/>
      <c r="BO122" s="474"/>
      <c r="BP122" s="474"/>
      <c r="BQ122" s="474"/>
      <c r="BR122" s="474"/>
      <c r="BS122" s="474"/>
      <c r="BT122" s="474"/>
      <c r="BU122" s="474"/>
      <c r="BV122" s="474"/>
      <c r="BW122" s="474"/>
      <c r="BX122" s="474"/>
      <c r="BY122" s="474"/>
      <c r="BZ122" s="474"/>
      <c r="CA122" s="474"/>
      <c r="CB122" s="474"/>
      <c r="CC122" s="474"/>
      <c r="CD122" s="474"/>
      <c r="CE122" s="474"/>
      <c r="CF122" s="474"/>
      <c r="CG122" s="474"/>
      <c r="CH122" s="474"/>
      <c r="CI122" s="474"/>
      <c r="CJ122" s="474"/>
      <c r="CK122" s="474"/>
      <c r="CL122" s="474"/>
      <c r="CM122" s="474"/>
      <c r="CN122" s="474"/>
      <c r="CO122" s="474"/>
      <c r="CP122" s="474"/>
      <c r="CQ122" s="474"/>
      <c r="CR122" s="474"/>
      <c r="CS122" s="474"/>
      <c r="CT122" s="474"/>
      <c r="CU122" s="474"/>
      <c r="CV122" s="474"/>
      <c r="CW122" s="474"/>
      <c r="CX122" s="474"/>
    </row>
    <row r="123" spans="1:102" ht="39.6" customHeight="1" x14ac:dyDescent="0.25">
      <c r="A123" s="474"/>
      <c r="B123" s="632">
        <v>35</v>
      </c>
      <c r="C123" s="624" t="s">
        <v>1339</v>
      </c>
      <c r="D123" s="631" t="s">
        <v>1336</v>
      </c>
      <c r="E123" s="1080" t="s">
        <v>1725</v>
      </c>
      <c r="F123" s="625" t="s">
        <v>1337</v>
      </c>
      <c r="G123" s="633">
        <v>35.984075460241037</v>
      </c>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c r="AG123" s="474"/>
      <c r="AH123" s="474"/>
      <c r="AI123" s="474"/>
      <c r="AJ123" s="474"/>
      <c r="AK123" s="474"/>
      <c r="AL123" s="474"/>
      <c r="AM123" s="474"/>
      <c r="AN123" s="474"/>
      <c r="AO123" s="474"/>
      <c r="AP123" s="474"/>
      <c r="AQ123" s="474"/>
      <c r="AR123" s="474"/>
      <c r="AS123" s="474"/>
      <c r="AT123" s="474"/>
      <c r="AU123" s="474"/>
      <c r="AV123" s="474"/>
      <c r="AW123" s="474"/>
      <c r="AX123" s="474"/>
      <c r="AY123" s="474"/>
      <c r="AZ123" s="474"/>
      <c r="BA123" s="474"/>
      <c r="BB123" s="474"/>
      <c r="BC123" s="474"/>
      <c r="BD123" s="474"/>
      <c r="BE123" s="474"/>
      <c r="BF123" s="474"/>
      <c r="BG123" s="474"/>
      <c r="BH123" s="474"/>
      <c r="BI123" s="474"/>
      <c r="BJ123" s="474"/>
      <c r="BK123" s="474"/>
      <c r="BL123" s="474"/>
      <c r="BM123" s="474"/>
      <c r="BN123" s="474"/>
      <c r="BO123" s="474"/>
      <c r="BP123" s="474"/>
      <c r="BQ123" s="474"/>
      <c r="BR123" s="474"/>
      <c r="BS123" s="474"/>
      <c r="BT123" s="474"/>
      <c r="BU123" s="474"/>
      <c r="BV123" s="474"/>
      <c r="BW123" s="474"/>
      <c r="BX123" s="474"/>
      <c r="BY123" s="474"/>
      <c r="BZ123" s="474"/>
      <c r="CA123" s="474"/>
      <c r="CB123" s="474"/>
      <c r="CC123" s="474"/>
      <c r="CD123" s="474"/>
      <c r="CE123" s="474"/>
      <c r="CF123" s="474"/>
      <c r="CG123" s="474"/>
      <c r="CH123" s="474"/>
      <c r="CI123" s="474"/>
      <c r="CJ123" s="474"/>
      <c r="CK123" s="474"/>
      <c r="CL123" s="474"/>
      <c r="CM123" s="474"/>
      <c r="CN123" s="474"/>
      <c r="CO123" s="474"/>
      <c r="CP123" s="474"/>
      <c r="CQ123" s="474"/>
      <c r="CR123" s="474"/>
      <c r="CS123" s="474"/>
      <c r="CT123" s="474"/>
      <c r="CU123" s="474"/>
      <c r="CV123" s="474"/>
      <c r="CW123" s="474"/>
      <c r="CX123" s="474"/>
    </row>
    <row r="124" spans="1:102" ht="39.6" customHeight="1" x14ac:dyDescent="0.25">
      <c r="A124" s="474"/>
      <c r="B124" s="632">
        <v>35</v>
      </c>
      <c r="C124" s="624" t="s">
        <v>1339</v>
      </c>
      <c r="D124" s="631" t="s">
        <v>1289</v>
      </c>
      <c r="E124" s="1080" t="s">
        <v>1707</v>
      </c>
      <c r="F124" s="625" t="s">
        <v>1290</v>
      </c>
      <c r="G124" s="633">
        <v>1113.5382431504693</v>
      </c>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c r="AG124" s="474"/>
      <c r="AH124" s="474"/>
      <c r="AI124" s="474"/>
      <c r="AJ124" s="474"/>
      <c r="AK124" s="474"/>
      <c r="AL124" s="474"/>
      <c r="AM124" s="474"/>
      <c r="AN124" s="474"/>
      <c r="AO124" s="474"/>
      <c r="AP124" s="474"/>
      <c r="AQ124" s="474"/>
      <c r="AR124" s="474"/>
      <c r="AS124" s="474"/>
      <c r="AT124" s="474"/>
      <c r="AU124" s="474"/>
      <c r="AV124" s="474"/>
      <c r="AW124" s="474"/>
      <c r="AX124" s="474"/>
      <c r="AY124" s="474"/>
      <c r="AZ124" s="474"/>
      <c r="BA124" s="474"/>
      <c r="BB124" s="474"/>
      <c r="BC124" s="474"/>
      <c r="BD124" s="474"/>
      <c r="BE124" s="474"/>
      <c r="BF124" s="474"/>
      <c r="BG124" s="474"/>
      <c r="BH124" s="474"/>
      <c r="BI124" s="474"/>
      <c r="BJ124" s="474"/>
      <c r="BK124" s="474"/>
      <c r="BL124" s="474"/>
      <c r="BM124" s="474"/>
      <c r="BN124" s="474"/>
      <c r="BO124" s="474"/>
      <c r="BP124" s="474"/>
      <c r="BQ124" s="474"/>
      <c r="BR124" s="474"/>
      <c r="BS124" s="474"/>
      <c r="BT124" s="474"/>
      <c r="BU124" s="474"/>
      <c r="BV124" s="474"/>
      <c r="BW124" s="474"/>
      <c r="BX124" s="474"/>
      <c r="BY124" s="474"/>
      <c r="BZ124" s="474"/>
      <c r="CA124" s="474"/>
      <c r="CB124" s="474"/>
      <c r="CC124" s="474"/>
      <c r="CD124" s="474"/>
      <c r="CE124" s="474"/>
      <c r="CF124" s="474"/>
      <c r="CG124" s="474"/>
      <c r="CH124" s="474"/>
      <c r="CI124" s="474"/>
      <c r="CJ124" s="474"/>
      <c r="CK124" s="474"/>
      <c r="CL124" s="474"/>
      <c r="CM124" s="474"/>
      <c r="CN124" s="474"/>
      <c r="CO124" s="474"/>
      <c r="CP124" s="474"/>
      <c r="CQ124" s="474"/>
      <c r="CR124" s="474"/>
      <c r="CS124" s="474"/>
      <c r="CT124" s="474"/>
      <c r="CU124" s="474"/>
      <c r="CV124" s="474"/>
      <c r="CW124" s="474"/>
      <c r="CX124" s="474"/>
    </row>
    <row r="125" spans="1:102" ht="39.6" customHeight="1" x14ac:dyDescent="0.25">
      <c r="A125" s="474"/>
      <c r="B125" s="632">
        <v>39</v>
      </c>
      <c r="C125" s="624" t="s">
        <v>1340</v>
      </c>
      <c r="D125" s="631" t="s">
        <v>1284</v>
      </c>
      <c r="E125" s="1080" t="s">
        <v>1714</v>
      </c>
      <c r="F125" s="625" t="s">
        <v>1285</v>
      </c>
      <c r="G125" s="633">
        <v>212.01415895361583</v>
      </c>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4"/>
      <c r="BC125" s="474"/>
      <c r="BD125" s="474"/>
      <c r="BE125" s="474"/>
      <c r="BF125" s="474"/>
      <c r="BG125" s="474"/>
      <c r="BH125" s="474"/>
      <c r="BI125" s="474"/>
      <c r="BJ125" s="474"/>
      <c r="BK125" s="474"/>
      <c r="BL125" s="474"/>
      <c r="BM125" s="474"/>
      <c r="BN125" s="474"/>
      <c r="BO125" s="474"/>
      <c r="BP125" s="474"/>
      <c r="BQ125" s="474"/>
      <c r="BR125" s="474"/>
      <c r="BS125" s="474"/>
      <c r="BT125" s="474"/>
      <c r="BU125" s="474"/>
      <c r="BV125" s="474"/>
      <c r="BW125" s="474"/>
      <c r="BX125" s="474"/>
      <c r="BY125" s="474"/>
      <c r="BZ125" s="474"/>
      <c r="CA125" s="474"/>
      <c r="CB125" s="474"/>
      <c r="CC125" s="474"/>
      <c r="CD125" s="474"/>
      <c r="CE125" s="474"/>
      <c r="CF125" s="474"/>
      <c r="CG125" s="474"/>
      <c r="CH125" s="474"/>
      <c r="CI125" s="474"/>
      <c r="CJ125" s="474"/>
      <c r="CK125" s="474"/>
      <c r="CL125" s="474"/>
      <c r="CM125" s="474"/>
      <c r="CN125" s="474"/>
      <c r="CO125" s="474"/>
      <c r="CP125" s="474"/>
      <c r="CQ125" s="474"/>
      <c r="CR125" s="474"/>
      <c r="CS125" s="474"/>
      <c r="CT125" s="474"/>
      <c r="CU125" s="474"/>
      <c r="CV125" s="474"/>
      <c r="CW125" s="474"/>
      <c r="CX125" s="474"/>
    </row>
    <row r="126" spans="1:102" ht="39.6" customHeight="1" x14ac:dyDescent="0.25">
      <c r="A126" s="474"/>
      <c r="B126" s="632">
        <v>39</v>
      </c>
      <c r="C126" s="624" t="s">
        <v>1340</v>
      </c>
      <c r="D126" s="631" t="s">
        <v>1331</v>
      </c>
      <c r="E126" s="1080" t="s">
        <v>1723</v>
      </c>
      <c r="F126" s="625" t="s">
        <v>1332</v>
      </c>
      <c r="G126" s="633">
        <v>86.356939348677855</v>
      </c>
      <c r="H126" s="474"/>
      <c r="I126" s="474"/>
      <c r="J126" s="474"/>
      <c r="K126" s="474"/>
      <c r="L126" s="474"/>
      <c r="M126" s="474"/>
      <c r="N126" s="474"/>
      <c r="O126" s="474"/>
      <c r="P126" s="474"/>
      <c r="Q126" s="474"/>
      <c r="R126" s="474"/>
      <c r="S126" s="474"/>
      <c r="T126" s="474"/>
      <c r="U126" s="474"/>
      <c r="V126" s="474"/>
      <c r="W126" s="474"/>
      <c r="X126" s="474"/>
      <c r="Y126" s="474"/>
      <c r="Z126" s="474"/>
      <c r="AA126" s="474"/>
      <c r="AB126" s="474"/>
      <c r="AC126" s="474"/>
      <c r="AD126" s="474"/>
      <c r="AE126" s="474"/>
      <c r="AF126" s="474"/>
      <c r="AG126" s="474"/>
      <c r="AH126" s="474"/>
      <c r="AI126" s="474"/>
      <c r="AJ126" s="474"/>
      <c r="AK126" s="474"/>
      <c r="AL126" s="474"/>
      <c r="AM126" s="474"/>
      <c r="AN126" s="474"/>
      <c r="AO126" s="474"/>
      <c r="AP126" s="474"/>
      <c r="AQ126" s="474"/>
      <c r="AR126" s="474"/>
      <c r="AS126" s="474"/>
      <c r="AT126" s="474"/>
      <c r="AU126" s="474"/>
      <c r="AV126" s="474"/>
      <c r="AW126" s="474"/>
      <c r="AX126" s="474"/>
      <c r="AY126" s="474"/>
      <c r="AZ126" s="474"/>
      <c r="BA126" s="474"/>
      <c r="BB126" s="474"/>
      <c r="BC126" s="474"/>
      <c r="BD126" s="474"/>
      <c r="BE126" s="474"/>
      <c r="BF126" s="474"/>
      <c r="BG126" s="474"/>
      <c r="BH126" s="474"/>
      <c r="BI126" s="474"/>
      <c r="BJ126" s="474"/>
      <c r="BK126" s="474"/>
      <c r="BL126" s="474"/>
      <c r="BM126" s="474"/>
      <c r="BN126" s="474"/>
      <c r="BO126" s="474"/>
      <c r="BP126" s="474"/>
      <c r="BQ126" s="474"/>
      <c r="BR126" s="474"/>
      <c r="BS126" s="474"/>
      <c r="BT126" s="474"/>
      <c r="BU126" s="474"/>
      <c r="BV126" s="474"/>
      <c r="BW126" s="474"/>
      <c r="BX126" s="474"/>
      <c r="BY126" s="474"/>
      <c r="BZ126" s="474"/>
      <c r="CA126" s="474"/>
      <c r="CB126" s="474"/>
      <c r="CC126" s="474"/>
      <c r="CD126" s="474"/>
      <c r="CE126" s="474"/>
      <c r="CF126" s="474"/>
      <c r="CG126" s="474"/>
      <c r="CH126" s="474"/>
      <c r="CI126" s="474"/>
      <c r="CJ126" s="474"/>
      <c r="CK126" s="474"/>
      <c r="CL126" s="474"/>
      <c r="CM126" s="474"/>
      <c r="CN126" s="474"/>
      <c r="CO126" s="474"/>
      <c r="CP126" s="474"/>
      <c r="CQ126" s="474"/>
      <c r="CR126" s="474"/>
      <c r="CS126" s="474"/>
      <c r="CT126" s="474"/>
      <c r="CU126" s="474"/>
      <c r="CV126" s="474"/>
      <c r="CW126" s="474"/>
      <c r="CX126" s="474"/>
    </row>
    <row r="127" spans="1:102" ht="39.6" customHeight="1" x14ac:dyDescent="0.25">
      <c r="A127" s="474"/>
      <c r="B127" s="632">
        <v>39</v>
      </c>
      <c r="C127" s="624" t="s">
        <v>1340</v>
      </c>
      <c r="D127" s="631" t="s">
        <v>1336</v>
      </c>
      <c r="E127" s="1080" t="s">
        <v>1725</v>
      </c>
      <c r="F127" s="625" t="s">
        <v>1337</v>
      </c>
      <c r="G127" s="633">
        <v>16.40144264317405</v>
      </c>
      <c r="H127" s="474"/>
      <c r="I127" s="474"/>
      <c r="J127" s="474"/>
      <c r="K127" s="474"/>
      <c r="L127" s="474"/>
      <c r="M127" s="474"/>
      <c r="N127" s="474"/>
      <c r="O127" s="474"/>
      <c r="P127" s="474"/>
      <c r="Q127" s="474"/>
      <c r="R127" s="474"/>
      <c r="S127" s="474"/>
      <c r="T127" s="474"/>
      <c r="U127" s="474"/>
      <c r="V127" s="474"/>
      <c r="W127" s="474"/>
      <c r="X127" s="474"/>
      <c r="Y127" s="474"/>
      <c r="Z127" s="474"/>
      <c r="AA127" s="474"/>
      <c r="AB127" s="474"/>
      <c r="AC127" s="474"/>
      <c r="AD127" s="474"/>
      <c r="AE127" s="474"/>
      <c r="AF127" s="474"/>
      <c r="AG127" s="474"/>
      <c r="AH127" s="474"/>
      <c r="AI127" s="474"/>
      <c r="AJ127" s="474"/>
      <c r="AK127" s="474"/>
      <c r="AL127" s="474"/>
      <c r="AM127" s="474"/>
      <c r="AN127" s="474"/>
      <c r="AO127" s="474"/>
      <c r="AP127" s="474"/>
      <c r="AQ127" s="474"/>
      <c r="AR127" s="474"/>
      <c r="AS127" s="474"/>
      <c r="AT127" s="474"/>
      <c r="AU127" s="474"/>
      <c r="AV127" s="474"/>
      <c r="AW127" s="474"/>
      <c r="AX127" s="474"/>
      <c r="AY127" s="474"/>
      <c r="AZ127" s="474"/>
      <c r="BA127" s="474"/>
      <c r="BB127" s="474"/>
      <c r="BC127" s="474"/>
      <c r="BD127" s="474"/>
      <c r="BE127" s="474"/>
      <c r="BF127" s="474"/>
      <c r="BG127" s="474"/>
      <c r="BH127" s="474"/>
      <c r="BI127" s="474"/>
      <c r="BJ127" s="474"/>
      <c r="BK127" s="474"/>
      <c r="BL127" s="474"/>
      <c r="BM127" s="474"/>
      <c r="BN127" s="474"/>
      <c r="BO127" s="474"/>
      <c r="BP127" s="474"/>
      <c r="BQ127" s="474"/>
      <c r="BR127" s="474"/>
      <c r="BS127" s="474"/>
      <c r="BT127" s="474"/>
      <c r="BU127" s="474"/>
      <c r="BV127" s="474"/>
      <c r="BW127" s="474"/>
      <c r="BX127" s="474"/>
      <c r="BY127" s="474"/>
      <c r="BZ127" s="474"/>
      <c r="CA127" s="474"/>
      <c r="CB127" s="474"/>
      <c r="CC127" s="474"/>
      <c r="CD127" s="474"/>
      <c r="CE127" s="474"/>
      <c r="CF127" s="474"/>
      <c r="CG127" s="474"/>
      <c r="CH127" s="474"/>
      <c r="CI127" s="474"/>
      <c r="CJ127" s="474"/>
      <c r="CK127" s="474"/>
      <c r="CL127" s="474"/>
      <c r="CM127" s="474"/>
      <c r="CN127" s="474"/>
      <c r="CO127" s="474"/>
      <c r="CP127" s="474"/>
      <c r="CQ127" s="474"/>
      <c r="CR127" s="474"/>
      <c r="CS127" s="474"/>
      <c r="CT127" s="474"/>
      <c r="CU127" s="474"/>
      <c r="CV127" s="474"/>
      <c r="CW127" s="474"/>
      <c r="CX127" s="474"/>
    </row>
    <row r="128" spans="1:102" ht="39.6" customHeight="1" x14ac:dyDescent="0.25">
      <c r="A128" s="474"/>
      <c r="B128" s="632">
        <v>39</v>
      </c>
      <c r="C128" s="624" t="s">
        <v>1340</v>
      </c>
      <c r="D128" s="631" t="s">
        <v>1311</v>
      </c>
      <c r="E128" s="1080" t="s">
        <v>1713</v>
      </c>
      <c r="F128" s="625" t="s">
        <v>1312</v>
      </c>
      <c r="G128" s="633">
        <v>51.521358372437859</v>
      </c>
      <c r="H128" s="474"/>
      <c r="I128" s="474"/>
      <c r="J128" s="474"/>
      <c r="K128" s="474"/>
      <c r="L128" s="474"/>
      <c r="M128" s="474"/>
      <c r="N128" s="474"/>
      <c r="O128" s="474"/>
      <c r="P128" s="474"/>
      <c r="Q128" s="474"/>
      <c r="R128" s="474"/>
      <c r="S128" s="474"/>
      <c r="T128" s="474"/>
      <c r="U128" s="474"/>
      <c r="V128" s="474"/>
      <c r="W128" s="474"/>
      <c r="X128" s="474"/>
      <c r="Y128" s="474"/>
      <c r="Z128" s="474"/>
      <c r="AA128" s="474"/>
      <c r="AB128" s="474"/>
      <c r="AC128" s="474"/>
      <c r="AD128" s="474"/>
      <c r="AE128" s="474"/>
      <c r="AF128" s="474"/>
      <c r="AG128" s="474"/>
      <c r="AH128" s="474"/>
      <c r="AI128" s="474"/>
      <c r="AJ128" s="474"/>
      <c r="AK128" s="474"/>
      <c r="AL128" s="474"/>
      <c r="AM128" s="474"/>
      <c r="AN128" s="474"/>
      <c r="AO128" s="474"/>
      <c r="AP128" s="474"/>
      <c r="AQ128" s="474"/>
      <c r="AR128" s="474"/>
      <c r="AS128" s="474"/>
      <c r="AT128" s="474"/>
      <c r="AU128" s="474"/>
      <c r="AV128" s="474"/>
      <c r="AW128" s="474"/>
      <c r="AX128" s="474"/>
      <c r="AY128" s="474"/>
      <c r="AZ128" s="474"/>
      <c r="BA128" s="474"/>
      <c r="BB128" s="474"/>
      <c r="BC128" s="474"/>
      <c r="BD128" s="474"/>
      <c r="BE128" s="474"/>
      <c r="BF128" s="474"/>
      <c r="BG128" s="474"/>
      <c r="BH128" s="474"/>
      <c r="BI128" s="474"/>
      <c r="BJ128" s="474"/>
      <c r="BK128" s="474"/>
      <c r="BL128" s="474"/>
      <c r="BM128" s="474"/>
      <c r="BN128" s="474"/>
      <c r="BO128" s="474"/>
      <c r="BP128" s="474"/>
      <c r="BQ128" s="474"/>
      <c r="BR128" s="474"/>
      <c r="BS128" s="474"/>
      <c r="BT128" s="474"/>
      <c r="BU128" s="474"/>
      <c r="BV128" s="474"/>
      <c r="BW128" s="474"/>
      <c r="BX128" s="474"/>
      <c r="BY128" s="474"/>
      <c r="BZ128" s="474"/>
      <c r="CA128" s="474"/>
      <c r="CB128" s="474"/>
      <c r="CC128" s="474"/>
      <c r="CD128" s="474"/>
      <c r="CE128" s="474"/>
      <c r="CF128" s="474"/>
      <c r="CG128" s="474"/>
      <c r="CH128" s="474"/>
      <c r="CI128" s="474"/>
      <c r="CJ128" s="474"/>
      <c r="CK128" s="474"/>
      <c r="CL128" s="474"/>
      <c r="CM128" s="474"/>
      <c r="CN128" s="474"/>
      <c r="CO128" s="474"/>
      <c r="CP128" s="474"/>
      <c r="CQ128" s="474"/>
      <c r="CR128" s="474"/>
      <c r="CS128" s="474"/>
      <c r="CT128" s="474"/>
      <c r="CU128" s="474"/>
      <c r="CV128" s="474"/>
      <c r="CW128" s="474"/>
      <c r="CX128" s="474"/>
    </row>
    <row r="129" spans="1:102" ht="39.6" customHeight="1" x14ac:dyDescent="0.25">
      <c r="A129" s="474"/>
      <c r="B129" s="632">
        <v>44</v>
      </c>
      <c r="C129" s="624" t="s">
        <v>1341</v>
      </c>
      <c r="D129" s="631" t="s">
        <v>1309</v>
      </c>
      <c r="E129" s="1080" t="s">
        <v>1726</v>
      </c>
      <c r="F129" s="625" t="s">
        <v>1310</v>
      </c>
      <c r="G129" s="633">
        <v>11.522112002420947</v>
      </c>
      <c r="H129" s="474"/>
      <c r="I129" s="474"/>
      <c r="J129" s="474"/>
      <c r="K129" s="474"/>
      <c r="L129" s="474"/>
      <c r="M129" s="474"/>
      <c r="N129" s="474"/>
      <c r="O129" s="474"/>
      <c r="P129" s="474"/>
      <c r="Q129" s="474"/>
      <c r="R129" s="474"/>
      <c r="S129" s="474"/>
      <c r="T129" s="474"/>
      <c r="U129" s="474"/>
      <c r="V129" s="474"/>
      <c r="W129" s="474"/>
      <c r="X129" s="474"/>
      <c r="Y129" s="474"/>
      <c r="Z129" s="474"/>
      <c r="AA129" s="474"/>
      <c r="AB129" s="474"/>
      <c r="AC129" s="474"/>
      <c r="AD129" s="474"/>
      <c r="AE129" s="474"/>
      <c r="AF129" s="474"/>
      <c r="AG129" s="474"/>
      <c r="AH129" s="474"/>
      <c r="AI129" s="474"/>
      <c r="AJ129" s="474"/>
      <c r="AK129" s="474"/>
      <c r="AL129" s="474"/>
      <c r="AM129" s="474"/>
      <c r="AN129" s="474"/>
      <c r="AO129" s="474"/>
      <c r="AP129" s="474"/>
      <c r="AQ129" s="474"/>
      <c r="AR129" s="474"/>
      <c r="AS129" s="474"/>
      <c r="AT129" s="474"/>
      <c r="AU129" s="474"/>
      <c r="AV129" s="474"/>
      <c r="AW129" s="474"/>
      <c r="AX129" s="474"/>
      <c r="AY129" s="474"/>
      <c r="AZ129" s="474"/>
      <c r="BA129" s="474"/>
      <c r="BB129" s="474"/>
      <c r="BC129" s="474"/>
      <c r="BD129" s="474"/>
      <c r="BE129" s="474"/>
      <c r="BF129" s="474"/>
      <c r="BG129" s="474"/>
      <c r="BH129" s="474"/>
      <c r="BI129" s="474"/>
      <c r="BJ129" s="474"/>
      <c r="BK129" s="474"/>
      <c r="BL129" s="474"/>
      <c r="BM129" s="474"/>
      <c r="BN129" s="474"/>
      <c r="BO129" s="474"/>
      <c r="BP129" s="474"/>
      <c r="BQ129" s="474"/>
      <c r="BR129" s="474"/>
      <c r="BS129" s="474"/>
      <c r="BT129" s="474"/>
      <c r="BU129" s="474"/>
      <c r="BV129" s="474"/>
      <c r="BW129" s="474"/>
      <c r="BX129" s="474"/>
      <c r="BY129" s="474"/>
      <c r="BZ129" s="474"/>
      <c r="CA129" s="474"/>
      <c r="CB129" s="474"/>
      <c r="CC129" s="474"/>
      <c r="CD129" s="474"/>
      <c r="CE129" s="474"/>
      <c r="CF129" s="474"/>
      <c r="CG129" s="474"/>
      <c r="CH129" s="474"/>
      <c r="CI129" s="474"/>
      <c r="CJ129" s="474"/>
      <c r="CK129" s="474"/>
      <c r="CL129" s="474"/>
      <c r="CM129" s="474"/>
      <c r="CN129" s="474"/>
      <c r="CO129" s="474"/>
      <c r="CP129" s="474"/>
      <c r="CQ129" s="474"/>
      <c r="CR129" s="474"/>
      <c r="CS129" s="474"/>
      <c r="CT129" s="474"/>
      <c r="CU129" s="474"/>
      <c r="CV129" s="474"/>
      <c r="CW129" s="474"/>
      <c r="CX129" s="474"/>
    </row>
    <row r="130" spans="1:102" ht="39.6" customHeight="1" x14ac:dyDescent="0.25">
      <c r="A130" s="474"/>
      <c r="B130" s="632">
        <v>45</v>
      </c>
      <c r="C130" s="624" t="s">
        <v>1342</v>
      </c>
      <c r="D130" s="631" t="s">
        <v>1309</v>
      </c>
      <c r="E130" s="1080" t="s">
        <v>1717</v>
      </c>
      <c r="F130" s="625" t="s">
        <v>1310</v>
      </c>
      <c r="G130" s="633">
        <v>197.54489410474338</v>
      </c>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4"/>
      <c r="AD130" s="474"/>
      <c r="AE130" s="474"/>
      <c r="AF130" s="474"/>
      <c r="AG130" s="474"/>
      <c r="AH130" s="474"/>
      <c r="AI130" s="474"/>
      <c r="AJ130" s="474"/>
      <c r="AK130" s="474"/>
      <c r="AL130" s="474"/>
      <c r="AM130" s="474"/>
      <c r="AN130" s="474"/>
      <c r="AO130" s="474"/>
      <c r="AP130" s="474"/>
      <c r="AQ130" s="474"/>
      <c r="AR130" s="474"/>
      <c r="AS130" s="474"/>
      <c r="AT130" s="474"/>
      <c r="AU130" s="474"/>
      <c r="AV130" s="474"/>
      <c r="AW130" s="474"/>
      <c r="AX130" s="474"/>
      <c r="AY130" s="474"/>
      <c r="AZ130" s="474"/>
      <c r="BA130" s="474"/>
      <c r="BB130" s="474"/>
      <c r="BC130" s="474"/>
      <c r="BD130" s="474"/>
      <c r="BE130" s="474"/>
      <c r="BF130" s="474"/>
      <c r="BG130" s="474"/>
      <c r="BH130" s="474"/>
      <c r="BI130" s="474"/>
      <c r="BJ130" s="474"/>
      <c r="BK130" s="474"/>
      <c r="BL130" s="474"/>
      <c r="BM130" s="474"/>
      <c r="BN130" s="474"/>
      <c r="BO130" s="474"/>
      <c r="BP130" s="474"/>
      <c r="BQ130" s="474"/>
      <c r="BR130" s="474"/>
      <c r="BS130" s="474"/>
      <c r="BT130" s="474"/>
      <c r="BU130" s="474"/>
      <c r="BV130" s="474"/>
      <c r="BW130" s="474"/>
      <c r="BX130" s="474"/>
      <c r="BY130" s="474"/>
      <c r="BZ130" s="474"/>
      <c r="CA130" s="474"/>
      <c r="CB130" s="474"/>
      <c r="CC130" s="474"/>
      <c r="CD130" s="474"/>
      <c r="CE130" s="474"/>
      <c r="CF130" s="474"/>
      <c r="CG130" s="474"/>
      <c r="CH130" s="474"/>
      <c r="CI130" s="474"/>
      <c r="CJ130" s="474"/>
      <c r="CK130" s="474"/>
      <c r="CL130" s="474"/>
      <c r="CM130" s="474"/>
      <c r="CN130" s="474"/>
      <c r="CO130" s="474"/>
      <c r="CP130" s="474"/>
      <c r="CQ130" s="474"/>
      <c r="CR130" s="474"/>
      <c r="CS130" s="474"/>
      <c r="CT130" s="474"/>
      <c r="CU130" s="474"/>
      <c r="CV130" s="474"/>
      <c r="CW130" s="474"/>
      <c r="CX130" s="474"/>
    </row>
    <row r="131" spans="1:102" ht="39.6" customHeight="1" thickBot="1" x14ac:dyDescent="0.3">
      <c r="A131" s="474"/>
      <c r="B131" s="635">
        <v>45</v>
      </c>
      <c r="C131" s="636" t="s">
        <v>1342</v>
      </c>
      <c r="D131" s="637" t="s">
        <v>1306</v>
      </c>
      <c r="E131" s="1081" t="s">
        <v>1716</v>
      </c>
      <c r="F131" s="638" t="s">
        <v>1307</v>
      </c>
      <c r="G131" s="639">
        <v>11.960551622789366</v>
      </c>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4"/>
      <c r="AD131" s="474"/>
      <c r="AE131" s="474"/>
      <c r="AF131" s="474"/>
      <c r="AG131" s="474"/>
      <c r="AH131" s="474"/>
      <c r="AI131" s="474"/>
      <c r="AJ131" s="474"/>
      <c r="AK131" s="474"/>
      <c r="AL131" s="474"/>
      <c r="AM131" s="474"/>
      <c r="AN131" s="474"/>
      <c r="AO131" s="474"/>
      <c r="AP131" s="474"/>
      <c r="AQ131" s="474"/>
      <c r="AR131" s="474"/>
      <c r="AS131" s="474"/>
      <c r="AT131" s="474"/>
      <c r="AU131" s="474"/>
      <c r="AV131" s="474"/>
      <c r="AW131" s="474"/>
      <c r="AX131" s="474"/>
      <c r="AY131" s="474"/>
      <c r="AZ131" s="474"/>
      <c r="BA131" s="474"/>
      <c r="BB131" s="474"/>
      <c r="BC131" s="474"/>
      <c r="BD131" s="474"/>
      <c r="BE131" s="474"/>
      <c r="BF131" s="474"/>
      <c r="BG131" s="474"/>
      <c r="BH131" s="474"/>
      <c r="BI131" s="474"/>
      <c r="BJ131" s="474"/>
      <c r="BK131" s="474"/>
      <c r="BL131" s="474"/>
      <c r="BM131" s="474"/>
      <c r="BN131" s="474"/>
      <c r="BO131" s="474"/>
      <c r="BP131" s="474"/>
      <c r="BQ131" s="474"/>
      <c r="BR131" s="474"/>
      <c r="BS131" s="474"/>
      <c r="BT131" s="474"/>
      <c r="BU131" s="474"/>
      <c r="BV131" s="474"/>
      <c r="BW131" s="474"/>
      <c r="BX131" s="474"/>
      <c r="BY131" s="474"/>
      <c r="BZ131" s="474"/>
      <c r="CA131" s="474"/>
      <c r="CB131" s="474"/>
      <c r="CC131" s="474"/>
      <c r="CD131" s="474"/>
      <c r="CE131" s="474"/>
      <c r="CF131" s="474"/>
      <c r="CG131" s="474"/>
      <c r="CH131" s="474"/>
      <c r="CI131" s="474"/>
      <c r="CJ131" s="474"/>
      <c r="CK131" s="474"/>
      <c r="CL131" s="474"/>
      <c r="CM131" s="474"/>
      <c r="CN131" s="474"/>
      <c r="CO131" s="474"/>
      <c r="CP131" s="474"/>
      <c r="CQ131" s="474"/>
      <c r="CR131" s="474"/>
      <c r="CS131" s="474"/>
      <c r="CT131" s="474"/>
      <c r="CU131" s="474"/>
      <c r="CV131" s="474"/>
      <c r="CW131" s="474"/>
      <c r="CX131" s="474"/>
    </row>
    <row r="132" spans="1:102" ht="39.6" customHeight="1" thickBot="1" x14ac:dyDescent="0.3">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4"/>
      <c r="AD132" s="474"/>
      <c r="AE132" s="474"/>
      <c r="AF132" s="474"/>
      <c r="AG132" s="474"/>
      <c r="AH132" s="474"/>
      <c r="AI132" s="474"/>
      <c r="AJ132" s="474"/>
      <c r="AK132" s="474"/>
      <c r="AL132" s="474"/>
      <c r="AM132" s="474"/>
      <c r="AN132" s="474"/>
      <c r="AO132" s="474"/>
      <c r="AP132" s="474"/>
      <c r="AQ132" s="474"/>
      <c r="AR132" s="474"/>
      <c r="AS132" s="474"/>
      <c r="AT132" s="474"/>
      <c r="AU132" s="474"/>
      <c r="AV132" s="474"/>
      <c r="AW132" s="474"/>
      <c r="AX132" s="474"/>
      <c r="AY132" s="474"/>
      <c r="AZ132" s="474"/>
      <c r="BA132" s="474"/>
      <c r="BB132" s="474"/>
      <c r="BC132" s="474"/>
      <c r="BD132" s="474"/>
      <c r="BE132" s="474"/>
      <c r="BF132" s="474"/>
      <c r="BG132" s="474"/>
      <c r="BH132" s="474"/>
      <c r="BI132" s="474"/>
      <c r="BJ132" s="474"/>
      <c r="BK132" s="474"/>
      <c r="BL132" s="474"/>
      <c r="BM132" s="474"/>
      <c r="BN132" s="474"/>
      <c r="BO132" s="474"/>
      <c r="BP132" s="474"/>
      <c r="BQ132" s="474"/>
      <c r="BR132" s="474"/>
      <c r="BS132" s="474"/>
      <c r="BT132" s="474"/>
      <c r="BU132" s="474"/>
      <c r="BV132" s="474"/>
      <c r="BW132" s="474"/>
      <c r="BX132" s="474"/>
      <c r="BY132" s="474"/>
      <c r="BZ132" s="474"/>
      <c r="CA132" s="474"/>
      <c r="CB132" s="474"/>
      <c r="CC132" s="474"/>
      <c r="CD132" s="474"/>
      <c r="CE132" s="474"/>
      <c r="CF132" s="474"/>
      <c r="CG132" s="474"/>
      <c r="CH132" s="474"/>
      <c r="CI132" s="474"/>
      <c r="CJ132" s="474"/>
      <c r="CK132" s="474"/>
      <c r="CL132" s="474"/>
      <c r="CM132" s="474"/>
      <c r="CN132" s="474"/>
      <c r="CO132" s="474"/>
      <c r="CP132" s="474"/>
      <c r="CQ132" s="474"/>
      <c r="CR132" s="474"/>
      <c r="CS132" s="474"/>
      <c r="CT132" s="474"/>
      <c r="CU132" s="474"/>
      <c r="CV132" s="474"/>
      <c r="CW132" s="474"/>
      <c r="CX132" s="474"/>
    </row>
    <row r="133" spans="1:102" ht="15.6" x14ac:dyDescent="0.25">
      <c r="A133" s="474"/>
      <c r="B133" s="1386" t="s">
        <v>1273</v>
      </c>
      <c r="C133" s="1387"/>
      <c r="D133" s="1388"/>
      <c r="E133" s="474"/>
      <c r="F133" s="474"/>
      <c r="G133" s="474"/>
      <c r="H133" s="474"/>
      <c r="I133" s="474"/>
      <c r="J133" s="474"/>
      <c r="K133" s="474"/>
      <c r="L133" s="474"/>
      <c r="M133" s="474"/>
      <c r="N133" s="474"/>
      <c r="O133" s="474"/>
      <c r="P133" s="474"/>
      <c r="Q133" s="474"/>
      <c r="R133" s="474"/>
      <c r="S133" s="474"/>
      <c r="T133" s="474"/>
      <c r="U133" s="474"/>
      <c r="V133" s="474"/>
      <c r="W133" s="474"/>
      <c r="X133" s="474"/>
      <c r="Y133" s="474"/>
      <c r="Z133" s="474"/>
      <c r="AA133" s="474"/>
      <c r="AB133" s="474"/>
      <c r="AC133" s="474"/>
      <c r="AD133" s="474"/>
      <c r="AE133" s="474"/>
      <c r="AF133" s="474"/>
      <c r="AG133" s="474"/>
      <c r="AH133" s="474"/>
      <c r="AI133" s="474"/>
      <c r="AJ133" s="474"/>
      <c r="AK133" s="474"/>
      <c r="AL133" s="474"/>
      <c r="AM133" s="474"/>
      <c r="AN133" s="474"/>
      <c r="AO133" s="474"/>
      <c r="AP133" s="474"/>
      <c r="AQ133" s="474"/>
      <c r="AR133" s="474"/>
      <c r="AS133" s="474"/>
      <c r="AT133" s="474"/>
      <c r="AU133" s="474"/>
      <c r="AV133" s="474"/>
      <c r="AW133" s="474"/>
      <c r="AX133" s="474"/>
      <c r="AY133" s="474"/>
      <c r="AZ133" s="474"/>
      <c r="BA133" s="474"/>
      <c r="BB133" s="474"/>
      <c r="BC133" s="474"/>
      <c r="BD133" s="474"/>
      <c r="BE133" s="474"/>
      <c r="BF133" s="474"/>
      <c r="BG133" s="474"/>
      <c r="BH133" s="474"/>
      <c r="BI133" s="474"/>
      <c r="BJ133" s="474"/>
      <c r="BK133" s="474"/>
      <c r="BL133" s="474"/>
      <c r="BM133" s="474"/>
      <c r="BN133" s="474"/>
      <c r="BO133" s="474"/>
      <c r="BP133" s="474"/>
      <c r="BQ133" s="474"/>
      <c r="BR133" s="474"/>
      <c r="BS133" s="474"/>
      <c r="BT133" s="474"/>
      <c r="BU133" s="474"/>
      <c r="BV133" s="474"/>
      <c r="BW133" s="474"/>
      <c r="BX133" s="474"/>
      <c r="BY133" s="474"/>
      <c r="BZ133" s="474"/>
      <c r="CA133" s="474"/>
      <c r="CB133" s="474"/>
      <c r="CC133" s="474"/>
      <c r="CD133" s="474"/>
      <c r="CE133" s="474"/>
      <c r="CF133" s="474"/>
      <c r="CG133" s="474"/>
      <c r="CH133" s="474"/>
      <c r="CI133" s="474"/>
      <c r="CJ133" s="474"/>
      <c r="CK133" s="474"/>
      <c r="CL133" s="474"/>
      <c r="CM133" s="474"/>
      <c r="CN133" s="474"/>
      <c r="CO133" s="474"/>
      <c r="CP133" s="474"/>
      <c r="CQ133" s="474"/>
      <c r="CR133" s="474"/>
      <c r="CS133" s="474"/>
      <c r="CT133" s="474"/>
      <c r="CU133" s="474"/>
      <c r="CV133" s="474"/>
      <c r="CW133" s="474"/>
      <c r="CX133" s="474"/>
    </row>
    <row r="134" spans="1:102" ht="76.5" customHeight="1" x14ac:dyDescent="0.25">
      <c r="A134" s="474"/>
      <c r="B134" s="1383" t="s">
        <v>1472</v>
      </c>
      <c r="C134" s="1384"/>
      <c r="D134" s="1385"/>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4"/>
      <c r="AD134" s="474"/>
      <c r="AE134" s="474"/>
      <c r="AF134" s="474"/>
      <c r="AG134" s="474"/>
      <c r="AH134" s="474"/>
      <c r="AI134" s="474"/>
      <c r="AJ134" s="474"/>
      <c r="AK134" s="474"/>
      <c r="AL134" s="474"/>
      <c r="AM134" s="474"/>
      <c r="AN134" s="474"/>
      <c r="AO134" s="474"/>
      <c r="AP134" s="474"/>
      <c r="AQ134" s="474"/>
      <c r="AR134" s="474"/>
      <c r="AS134" s="474"/>
      <c r="AT134" s="474"/>
      <c r="AU134" s="474"/>
      <c r="AV134" s="474"/>
      <c r="AW134" s="474"/>
      <c r="AX134" s="474"/>
      <c r="AY134" s="474"/>
      <c r="AZ134" s="474"/>
      <c r="BA134" s="474"/>
      <c r="BB134" s="474"/>
      <c r="BC134" s="474"/>
      <c r="BD134" s="474"/>
      <c r="BE134" s="474"/>
      <c r="BF134" s="474"/>
      <c r="BG134" s="474"/>
      <c r="BH134" s="474"/>
      <c r="BI134" s="474"/>
      <c r="BJ134" s="474"/>
      <c r="BK134" s="474"/>
      <c r="BL134" s="474"/>
      <c r="BM134" s="474"/>
      <c r="BN134" s="474"/>
      <c r="BO134" s="474"/>
      <c r="BP134" s="474"/>
      <c r="BQ134" s="474"/>
      <c r="BR134" s="474"/>
      <c r="BS134" s="474"/>
      <c r="BT134" s="474"/>
      <c r="BU134" s="474"/>
      <c r="BV134" s="474"/>
      <c r="BW134" s="474"/>
      <c r="BX134" s="474"/>
      <c r="BY134" s="474"/>
      <c r="BZ134" s="474"/>
      <c r="CA134" s="474"/>
      <c r="CB134" s="474"/>
      <c r="CC134" s="474"/>
      <c r="CD134" s="474"/>
      <c r="CE134" s="474"/>
      <c r="CF134" s="474"/>
      <c r="CG134" s="474"/>
      <c r="CH134" s="474"/>
      <c r="CI134" s="474"/>
      <c r="CJ134" s="474"/>
      <c r="CK134" s="474"/>
      <c r="CL134" s="474"/>
      <c r="CM134" s="474"/>
      <c r="CN134" s="474"/>
      <c r="CO134" s="474"/>
      <c r="CP134" s="474"/>
      <c r="CQ134" s="474"/>
      <c r="CR134" s="474"/>
      <c r="CS134" s="474"/>
      <c r="CT134" s="474"/>
      <c r="CU134" s="474"/>
      <c r="CV134" s="474"/>
      <c r="CW134" s="474"/>
      <c r="CX134" s="474"/>
    </row>
    <row r="135" spans="1:102" ht="45.75" customHeight="1" x14ac:dyDescent="0.25">
      <c r="A135" s="474"/>
      <c r="B135" s="626" t="s">
        <v>1274</v>
      </c>
      <c r="C135" s="623" t="s">
        <v>1275</v>
      </c>
      <c r="D135" s="932" t="s">
        <v>1354</v>
      </c>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c r="AF135" s="474"/>
      <c r="AG135" s="474"/>
      <c r="AH135" s="474"/>
      <c r="AI135" s="474"/>
      <c r="AJ135" s="474"/>
      <c r="AK135" s="474"/>
      <c r="AL135" s="474"/>
      <c r="AM135" s="474"/>
      <c r="AN135" s="474"/>
      <c r="AO135" s="474"/>
      <c r="AP135" s="474"/>
      <c r="AQ135" s="474"/>
      <c r="AR135" s="474"/>
      <c r="AS135" s="474"/>
      <c r="AT135" s="474"/>
      <c r="AU135" s="474"/>
      <c r="AV135" s="474"/>
      <c r="AW135" s="474"/>
      <c r="AX135" s="474"/>
      <c r="AY135" s="474"/>
      <c r="AZ135" s="474"/>
      <c r="BA135" s="474"/>
      <c r="BB135" s="474"/>
      <c r="BC135" s="474"/>
      <c r="BD135" s="474"/>
      <c r="BE135" s="474"/>
      <c r="BF135" s="474"/>
      <c r="BG135" s="474"/>
      <c r="BH135" s="474"/>
      <c r="BI135" s="474"/>
      <c r="BJ135" s="474"/>
      <c r="BK135" s="474"/>
      <c r="BL135" s="474"/>
      <c r="BM135" s="474"/>
      <c r="BN135" s="474"/>
      <c r="BO135" s="474"/>
      <c r="BP135" s="474"/>
      <c r="BQ135" s="474"/>
      <c r="BR135" s="474"/>
      <c r="BS135" s="474"/>
      <c r="BT135" s="474"/>
      <c r="BU135" s="474"/>
      <c r="BV135" s="474"/>
      <c r="BW135" s="474"/>
      <c r="BX135" s="474"/>
      <c r="BY135" s="474"/>
      <c r="BZ135" s="474"/>
      <c r="CA135" s="474"/>
      <c r="CB135" s="474"/>
      <c r="CC135" s="474"/>
      <c r="CD135" s="474"/>
      <c r="CE135" s="474"/>
      <c r="CF135" s="474"/>
      <c r="CG135" s="474"/>
      <c r="CH135" s="474"/>
      <c r="CI135" s="474"/>
      <c r="CJ135" s="474"/>
      <c r="CK135" s="474"/>
      <c r="CL135" s="474"/>
      <c r="CM135" s="474"/>
      <c r="CN135" s="474"/>
      <c r="CO135" s="474"/>
      <c r="CP135" s="474"/>
      <c r="CQ135" s="474"/>
      <c r="CR135" s="474"/>
      <c r="CS135" s="474"/>
      <c r="CT135" s="474"/>
      <c r="CU135" s="474"/>
      <c r="CV135" s="474"/>
      <c r="CW135" s="474"/>
      <c r="CX135" s="474"/>
    </row>
    <row r="136" spans="1:102" ht="24.9" customHeight="1" x14ac:dyDescent="0.25">
      <c r="A136" s="474"/>
      <c r="B136" s="627">
        <v>1</v>
      </c>
      <c r="C136" s="621" t="s">
        <v>1278</v>
      </c>
      <c r="D136" s="628">
        <v>320.44643249622982</v>
      </c>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4"/>
      <c r="AD136" s="474"/>
      <c r="AE136" s="474"/>
      <c r="AF136" s="474"/>
      <c r="AG136" s="474"/>
      <c r="AH136" s="474"/>
      <c r="AI136" s="474"/>
      <c r="AJ136" s="474"/>
      <c r="AK136" s="474"/>
      <c r="AL136" s="474"/>
      <c r="AM136" s="474"/>
      <c r="AN136" s="474"/>
      <c r="AO136" s="474"/>
      <c r="AP136" s="474"/>
      <c r="AQ136" s="474"/>
      <c r="AR136" s="474"/>
      <c r="AS136" s="474"/>
      <c r="AT136" s="474"/>
      <c r="AU136" s="474"/>
      <c r="AV136" s="474"/>
      <c r="AW136" s="474"/>
      <c r="AX136" s="474"/>
      <c r="AY136" s="474"/>
      <c r="AZ136" s="474"/>
      <c r="BA136" s="474"/>
      <c r="BB136" s="474"/>
      <c r="BC136" s="474"/>
      <c r="BD136" s="474"/>
      <c r="BE136" s="474"/>
      <c r="BF136" s="474"/>
      <c r="BG136" s="474"/>
      <c r="BH136" s="474"/>
      <c r="BI136" s="474"/>
      <c r="BJ136" s="474"/>
      <c r="BK136" s="474"/>
      <c r="BL136" s="474"/>
      <c r="BM136" s="474"/>
      <c r="BN136" s="474"/>
      <c r="BO136" s="474"/>
      <c r="BP136" s="474"/>
      <c r="BQ136" s="474"/>
      <c r="BR136" s="474"/>
      <c r="BS136" s="474"/>
      <c r="BT136" s="474"/>
      <c r="BU136" s="474"/>
      <c r="BV136" s="474"/>
      <c r="BW136" s="474"/>
      <c r="BX136" s="474"/>
      <c r="BY136" s="474"/>
      <c r="BZ136" s="474"/>
      <c r="CA136" s="474"/>
      <c r="CB136" s="474"/>
      <c r="CC136" s="474"/>
      <c r="CD136" s="474"/>
      <c r="CE136" s="474"/>
      <c r="CF136" s="474"/>
      <c r="CG136" s="474"/>
      <c r="CH136" s="474"/>
      <c r="CI136" s="474"/>
      <c r="CJ136" s="474"/>
      <c r="CK136" s="474"/>
      <c r="CL136" s="474"/>
      <c r="CM136" s="474"/>
      <c r="CN136" s="474"/>
      <c r="CO136" s="474"/>
      <c r="CP136" s="474"/>
      <c r="CQ136" s="474"/>
      <c r="CR136" s="474"/>
      <c r="CS136" s="474"/>
      <c r="CT136" s="474"/>
      <c r="CU136" s="474"/>
      <c r="CV136" s="474"/>
      <c r="CW136" s="474"/>
      <c r="CX136" s="474"/>
    </row>
    <row r="137" spans="1:102" ht="25.5" customHeight="1" x14ac:dyDescent="0.25">
      <c r="A137" s="474"/>
      <c r="B137" s="627">
        <v>5</v>
      </c>
      <c r="C137" s="621" t="s">
        <v>1286</v>
      </c>
      <c r="D137" s="628">
        <v>173.08252270568408</v>
      </c>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4"/>
      <c r="AD137" s="474"/>
      <c r="AE137" s="474"/>
      <c r="AF137" s="474"/>
      <c r="AG137" s="474"/>
      <c r="AH137" s="474"/>
      <c r="AI137" s="474"/>
      <c r="AJ137" s="474"/>
      <c r="AK137" s="474"/>
      <c r="AL137" s="474"/>
      <c r="AM137" s="474"/>
      <c r="AN137" s="474"/>
      <c r="AO137" s="474"/>
      <c r="AP137" s="474"/>
      <c r="AQ137" s="474"/>
      <c r="AR137" s="474"/>
      <c r="AS137" s="474"/>
      <c r="AT137" s="474"/>
      <c r="AU137" s="474"/>
      <c r="AV137" s="474"/>
      <c r="AW137" s="474"/>
      <c r="AX137" s="474"/>
      <c r="AY137" s="474"/>
      <c r="AZ137" s="474"/>
      <c r="BA137" s="474"/>
      <c r="BB137" s="474"/>
      <c r="BC137" s="474"/>
      <c r="BD137" s="474"/>
      <c r="BE137" s="474"/>
      <c r="BF137" s="474"/>
      <c r="BG137" s="474"/>
      <c r="BH137" s="474"/>
      <c r="BI137" s="474"/>
      <c r="BJ137" s="474"/>
      <c r="BK137" s="474"/>
      <c r="BL137" s="474"/>
      <c r="BM137" s="474"/>
      <c r="BN137" s="474"/>
      <c r="BO137" s="474"/>
      <c r="BP137" s="474"/>
      <c r="BQ137" s="474"/>
      <c r="BR137" s="474"/>
      <c r="BS137" s="474"/>
      <c r="BT137" s="474"/>
      <c r="BU137" s="474"/>
      <c r="BV137" s="474"/>
      <c r="BW137" s="474"/>
      <c r="BX137" s="474"/>
      <c r="BY137" s="474"/>
      <c r="BZ137" s="474"/>
      <c r="CA137" s="474"/>
      <c r="CB137" s="474"/>
      <c r="CC137" s="474"/>
      <c r="CD137" s="474"/>
      <c r="CE137" s="474"/>
      <c r="CF137" s="474"/>
      <c r="CG137" s="474"/>
      <c r="CH137" s="474"/>
      <c r="CI137" s="474"/>
      <c r="CJ137" s="474"/>
      <c r="CK137" s="474"/>
      <c r="CL137" s="474"/>
      <c r="CM137" s="474"/>
      <c r="CN137" s="474"/>
      <c r="CO137" s="474"/>
      <c r="CP137" s="474"/>
      <c r="CQ137" s="474"/>
      <c r="CR137" s="474"/>
      <c r="CS137" s="474"/>
      <c r="CT137" s="474"/>
      <c r="CU137" s="474"/>
      <c r="CV137" s="474"/>
      <c r="CW137" s="474"/>
      <c r="CX137" s="474"/>
    </row>
    <row r="138" spans="1:102" ht="25.5" customHeight="1" x14ac:dyDescent="0.25">
      <c r="A138" s="474"/>
      <c r="B138" s="627">
        <v>6</v>
      </c>
      <c r="C138" s="621" t="s">
        <v>1291</v>
      </c>
      <c r="D138" s="628">
        <v>200.16930027760836</v>
      </c>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4"/>
      <c r="AD138" s="474"/>
      <c r="AE138" s="474"/>
      <c r="AF138" s="474"/>
      <c r="AG138" s="474"/>
      <c r="AH138" s="474"/>
      <c r="AI138" s="474"/>
      <c r="AJ138" s="474"/>
      <c r="AK138" s="474"/>
      <c r="AL138" s="474"/>
      <c r="AM138" s="474"/>
      <c r="AN138" s="474"/>
      <c r="AO138" s="474"/>
      <c r="AP138" s="474"/>
      <c r="AQ138" s="474"/>
      <c r="AR138" s="474"/>
      <c r="AS138" s="474"/>
      <c r="AT138" s="474"/>
      <c r="AU138" s="474"/>
      <c r="AV138" s="474"/>
      <c r="AW138" s="474"/>
      <c r="AX138" s="474"/>
      <c r="AY138" s="474"/>
      <c r="AZ138" s="474"/>
      <c r="BA138" s="474"/>
      <c r="BB138" s="474"/>
      <c r="BC138" s="474"/>
      <c r="BD138" s="474"/>
      <c r="BE138" s="474"/>
      <c r="BF138" s="474"/>
      <c r="BG138" s="474"/>
      <c r="BH138" s="474"/>
      <c r="BI138" s="474"/>
      <c r="BJ138" s="474"/>
      <c r="BK138" s="474"/>
      <c r="BL138" s="474"/>
      <c r="BM138" s="474"/>
      <c r="BN138" s="474"/>
      <c r="BO138" s="474"/>
      <c r="BP138" s="474"/>
      <c r="BQ138" s="474"/>
      <c r="BR138" s="474"/>
      <c r="BS138" s="474"/>
      <c r="BT138" s="474"/>
      <c r="BU138" s="474"/>
      <c r="BV138" s="474"/>
      <c r="BW138" s="474"/>
      <c r="BX138" s="474"/>
      <c r="BY138" s="474"/>
      <c r="BZ138" s="474"/>
      <c r="CA138" s="474"/>
      <c r="CB138" s="474"/>
      <c r="CC138" s="474"/>
      <c r="CD138" s="474"/>
      <c r="CE138" s="474"/>
      <c r="CF138" s="474"/>
      <c r="CG138" s="474"/>
      <c r="CH138" s="474"/>
      <c r="CI138" s="474"/>
      <c r="CJ138" s="474"/>
      <c r="CK138" s="474"/>
      <c r="CL138" s="474"/>
      <c r="CM138" s="474"/>
      <c r="CN138" s="474"/>
      <c r="CO138" s="474"/>
      <c r="CP138" s="474"/>
      <c r="CQ138" s="474"/>
      <c r="CR138" s="474"/>
      <c r="CS138" s="474"/>
      <c r="CT138" s="474"/>
      <c r="CU138" s="474"/>
      <c r="CV138" s="474"/>
      <c r="CW138" s="474"/>
      <c r="CX138" s="474"/>
    </row>
    <row r="139" spans="1:102" ht="25.5" customHeight="1" x14ac:dyDescent="0.25">
      <c r="A139" s="474"/>
      <c r="B139" s="627">
        <v>7</v>
      </c>
      <c r="C139" s="621" t="s">
        <v>1298</v>
      </c>
      <c r="D139" s="628">
        <v>91.126571529395363</v>
      </c>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4"/>
      <c r="AD139" s="474"/>
      <c r="AE139" s="474"/>
      <c r="AF139" s="474"/>
      <c r="AG139" s="474"/>
      <c r="AH139" s="474"/>
      <c r="AI139" s="474"/>
      <c r="AJ139" s="474"/>
      <c r="AK139" s="474"/>
      <c r="AL139" s="474"/>
      <c r="AM139" s="474"/>
      <c r="AN139" s="474"/>
      <c r="AO139" s="474"/>
      <c r="AP139" s="474"/>
      <c r="AQ139" s="474"/>
      <c r="AR139" s="474"/>
      <c r="AS139" s="474"/>
      <c r="AT139" s="474"/>
      <c r="AU139" s="474"/>
      <c r="AV139" s="474"/>
      <c r="AW139" s="474"/>
      <c r="AX139" s="474"/>
      <c r="AY139" s="474"/>
      <c r="AZ139" s="474"/>
      <c r="BA139" s="474"/>
      <c r="BB139" s="474"/>
      <c r="BC139" s="474"/>
      <c r="BD139" s="474"/>
      <c r="BE139" s="474"/>
      <c r="BF139" s="474"/>
      <c r="BG139" s="474"/>
      <c r="BH139" s="474"/>
      <c r="BI139" s="474"/>
      <c r="BJ139" s="474"/>
      <c r="BK139" s="474"/>
      <c r="BL139" s="474"/>
      <c r="BM139" s="474"/>
      <c r="BN139" s="474"/>
      <c r="BO139" s="474"/>
      <c r="BP139" s="474"/>
      <c r="BQ139" s="474"/>
      <c r="BR139" s="474"/>
      <c r="BS139" s="474"/>
      <c r="BT139" s="474"/>
      <c r="BU139" s="474"/>
      <c r="BV139" s="474"/>
      <c r="BW139" s="474"/>
      <c r="BX139" s="474"/>
      <c r="BY139" s="474"/>
      <c r="BZ139" s="474"/>
      <c r="CA139" s="474"/>
      <c r="CB139" s="474"/>
      <c r="CC139" s="474"/>
      <c r="CD139" s="474"/>
      <c r="CE139" s="474"/>
      <c r="CF139" s="474"/>
      <c r="CG139" s="474"/>
      <c r="CH139" s="474"/>
      <c r="CI139" s="474"/>
      <c r="CJ139" s="474"/>
      <c r="CK139" s="474"/>
      <c r="CL139" s="474"/>
      <c r="CM139" s="474"/>
      <c r="CN139" s="474"/>
      <c r="CO139" s="474"/>
      <c r="CP139" s="474"/>
      <c r="CQ139" s="474"/>
      <c r="CR139" s="474"/>
      <c r="CS139" s="474"/>
      <c r="CT139" s="474"/>
      <c r="CU139" s="474"/>
      <c r="CV139" s="474"/>
      <c r="CW139" s="474"/>
      <c r="CX139" s="474"/>
    </row>
    <row r="140" spans="1:102" ht="25.5" customHeight="1" x14ac:dyDescent="0.25">
      <c r="A140" s="474"/>
      <c r="B140" s="627">
        <v>8</v>
      </c>
      <c r="C140" s="621" t="s">
        <v>1303</v>
      </c>
      <c r="D140" s="628">
        <v>41.456724565375843</v>
      </c>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c r="AF140" s="474"/>
      <c r="AG140" s="474"/>
      <c r="AH140" s="474"/>
      <c r="AI140" s="474"/>
      <c r="AJ140" s="474"/>
      <c r="AK140" s="474"/>
      <c r="AL140" s="474"/>
      <c r="AM140" s="474"/>
      <c r="AN140" s="474"/>
      <c r="AO140" s="474"/>
      <c r="AP140" s="474"/>
      <c r="AQ140" s="474"/>
      <c r="AR140" s="474"/>
      <c r="AS140" s="474"/>
      <c r="AT140" s="474"/>
      <c r="AU140" s="474"/>
      <c r="AV140" s="474"/>
      <c r="AW140" s="474"/>
      <c r="AX140" s="474"/>
      <c r="AY140" s="474"/>
      <c r="AZ140" s="474"/>
      <c r="BA140" s="474"/>
      <c r="BB140" s="474"/>
      <c r="BC140" s="474"/>
      <c r="BD140" s="474"/>
      <c r="BE140" s="474"/>
      <c r="BF140" s="474"/>
      <c r="BG140" s="474"/>
      <c r="BH140" s="474"/>
      <c r="BI140" s="474"/>
      <c r="BJ140" s="474"/>
      <c r="BK140" s="474"/>
      <c r="BL140" s="474"/>
      <c r="BM140" s="474"/>
      <c r="BN140" s="474"/>
      <c r="BO140" s="474"/>
      <c r="BP140" s="474"/>
      <c r="BQ140" s="474"/>
      <c r="BR140" s="474"/>
      <c r="BS140" s="474"/>
      <c r="BT140" s="474"/>
      <c r="BU140" s="474"/>
      <c r="BV140" s="474"/>
      <c r="BW140" s="474"/>
      <c r="BX140" s="474"/>
      <c r="BY140" s="474"/>
      <c r="BZ140" s="474"/>
      <c r="CA140" s="474"/>
      <c r="CB140" s="474"/>
      <c r="CC140" s="474"/>
      <c r="CD140" s="474"/>
      <c r="CE140" s="474"/>
      <c r="CF140" s="474"/>
      <c r="CG140" s="474"/>
      <c r="CH140" s="474"/>
      <c r="CI140" s="474"/>
      <c r="CJ140" s="474"/>
      <c r="CK140" s="474"/>
      <c r="CL140" s="474"/>
      <c r="CM140" s="474"/>
      <c r="CN140" s="474"/>
      <c r="CO140" s="474"/>
      <c r="CP140" s="474"/>
      <c r="CQ140" s="474"/>
      <c r="CR140" s="474"/>
      <c r="CS140" s="474"/>
      <c r="CT140" s="474"/>
      <c r="CU140" s="474"/>
      <c r="CV140" s="474"/>
      <c r="CW140" s="474"/>
      <c r="CX140" s="474"/>
    </row>
    <row r="141" spans="1:102" ht="25.5" customHeight="1" x14ac:dyDescent="0.25">
      <c r="A141" s="474"/>
      <c r="B141" s="627">
        <v>13</v>
      </c>
      <c r="C141" s="621" t="s">
        <v>1308</v>
      </c>
      <c r="D141" s="628">
        <v>44.398989978556259</v>
      </c>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c r="AA141" s="474"/>
      <c r="AB141" s="474"/>
      <c r="AC141" s="474"/>
      <c r="AD141" s="474"/>
      <c r="AE141" s="474"/>
      <c r="AF141" s="474"/>
      <c r="AG141" s="474"/>
      <c r="AH141" s="474"/>
      <c r="AI141" s="474"/>
      <c r="AJ141" s="474"/>
      <c r="AK141" s="474"/>
      <c r="AL141" s="474"/>
      <c r="AM141" s="474"/>
      <c r="AN141" s="474"/>
      <c r="AO141" s="474"/>
      <c r="AP141" s="474"/>
      <c r="AQ141" s="474"/>
      <c r="AR141" s="474"/>
      <c r="AS141" s="474"/>
      <c r="AT141" s="474"/>
      <c r="AU141" s="474"/>
      <c r="AV141" s="474"/>
      <c r="AW141" s="474"/>
      <c r="AX141" s="474"/>
      <c r="AY141" s="474"/>
      <c r="AZ141" s="474"/>
      <c r="BA141" s="474"/>
      <c r="BB141" s="474"/>
      <c r="BC141" s="474"/>
      <c r="BD141" s="474"/>
      <c r="BE141" s="474"/>
      <c r="BF141" s="474"/>
      <c r="BG141" s="474"/>
      <c r="BH141" s="474"/>
      <c r="BI141" s="474"/>
      <c r="BJ141" s="474"/>
      <c r="BK141" s="474"/>
      <c r="BL141" s="474"/>
      <c r="BM141" s="474"/>
      <c r="BN141" s="474"/>
      <c r="BO141" s="474"/>
      <c r="BP141" s="474"/>
      <c r="BQ141" s="474"/>
      <c r="BR141" s="474"/>
      <c r="BS141" s="474"/>
      <c r="BT141" s="474"/>
      <c r="BU141" s="474"/>
      <c r="BV141" s="474"/>
      <c r="BW141" s="474"/>
      <c r="BX141" s="474"/>
      <c r="BY141" s="474"/>
      <c r="BZ141" s="474"/>
      <c r="CA141" s="474"/>
      <c r="CB141" s="474"/>
      <c r="CC141" s="474"/>
      <c r="CD141" s="474"/>
      <c r="CE141" s="474"/>
      <c r="CF141" s="474"/>
      <c r="CG141" s="474"/>
      <c r="CH141" s="474"/>
      <c r="CI141" s="474"/>
      <c r="CJ141" s="474"/>
      <c r="CK141" s="474"/>
      <c r="CL141" s="474"/>
      <c r="CM141" s="474"/>
      <c r="CN141" s="474"/>
      <c r="CO141" s="474"/>
      <c r="CP141" s="474"/>
      <c r="CQ141" s="474"/>
      <c r="CR141" s="474"/>
      <c r="CS141" s="474"/>
      <c r="CT141" s="474"/>
      <c r="CU141" s="474"/>
      <c r="CV141" s="474"/>
      <c r="CW141" s="474"/>
      <c r="CX141" s="474"/>
    </row>
    <row r="142" spans="1:102" ht="25.5" customHeight="1" x14ac:dyDescent="0.25">
      <c r="A142" s="474"/>
      <c r="B142" s="627">
        <v>14</v>
      </c>
      <c r="C142" s="621" t="s">
        <v>1313</v>
      </c>
      <c r="D142" s="628">
        <v>112.09609295574913</v>
      </c>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474"/>
      <c r="AL142" s="474"/>
      <c r="AM142" s="474"/>
      <c r="AN142" s="474"/>
      <c r="AO142" s="474"/>
      <c r="AP142" s="474"/>
      <c r="AQ142" s="474"/>
      <c r="AR142" s="474"/>
      <c r="AS142" s="474"/>
      <c r="AT142" s="474"/>
      <c r="AU142" s="474"/>
      <c r="AV142" s="474"/>
      <c r="AW142" s="474"/>
      <c r="AX142" s="474"/>
      <c r="AY142" s="474"/>
      <c r="AZ142" s="474"/>
      <c r="BA142" s="474"/>
      <c r="BB142" s="474"/>
      <c r="BC142" s="474"/>
      <c r="BD142" s="474"/>
      <c r="BE142" s="474"/>
      <c r="BF142" s="474"/>
      <c r="BG142" s="474"/>
      <c r="BH142" s="474"/>
      <c r="BI142" s="474"/>
      <c r="BJ142" s="474"/>
      <c r="BK142" s="474"/>
      <c r="BL142" s="474"/>
      <c r="BM142" s="474"/>
      <c r="BN142" s="474"/>
      <c r="BO142" s="474"/>
      <c r="BP142" s="474"/>
      <c r="BQ142" s="474"/>
      <c r="BR142" s="474"/>
      <c r="BS142" s="474"/>
      <c r="BT142" s="474"/>
      <c r="BU142" s="474"/>
      <c r="BV142" s="474"/>
      <c r="BW142" s="474"/>
      <c r="BX142" s="474"/>
      <c r="BY142" s="474"/>
      <c r="BZ142" s="474"/>
      <c r="CA142" s="474"/>
      <c r="CB142" s="474"/>
      <c r="CC142" s="474"/>
      <c r="CD142" s="474"/>
      <c r="CE142" s="474"/>
      <c r="CF142" s="474"/>
      <c r="CG142" s="474"/>
      <c r="CH142" s="474"/>
      <c r="CI142" s="474"/>
      <c r="CJ142" s="474"/>
      <c r="CK142" s="474"/>
      <c r="CL142" s="474"/>
      <c r="CM142" s="474"/>
      <c r="CN142" s="474"/>
      <c r="CO142" s="474"/>
      <c r="CP142" s="474"/>
      <c r="CQ142" s="474"/>
      <c r="CR142" s="474"/>
      <c r="CS142" s="474"/>
      <c r="CT142" s="474"/>
      <c r="CU142" s="474"/>
      <c r="CV142" s="474"/>
      <c r="CW142" s="474"/>
      <c r="CX142" s="474"/>
    </row>
    <row r="143" spans="1:102" ht="25.5" customHeight="1" x14ac:dyDescent="0.25">
      <c r="A143" s="474"/>
      <c r="B143" s="627">
        <v>15</v>
      </c>
      <c r="C143" s="621" t="s">
        <v>1316</v>
      </c>
      <c r="D143" s="628">
        <v>69.168909327274605</v>
      </c>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474"/>
      <c r="AL143" s="474"/>
      <c r="AM143" s="474"/>
      <c r="AN143" s="474"/>
      <c r="AO143" s="474"/>
      <c r="AP143" s="474"/>
      <c r="AQ143" s="474"/>
      <c r="AR143" s="474"/>
      <c r="AS143" s="474"/>
      <c r="AT143" s="474"/>
      <c r="AU143" s="474"/>
      <c r="AV143" s="474"/>
      <c r="AW143" s="474"/>
      <c r="AX143" s="474"/>
      <c r="AY143" s="474"/>
      <c r="AZ143" s="474"/>
      <c r="BA143" s="474"/>
      <c r="BB143" s="474"/>
      <c r="BC143" s="474"/>
      <c r="BD143" s="474"/>
      <c r="BE143" s="474"/>
      <c r="BF143" s="474"/>
      <c r="BG143" s="474"/>
      <c r="BH143" s="474"/>
      <c r="BI143" s="474"/>
      <c r="BJ143" s="474"/>
      <c r="BK143" s="474"/>
      <c r="BL143" s="474"/>
      <c r="BM143" s="474"/>
      <c r="BN143" s="474"/>
      <c r="BO143" s="474"/>
      <c r="BP143" s="474"/>
      <c r="BQ143" s="474"/>
      <c r="BR143" s="474"/>
      <c r="BS143" s="474"/>
      <c r="BT143" s="474"/>
      <c r="BU143" s="474"/>
      <c r="BV143" s="474"/>
      <c r="BW143" s="474"/>
      <c r="BX143" s="474"/>
      <c r="BY143" s="474"/>
      <c r="BZ143" s="474"/>
      <c r="CA143" s="474"/>
      <c r="CB143" s="474"/>
      <c r="CC143" s="474"/>
      <c r="CD143" s="474"/>
      <c r="CE143" s="474"/>
      <c r="CF143" s="474"/>
      <c r="CG143" s="474"/>
      <c r="CH143" s="474"/>
      <c r="CI143" s="474"/>
      <c r="CJ143" s="474"/>
      <c r="CK143" s="474"/>
      <c r="CL143" s="474"/>
      <c r="CM143" s="474"/>
      <c r="CN143" s="474"/>
      <c r="CO143" s="474"/>
      <c r="CP143" s="474"/>
      <c r="CQ143" s="474"/>
      <c r="CR143" s="474"/>
      <c r="CS143" s="474"/>
      <c r="CT143" s="474"/>
      <c r="CU143" s="474"/>
      <c r="CV143" s="474"/>
      <c r="CW143" s="474"/>
      <c r="CX143" s="474"/>
    </row>
    <row r="144" spans="1:102" ht="25.5" customHeight="1" x14ac:dyDescent="0.25">
      <c r="A144" s="474"/>
      <c r="B144" s="627">
        <v>16</v>
      </c>
      <c r="C144" s="621" t="s">
        <v>1317</v>
      </c>
      <c r="D144" s="628">
        <v>26.709970199630924</v>
      </c>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4"/>
      <c r="AD144" s="474"/>
      <c r="AE144" s="474"/>
      <c r="AF144" s="474"/>
      <c r="AG144" s="474"/>
      <c r="AH144" s="474"/>
      <c r="AI144" s="474"/>
      <c r="AJ144" s="474"/>
      <c r="AK144" s="474"/>
      <c r="AL144" s="474"/>
      <c r="AM144" s="474"/>
      <c r="AN144" s="474"/>
      <c r="AO144" s="474"/>
      <c r="AP144" s="474"/>
      <c r="AQ144" s="474"/>
      <c r="AR144" s="474"/>
      <c r="AS144" s="474"/>
      <c r="AT144" s="474"/>
      <c r="AU144" s="474"/>
      <c r="AV144" s="474"/>
      <c r="AW144" s="474"/>
      <c r="AX144" s="474"/>
      <c r="AY144" s="474"/>
      <c r="AZ144" s="474"/>
      <c r="BA144" s="474"/>
      <c r="BB144" s="474"/>
      <c r="BC144" s="474"/>
      <c r="BD144" s="474"/>
      <c r="BE144" s="474"/>
      <c r="BF144" s="474"/>
      <c r="BG144" s="474"/>
      <c r="BH144" s="474"/>
      <c r="BI144" s="474"/>
      <c r="BJ144" s="474"/>
      <c r="BK144" s="474"/>
      <c r="BL144" s="474"/>
      <c r="BM144" s="474"/>
      <c r="BN144" s="474"/>
      <c r="BO144" s="474"/>
      <c r="BP144" s="474"/>
      <c r="BQ144" s="474"/>
      <c r="BR144" s="474"/>
      <c r="BS144" s="474"/>
      <c r="BT144" s="474"/>
      <c r="BU144" s="474"/>
      <c r="BV144" s="474"/>
      <c r="BW144" s="474"/>
      <c r="BX144" s="474"/>
      <c r="BY144" s="474"/>
      <c r="BZ144" s="474"/>
      <c r="CA144" s="474"/>
      <c r="CB144" s="474"/>
      <c r="CC144" s="474"/>
      <c r="CD144" s="474"/>
      <c r="CE144" s="474"/>
      <c r="CF144" s="474"/>
      <c r="CG144" s="474"/>
      <c r="CH144" s="474"/>
      <c r="CI144" s="474"/>
      <c r="CJ144" s="474"/>
      <c r="CK144" s="474"/>
      <c r="CL144" s="474"/>
      <c r="CM144" s="474"/>
      <c r="CN144" s="474"/>
      <c r="CO144" s="474"/>
      <c r="CP144" s="474"/>
      <c r="CQ144" s="474"/>
      <c r="CR144" s="474"/>
      <c r="CS144" s="474"/>
      <c r="CT144" s="474"/>
      <c r="CU144" s="474"/>
      <c r="CV144" s="474"/>
      <c r="CW144" s="474"/>
      <c r="CX144" s="474"/>
    </row>
    <row r="145" spans="1:102" ht="25.5" customHeight="1" x14ac:dyDescent="0.25">
      <c r="A145" s="474"/>
      <c r="B145" s="627">
        <v>18</v>
      </c>
      <c r="C145" s="621" t="s">
        <v>1698</v>
      </c>
      <c r="D145" s="628">
        <v>159.87161811973056</v>
      </c>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4"/>
      <c r="AD145" s="474"/>
      <c r="AE145" s="474"/>
      <c r="AF145" s="474"/>
      <c r="AG145" s="474"/>
      <c r="AH145" s="474"/>
      <c r="AI145" s="474"/>
      <c r="AJ145" s="474"/>
      <c r="AK145" s="474"/>
      <c r="AL145" s="474"/>
      <c r="AM145" s="474"/>
      <c r="AN145" s="474"/>
      <c r="AO145" s="474"/>
      <c r="AP145" s="474"/>
      <c r="AQ145" s="474"/>
      <c r="AR145" s="474"/>
      <c r="AS145" s="474"/>
      <c r="AT145" s="474"/>
      <c r="AU145" s="474"/>
      <c r="AV145" s="474"/>
      <c r="AW145" s="474"/>
      <c r="AX145" s="474"/>
      <c r="AY145" s="474"/>
      <c r="AZ145" s="474"/>
      <c r="BA145" s="474"/>
      <c r="BB145" s="474"/>
      <c r="BC145" s="474"/>
      <c r="BD145" s="474"/>
      <c r="BE145" s="474"/>
      <c r="BF145" s="474"/>
      <c r="BG145" s="474"/>
      <c r="BH145" s="474"/>
      <c r="BI145" s="474"/>
      <c r="BJ145" s="474"/>
      <c r="BK145" s="474"/>
      <c r="BL145" s="474"/>
      <c r="BM145" s="474"/>
      <c r="BN145" s="474"/>
      <c r="BO145" s="474"/>
      <c r="BP145" s="474"/>
      <c r="BQ145" s="474"/>
      <c r="BR145" s="474"/>
      <c r="BS145" s="474"/>
      <c r="BT145" s="474"/>
      <c r="BU145" s="474"/>
      <c r="BV145" s="474"/>
      <c r="BW145" s="474"/>
      <c r="BX145" s="474"/>
      <c r="BY145" s="474"/>
      <c r="BZ145" s="474"/>
      <c r="CA145" s="474"/>
      <c r="CB145" s="474"/>
      <c r="CC145" s="474"/>
      <c r="CD145" s="474"/>
      <c r="CE145" s="474"/>
      <c r="CF145" s="474"/>
      <c r="CG145" s="474"/>
      <c r="CH145" s="474"/>
      <c r="CI145" s="474"/>
      <c r="CJ145" s="474"/>
      <c r="CK145" s="474"/>
      <c r="CL145" s="474"/>
      <c r="CM145" s="474"/>
      <c r="CN145" s="474"/>
      <c r="CO145" s="474"/>
      <c r="CP145" s="474"/>
      <c r="CQ145" s="474"/>
      <c r="CR145" s="474"/>
      <c r="CS145" s="474"/>
      <c r="CT145" s="474"/>
      <c r="CU145" s="474"/>
      <c r="CV145" s="474"/>
      <c r="CW145" s="474"/>
      <c r="CX145" s="474"/>
    </row>
    <row r="146" spans="1:102" ht="25.5" customHeight="1" x14ac:dyDescent="0.25">
      <c r="A146" s="474"/>
      <c r="B146" s="627">
        <v>20</v>
      </c>
      <c r="C146" s="621" t="s">
        <v>1320</v>
      </c>
      <c r="D146" s="628">
        <v>77.812677360500004</v>
      </c>
      <c r="E146" s="474"/>
      <c r="F146" s="474"/>
      <c r="G146" s="474"/>
      <c r="H146" s="474"/>
      <c r="I146" s="474"/>
      <c r="J146" s="474"/>
      <c r="K146" s="474"/>
      <c r="L146" s="474"/>
      <c r="M146" s="474"/>
      <c r="N146" s="474"/>
      <c r="O146" s="474"/>
      <c r="P146" s="474"/>
      <c r="Q146" s="474"/>
      <c r="R146" s="474"/>
      <c r="S146" s="474"/>
      <c r="T146" s="474"/>
      <c r="U146" s="474"/>
      <c r="V146" s="474"/>
      <c r="W146" s="474"/>
      <c r="X146" s="474"/>
      <c r="Y146" s="474"/>
      <c r="Z146" s="474"/>
      <c r="AA146" s="474"/>
      <c r="AB146" s="474"/>
      <c r="AC146" s="474"/>
      <c r="AD146" s="474"/>
      <c r="AE146" s="474"/>
      <c r="AF146" s="474"/>
      <c r="AG146" s="474"/>
      <c r="AH146" s="474"/>
      <c r="AI146" s="474"/>
      <c r="AJ146" s="474"/>
      <c r="AK146" s="474"/>
      <c r="AL146" s="474"/>
      <c r="AM146" s="474"/>
      <c r="AN146" s="474"/>
      <c r="AO146" s="474"/>
      <c r="AP146" s="474"/>
      <c r="AQ146" s="474"/>
      <c r="AR146" s="474"/>
      <c r="AS146" s="474"/>
      <c r="AT146" s="474"/>
      <c r="AU146" s="474"/>
      <c r="AV146" s="474"/>
      <c r="AW146" s="474"/>
      <c r="AX146" s="474"/>
      <c r="AY146" s="474"/>
      <c r="AZ146" s="474"/>
      <c r="BA146" s="474"/>
      <c r="BB146" s="474"/>
      <c r="BC146" s="474"/>
      <c r="BD146" s="474"/>
      <c r="BE146" s="474"/>
      <c r="BF146" s="474"/>
      <c r="BG146" s="474"/>
      <c r="BH146" s="474"/>
      <c r="BI146" s="474"/>
      <c r="BJ146" s="474"/>
      <c r="BK146" s="474"/>
      <c r="BL146" s="474"/>
      <c r="BM146" s="474"/>
      <c r="BN146" s="474"/>
      <c r="BO146" s="474"/>
      <c r="BP146" s="474"/>
      <c r="BQ146" s="474"/>
      <c r="BR146" s="474"/>
      <c r="BS146" s="474"/>
      <c r="BT146" s="474"/>
      <c r="BU146" s="474"/>
      <c r="BV146" s="474"/>
      <c r="BW146" s="474"/>
      <c r="BX146" s="474"/>
      <c r="BY146" s="474"/>
      <c r="BZ146" s="474"/>
      <c r="CA146" s="474"/>
      <c r="CB146" s="474"/>
      <c r="CC146" s="474"/>
      <c r="CD146" s="474"/>
      <c r="CE146" s="474"/>
      <c r="CF146" s="474"/>
      <c r="CG146" s="474"/>
      <c r="CH146" s="474"/>
      <c r="CI146" s="474"/>
      <c r="CJ146" s="474"/>
      <c r="CK146" s="474"/>
      <c r="CL146" s="474"/>
      <c r="CM146" s="474"/>
      <c r="CN146" s="474"/>
      <c r="CO146" s="474"/>
      <c r="CP146" s="474"/>
      <c r="CQ146" s="474"/>
      <c r="CR146" s="474"/>
      <c r="CS146" s="474"/>
      <c r="CT146" s="474"/>
      <c r="CU146" s="474"/>
      <c r="CV146" s="474"/>
      <c r="CW146" s="474"/>
      <c r="CX146" s="474"/>
    </row>
    <row r="147" spans="1:102" ht="25.5" customHeight="1" x14ac:dyDescent="0.25">
      <c r="A147" s="474"/>
      <c r="B147" s="627">
        <v>21</v>
      </c>
      <c r="C147" s="621" t="s">
        <v>1323</v>
      </c>
      <c r="D147" s="628">
        <v>39.232806832354029</v>
      </c>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c r="AA147" s="474"/>
      <c r="AB147" s="474"/>
      <c r="AC147" s="474"/>
      <c r="AD147" s="474"/>
      <c r="AE147" s="474"/>
      <c r="AF147" s="474"/>
      <c r="AG147" s="474"/>
      <c r="AH147" s="474"/>
      <c r="AI147" s="474"/>
      <c r="AJ147" s="474"/>
      <c r="AK147" s="474"/>
      <c r="AL147" s="474"/>
      <c r="AM147" s="474"/>
      <c r="AN147" s="474"/>
      <c r="AO147" s="474"/>
      <c r="AP147" s="474"/>
      <c r="AQ147" s="474"/>
      <c r="AR147" s="474"/>
      <c r="AS147" s="474"/>
      <c r="AT147" s="474"/>
      <c r="AU147" s="474"/>
      <c r="AV147" s="474"/>
      <c r="AW147" s="474"/>
      <c r="AX147" s="474"/>
      <c r="AY147" s="474"/>
      <c r="AZ147" s="474"/>
      <c r="BA147" s="474"/>
      <c r="BB147" s="474"/>
      <c r="BC147" s="474"/>
      <c r="BD147" s="474"/>
      <c r="BE147" s="474"/>
      <c r="BF147" s="474"/>
      <c r="BG147" s="474"/>
      <c r="BH147" s="474"/>
      <c r="BI147" s="474"/>
      <c r="BJ147" s="474"/>
      <c r="BK147" s="474"/>
      <c r="BL147" s="474"/>
      <c r="BM147" s="474"/>
      <c r="BN147" s="474"/>
      <c r="BO147" s="474"/>
      <c r="BP147" s="474"/>
      <c r="BQ147" s="474"/>
      <c r="BR147" s="474"/>
      <c r="BS147" s="474"/>
      <c r="BT147" s="474"/>
      <c r="BU147" s="474"/>
      <c r="BV147" s="474"/>
      <c r="BW147" s="474"/>
      <c r="BX147" s="474"/>
      <c r="BY147" s="474"/>
      <c r="BZ147" s="474"/>
      <c r="CA147" s="474"/>
      <c r="CB147" s="474"/>
      <c r="CC147" s="474"/>
      <c r="CD147" s="474"/>
      <c r="CE147" s="474"/>
      <c r="CF147" s="474"/>
      <c r="CG147" s="474"/>
      <c r="CH147" s="474"/>
      <c r="CI147" s="474"/>
      <c r="CJ147" s="474"/>
      <c r="CK147" s="474"/>
      <c r="CL147" s="474"/>
      <c r="CM147" s="474"/>
      <c r="CN147" s="474"/>
      <c r="CO147" s="474"/>
      <c r="CP147" s="474"/>
      <c r="CQ147" s="474"/>
      <c r="CR147" s="474"/>
      <c r="CS147" s="474"/>
      <c r="CT147" s="474"/>
      <c r="CU147" s="474"/>
      <c r="CV147" s="474"/>
      <c r="CW147" s="474"/>
      <c r="CX147" s="474"/>
    </row>
    <row r="148" spans="1:102" ht="25.5" customHeight="1" x14ac:dyDescent="0.25">
      <c r="A148" s="474"/>
      <c r="B148" s="627">
        <v>31</v>
      </c>
      <c r="C148" s="621" t="s">
        <v>1326</v>
      </c>
      <c r="D148" s="628">
        <v>114.98023296485619</v>
      </c>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c r="AA148" s="474"/>
      <c r="AB148" s="474"/>
      <c r="AC148" s="474"/>
      <c r="AD148" s="474"/>
      <c r="AE148" s="474"/>
      <c r="AF148" s="474"/>
      <c r="AG148" s="474"/>
      <c r="AH148" s="474"/>
      <c r="AI148" s="474"/>
      <c r="AJ148" s="474"/>
      <c r="AK148" s="474"/>
      <c r="AL148" s="474"/>
      <c r="AM148" s="474"/>
      <c r="AN148" s="474"/>
      <c r="AO148" s="474"/>
      <c r="AP148" s="474"/>
      <c r="AQ148" s="474"/>
      <c r="AR148" s="474"/>
      <c r="AS148" s="474"/>
      <c r="AT148" s="474"/>
      <c r="AU148" s="474"/>
      <c r="AV148" s="474"/>
      <c r="AW148" s="474"/>
      <c r="AX148" s="474"/>
      <c r="AY148" s="474"/>
      <c r="AZ148" s="474"/>
      <c r="BA148" s="474"/>
      <c r="BB148" s="474"/>
      <c r="BC148" s="474"/>
      <c r="BD148" s="474"/>
      <c r="BE148" s="474"/>
      <c r="BF148" s="474"/>
      <c r="BG148" s="474"/>
      <c r="BH148" s="474"/>
      <c r="BI148" s="474"/>
      <c r="BJ148" s="474"/>
      <c r="BK148" s="474"/>
      <c r="BL148" s="474"/>
      <c r="BM148" s="474"/>
      <c r="BN148" s="474"/>
      <c r="BO148" s="474"/>
      <c r="BP148" s="474"/>
      <c r="BQ148" s="474"/>
      <c r="BR148" s="474"/>
      <c r="BS148" s="474"/>
      <c r="BT148" s="474"/>
      <c r="BU148" s="474"/>
      <c r="BV148" s="474"/>
      <c r="BW148" s="474"/>
      <c r="BX148" s="474"/>
      <c r="BY148" s="474"/>
      <c r="BZ148" s="474"/>
      <c r="CA148" s="474"/>
      <c r="CB148" s="474"/>
      <c r="CC148" s="474"/>
      <c r="CD148" s="474"/>
      <c r="CE148" s="474"/>
      <c r="CF148" s="474"/>
      <c r="CG148" s="474"/>
      <c r="CH148" s="474"/>
      <c r="CI148" s="474"/>
      <c r="CJ148" s="474"/>
      <c r="CK148" s="474"/>
      <c r="CL148" s="474"/>
      <c r="CM148" s="474"/>
      <c r="CN148" s="474"/>
      <c r="CO148" s="474"/>
      <c r="CP148" s="474"/>
      <c r="CQ148" s="474"/>
      <c r="CR148" s="474"/>
      <c r="CS148" s="474"/>
      <c r="CT148" s="474"/>
      <c r="CU148" s="474"/>
      <c r="CV148" s="474"/>
      <c r="CW148" s="474"/>
      <c r="CX148" s="474"/>
    </row>
    <row r="149" spans="1:102" ht="25.5" customHeight="1" x14ac:dyDescent="0.25">
      <c r="A149" s="474"/>
      <c r="B149" s="627">
        <v>32</v>
      </c>
      <c r="C149" s="621" t="s">
        <v>1333</v>
      </c>
      <c r="D149" s="628">
        <v>74.312565304502726</v>
      </c>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4"/>
      <c r="AD149" s="474"/>
      <c r="AE149" s="474"/>
      <c r="AF149" s="474"/>
      <c r="AG149" s="474"/>
      <c r="AH149" s="474"/>
      <c r="AI149" s="474"/>
      <c r="AJ149" s="474"/>
      <c r="AK149" s="474"/>
      <c r="AL149" s="474"/>
      <c r="AM149" s="474"/>
      <c r="AN149" s="474"/>
      <c r="AO149" s="474"/>
      <c r="AP149" s="474"/>
      <c r="AQ149" s="474"/>
      <c r="AR149" s="474"/>
      <c r="AS149" s="474"/>
      <c r="AT149" s="474"/>
      <c r="AU149" s="474"/>
      <c r="AV149" s="474"/>
      <c r="AW149" s="474"/>
      <c r="AX149" s="474"/>
      <c r="AY149" s="474"/>
      <c r="AZ149" s="474"/>
      <c r="BA149" s="474"/>
      <c r="BB149" s="474"/>
      <c r="BC149" s="474"/>
      <c r="BD149" s="474"/>
      <c r="BE149" s="474"/>
      <c r="BF149" s="474"/>
      <c r="BG149" s="474"/>
      <c r="BH149" s="474"/>
      <c r="BI149" s="474"/>
      <c r="BJ149" s="474"/>
      <c r="BK149" s="474"/>
      <c r="BL149" s="474"/>
      <c r="BM149" s="474"/>
      <c r="BN149" s="474"/>
      <c r="BO149" s="474"/>
      <c r="BP149" s="474"/>
      <c r="BQ149" s="474"/>
      <c r="BR149" s="474"/>
      <c r="BS149" s="474"/>
      <c r="BT149" s="474"/>
      <c r="BU149" s="474"/>
      <c r="BV149" s="474"/>
      <c r="BW149" s="474"/>
      <c r="BX149" s="474"/>
      <c r="BY149" s="474"/>
      <c r="BZ149" s="474"/>
      <c r="CA149" s="474"/>
      <c r="CB149" s="474"/>
      <c r="CC149" s="474"/>
      <c r="CD149" s="474"/>
      <c r="CE149" s="474"/>
      <c r="CF149" s="474"/>
      <c r="CG149" s="474"/>
      <c r="CH149" s="474"/>
      <c r="CI149" s="474"/>
      <c r="CJ149" s="474"/>
      <c r="CK149" s="474"/>
      <c r="CL149" s="474"/>
      <c r="CM149" s="474"/>
      <c r="CN149" s="474"/>
      <c r="CO149" s="474"/>
      <c r="CP149" s="474"/>
      <c r="CQ149" s="474"/>
      <c r="CR149" s="474"/>
      <c r="CS149" s="474"/>
      <c r="CT149" s="474"/>
      <c r="CU149" s="474"/>
      <c r="CV149" s="474"/>
      <c r="CW149" s="474"/>
      <c r="CX149" s="474"/>
    </row>
    <row r="150" spans="1:102" ht="25.5" customHeight="1" x14ac:dyDescent="0.25">
      <c r="A150" s="474"/>
      <c r="B150" s="627">
        <v>34</v>
      </c>
      <c r="C150" s="621" t="s">
        <v>1338</v>
      </c>
      <c r="D150" s="628">
        <v>982.73977510527516</v>
      </c>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4"/>
      <c r="AE150" s="474"/>
      <c r="AF150" s="474"/>
      <c r="AG150" s="474"/>
      <c r="AH150" s="474"/>
      <c r="AI150" s="474"/>
      <c r="AJ150" s="474"/>
      <c r="AK150" s="474"/>
      <c r="AL150" s="474"/>
      <c r="AM150" s="474"/>
      <c r="AN150" s="474"/>
      <c r="AO150" s="474"/>
      <c r="AP150" s="474"/>
      <c r="AQ150" s="474"/>
      <c r="AR150" s="474"/>
      <c r="AS150" s="474"/>
      <c r="AT150" s="474"/>
      <c r="AU150" s="474"/>
      <c r="AV150" s="474"/>
      <c r="AW150" s="474"/>
      <c r="AX150" s="474"/>
      <c r="AY150" s="474"/>
      <c r="AZ150" s="474"/>
      <c r="BA150" s="474"/>
      <c r="BB150" s="474"/>
      <c r="BC150" s="474"/>
      <c r="BD150" s="474"/>
      <c r="BE150" s="474"/>
      <c r="BF150" s="474"/>
      <c r="BG150" s="474"/>
      <c r="BH150" s="474"/>
      <c r="BI150" s="474"/>
      <c r="BJ150" s="474"/>
      <c r="BK150" s="474"/>
      <c r="BL150" s="474"/>
      <c r="BM150" s="474"/>
      <c r="BN150" s="474"/>
      <c r="BO150" s="474"/>
      <c r="BP150" s="474"/>
      <c r="BQ150" s="474"/>
      <c r="BR150" s="474"/>
      <c r="BS150" s="474"/>
      <c r="BT150" s="474"/>
      <c r="BU150" s="474"/>
      <c r="BV150" s="474"/>
      <c r="BW150" s="474"/>
      <c r="BX150" s="474"/>
      <c r="BY150" s="474"/>
      <c r="BZ150" s="474"/>
      <c r="CA150" s="474"/>
      <c r="CB150" s="474"/>
      <c r="CC150" s="474"/>
      <c r="CD150" s="474"/>
      <c r="CE150" s="474"/>
      <c r="CF150" s="474"/>
      <c r="CG150" s="474"/>
      <c r="CH150" s="474"/>
      <c r="CI150" s="474"/>
      <c r="CJ150" s="474"/>
      <c r="CK150" s="474"/>
      <c r="CL150" s="474"/>
      <c r="CM150" s="474"/>
      <c r="CN150" s="474"/>
      <c r="CO150" s="474"/>
      <c r="CP150" s="474"/>
      <c r="CQ150" s="474"/>
      <c r="CR150" s="474"/>
      <c r="CS150" s="474"/>
      <c r="CT150" s="474"/>
      <c r="CU150" s="474"/>
      <c r="CV150" s="474"/>
      <c r="CW150" s="474"/>
      <c r="CX150" s="474"/>
    </row>
    <row r="151" spans="1:102" ht="25.5" customHeight="1" x14ac:dyDescent="0.25">
      <c r="A151" s="474"/>
      <c r="B151" s="627">
        <v>35</v>
      </c>
      <c r="C151" s="621" t="s">
        <v>1339</v>
      </c>
      <c r="D151" s="628">
        <v>215.44170926862887</v>
      </c>
      <c r="E151" s="474"/>
      <c r="F151" s="474"/>
      <c r="G151" s="474"/>
      <c r="H151" s="474"/>
      <c r="I151" s="474"/>
      <c r="J151" s="474"/>
      <c r="K151" s="474"/>
      <c r="L151" s="474"/>
      <c r="M151" s="474"/>
      <c r="N151" s="474"/>
      <c r="O151" s="474"/>
      <c r="P151" s="474"/>
      <c r="Q151" s="474"/>
      <c r="R151" s="474"/>
      <c r="S151" s="474"/>
      <c r="T151" s="474"/>
      <c r="U151" s="474"/>
      <c r="V151" s="474"/>
      <c r="W151" s="474"/>
      <c r="X151" s="474"/>
      <c r="Y151" s="474"/>
      <c r="Z151" s="474"/>
      <c r="AA151" s="474"/>
      <c r="AB151" s="474"/>
      <c r="AC151" s="474"/>
      <c r="AD151" s="474"/>
      <c r="AE151" s="474"/>
      <c r="AF151" s="474"/>
      <c r="AG151" s="474"/>
      <c r="AH151" s="474"/>
      <c r="AI151" s="474"/>
      <c r="AJ151" s="474"/>
      <c r="AK151" s="474"/>
      <c r="AL151" s="474"/>
      <c r="AM151" s="474"/>
      <c r="AN151" s="474"/>
      <c r="AO151" s="474"/>
      <c r="AP151" s="474"/>
      <c r="AQ151" s="474"/>
      <c r="AR151" s="474"/>
      <c r="AS151" s="474"/>
      <c r="AT151" s="474"/>
      <c r="AU151" s="474"/>
      <c r="AV151" s="474"/>
      <c r="AW151" s="474"/>
      <c r="AX151" s="474"/>
      <c r="AY151" s="474"/>
      <c r="AZ151" s="474"/>
      <c r="BA151" s="474"/>
      <c r="BB151" s="474"/>
      <c r="BC151" s="474"/>
      <c r="BD151" s="474"/>
      <c r="BE151" s="474"/>
      <c r="BF151" s="474"/>
      <c r="BG151" s="474"/>
      <c r="BH151" s="474"/>
      <c r="BI151" s="474"/>
      <c r="BJ151" s="474"/>
      <c r="BK151" s="474"/>
      <c r="BL151" s="474"/>
      <c r="BM151" s="474"/>
      <c r="BN151" s="474"/>
      <c r="BO151" s="474"/>
      <c r="BP151" s="474"/>
      <c r="BQ151" s="474"/>
      <c r="BR151" s="474"/>
      <c r="BS151" s="474"/>
      <c r="BT151" s="474"/>
      <c r="BU151" s="474"/>
      <c r="BV151" s="474"/>
      <c r="BW151" s="474"/>
      <c r="BX151" s="474"/>
      <c r="BY151" s="474"/>
      <c r="BZ151" s="474"/>
      <c r="CA151" s="474"/>
      <c r="CB151" s="474"/>
      <c r="CC151" s="474"/>
      <c r="CD151" s="474"/>
      <c r="CE151" s="474"/>
      <c r="CF151" s="474"/>
      <c r="CG151" s="474"/>
      <c r="CH151" s="474"/>
      <c r="CI151" s="474"/>
      <c r="CJ151" s="474"/>
      <c r="CK151" s="474"/>
      <c r="CL151" s="474"/>
      <c r="CM151" s="474"/>
      <c r="CN151" s="474"/>
      <c r="CO151" s="474"/>
      <c r="CP151" s="474"/>
      <c r="CQ151" s="474"/>
      <c r="CR151" s="474"/>
      <c r="CS151" s="474"/>
      <c r="CT151" s="474"/>
      <c r="CU151" s="474"/>
      <c r="CV151" s="474"/>
      <c r="CW151" s="474"/>
      <c r="CX151" s="474"/>
    </row>
    <row r="152" spans="1:102" ht="25.5" customHeight="1" x14ac:dyDescent="0.25">
      <c r="A152" s="474"/>
      <c r="B152" s="627">
        <v>39</v>
      </c>
      <c r="C152" s="621" t="s">
        <v>1340</v>
      </c>
      <c r="D152" s="628">
        <v>140.77081724338336</v>
      </c>
      <c r="E152" s="474"/>
      <c r="F152" s="474"/>
      <c r="G152" s="474"/>
      <c r="H152" s="474"/>
      <c r="I152" s="474"/>
      <c r="J152" s="474"/>
      <c r="K152" s="474"/>
      <c r="L152" s="474"/>
      <c r="M152" s="474"/>
      <c r="N152" s="474"/>
      <c r="O152" s="474"/>
      <c r="P152" s="474"/>
      <c r="Q152" s="474"/>
      <c r="R152" s="474"/>
      <c r="S152" s="474"/>
      <c r="T152" s="474"/>
      <c r="U152" s="474"/>
      <c r="V152" s="474"/>
      <c r="W152" s="474"/>
      <c r="X152" s="474"/>
      <c r="Y152" s="474"/>
      <c r="Z152" s="474"/>
      <c r="AA152" s="474"/>
      <c r="AB152" s="474"/>
      <c r="AC152" s="474"/>
      <c r="AD152" s="474"/>
      <c r="AE152" s="474"/>
      <c r="AF152" s="474"/>
      <c r="AG152" s="474"/>
      <c r="AH152" s="474"/>
      <c r="AI152" s="474"/>
      <c r="AJ152" s="474"/>
      <c r="AK152" s="474"/>
      <c r="AL152" s="474"/>
      <c r="AM152" s="474"/>
      <c r="AN152" s="474"/>
      <c r="AO152" s="474"/>
      <c r="AP152" s="474"/>
      <c r="AQ152" s="474"/>
      <c r="AR152" s="474"/>
      <c r="AS152" s="474"/>
      <c r="AT152" s="474"/>
      <c r="AU152" s="474"/>
      <c r="AV152" s="474"/>
      <c r="AW152" s="474"/>
      <c r="AX152" s="474"/>
      <c r="AY152" s="474"/>
      <c r="AZ152" s="474"/>
      <c r="BA152" s="474"/>
      <c r="BB152" s="474"/>
      <c r="BC152" s="474"/>
      <c r="BD152" s="474"/>
      <c r="BE152" s="474"/>
      <c r="BF152" s="474"/>
      <c r="BG152" s="474"/>
      <c r="BH152" s="474"/>
      <c r="BI152" s="474"/>
      <c r="BJ152" s="474"/>
      <c r="BK152" s="474"/>
      <c r="BL152" s="474"/>
      <c r="BM152" s="474"/>
      <c r="BN152" s="474"/>
      <c r="BO152" s="474"/>
      <c r="BP152" s="474"/>
      <c r="BQ152" s="474"/>
      <c r="BR152" s="474"/>
      <c r="BS152" s="474"/>
      <c r="BT152" s="474"/>
      <c r="BU152" s="474"/>
      <c r="BV152" s="474"/>
      <c r="BW152" s="474"/>
      <c r="BX152" s="474"/>
      <c r="BY152" s="474"/>
      <c r="BZ152" s="474"/>
      <c r="CA152" s="474"/>
      <c r="CB152" s="474"/>
      <c r="CC152" s="474"/>
      <c r="CD152" s="474"/>
      <c r="CE152" s="474"/>
      <c r="CF152" s="474"/>
      <c r="CG152" s="474"/>
      <c r="CH152" s="474"/>
      <c r="CI152" s="474"/>
      <c r="CJ152" s="474"/>
      <c r="CK152" s="474"/>
      <c r="CL152" s="474"/>
      <c r="CM152" s="474"/>
      <c r="CN152" s="474"/>
      <c r="CO152" s="474"/>
      <c r="CP152" s="474"/>
      <c r="CQ152" s="474"/>
      <c r="CR152" s="474"/>
      <c r="CS152" s="474"/>
      <c r="CT152" s="474"/>
      <c r="CU152" s="474"/>
      <c r="CV152" s="474"/>
      <c r="CW152" s="474"/>
      <c r="CX152" s="474"/>
    </row>
    <row r="153" spans="1:102" ht="25.5" customHeight="1" x14ac:dyDescent="0.25">
      <c r="A153" s="474"/>
      <c r="B153" s="627">
        <v>44</v>
      </c>
      <c r="C153" s="621" t="s">
        <v>1341</v>
      </c>
      <c r="D153" s="628">
        <v>11.522112002420947</v>
      </c>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c r="AE153" s="474"/>
      <c r="AF153" s="474"/>
      <c r="AG153" s="474"/>
      <c r="AH153" s="474"/>
      <c r="AI153" s="474"/>
      <c r="AJ153" s="474"/>
      <c r="AK153" s="474"/>
      <c r="AL153" s="474"/>
      <c r="AM153" s="474"/>
      <c r="AN153" s="474"/>
      <c r="AO153" s="474"/>
      <c r="AP153" s="474"/>
      <c r="AQ153" s="474"/>
      <c r="AR153" s="474"/>
      <c r="AS153" s="474"/>
      <c r="AT153" s="474"/>
      <c r="AU153" s="474"/>
      <c r="AV153" s="474"/>
      <c r="AW153" s="474"/>
      <c r="AX153" s="474"/>
      <c r="AY153" s="474"/>
      <c r="AZ153" s="474"/>
      <c r="BA153" s="474"/>
      <c r="BB153" s="474"/>
      <c r="BC153" s="474"/>
      <c r="BD153" s="474"/>
      <c r="BE153" s="474"/>
      <c r="BF153" s="474"/>
      <c r="BG153" s="474"/>
      <c r="BH153" s="474"/>
      <c r="BI153" s="474"/>
      <c r="BJ153" s="474"/>
      <c r="BK153" s="474"/>
      <c r="BL153" s="474"/>
      <c r="BM153" s="474"/>
      <c r="BN153" s="474"/>
      <c r="BO153" s="474"/>
      <c r="BP153" s="474"/>
      <c r="BQ153" s="474"/>
      <c r="BR153" s="474"/>
      <c r="BS153" s="474"/>
      <c r="BT153" s="474"/>
      <c r="BU153" s="474"/>
      <c r="BV153" s="474"/>
      <c r="BW153" s="474"/>
      <c r="BX153" s="474"/>
      <c r="BY153" s="474"/>
      <c r="BZ153" s="474"/>
      <c r="CA153" s="474"/>
      <c r="CB153" s="474"/>
      <c r="CC153" s="474"/>
      <c r="CD153" s="474"/>
      <c r="CE153" s="474"/>
      <c r="CF153" s="474"/>
      <c r="CG153" s="474"/>
      <c r="CH153" s="474"/>
      <c r="CI153" s="474"/>
      <c r="CJ153" s="474"/>
      <c r="CK153" s="474"/>
      <c r="CL153" s="474"/>
      <c r="CM153" s="474"/>
      <c r="CN153" s="474"/>
      <c r="CO153" s="474"/>
      <c r="CP153" s="474"/>
      <c r="CQ153" s="474"/>
      <c r="CR153" s="474"/>
      <c r="CS153" s="474"/>
      <c r="CT153" s="474"/>
      <c r="CU153" s="474"/>
      <c r="CV153" s="474"/>
      <c r="CW153" s="474"/>
      <c r="CX153" s="474"/>
    </row>
    <row r="154" spans="1:102" ht="25.5" customHeight="1" thickBot="1" x14ac:dyDescent="0.3">
      <c r="A154" s="474"/>
      <c r="B154" s="629">
        <v>45</v>
      </c>
      <c r="C154" s="622" t="s">
        <v>1342</v>
      </c>
      <c r="D154" s="630">
        <v>165.07872402996924</v>
      </c>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c r="AA154" s="474"/>
      <c r="AB154" s="474"/>
      <c r="AC154" s="474"/>
      <c r="AD154" s="474"/>
      <c r="AE154" s="474"/>
      <c r="AF154" s="474"/>
      <c r="AG154" s="474"/>
      <c r="AH154" s="474"/>
      <c r="AI154" s="474"/>
      <c r="AJ154" s="474"/>
      <c r="AK154" s="474"/>
      <c r="AL154" s="474"/>
      <c r="AM154" s="474"/>
      <c r="AN154" s="474"/>
      <c r="AO154" s="474"/>
      <c r="AP154" s="474"/>
      <c r="AQ154" s="474"/>
      <c r="AR154" s="474"/>
      <c r="AS154" s="474"/>
      <c r="AT154" s="474"/>
      <c r="AU154" s="474"/>
      <c r="AV154" s="474"/>
      <c r="AW154" s="474"/>
      <c r="AX154" s="474"/>
      <c r="AY154" s="474"/>
      <c r="AZ154" s="474"/>
      <c r="BA154" s="474"/>
      <c r="BB154" s="474"/>
      <c r="BC154" s="474"/>
      <c r="BD154" s="474"/>
      <c r="BE154" s="474"/>
      <c r="BF154" s="474"/>
      <c r="BG154" s="474"/>
      <c r="BH154" s="474"/>
      <c r="BI154" s="474"/>
      <c r="BJ154" s="474"/>
      <c r="BK154" s="474"/>
      <c r="BL154" s="474"/>
      <c r="BM154" s="474"/>
      <c r="BN154" s="474"/>
      <c r="BO154" s="474"/>
      <c r="BP154" s="474"/>
      <c r="BQ154" s="474"/>
      <c r="BR154" s="474"/>
      <c r="BS154" s="474"/>
      <c r="BT154" s="474"/>
      <c r="BU154" s="474"/>
      <c r="BV154" s="474"/>
      <c r="BW154" s="474"/>
      <c r="BX154" s="474"/>
      <c r="BY154" s="474"/>
      <c r="BZ154" s="474"/>
      <c r="CA154" s="474"/>
      <c r="CB154" s="474"/>
      <c r="CC154" s="474"/>
      <c r="CD154" s="474"/>
      <c r="CE154" s="474"/>
      <c r="CF154" s="474"/>
      <c r="CG154" s="474"/>
      <c r="CH154" s="474"/>
      <c r="CI154" s="474"/>
      <c r="CJ154" s="474"/>
      <c r="CK154" s="474"/>
      <c r="CL154" s="474"/>
      <c r="CM154" s="474"/>
      <c r="CN154" s="474"/>
      <c r="CO154" s="474"/>
      <c r="CP154" s="474"/>
      <c r="CQ154" s="474"/>
      <c r="CR154" s="474"/>
      <c r="CS154" s="474"/>
      <c r="CT154" s="474"/>
      <c r="CU154" s="474"/>
      <c r="CV154" s="474"/>
      <c r="CW154" s="474"/>
      <c r="CX154" s="474"/>
    </row>
    <row r="155" spans="1:102" ht="25.5" customHeight="1" thickBot="1" x14ac:dyDescent="0.3">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4"/>
      <c r="AD155" s="474"/>
      <c r="AE155" s="474"/>
      <c r="AF155" s="474"/>
      <c r="AG155" s="474"/>
      <c r="AH155" s="474"/>
      <c r="AI155" s="474"/>
      <c r="AJ155" s="474"/>
      <c r="AK155" s="474"/>
      <c r="AL155" s="474"/>
      <c r="AM155" s="474"/>
      <c r="AN155" s="474"/>
      <c r="AO155" s="474"/>
      <c r="AP155" s="474"/>
      <c r="AQ155" s="474"/>
      <c r="AR155" s="474"/>
      <c r="AS155" s="474"/>
      <c r="AT155" s="474"/>
      <c r="AU155" s="474"/>
      <c r="AV155" s="474"/>
      <c r="AW155" s="474"/>
      <c r="AX155" s="474"/>
      <c r="AY155" s="474"/>
      <c r="AZ155" s="474"/>
      <c r="BA155" s="474"/>
      <c r="BB155" s="474"/>
      <c r="BC155" s="474"/>
      <c r="BD155" s="474"/>
      <c r="BE155" s="474"/>
      <c r="BF155" s="474"/>
      <c r="BG155" s="474"/>
      <c r="BH155" s="474"/>
      <c r="BI155" s="474"/>
      <c r="BJ155" s="474"/>
      <c r="BK155" s="474"/>
      <c r="BL155" s="474"/>
      <c r="BM155" s="474"/>
      <c r="BN155" s="474"/>
      <c r="BO155" s="474"/>
      <c r="BP155" s="474"/>
      <c r="BQ155" s="474"/>
      <c r="BR155" s="474"/>
      <c r="BS155" s="474"/>
      <c r="BT155" s="474"/>
      <c r="BU155" s="474"/>
      <c r="BV155" s="474"/>
      <c r="BW155" s="474"/>
      <c r="BX155" s="474"/>
      <c r="BY155" s="474"/>
      <c r="BZ155" s="474"/>
      <c r="CA155" s="474"/>
      <c r="CB155" s="474"/>
      <c r="CC155" s="474"/>
      <c r="CD155" s="474"/>
      <c r="CE155" s="474"/>
      <c r="CF155" s="474"/>
      <c r="CG155" s="474"/>
      <c r="CH155" s="474"/>
      <c r="CI155" s="474"/>
      <c r="CJ155" s="474"/>
      <c r="CK155" s="474"/>
      <c r="CL155" s="474"/>
      <c r="CM155" s="474"/>
      <c r="CN155" s="474"/>
      <c r="CO155" s="474"/>
      <c r="CP155" s="474"/>
      <c r="CQ155" s="474"/>
      <c r="CR155" s="474"/>
      <c r="CS155" s="474"/>
      <c r="CT155" s="474"/>
      <c r="CU155" s="474"/>
      <c r="CV155" s="474"/>
      <c r="CW155" s="474"/>
      <c r="CX155" s="474"/>
    </row>
    <row r="156" spans="1:102" ht="25.5" customHeight="1" thickBot="1" x14ac:dyDescent="0.3">
      <c r="A156" s="474"/>
      <c r="B156" s="953" t="s">
        <v>1366</v>
      </c>
      <c r="C156" s="1053" t="s">
        <v>1367</v>
      </c>
      <c r="D156" s="1053" t="s">
        <v>687</v>
      </c>
      <c r="E156" s="1054" t="s">
        <v>1368</v>
      </c>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4"/>
      <c r="BC156" s="474"/>
      <c r="BD156" s="474"/>
      <c r="BE156" s="474"/>
      <c r="BF156" s="474"/>
      <c r="BG156" s="474"/>
      <c r="BH156" s="474"/>
      <c r="BI156" s="474"/>
      <c r="BJ156" s="474"/>
      <c r="BK156" s="474"/>
      <c r="BL156" s="474"/>
      <c r="BM156" s="474"/>
      <c r="BN156" s="474"/>
      <c r="BO156" s="474"/>
      <c r="BP156" s="474"/>
      <c r="BQ156" s="474"/>
      <c r="BR156" s="474"/>
      <c r="BS156" s="474"/>
      <c r="BT156" s="474"/>
      <c r="BU156" s="474"/>
      <c r="BV156" s="474"/>
      <c r="BW156" s="474"/>
      <c r="BX156" s="474"/>
      <c r="BY156" s="474"/>
      <c r="BZ156" s="474"/>
      <c r="CA156" s="474"/>
      <c r="CB156" s="474"/>
      <c r="CC156" s="474"/>
      <c r="CD156" s="474"/>
      <c r="CE156" s="474"/>
      <c r="CF156" s="474"/>
      <c r="CG156" s="474"/>
      <c r="CH156" s="474"/>
      <c r="CI156" s="474"/>
      <c r="CJ156" s="474"/>
      <c r="CK156" s="474"/>
      <c r="CL156" s="474"/>
      <c r="CM156" s="474"/>
      <c r="CN156" s="474"/>
      <c r="CO156" s="474"/>
      <c r="CP156" s="474"/>
      <c r="CQ156" s="474"/>
      <c r="CR156" s="474"/>
      <c r="CS156" s="474"/>
      <c r="CT156" s="474"/>
      <c r="CU156" s="474"/>
      <c r="CV156" s="474"/>
      <c r="CW156" s="474"/>
      <c r="CX156" s="474"/>
    </row>
    <row r="157" spans="1:102" ht="23.25" customHeight="1" x14ac:dyDescent="0.25">
      <c r="A157" s="474"/>
      <c r="B157" s="1368" t="s">
        <v>1369</v>
      </c>
      <c r="C157" s="497" t="s">
        <v>1834</v>
      </c>
      <c r="D157" s="497">
        <v>3.73</v>
      </c>
      <c r="E157" s="498" t="s">
        <v>1688</v>
      </c>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4"/>
      <c r="AD157" s="474"/>
      <c r="AE157" s="474"/>
      <c r="AF157" s="474"/>
      <c r="AG157" s="474"/>
      <c r="AH157" s="474"/>
      <c r="AI157" s="474"/>
      <c r="AJ157" s="474"/>
      <c r="AK157" s="474"/>
      <c r="AL157" s="474"/>
      <c r="AM157" s="474"/>
      <c r="AN157" s="474"/>
      <c r="AO157" s="474"/>
      <c r="AP157" s="474"/>
      <c r="AQ157" s="474"/>
      <c r="AR157" s="474"/>
      <c r="AS157" s="474"/>
      <c r="AT157" s="474"/>
      <c r="AU157" s="474"/>
      <c r="AV157" s="474"/>
      <c r="AW157" s="474"/>
      <c r="AX157" s="474"/>
      <c r="AY157" s="474"/>
      <c r="AZ157" s="474"/>
      <c r="BA157" s="474"/>
      <c r="BB157" s="474"/>
      <c r="BC157" s="474"/>
      <c r="BD157" s="474"/>
      <c r="BE157" s="474"/>
      <c r="BF157" s="474"/>
      <c r="BG157" s="474"/>
      <c r="BH157" s="474"/>
      <c r="BI157" s="474"/>
      <c r="BJ157" s="474"/>
      <c r="BK157" s="474"/>
      <c r="BL157" s="474"/>
      <c r="BM157" s="474"/>
      <c r="BN157" s="474"/>
      <c r="BO157" s="474"/>
      <c r="BP157" s="474"/>
      <c r="BQ157" s="474"/>
      <c r="BR157" s="474"/>
      <c r="BS157" s="474"/>
      <c r="BT157" s="474"/>
      <c r="BU157" s="474"/>
      <c r="BV157" s="474"/>
      <c r="BW157" s="474"/>
      <c r="BX157" s="474"/>
      <c r="BY157" s="474"/>
      <c r="BZ157" s="474"/>
      <c r="CA157" s="474"/>
      <c r="CB157" s="474"/>
      <c r="CC157" s="474"/>
      <c r="CD157" s="474"/>
      <c r="CE157" s="474"/>
      <c r="CF157" s="474"/>
      <c r="CG157" s="474"/>
      <c r="CH157" s="474"/>
      <c r="CI157" s="474"/>
      <c r="CJ157" s="474"/>
      <c r="CK157" s="474"/>
      <c r="CL157" s="474"/>
      <c r="CM157" s="474"/>
      <c r="CN157" s="474"/>
      <c r="CO157" s="474"/>
      <c r="CP157" s="474"/>
      <c r="CQ157" s="474"/>
      <c r="CR157" s="474"/>
      <c r="CS157" s="474"/>
      <c r="CT157" s="474"/>
      <c r="CU157" s="474"/>
      <c r="CV157" s="474"/>
      <c r="CW157" s="474"/>
      <c r="CX157" s="474"/>
    </row>
    <row r="158" spans="1:102" ht="23.25" customHeight="1" thickBot="1" x14ac:dyDescent="0.3">
      <c r="A158" s="474"/>
      <c r="B158" s="1367"/>
      <c r="C158" s="489" t="s">
        <v>1370</v>
      </c>
      <c r="D158" s="489">
        <v>1.8</v>
      </c>
      <c r="E158" s="487" t="s">
        <v>1688</v>
      </c>
      <c r="F158" s="474"/>
      <c r="G158" s="474"/>
      <c r="H158" s="474"/>
      <c r="I158" s="474"/>
      <c r="J158" s="474"/>
      <c r="K158" s="474"/>
      <c r="L158" s="474"/>
      <c r="M158" s="474"/>
      <c r="N158" s="474"/>
      <c r="O158" s="474"/>
      <c r="P158" s="474"/>
      <c r="Q158" s="474"/>
      <c r="R158" s="474"/>
      <c r="S158" s="474"/>
      <c r="T158" s="474"/>
      <c r="U158" s="474"/>
      <c r="V158" s="474"/>
      <c r="W158" s="474"/>
      <c r="X158" s="474"/>
      <c r="Y158" s="474"/>
      <c r="Z158" s="474"/>
      <c r="AA158" s="474"/>
      <c r="AB158" s="474"/>
      <c r="AC158" s="474"/>
      <c r="AD158" s="474"/>
      <c r="AE158" s="474"/>
      <c r="AF158" s="474"/>
      <c r="AG158" s="474"/>
      <c r="AH158" s="474"/>
      <c r="AI158" s="474"/>
      <c r="AJ158" s="474"/>
      <c r="AK158" s="474"/>
      <c r="AL158" s="474"/>
      <c r="AM158" s="474"/>
      <c r="AN158" s="474"/>
      <c r="AO158" s="474"/>
      <c r="AP158" s="474"/>
      <c r="AQ158" s="474"/>
      <c r="AR158" s="474"/>
      <c r="AS158" s="474"/>
      <c r="AT158" s="474"/>
      <c r="AU158" s="474"/>
      <c r="AV158" s="474"/>
      <c r="AW158" s="474"/>
      <c r="AX158" s="474"/>
      <c r="AY158" s="474"/>
      <c r="AZ158" s="474"/>
      <c r="BA158" s="474"/>
      <c r="BB158" s="474"/>
      <c r="BC158" s="474"/>
      <c r="BD158" s="474"/>
      <c r="BE158" s="474"/>
      <c r="BF158" s="474"/>
      <c r="BG158" s="474"/>
      <c r="BH158" s="474"/>
      <c r="BI158" s="474"/>
      <c r="BJ158" s="474"/>
      <c r="BK158" s="474"/>
      <c r="BL158" s="474"/>
      <c r="BM158" s="474"/>
      <c r="BN158" s="474"/>
      <c r="BO158" s="474"/>
      <c r="BP158" s="474"/>
      <c r="BQ158" s="474"/>
      <c r="BR158" s="474"/>
      <c r="BS158" s="474"/>
      <c r="BT158" s="474"/>
      <c r="BU158" s="474"/>
      <c r="BV158" s="474"/>
      <c r="BW158" s="474"/>
      <c r="BX158" s="474"/>
      <c r="BY158" s="474"/>
      <c r="BZ158" s="474"/>
      <c r="CA158" s="474"/>
      <c r="CB158" s="474"/>
      <c r="CC158" s="474"/>
      <c r="CD158" s="474"/>
      <c r="CE158" s="474"/>
      <c r="CF158" s="474"/>
      <c r="CG158" s="474"/>
      <c r="CH158" s="474"/>
      <c r="CI158" s="474"/>
      <c r="CJ158" s="474"/>
      <c r="CK158" s="474"/>
      <c r="CL158" s="474"/>
      <c r="CM158" s="474"/>
      <c r="CN158" s="474"/>
      <c r="CO158" s="474"/>
      <c r="CP158" s="474"/>
      <c r="CQ158" s="474"/>
      <c r="CR158" s="474"/>
      <c r="CS158" s="474"/>
      <c r="CT158" s="474"/>
      <c r="CU158" s="474"/>
      <c r="CV158" s="474"/>
      <c r="CW158" s="474"/>
      <c r="CX158" s="474"/>
    </row>
    <row r="159" spans="1:102" ht="23.25" customHeight="1" x14ac:dyDescent="0.25">
      <c r="A159" s="474"/>
      <c r="B159" s="1363" t="s">
        <v>1371</v>
      </c>
      <c r="C159" s="502" t="s">
        <v>1372</v>
      </c>
      <c r="D159" s="502">
        <v>423</v>
      </c>
      <c r="E159" s="503" t="s">
        <v>1727</v>
      </c>
      <c r="F159" s="474"/>
      <c r="G159" s="474"/>
      <c r="H159" s="474"/>
      <c r="I159" s="474"/>
      <c r="J159" s="474"/>
      <c r="K159" s="474"/>
      <c r="L159" s="474"/>
      <c r="M159" s="474"/>
      <c r="N159" s="474"/>
      <c r="O159" s="474"/>
      <c r="P159" s="474"/>
      <c r="Q159" s="474"/>
      <c r="R159" s="474"/>
      <c r="S159" s="474"/>
      <c r="T159" s="474"/>
      <c r="U159" s="474"/>
      <c r="V159" s="474"/>
      <c r="W159" s="474"/>
      <c r="X159" s="474"/>
      <c r="Y159" s="474"/>
      <c r="Z159" s="474"/>
      <c r="AA159" s="474"/>
      <c r="AB159" s="474"/>
      <c r="AC159" s="474"/>
      <c r="AD159" s="474"/>
      <c r="AE159" s="474"/>
      <c r="AF159" s="474"/>
      <c r="AG159" s="474"/>
      <c r="AH159" s="474"/>
      <c r="AI159" s="474"/>
      <c r="AJ159" s="474"/>
      <c r="AK159" s="474"/>
      <c r="AL159" s="474"/>
      <c r="AM159" s="474"/>
      <c r="AN159" s="474"/>
      <c r="AO159" s="474"/>
      <c r="AP159" s="474"/>
      <c r="AQ159" s="474"/>
      <c r="AR159" s="474"/>
      <c r="AS159" s="474"/>
      <c r="AT159" s="474"/>
      <c r="AU159" s="474"/>
      <c r="AV159" s="474"/>
      <c r="AW159" s="474"/>
      <c r="AX159" s="474"/>
      <c r="AY159" s="474"/>
      <c r="AZ159" s="474"/>
      <c r="BA159" s="474"/>
      <c r="BB159" s="474"/>
      <c r="BC159" s="474"/>
      <c r="BD159" s="474"/>
      <c r="BE159" s="474"/>
      <c r="BF159" s="474"/>
      <c r="BG159" s="474"/>
      <c r="BH159" s="474"/>
      <c r="BI159" s="474"/>
      <c r="BJ159" s="474"/>
      <c r="BK159" s="474"/>
      <c r="BL159" s="474"/>
      <c r="BM159" s="474"/>
      <c r="BN159" s="474"/>
      <c r="BO159" s="474"/>
      <c r="BP159" s="474"/>
      <c r="BQ159" s="474"/>
      <c r="BR159" s="474"/>
      <c r="BS159" s="474"/>
      <c r="BT159" s="474"/>
      <c r="BU159" s="474"/>
      <c r="BV159" s="474"/>
      <c r="BW159" s="474"/>
      <c r="BX159" s="474"/>
      <c r="BY159" s="474"/>
      <c r="BZ159" s="474"/>
      <c r="CA159" s="474"/>
      <c r="CB159" s="474"/>
      <c r="CC159" s="474"/>
      <c r="CD159" s="474"/>
      <c r="CE159" s="474"/>
      <c r="CF159" s="474"/>
      <c r="CG159" s="474"/>
      <c r="CH159" s="474"/>
      <c r="CI159" s="474"/>
      <c r="CJ159" s="474"/>
      <c r="CK159" s="474"/>
      <c r="CL159" s="474"/>
      <c r="CM159" s="474"/>
      <c r="CN159" s="474"/>
      <c r="CO159" s="474"/>
      <c r="CP159" s="474"/>
      <c r="CQ159" s="474"/>
      <c r="CR159" s="474"/>
      <c r="CS159" s="474"/>
      <c r="CT159" s="474"/>
      <c r="CU159" s="474"/>
      <c r="CV159" s="474"/>
      <c r="CW159" s="474"/>
      <c r="CX159" s="474"/>
    </row>
    <row r="160" spans="1:102" ht="23.25" customHeight="1" x14ac:dyDescent="0.25">
      <c r="A160" s="474"/>
      <c r="B160" s="1363"/>
      <c r="C160" s="480" t="s">
        <v>1373</v>
      </c>
      <c r="D160" s="480">
        <v>374</v>
      </c>
      <c r="E160" s="481" t="s">
        <v>1727</v>
      </c>
      <c r="F160" s="474"/>
      <c r="G160" s="474"/>
      <c r="H160" s="474"/>
      <c r="I160" s="474"/>
      <c r="J160" s="474"/>
      <c r="K160" s="474"/>
      <c r="L160" s="474"/>
      <c r="M160" s="474"/>
      <c r="N160" s="474"/>
      <c r="O160" s="474"/>
      <c r="P160" s="474"/>
      <c r="Q160" s="474"/>
      <c r="R160" s="474"/>
      <c r="S160" s="474"/>
      <c r="T160" s="474"/>
      <c r="U160" s="474"/>
      <c r="V160" s="474"/>
      <c r="W160" s="474"/>
      <c r="X160" s="474"/>
      <c r="Y160" s="474"/>
      <c r="Z160" s="474"/>
      <c r="AA160" s="474"/>
      <c r="AB160" s="474"/>
      <c r="AC160" s="474"/>
      <c r="AD160" s="474"/>
      <c r="AE160" s="474"/>
      <c r="AF160" s="474"/>
      <c r="AG160" s="474"/>
      <c r="AH160" s="474"/>
      <c r="AI160" s="474"/>
      <c r="AJ160" s="474"/>
      <c r="AK160" s="474"/>
      <c r="AL160" s="474"/>
      <c r="AM160" s="474"/>
      <c r="AN160" s="474"/>
      <c r="AO160" s="474"/>
      <c r="AP160" s="474"/>
      <c r="AQ160" s="474"/>
      <c r="AR160" s="474"/>
      <c r="AS160" s="474"/>
      <c r="AT160" s="474"/>
      <c r="AU160" s="474"/>
      <c r="AV160" s="474"/>
      <c r="AW160" s="474"/>
      <c r="AX160" s="474"/>
      <c r="AY160" s="474"/>
      <c r="AZ160" s="474"/>
      <c r="BA160" s="474"/>
      <c r="BB160" s="474"/>
      <c r="BC160" s="474"/>
      <c r="BD160" s="474"/>
      <c r="BE160" s="474"/>
      <c r="BF160" s="474"/>
      <c r="BG160" s="474"/>
      <c r="BH160" s="474"/>
      <c r="BI160" s="474"/>
      <c r="BJ160" s="474"/>
      <c r="BK160" s="474"/>
      <c r="BL160" s="474"/>
      <c r="BM160" s="474"/>
      <c r="BN160" s="474"/>
      <c r="BO160" s="474"/>
      <c r="BP160" s="474"/>
      <c r="BQ160" s="474"/>
      <c r="BR160" s="474"/>
      <c r="BS160" s="474"/>
      <c r="BT160" s="474"/>
      <c r="BU160" s="474"/>
      <c r="BV160" s="474"/>
      <c r="BW160" s="474"/>
      <c r="BX160" s="474"/>
      <c r="BY160" s="474"/>
      <c r="BZ160" s="474"/>
      <c r="CA160" s="474"/>
      <c r="CB160" s="474"/>
      <c r="CC160" s="474"/>
      <c r="CD160" s="474"/>
      <c r="CE160" s="474"/>
      <c r="CF160" s="474"/>
      <c r="CG160" s="474"/>
      <c r="CH160" s="474"/>
      <c r="CI160" s="474"/>
      <c r="CJ160" s="474"/>
      <c r="CK160" s="474"/>
      <c r="CL160" s="474"/>
      <c r="CM160" s="474"/>
      <c r="CN160" s="474"/>
      <c r="CO160" s="474"/>
      <c r="CP160" s="474"/>
      <c r="CQ160" s="474"/>
      <c r="CR160" s="474"/>
      <c r="CS160" s="474"/>
      <c r="CT160" s="474"/>
      <c r="CU160" s="474"/>
      <c r="CV160" s="474"/>
      <c r="CW160" s="474"/>
      <c r="CX160" s="474"/>
    </row>
    <row r="161" spans="1:102" ht="23.25" customHeight="1" x14ac:dyDescent="0.25">
      <c r="A161" s="474"/>
      <c r="B161" s="1363"/>
      <c r="C161" s="480" t="s">
        <v>1374</v>
      </c>
      <c r="D161" s="480">
        <v>98</v>
      </c>
      <c r="E161" s="481" t="s">
        <v>1727</v>
      </c>
      <c r="F161" s="474"/>
      <c r="G161" s="474"/>
      <c r="H161" s="474"/>
      <c r="I161" s="474"/>
      <c r="J161" s="474"/>
      <c r="K161" s="474"/>
      <c r="L161" s="474"/>
      <c r="M161" s="474"/>
      <c r="N161" s="474"/>
      <c r="O161" s="474"/>
      <c r="P161" s="474"/>
      <c r="Q161" s="474"/>
      <c r="R161" s="474"/>
      <c r="S161" s="474"/>
      <c r="T161" s="474"/>
      <c r="U161" s="474"/>
      <c r="V161" s="474"/>
      <c r="W161" s="474"/>
      <c r="X161" s="474"/>
      <c r="Y161" s="474"/>
      <c r="Z161" s="474"/>
      <c r="AA161" s="474"/>
      <c r="AB161" s="474"/>
      <c r="AC161" s="474"/>
      <c r="AD161" s="474"/>
      <c r="AE161" s="474"/>
      <c r="AF161" s="474"/>
      <c r="AG161" s="474"/>
      <c r="AH161" s="474"/>
      <c r="AI161" s="474"/>
      <c r="AJ161" s="474"/>
      <c r="AK161" s="474"/>
      <c r="AL161" s="474"/>
      <c r="AM161" s="474"/>
      <c r="AN161" s="474"/>
      <c r="AO161" s="474"/>
      <c r="AP161" s="474"/>
      <c r="AQ161" s="474"/>
      <c r="AR161" s="474"/>
      <c r="AS161" s="474"/>
      <c r="AT161" s="474"/>
      <c r="AU161" s="474"/>
      <c r="AV161" s="474"/>
      <c r="AW161" s="474"/>
      <c r="AX161" s="474"/>
      <c r="AY161" s="474"/>
      <c r="AZ161" s="474"/>
      <c r="BA161" s="474"/>
      <c r="BB161" s="474"/>
      <c r="BC161" s="474"/>
      <c r="BD161" s="474"/>
      <c r="BE161" s="474"/>
      <c r="BF161" s="474"/>
      <c r="BG161" s="474"/>
      <c r="BH161" s="474"/>
      <c r="BI161" s="474"/>
      <c r="BJ161" s="474"/>
      <c r="BK161" s="474"/>
      <c r="BL161" s="474"/>
      <c r="BM161" s="474"/>
      <c r="BN161" s="474"/>
      <c r="BO161" s="474"/>
      <c r="BP161" s="474"/>
      <c r="BQ161" s="474"/>
      <c r="BR161" s="474"/>
      <c r="BS161" s="474"/>
      <c r="BT161" s="474"/>
      <c r="BU161" s="474"/>
      <c r="BV161" s="474"/>
      <c r="BW161" s="474"/>
      <c r="BX161" s="474"/>
      <c r="BY161" s="474"/>
      <c r="BZ161" s="474"/>
      <c r="CA161" s="474"/>
      <c r="CB161" s="474"/>
      <c r="CC161" s="474"/>
      <c r="CD161" s="474"/>
      <c r="CE161" s="474"/>
      <c r="CF161" s="474"/>
      <c r="CG161" s="474"/>
      <c r="CH161" s="474"/>
      <c r="CI161" s="474"/>
      <c r="CJ161" s="474"/>
      <c r="CK161" s="474"/>
      <c r="CL161" s="474"/>
      <c r="CM161" s="474"/>
      <c r="CN161" s="474"/>
      <c r="CO161" s="474"/>
      <c r="CP161" s="474"/>
      <c r="CQ161" s="474"/>
      <c r="CR161" s="474"/>
      <c r="CS161" s="474"/>
      <c r="CT161" s="474"/>
      <c r="CU161" s="474"/>
      <c r="CV161" s="474"/>
      <c r="CW161" s="474"/>
      <c r="CX161" s="474"/>
    </row>
    <row r="162" spans="1:102" ht="23.25" customHeight="1" x14ac:dyDescent="0.25">
      <c r="A162" s="474"/>
      <c r="B162" s="1363"/>
      <c r="C162" s="480" t="s">
        <v>1375</v>
      </c>
      <c r="D162" s="480">
        <v>60</v>
      </c>
      <c r="E162" s="481" t="s">
        <v>1727</v>
      </c>
      <c r="F162" s="474"/>
      <c r="G162" s="474"/>
      <c r="H162" s="474"/>
      <c r="I162" s="474"/>
      <c r="J162" s="474"/>
      <c r="K162" s="474"/>
      <c r="L162" s="474"/>
      <c r="M162" s="474"/>
      <c r="N162" s="474"/>
      <c r="O162" s="474"/>
      <c r="P162" s="474"/>
      <c r="Q162" s="474"/>
      <c r="R162" s="474"/>
      <c r="S162" s="474"/>
      <c r="T162" s="474"/>
      <c r="U162" s="474"/>
      <c r="V162" s="474"/>
      <c r="W162" s="474"/>
      <c r="X162" s="474"/>
      <c r="Y162" s="474"/>
      <c r="Z162" s="474"/>
      <c r="AA162" s="474"/>
      <c r="AB162" s="474"/>
      <c r="AC162" s="474"/>
      <c r="AD162" s="474"/>
      <c r="AE162" s="474"/>
      <c r="AF162" s="474"/>
      <c r="AG162" s="474"/>
      <c r="AH162" s="474"/>
      <c r="AI162" s="474"/>
      <c r="AJ162" s="474"/>
      <c r="AK162" s="474"/>
      <c r="AL162" s="474"/>
      <c r="AM162" s="474"/>
      <c r="AN162" s="474"/>
      <c r="AO162" s="474"/>
      <c r="AP162" s="474"/>
      <c r="AQ162" s="474"/>
      <c r="AR162" s="474"/>
      <c r="AS162" s="474"/>
      <c r="AT162" s="474"/>
      <c r="AU162" s="474"/>
      <c r="AV162" s="474"/>
      <c r="AW162" s="474"/>
      <c r="AX162" s="474"/>
      <c r="AY162" s="474"/>
      <c r="AZ162" s="474"/>
      <c r="BA162" s="474"/>
      <c r="BB162" s="474"/>
      <c r="BC162" s="474"/>
      <c r="BD162" s="474"/>
      <c r="BE162" s="474"/>
      <c r="BF162" s="474"/>
      <c r="BG162" s="474"/>
      <c r="BH162" s="474"/>
      <c r="BI162" s="474"/>
      <c r="BJ162" s="474"/>
      <c r="BK162" s="474"/>
      <c r="BL162" s="474"/>
      <c r="BM162" s="474"/>
      <c r="BN162" s="474"/>
      <c r="BO162" s="474"/>
      <c r="BP162" s="474"/>
      <c r="BQ162" s="474"/>
      <c r="BR162" s="474"/>
      <c r="BS162" s="474"/>
      <c r="BT162" s="474"/>
      <c r="BU162" s="474"/>
      <c r="BV162" s="474"/>
      <c r="BW162" s="474"/>
      <c r="BX162" s="474"/>
      <c r="BY162" s="474"/>
      <c r="BZ162" s="474"/>
      <c r="CA162" s="474"/>
      <c r="CB162" s="474"/>
      <c r="CC162" s="474"/>
      <c r="CD162" s="474"/>
      <c r="CE162" s="474"/>
      <c r="CF162" s="474"/>
      <c r="CG162" s="474"/>
      <c r="CH162" s="474"/>
      <c r="CI162" s="474"/>
      <c r="CJ162" s="474"/>
      <c r="CK162" s="474"/>
      <c r="CL162" s="474"/>
      <c r="CM162" s="474"/>
      <c r="CN162" s="474"/>
      <c r="CO162" s="474"/>
      <c r="CP162" s="474"/>
      <c r="CQ162" s="474"/>
      <c r="CR162" s="474"/>
      <c r="CS162" s="474"/>
      <c r="CT162" s="474"/>
      <c r="CU162" s="474"/>
      <c r="CV162" s="474"/>
      <c r="CW162" s="474"/>
      <c r="CX162" s="474"/>
    </row>
    <row r="163" spans="1:102" ht="23.25" customHeight="1" x14ac:dyDescent="0.25">
      <c r="A163" s="474"/>
      <c r="B163" s="1363"/>
      <c r="C163" s="480" t="s">
        <v>1376</v>
      </c>
      <c r="D163" s="480">
        <v>124</v>
      </c>
      <c r="E163" s="481" t="s">
        <v>1727</v>
      </c>
      <c r="F163" s="474"/>
      <c r="G163" s="474"/>
      <c r="H163" s="474"/>
      <c r="I163" s="474"/>
      <c r="J163" s="474"/>
      <c r="K163" s="474"/>
      <c r="L163" s="474"/>
      <c r="M163" s="474"/>
      <c r="N163" s="474"/>
      <c r="O163" s="474"/>
      <c r="P163" s="474"/>
      <c r="Q163" s="474"/>
      <c r="R163" s="474"/>
      <c r="S163" s="474"/>
      <c r="T163" s="474"/>
      <c r="U163" s="474"/>
      <c r="V163" s="474"/>
      <c r="W163" s="474"/>
      <c r="X163" s="474"/>
      <c r="Y163" s="474"/>
      <c r="Z163" s="474"/>
      <c r="AA163" s="474"/>
      <c r="AB163" s="474"/>
      <c r="AC163" s="474"/>
      <c r="AD163" s="474"/>
      <c r="AE163" s="474"/>
      <c r="AF163" s="474"/>
      <c r="AG163" s="474"/>
      <c r="AH163" s="474"/>
      <c r="AI163" s="474"/>
      <c r="AJ163" s="474"/>
      <c r="AK163" s="474"/>
      <c r="AL163" s="474"/>
      <c r="AM163" s="474"/>
      <c r="AN163" s="474"/>
      <c r="AO163" s="474"/>
      <c r="AP163" s="474"/>
      <c r="AQ163" s="474"/>
      <c r="AR163" s="474"/>
      <c r="AS163" s="474"/>
      <c r="AT163" s="474"/>
      <c r="AU163" s="474"/>
      <c r="AV163" s="474"/>
      <c r="AW163" s="474"/>
      <c r="AX163" s="474"/>
      <c r="AY163" s="474"/>
      <c r="AZ163" s="474"/>
      <c r="BA163" s="474"/>
      <c r="BB163" s="474"/>
      <c r="BC163" s="474"/>
      <c r="BD163" s="474"/>
      <c r="BE163" s="474"/>
      <c r="BF163" s="474"/>
      <c r="BG163" s="474"/>
      <c r="BH163" s="474"/>
      <c r="BI163" s="474"/>
      <c r="BJ163" s="474"/>
      <c r="BK163" s="474"/>
      <c r="BL163" s="474"/>
      <c r="BM163" s="474"/>
      <c r="BN163" s="474"/>
      <c r="BO163" s="474"/>
      <c r="BP163" s="474"/>
      <c r="BQ163" s="474"/>
      <c r="BR163" s="474"/>
      <c r="BS163" s="474"/>
      <c r="BT163" s="474"/>
      <c r="BU163" s="474"/>
      <c r="BV163" s="474"/>
      <c r="BW163" s="474"/>
      <c r="BX163" s="474"/>
      <c r="BY163" s="474"/>
      <c r="BZ163" s="474"/>
      <c r="CA163" s="474"/>
      <c r="CB163" s="474"/>
      <c r="CC163" s="474"/>
      <c r="CD163" s="474"/>
      <c r="CE163" s="474"/>
      <c r="CF163" s="474"/>
      <c r="CG163" s="474"/>
      <c r="CH163" s="474"/>
      <c r="CI163" s="474"/>
      <c r="CJ163" s="474"/>
      <c r="CK163" s="474"/>
      <c r="CL163" s="474"/>
      <c r="CM163" s="474"/>
      <c r="CN163" s="474"/>
      <c r="CO163" s="474"/>
      <c r="CP163" s="474"/>
      <c r="CQ163" s="474"/>
      <c r="CR163" s="474"/>
      <c r="CS163" s="474"/>
      <c r="CT163" s="474"/>
      <c r="CU163" s="474"/>
      <c r="CV163" s="474"/>
      <c r="CW163" s="474"/>
      <c r="CX163" s="474"/>
    </row>
    <row r="164" spans="1:102" ht="23.25" customHeight="1" thickBot="1" x14ac:dyDescent="0.3">
      <c r="A164" s="474"/>
      <c r="B164" s="1364"/>
      <c r="C164" s="489" t="s">
        <v>1377</v>
      </c>
      <c r="D164" s="489">
        <v>9</v>
      </c>
      <c r="E164" s="487" t="s">
        <v>1727</v>
      </c>
      <c r="F164" s="474"/>
      <c r="G164" s="474"/>
      <c r="H164" s="474"/>
      <c r="I164" s="474"/>
      <c r="J164" s="474"/>
      <c r="K164" s="474"/>
      <c r="L164" s="474"/>
      <c r="M164" s="474"/>
      <c r="N164" s="474"/>
      <c r="O164" s="474"/>
      <c r="P164" s="474"/>
      <c r="Q164" s="474"/>
      <c r="R164" s="474"/>
      <c r="S164" s="474"/>
      <c r="T164" s="474"/>
      <c r="U164" s="474"/>
      <c r="V164" s="474"/>
      <c r="W164" s="474"/>
      <c r="X164" s="474"/>
      <c r="Y164" s="474"/>
      <c r="Z164" s="474"/>
      <c r="AA164" s="474"/>
      <c r="AB164" s="474"/>
      <c r="AC164" s="474"/>
      <c r="AD164" s="474"/>
      <c r="AE164" s="474"/>
      <c r="AF164" s="474"/>
      <c r="AG164" s="474"/>
      <c r="AH164" s="474"/>
      <c r="AI164" s="474"/>
      <c r="AJ164" s="474"/>
      <c r="AK164" s="474"/>
      <c r="AL164" s="474"/>
      <c r="AM164" s="474"/>
      <c r="AN164" s="474"/>
      <c r="AO164" s="474"/>
      <c r="AP164" s="474"/>
      <c r="AQ164" s="474"/>
      <c r="AR164" s="474"/>
      <c r="AS164" s="474"/>
      <c r="AT164" s="474"/>
      <c r="AU164" s="474"/>
      <c r="AV164" s="474"/>
      <c r="AW164" s="474"/>
      <c r="AX164" s="474"/>
      <c r="AY164" s="474"/>
      <c r="AZ164" s="474"/>
      <c r="BA164" s="474"/>
      <c r="BB164" s="474"/>
      <c r="BC164" s="474"/>
      <c r="BD164" s="474"/>
      <c r="BE164" s="474"/>
      <c r="BF164" s="474"/>
      <c r="BG164" s="474"/>
      <c r="BH164" s="474"/>
      <c r="BI164" s="474"/>
      <c r="BJ164" s="474"/>
      <c r="BK164" s="474"/>
      <c r="BL164" s="474"/>
      <c r="BM164" s="474"/>
      <c r="BN164" s="474"/>
      <c r="BO164" s="474"/>
      <c r="BP164" s="474"/>
      <c r="BQ164" s="474"/>
      <c r="BR164" s="474"/>
      <c r="BS164" s="474"/>
      <c r="BT164" s="474"/>
      <c r="BU164" s="474"/>
      <c r="BV164" s="474"/>
      <c r="BW164" s="474"/>
      <c r="BX164" s="474"/>
      <c r="BY164" s="474"/>
      <c r="BZ164" s="474"/>
      <c r="CA164" s="474"/>
      <c r="CB164" s="474"/>
      <c r="CC164" s="474"/>
      <c r="CD164" s="474"/>
      <c r="CE164" s="474"/>
      <c r="CF164" s="474"/>
      <c r="CG164" s="474"/>
      <c r="CH164" s="474"/>
      <c r="CI164" s="474"/>
      <c r="CJ164" s="474"/>
      <c r="CK164" s="474"/>
      <c r="CL164" s="474"/>
      <c r="CM164" s="474"/>
      <c r="CN164" s="474"/>
      <c r="CO164" s="474"/>
      <c r="CP164" s="474"/>
      <c r="CQ164" s="474"/>
      <c r="CR164" s="474"/>
      <c r="CS164" s="474"/>
      <c r="CT164" s="474"/>
      <c r="CU164" s="474"/>
      <c r="CV164" s="474"/>
      <c r="CW164" s="474"/>
      <c r="CX164" s="474"/>
    </row>
    <row r="165" spans="1:102" x14ac:dyDescent="0.25">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c r="W165" s="474"/>
      <c r="X165" s="474"/>
      <c r="Y165" s="474"/>
      <c r="Z165" s="474"/>
      <c r="AA165" s="474"/>
      <c r="AB165" s="474"/>
      <c r="AC165" s="474"/>
      <c r="AD165" s="474"/>
      <c r="AE165" s="474"/>
      <c r="AF165" s="474"/>
      <c r="AG165" s="474"/>
      <c r="AH165" s="474"/>
      <c r="AI165" s="474"/>
      <c r="AJ165" s="474"/>
      <c r="AK165" s="474"/>
      <c r="AL165" s="474"/>
      <c r="AM165" s="474"/>
      <c r="AN165" s="474"/>
      <c r="AO165" s="474"/>
      <c r="AP165" s="474"/>
      <c r="AQ165" s="474"/>
      <c r="AR165" s="474"/>
      <c r="AS165" s="474"/>
      <c r="AT165" s="474"/>
      <c r="AU165" s="474"/>
      <c r="AV165" s="474"/>
      <c r="AW165" s="474"/>
      <c r="AX165" s="474"/>
      <c r="AY165" s="474"/>
      <c r="AZ165" s="474"/>
      <c r="BA165" s="474"/>
      <c r="BB165" s="474"/>
      <c r="BC165" s="474"/>
      <c r="BD165" s="474"/>
      <c r="BE165" s="474"/>
      <c r="BF165" s="474"/>
      <c r="BG165" s="474"/>
      <c r="BH165" s="474"/>
      <c r="BI165" s="474"/>
      <c r="BJ165" s="474"/>
      <c r="BK165" s="474"/>
      <c r="BL165" s="474"/>
      <c r="BM165" s="474"/>
      <c r="BN165" s="474"/>
      <c r="BO165" s="474"/>
      <c r="BP165" s="474"/>
      <c r="BQ165" s="474"/>
      <c r="BR165" s="474"/>
      <c r="BS165" s="474"/>
      <c r="BT165" s="474"/>
      <c r="BU165" s="474"/>
      <c r="BV165" s="474"/>
      <c r="BW165" s="474"/>
      <c r="BX165" s="474"/>
      <c r="BY165" s="474"/>
      <c r="BZ165" s="474"/>
      <c r="CA165" s="474"/>
      <c r="CB165" s="474"/>
      <c r="CC165" s="474"/>
      <c r="CD165" s="474"/>
      <c r="CE165" s="474"/>
      <c r="CF165" s="474"/>
      <c r="CG165" s="474"/>
      <c r="CH165" s="474"/>
      <c r="CI165" s="474"/>
      <c r="CJ165" s="474"/>
      <c r="CK165" s="474"/>
      <c r="CL165" s="474"/>
      <c r="CM165" s="474"/>
      <c r="CN165" s="474"/>
      <c r="CO165" s="474"/>
      <c r="CP165" s="474"/>
      <c r="CQ165" s="474"/>
      <c r="CR165" s="474"/>
      <c r="CS165" s="474"/>
      <c r="CT165" s="474"/>
      <c r="CU165" s="474"/>
      <c r="CV165" s="474"/>
      <c r="CW165" s="474"/>
      <c r="CX165" s="474"/>
    </row>
    <row r="166" spans="1:102" x14ac:dyDescent="0.25">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c r="W166" s="474"/>
      <c r="X166" s="474"/>
      <c r="Y166" s="474"/>
      <c r="Z166" s="474"/>
      <c r="AA166" s="474"/>
      <c r="AB166" s="474"/>
      <c r="AC166" s="474"/>
      <c r="AD166" s="474"/>
      <c r="AE166" s="474"/>
      <c r="AF166" s="474"/>
      <c r="AG166" s="474"/>
      <c r="AH166" s="474"/>
      <c r="AI166" s="474"/>
      <c r="AJ166" s="474"/>
      <c r="AK166" s="474"/>
      <c r="AL166" s="474"/>
      <c r="AM166" s="474"/>
      <c r="AN166" s="474"/>
      <c r="AO166" s="474"/>
      <c r="AP166" s="474"/>
      <c r="AQ166" s="474"/>
      <c r="AR166" s="474"/>
      <c r="AS166" s="474"/>
      <c r="AT166" s="474"/>
      <c r="AU166" s="474"/>
      <c r="AV166" s="474"/>
      <c r="AW166" s="474"/>
      <c r="AX166" s="474"/>
      <c r="AY166" s="474"/>
      <c r="AZ166" s="474"/>
      <c r="BA166" s="474"/>
      <c r="BB166" s="474"/>
      <c r="BC166" s="474"/>
      <c r="BD166" s="474"/>
      <c r="BE166" s="474"/>
      <c r="BF166" s="474"/>
      <c r="BG166" s="474"/>
      <c r="BH166" s="474"/>
      <c r="BI166" s="474"/>
      <c r="BJ166" s="474"/>
      <c r="BK166" s="474"/>
      <c r="BL166" s="474"/>
      <c r="BM166" s="474"/>
      <c r="BN166" s="474"/>
      <c r="BO166" s="474"/>
      <c r="BP166" s="474"/>
      <c r="BQ166" s="474"/>
      <c r="BR166" s="474"/>
      <c r="BS166" s="474"/>
      <c r="BT166" s="474"/>
      <c r="BU166" s="474"/>
      <c r="BV166" s="474"/>
      <c r="BW166" s="474"/>
      <c r="BX166" s="474"/>
      <c r="BY166" s="474"/>
      <c r="BZ166" s="474"/>
      <c r="CA166" s="474"/>
      <c r="CB166" s="474"/>
      <c r="CC166" s="474"/>
      <c r="CD166" s="474"/>
      <c r="CE166" s="474"/>
      <c r="CF166" s="474"/>
      <c r="CG166" s="474"/>
      <c r="CH166" s="474"/>
      <c r="CI166" s="474"/>
      <c r="CJ166" s="474"/>
      <c r="CK166" s="474"/>
      <c r="CL166" s="474"/>
      <c r="CM166" s="474"/>
      <c r="CN166" s="474"/>
      <c r="CO166" s="474"/>
      <c r="CP166" s="474"/>
      <c r="CQ166" s="474"/>
      <c r="CR166" s="474"/>
      <c r="CS166" s="474"/>
      <c r="CT166" s="474"/>
      <c r="CU166" s="474"/>
      <c r="CV166" s="474"/>
      <c r="CW166" s="474"/>
      <c r="CX166" s="474"/>
    </row>
    <row r="167" spans="1:102" x14ac:dyDescent="0.25">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c r="W167" s="474"/>
      <c r="X167" s="474"/>
      <c r="Y167" s="474"/>
      <c r="Z167" s="474"/>
      <c r="AA167" s="474"/>
      <c r="AB167" s="474"/>
      <c r="AC167" s="474"/>
      <c r="AD167" s="474"/>
      <c r="AE167" s="474"/>
      <c r="AF167" s="474"/>
      <c r="AG167" s="474"/>
      <c r="AH167" s="474"/>
      <c r="AI167" s="474"/>
      <c r="AJ167" s="474"/>
      <c r="AK167" s="474"/>
      <c r="AL167" s="474"/>
      <c r="AM167" s="474"/>
      <c r="AN167" s="474"/>
      <c r="AO167" s="474"/>
      <c r="AP167" s="474"/>
      <c r="AQ167" s="474"/>
      <c r="AR167" s="474"/>
      <c r="AS167" s="474"/>
      <c r="AT167" s="474"/>
      <c r="AU167" s="474"/>
      <c r="AV167" s="474"/>
      <c r="AW167" s="474"/>
      <c r="AX167" s="474"/>
      <c r="AY167" s="474"/>
      <c r="AZ167" s="474"/>
      <c r="BA167" s="474"/>
      <c r="BB167" s="474"/>
      <c r="BC167" s="474"/>
      <c r="BD167" s="474"/>
      <c r="BE167" s="474"/>
      <c r="BF167" s="474"/>
      <c r="BG167" s="474"/>
      <c r="BH167" s="474"/>
      <c r="BI167" s="474"/>
      <c r="BJ167" s="474"/>
      <c r="BK167" s="474"/>
      <c r="BL167" s="474"/>
      <c r="BM167" s="474"/>
      <c r="BN167" s="474"/>
      <c r="BO167" s="474"/>
      <c r="BP167" s="474"/>
      <c r="BQ167" s="474"/>
      <c r="BR167" s="474"/>
      <c r="BS167" s="474"/>
      <c r="BT167" s="474"/>
      <c r="BU167" s="474"/>
      <c r="BV167" s="474"/>
      <c r="BW167" s="474"/>
      <c r="BX167" s="474"/>
      <c r="BY167" s="474"/>
      <c r="BZ167" s="474"/>
      <c r="CA167" s="474"/>
      <c r="CB167" s="474"/>
      <c r="CC167" s="474"/>
      <c r="CD167" s="474"/>
      <c r="CE167" s="474"/>
      <c r="CF167" s="474"/>
      <c r="CG167" s="474"/>
      <c r="CH167" s="474"/>
      <c r="CI167" s="474"/>
      <c r="CJ167" s="474"/>
      <c r="CK167" s="474"/>
      <c r="CL167" s="474"/>
      <c r="CM167" s="474"/>
      <c r="CN167" s="474"/>
      <c r="CO167" s="474"/>
      <c r="CP167" s="474"/>
      <c r="CQ167" s="474"/>
      <c r="CR167" s="474"/>
      <c r="CS167" s="474"/>
      <c r="CT167" s="474"/>
      <c r="CU167" s="474"/>
      <c r="CV167" s="474"/>
      <c r="CW167" s="474"/>
      <c r="CX167" s="474"/>
    </row>
    <row r="168" spans="1:102" x14ac:dyDescent="0.25">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4"/>
      <c r="AE168" s="474"/>
      <c r="AF168" s="474"/>
      <c r="AG168" s="474"/>
      <c r="AH168" s="474"/>
      <c r="AI168" s="474"/>
      <c r="AJ168" s="474"/>
      <c r="AK168" s="474"/>
      <c r="AL168" s="474"/>
      <c r="AM168" s="474"/>
      <c r="AN168" s="474"/>
      <c r="AO168" s="474"/>
      <c r="AP168" s="474"/>
      <c r="AQ168" s="474"/>
      <c r="AR168" s="474"/>
      <c r="AS168" s="474"/>
      <c r="AT168" s="474"/>
      <c r="AU168" s="474"/>
      <c r="AV168" s="474"/>
      <c r="AW168" s="474"/>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c r="BS168" s="474"/>
      <c r="BT168" s="474"/>
      <c r="BU168" s="474"/>
      <c r="BV168" s="474"/>
      <c r="BW168" s="474"/>
      <c r="BX168" s="474"/>
      <c r="BY168" s="474"/>
      <c r="BZ168" s="474"/>
      <c r="CA168" s="474"/>
      <c r="CB168" s="474"/>
      <c r="CC168" s="474"/>
      <c r="CD168" s="474"/>
      <c r="CE168" s="474"/>
      <c r="CF168" s="474"/>
      <c r="CG168" s="474"/>
      <c r="CH168" s="474"/>
      <c r="CI168" s="474"/>
      <c r="CJ168" s="474"/>
      <c r="CK168" s="474"/>
      <c r="CL168" s="474"/>
      <c r="CM168" s="474"/>
      <c r="CN168" s="474"/>
      <c r="CO168" s="474"/>
      <c r="CP168" s="474"/>
      <c r="CQ168" s="474"/>
      <c r="CR168" s="474"/>
      <c r="CS168" s="474"/>
      <c r="CT168" s="474"/>
      <c r="CU168" s="474"/>
      <c r="CV168" s="474"/>
      <c r="CW168" s="474"/>
      <c r="CX168" s="474"/>
    </row>
    <row r="169" spans="1:102" x14ac:dyDescent="0.25">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c r="BS169" s="474"/>
      <c r="BT169" s="474"/>
      <c r="BU169" s="474"/>
      <c r="BV169" s="474"/>
      <c r="BW169" s="474"/>
      <c r="BX169" s="474"/>
      <c r="BY169" s="474"/>
      <c r="BZ169" s="474"/>
      <c r="CA169" s="474"/>
      <c r="CB169" s="474"/>
      <c r="CC169" s="474"/>
      <c r="CD169" s="474"/>
      <c r="CE169" s="474"/>
      <c r="CF169" s="474"/>
      <c r="CG169" s="474"/>
      <c r="CH169" s="474"/>
      <c r="CI169" s="474"/>
      <c r="CJ169" s="474"/>
      <c r="CK169" s="474"/>
      <c r="CL169" s="474"/>
      <c r="CM169" s="474"/>
      <c r="CN169" s="474"/>
      <c r="CO169" s="474"/>
      <c r="CP169" s="474"/>
      <c r="CQ169" s="474"/>
      <c r="CR169" s="474"/>
      <c r="CS169" s="474"/>
      <c r="CT169" s="474"/>
      <c r="CU169" s="474"/>
      <c r="CV169" s="474"/>
      <c r="CW169" s="474"/>
      <c r="CX169" s="474"/>
    </row>
    <row r="170" spans="1:102" x14ac:dyDescent="0.25">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c r="W170" s="474"/>
      <c r="X170" s="474"/>
      <c r="Y170" s="474"/>
      <c r="Z170" s="474"/>
      <c r="AA170" s="474"/>
      <c r="AB170" s="474"/>
      <c r="AC170" s="474"/>
      <c r="AD170" s="474"/>
      <c r="AE170" s="474"/>
      <c r="AF170" s="474"/>
      <c r="AG170" s="474"/>
      <c r="AH170" s="474"/>
      <c r="AI170" s="474"/>
      <c r="AJ170" s="474"/>
      <c r="AK170" s="474"/>
      <c r="AL170" s="474"/>
      <c r="AM170" s="474"/>
      <c r="AN170" s="474"/>
      <c r="AO170" s="474"/>
      <c r="AP170" s="474"/>
      <c r="AQ170" s="474"/>
      <c r="AR170" s="474"/>
      <c r="AS170" s="474"/>
      <c r="AT170" s="474"/>
      <c r="AU170" s="474"/>
      <c r="AV170" s="474"/>
      <c r="AW170" s="474"/>
      <c r="AX170" s="474"/>
      <c r="AY170" s="474"/>
      <c r="AZ170" s="474"/>
      <c r="BA170" s="474"/>
      <c r="BB170" s="474"/>
      <c r="BC170" s="474"/>
      <c r="BD170" s="474"/>
      <c r="BE170" s="474"/>
      <c r="BF170" s="474"/>
      <c r="BG170" s="474"/>
      <c r="BH170" s="474"/>
      <c r="BI170" s="474"/>
      <c r="BJ170" s="474"/>
      <c r="BK170" s="474"/>
      <c r="BL170" s="474"/>
      <c r="BM170" s="474"/>
      <c r="BN170" s="474"/>
      <c r="BO170" s="474"/>
      <c r="BP170" s="474"/>
      <c r="BQ170" s="474"/>
      <c r="BR170" s="474"/>
      <c r="BS170" s="474"/>
      <c r="BT170" s="474"/>
      <c r="BU170" s="474"/>
      <c r="BV170" s="474"/>
      <c r="BW170" s="474"/>
      <c r="BX170" s="474"/>
      <c r="BY170" s="474"/>
      <c r="BZ170" s="474"/>
      <c r="CA170" s="474"/>
      <c r="CB170" s="474"/>
      <c r="CC170" s="474"/>
      <c r="CD170" s="474"/>
      <c r="CE170" s="474"/>
      <c r="CF170" s="474"/>
      <c r="CG170" s="474"/>
      <c r="CH170" s="474"/>
      <c r="CI170" s="474"/>
      <c r="CJ170" s="474"/>
      <c r="CK170" s="474"/>
      <c r="CL170" s="474"/>
      <c r="CM170" s="474"/>
      <c r="CN170" s="474"/>
      <c r="CO170" s="474"/>
      <c r="CP170" s="474"/>
      <c r="CQ170" s="474"/>
      <c r="CR170" s="474"/>
      <c r="CS170" s="474"/>
      <c r="CT170" s="474"/>
      <c r="CU170" s="474"/>
      <c r="CV170" s="474"/>
      <c r="CW170" s="474"/>
      <c r="CX170" s="474"/>
    </row>
    <row r="171" spans="1:102" x14ac:dyDescent="0.25">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c r="W171" s="474"/>
      <c r="X171" s="474"/>
      <c r="Y171" s="474"/>
      <c r="Z171" s="474"/>
      <c r="AA171" s="474"/>
      <c r="AB171" s="474"/>
      <c r="AC171" s="474"/>
      <c r="AD171" s="474"/>
      <c r="AE171" s="474"/>
      <c r="AF171" s="474"/>
      <c r="AG171" s="474"/>
      <c r="AH171" s="474"/>
      <c r="AI171" s="474"/>
      <c r="AJ171" s="474"/>
      <c r="AK171" s="474"/>
      <c r="AL171" s="474"/>
      <c r="AM171" s="474"/>
      <c r="AN171" s="474"/>
      <c r="AO171" s="474"/>
      <c r="AP171" s="474"/>
      <c r="AQ171" s="474"/>
      <c r="AR171" s="474"/>
      <c r="AS171" s="474"/>
      <c r="AT171" s="474"/>
      <c r="AU171" s="474"/>
      <c r="AV171" s="474"/>
      <c r="AW171" s="474"/>
      <c r="AX171" s="474"/>
      <c r="AY171" s="474"/>
      <c r="AZ171" s="474"/>
      <c r="BA171" s="474"/>
      <c r="BB171" s="474"/>
      <c r="BC171" s="474"/>
      <c r="BD171" s="474"/>
      <c r="BE171" s="474"/>
      <c r="BF171" s="474"/>
      <c r="BG171" s="474"/>
      <c r="BH171" s="474"/>
      <c r="BI171" s="474"/>
      <c r="BJ171" s="474"/>
      <c r="BK171" s="474"/>
      <c r="BL171" s="474"/>
      <c r="BM171" s="474"/>
      <c r="BN171" s="474"/>
      <c r="BO171" s="474"/>
      <c r="BP171" s="474"/>
      <c r="BQ171" s="474"/>
      <c r="BR171" s="474"/>
      <c r="BS171" s="474"/>
      <c r="BT171" s="474"/>
      <c r="BU171" s="474"/>
      <c r="BV171" s="474"/>
      <c r="BW171" s="474"/>
      <c r="BX171" s="474"/>
      <c r="BY171" s="474"/>
      <c r="BZ171" s="474"/>
      <c r="CA171" s="474"/>
      <c r="CB171" s="474"/>
      <c r="CC171" s="474"/>
      <c r="CD171" s="474"/>
      <c r="CE171" s="474"/>
      <c r="CF171" s="474"/>
      <c r="CG171" s="474"/>
      <c r="CH171" s="474"/>
      <c r="CI171" s="474"/>
      <c r="CJ171" s="474"/>
      <c r="CK171" s="474"/>
      <c r="CL171" s="474"/>
      <c r="CM171" s="474"/>
      <c r="CN171" s="474"/>
      <c r="CO171" s="474"/>
      <c r="CP171" s="474"/>
      <c r="CQ171" s="474"/>
      <c r="CR171" s="474"/>
      <c r="CS171" s="474"/>
      <c r="CT171" s="474"/>
      <c r="CU171" s="474"/>
      <c r="CV171" s="474"/>
      <c r="CW171" s="474"/>
      <c r="CX171" s="474"/>
    </row>
    <row r="172" spans="1:102" x14ac:dyDescent="0.25">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4"/>
      <c r="Z172" s="474"/>
      <c r="AA172" s="474"/>
      <c r="AB172" s="474"/>
      <c r="AC172" s="474"/>
      <c r="AD172" s="474"/>
      <c r="AE172" s="474"/>
      <c r="AF172" s="474"/>
      <c r="AG172" s="474"/>
      <c r="AH172" s="474"/>
      <c r="AI172" s="474"/>
      <c r="AJ172" s="474"/>
      <c r="AK172" s="474"/>
      <c r="AL172" s="474"/>
      <c r="AM172" s="474"/>
      <c r="AN172" s="474"/>
      <c r="AO172" s="474"/>
      <c r="AP172" s="474"/>
      <c r="AQ172" s="474"/>
      <c r="AR172" s="474"/>
      <c r="AS172" s="474"/>
      <c r="AT172" s="474"/>
      <c r="AU172" s="474"/>
      <c r="AV172" s="474"/>
      <c r="AW172" s="474"/>
      <c r="AX172" s="474"/>
      <c r="AY172" s="474"/>
      <c r="AZ172" s="474"/>
      <c r="BA172" s="474"/>
      <c r="BB172" s="474"/>
      <c r="BC172" s="474"/>
      <c r="BD172" s="474"/>
      <c r="BE172" s="474"/>
      <c r="BF172" s="474"/>
      <c r="BG172" s="474"/>
      <c r="BH172" s="474"/>
      <c r="BI172" s="474"/>
      <c r="BJ172" s="474"/>
      <c r="BK172" s="474"/>
      <c r="BL172" s="474"/>
      <c r="BM172" s="474"/>
      <c r="BN172" s="474"/>
      <c r="BO172" s="474"/>
      <c r="BP172" s="474"/>
      <c r="BQ172" s="474"/>
      <c r="BR172" s="474"/>
      <c r="BS172" s="474"/>
      <c r="BT172" s="474"/>
      <c r="BU172" s="474"/>
      <c r="BV172" s="474"/>
      <c r="BW172" s="474"/>
      <c r="BX172" s="474"/>
      <c r="BY172" s="474"/>
      <c r="BZ172" s="474"/>
      <c r="CA172" s="474"/>
      <c r="CB172" s="474"/>
      <c r="CC172" s="474"/>
      <c r="CD172" s="474"/>
      <c r="CE172" s="474"/>
      <c r="CF172" s="474"/>
      <c r="CG172" s="474"/>
      <c r="CH172" s="474"/>
      <c r="CI172" s="474"/>
      <c r="CJ172" s="474"/>
      <c r="CK172" s="474"/>
      <c r="CL172" s="474"/>
      <c r="CM172" s="474"/>
      <c r="CN172" s="474"/>
      <c r="CO172" s="474"/>
      <c r="CP172" s="474"/>
      <c r="CQ172" s="474"/>
      <c r="CR172" s="474"/>
      <c r="CS172" s="474"/>
      <c r="CT172" s="474"/>
      <c r="CU172" s="474"/>
      <c r="CV172" s="474"/>
      <c r="CW172" s="474"/>
      <c r="CX172" s="474"/>
    </row>
    <row r="173" spans="1:102" x14ac:dyDescent="0.25">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4"/>
      <c r="AD173" s="474"/>
      <c r="AE173" s="474"/>
      <c r="AF173" s="474"/>
      <c r="AG173" s="474"/>
      <c r="AH173" s="474"/>
      <c r="AI173" s="474"/>
      <c r="AJ173" s="474"/>
      <c r="AK173" s="474"/>
      <c r="AL173" s="474"/>
      <c r="AM173" s="474"/>
      <c r="AN173" s="474"/>
      <c r="AO173" s="474"/>
      <c r="AP173" s="474"/>
      <c r="AQ173" s="474"/>
      <c r="AR173" s="474"/>
      <c r="AS173" s="474"/>
      <c r="AT173" s="474"/>
      <c r="AU173" s="474"/>
      <c r="AV173" s="474"/>
      <c r="AW173" s="474"/>
      <c r="AX173" s="474"/>
      <c r="AY173" s="474"/>
      <c r="AZ173" s="474"/>
      <c r="BA173" s="474"/>
      <c r="BB173" s="474"/>
      <c r="BC173" s="474"/>
      <c r="BD173" s="474"/>
      <c r="BE173" s="474"/>
      <c r="BF173" s="474"/>
      <c r="BG173" s="474"/>
      <c r="BH173" s="474"/>
      <c r="BI173" s="474"/>
      <c r="BJ173" s="474"/>
      <c r="BK173" s="474"/>
      <c r="BL173" s="474"/>
      <c r="BM173" s="474"/>
      <c r="BN173" s="474"/>
      <c r="BO173" s="474"/>
      <c r="BP173" s="474"/>
      <c r="BQ173" s="474"/>
      <c r="BR173" s="474"/>
      <c r="BS173" s="474"/>
      <c r="BT173" s="474"/>
      <c r="BU173" s="474"/>
      <c r="BV173" s="474"/>
      <c r="BW173" s="474"/>
      <c r="BX173" s="474"/>
      <c r="BY173" s="474"/>
      <c r="BZ173" s="474"/>
      <c r="CA173" s="474"/>
      <c r="CB173" s="474"/>
      <c r="CC173" s="474"/>
      <c r="CD173" s="474"/>
      <c r="CE173" s="474"/>
      <c r="CF173" s="474"/>
      <c r="CG173" s="474"/>
      <c r="CH173" s="474"/>
      <c r="CI173" s="474"/>
      <c r="CJ173" s="474"/>
      <c r="CK173" s="474"/>
      <c r="CL173" s="474"/>
      <c r="CM173" s="474"/>
      <c r="CN173" s="474"/>
      <c r="CO173" s="474"/>
      <c r="CP173" s="474"/>
      <c r="CQ173" s="474"/>
      <c r="CR173" s="474"/>
      <c r="CS173" s="474"/>
      <c r="CT173" s="474"/>
      <c r="CU173" s="474"/>
      <c r="CV173" s="474"/>
      <c r="CW173" s="474"/>
      <c r="CX173" s="474"/>
    </row>
    <row r="174" spans="1:102" x14ac:dyDescent="0.25">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c r="AA174" s="474"/>
      <c r="AB174" s="474"/>
      <c r="AC174" s="474"/>
      <c r="AD174" s="474"/>
      <c r="AE174" s="474"/>
      <c r="AF174" s="474"/>
      <c r="AG174" s="474"/>
      <c r="AH174" s="474"/>
      <c r="AI174" s="474"/>
      <c r="AJ174" s="474"/>
      <c r="AK174" s="474"/>
      <c r="AL174" s="474"/>
      <c r="AM174" s="474"/>
      <c r="AN174" s="474"/>
      <c r="AO174" s="474"/>
      <c r="AP174" s="474"/>
      <c r="AQ174" s="474"/>
      <c r="AR174" s="474"/>
      <c r="AS174" s="474"/>
      <c r="AT174" s="474"/>
      <c r="AU174" s="474"/>
      <c r="AV174" s="474"/>
      <c r="AW174" s="474"/>
      <c r="AX174" s="474"/>
      <c r="AY174" s="474"/>
      <c r="AZ174" s="474"/>
      <c r="BA174" s="474"/>
      <c r="BB174" s="474"/>
      <c r="BC174" s="474"/>
      <c r="BD174" s="474"/>
      <c r="BE174" s="474"/>
      <c r="BF174" s="474"/>
      <c r="BG174" s="474"/>
      <c r="BH174" s="474"/>
      <c r="BI174" s="474"/>
      <c r="BJ174" s="474"/>
      <c r="BK174" s="474"/>
      <c r="BL174" s="474"/>
      <c r="BM174" s="474"/>
      <c r="BN174" s="474"/>
      <c r="BO174" s="474"/>
      <c r="BP174" s="474"/>
      <c r="BQ174" s="474"/>
      <c r="BR174" s="474"/>
      <c r="BS174" s="474"/>
      <c r="BT174" s="474"/>
      <c r="BU174" s="474"/>
      <c r="BV174" s="474"/>
      <c r="BW174" s="474"/>
      <c r="BX174" s="474"/>
      <c r="BY174" s="474"/>
      <c r="BZ174" s="474"/>
      <c r="CA174" s="474"/>
      <c r="CB174" s="474"/>
      <c r="CC174" s="474"/>
      <c r="CD174" s="474"/>
      <c r="CE174" s="474"/>
      <c r="CF174" s="474"/>
      <c r="CG174" s="474"/>
      <c r="CH174" s="474"/>
      <c r="CI174" s="474"/>
      <c r="CJ174" s="474"/>
      <c r="CK174" s="474"/>
      <c r="CL174" s="474"/>
      <c r="CM174" s="474"/>
      <c r="CN174" s="474"/>
      <c r="CO174" s="474"/>
      <c r="CP174" s="474"/>
      <c r="CQ174" s="474"/>
      <c r="CR174" s="474"/>
      <c r="CS174" s="474"/>
      <c r="CT174" s="474"/>
      <c r="CU174" s="474"/>
      <c r="CV174" s="474"/>
      <c r="CW174" s="474"/>
      <c r="CX174" s="474"/>
    </row>
    <row r="175" spans="1:102" x14ac:dyDescent="0.25">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c r="AA175" s="474"/>
      <c r="AB175" s="474"/>
      <c r="AC175" s="474"/>
      <c r="AD175" s="474"/>
      <c r="AE175" s="474"/>
      <c r="AF175" s="474"/>
      <c r="AG175" s="474"/>
      <c r="AH175" s="474"/>
      <c r="AI175" s="474"/>
      <c r="AJ175" s="474"/>
      <c r="AK175" s="474"/>
      <c r="AL175" s="474"/>
      <c r="AM175" s="474"/>
      <c r="AN175" s="474"/>
      <c r="AO175" s="474"/>
      <c r="AP175" s="474"/>
      <c r="AQ175" s="474"/>
      <c r="AR175" s="474"/>
      <c r="AS175" s="474"/>
      <c r="AT175" s="474"/>
      <c r="AU175" s="474"/>
      <c r="AV175" s="474"/>
      <c r="AW175" s="474"/>
      <c r="AX175" s="474"/>
      <c r="AY175" s="474"/>
      <c r="AZ175" s="474"/>
      <c r="BA175" s="474"/>
      <c r="BB175" s="474"/>
      <c r="BC175" s="474"/>
      <c r="BD175" s="474"/>
      <c r="BE175" s="474"/>
      <c r="BF175" s="474"/>
      <c r="BG175" s="474"/>
      <c r="BH175" s="474"/>
      <c r="BI175" s="474"/>
      <c r="BJ175" s="474"/>
      <c r="BK175" s="474"/>
      <c r="BL175" s="474"/>
      <c r="BM175" s="474"/>
      <c r="BN175" s="474"/>
      <c r="BO175" s="474"/>
      <c r="BP175" s="474"/>
      <c r="BQ175" s="474"/>
      <c r="BR175" s="474"/>
      <c r="BS175" s="474"/>
      <c r="BT175" s="474"/>
      <c r="BU175" s="474"/>
      <c r="BV175" s="474"/>
      <c r="BW175" s="474"/>
      <c r="BX175" s="474"/>
      <c r="BY175" s="474"/>
      <c r="BZ175" s="474"/>
      <c r="CA175" s="474"/>
      <c r="CB175" s="474"/>
      <c r="CC175" s="474"/>
      <c r="CD175" s="474"/>
      <c r="CE175" s="474"/>
      <c r="CF175" s="474"/>
      <c r="CG175" s="474"/>
      <c r="CH175" s="474"/>
      <c r="CI175" s="474"/>
      <c r="CJ175" s="474"/>
      <c r="CK175" s="474"/>
      <c r="CL175" s="474"/>
      <c r="CM175" s="474"/>
      <c r="CN175" s="474"/>
      <c r="CO175" s="474"/>
      <c r="CP175" s="474"/>
      <c r="CQ175" s="474"/>
      <c r="CR175" s="474"/>
      <c r="CS175" s="474"/>
      <c r="CT175" s="474"/>
      <c r="CU175" s="474"/>
      <c r="CV175" s="474"/>
      <c r="CW175" s="474"/>
      <c r="CX175" s="474"/>
    </row>
    <row r="176" spans="1:102" x14ac:dyDescent="0.25">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c r="W176" s="474"/>
      <c r="X176" s="474"/>
      <c r="Y176" s="474"/>
      <c r="Z176" s="474"/>
      <c r="AA176" s="474"/>
      <c r="AB176" s="474"/>
      <c r="AC176" s="474"/>
      <c r="AD176" s="474"/>
      <c r="AE176" s="474"/>
      <c r="AF176" s="474"/>
      <c r="AG176" s="474"/>
      <c r="AH176" s="474"/>
      <c r="AI176" s="474"/>
      <c r="AJ176" s="474"/>
      <c r="AK176" s="474"/>
      <c r="AL176" s="474"/>
      <c r="AM176" s="474"/>
      <c r="AN176" s="474"/>
      <c r="AO176" s="474"/>
      <c r="AP176" s="474"/>
      <c r="AQ176" s="474"/>
      <c r="AR176" s="474"/>
      <c r="AS176" s="474"/>
      <c r="AT176" s="474"/>
      <c r="AU176" s="474"/>
      <c r="AV176" s="474"/>
      <c r="AW176" s="474"/>
      <c r="AX176" s="474"/>
      <c r="AY176" s="474"/>
      <c r="AZ176" s="474"/>
      <c r="BA176" s="474"/>
      <c r="BB176" s="474"/>
      <c r="BC176" s="474"/>
      <c r="BD176" s="474"/>
      <c r="BE176" s="474"/>
      <c r="BF176" s="474"/>
      <c r="BG176" s="474"/>
      <c r="BH176" s="474"/>
      <c r="BI176" s="474"/>
      <c r="BJ176" s="474"/>
      <c r="BK176" s="474"/>
      <c r="BL176" s="474"/>
      <c r="BM176" s="474"/>
      <c r="BN176" s="474"/>
      <c r="BO176" s="474"/>
      <c r="BP176" s="474"/>
      <c r="BQ176" s="474"/>
      <c r="BR176" s="474"/>
      <c r="BS176" s="474"/>
      <c r="BT176" s="474"/>
      <c r="BU176" s="474"/>
      <c r="BV176" s="474"/>
      <c r="BW176" s="474"/>
      <c r="BX176" s="474"/>
      <c r="BY176" s="474"/>
      <c r="BZ176" s="474"/>
      <c r="CA176" s="474"/>
      <c r="CB176" s="474"/>
      <c r="CC176" s="474"/>
      <c r="CD176" s="474"/>
      <c r="CE176" s="474"/>
      <c r="CF176" s="474"/>
      <c r="CG176" s="474"/>
      <c r="CH176" s="474"/>
      <c r="CI176" s="474"/>
      <c r="CJ176" s="474"/>
      <c r="CK176" s="474"/>
      <c r="CL176" s="474"/>
      <c r="CM176" s="474"/>
      <c r="CN176" s="474"/>
      <c r="CO176" s="474"/>
      <c r="CP176" s="474"/>
      <c r="CQ176" s="474"/>
      <c r="CR176" s="474"/>
      <c r="CS176" s="474"/>
      <c r="CT176" s="474"/>
      <c r="CU176" s="474"/>
      <c r="CV176" s="474"/>
      <c r="CW176" s="474"/>
      <c r="CX176" s="474"/>
    </row>
    <row r="177" spans="1:102" x14ac:dyDescent="0.25">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c r="W177" s="474"/>
      <c r="X177" s="474"/>
      <c r="Y177" s="474"/>
      <c r="Z177" s="474"/>
      <c r="AA177" s="474"/>
      <c r="AB177" s="474"/>
      <c r="AC177" s="474"/>
      <c r="AD177" s="474"/>
      <c r="AE177" s="474"/>
      <c r="AF177" s="474"/>
      <c r="AG177" s="474"/>
      <c r="AH177" s="474"/>
      <c r="AI177" s="474"/>
      <c r="AJ177" s="474"/>
      <c r="AK177" s="474"/>
      <c r="AL177" s="474"/>
      <c r="AM177" s="474"/>
      <c r="AN177" s="474"/>
      <c r="AO177" s="474"/>
      <c r="AP177" s="474"/>
      <c r="AQ177" s="474"/>
      <c r="AR177" s="474"/>
      <c r="AS177" s="474"/>
      <c r="AT177" s="474"/>
      <c r="AU177" s="474"/>
      <c r="AV177" s="474"/>
      <c r="AW177" s="474"/>
      <c r="AX177" s="474"/>
      <c r="AY177" s="474"/>
      <c r="AZ177" s="474"/>
      <c r="BA177" s="474"/>
      <c r="BB177" s="474"/>
      <c r="BC177" s="474"/>
      <c r="BD177" s="474"/>
      <c r="BE177" s="474"/>
      <c r="BF177" s="474"/>
      <c r="BG177" s="474"/>
      <c r="BH177" s="474"/>
      <c r="BI177" s="474"/>
      <c r="BJ177" s="474"/>
      <c r="BK177" s="474"/>
      <c r="BL177" s="474"/>
      <c r="BM177" s="474"/>
      <c r="BN177" s="474"/>
      <c r="BO177" s="474"/>
      <c r="BP177" s="474"/>
      <c r="BQ177" s="474"/>
      <c r="BR177" s="474"/>
      <c r="BS177" s="474"/>
      <c r="BT177" s="474"/>
      <c r="BU177" s="474"/>
      <c r="BV177" s="474"/>
      <c r="BW177" s="474"/>
      <c r="BX177" s="474"/>
      <c r="BY177" s="474"/>
      <c r="BZ177" s="474"/>
      <c r="CA177" s="474"/>
      <c r="CB177" s="474"/>
      <c r="CC177" s="474"/>
      <c r="CD177" s="474"/>
      <c r="CE177" s="474"/>
      <c r="CF177" s="474"/>
      <c r="CG177" s="474"/>
      <c r="CH177" s="474"/>
      <c r="CI177" s="474"/>
      <c r="CJ177" s="474"/>
      <c r="CK177" s="474"/>
      <c r="CL177" s="474"/>
      <c r="CM177" s="474"/>
      <c r="CN177" s="474"/>
      <c r="CO177" s="474"/>
      <c r="CP177" s="474"/>
      <c r="CQ177" s="474"/>
      <c r="CR177" s="474"/>
      <c r="CS177" s="474"/>
      <c r="CT177" s="474"/>
      <c r="CU177" s="474"/>
      <c r="CV177" s="474"/>
      <c r="CW177" s="474"/>
      <c r="CX177" s="474"/>
    </row>
    <row r="178" spans="1:102" x14ac:dyDescent="0.25">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c r="W178" s="474"/>
      <c r="X178" s="474"/>
      <c r="Y178" s="474"/>
      <c r="Z178" s="474"/>
      <c r="AA178" s="474"/>
      <c r="AB178" s="474"/>
      <c r="AC178" s="474"/>
      <c r="AD178" s="474"/>
      <c r="AE178" s="474"/>
      <c r="AF178" s="474"/>
      <c r="AG178" s="474"/>
      <c r="AH178" s="474"/>
      <c r="AI178" s="474"/>
      <c r="AJ178" s="474"/>
      <c r="AK178" s="474"/>
      <c r="AL178" s="474"/>
      <c r="AM178" s="474"/>
      <c r="AN178" s="474"/>
      <c r="AO178" s="474"/>
      <c r="AP178" s="474"/>
      <c r="AQ178" s="474"/>
      <c r="AR178" s="474"/>
      <c r="AS178" s="474"/>
      <c r="AT178" s="474"/>
      <c r="AU178" s="474"/>
      <c r="AV178" s="474"/>
      <c r="AW178" s="474"/>
      <c r="AX178" s="474"/>
      <c r="AY178" s="474"/>
      <c r="AZ178" s="474"/>
      <c r="BA178" s="474"/>
      <c r="BB178" s="474"/>
      <c r="BC178" s="474"/>
      <c r="BD178" s="474"/>
      <c r="BE178" s="474"/>
      <c r="BF178" s="474"/>
      <c r="BG178" s="474"/>
      <c r="BH178" s="474"/>
      <c r="BI178" s="474"/>
      <c r="BJ178" s="474"/>
      <c r="BK178" s="474"/>
      <c r="BL178" s="474"/>
      <c r="BM178" s="474"/>
      <c r="BN178" s="474"/>
      <c r="BO178" s="474"/>
      <c r="BP178" s="474"/>
      <c r="BQ178" s="474"/>
      <c r="BR178" s="474"/>
      <c r="BS178" s="474"/>
      <c r="BT178" s="474"/>
      <c r="BU178" s="474"/>
      <c r="BV178" s="474"/>
      <c r="BW178" s="474"/>
      <c r="BX178" s="474"/>
      <c r="BY178" s="474"/>
      <c r="BZ178" s="474"/>
      <c r="CA178" s="474"/>
      <c r="CB178" s="474"/>
      <c r="CC178" s="474"/>
      <c r="CD178" s="474"/>
      <c r="CE178" s="474"/>
      <c r="CF178" s="474"/>
      <c r="CG178" s="474"/>
      <c r="CH178" s="474"/>
      <c r="CI178" s="474"/>
      <c r="CJ178" s="474"/>
      <c r="CK178" s="474"/>
      <c r="CL178" s="474"/>
      <c r="CM178" s="474"/>
      <c r="CN178" s="474"/>
      <c r="CO178" s="474"/>
      <c r="CP178" s="474"/>
      <c r="CQ178" s="474"/>
      <c r="CR178" s="474"/>
      <c r="CS178" s="474"/>
      <c r="CT178" s="474"/>
      <c r="CU178" s="474"/>
      <c r="CV178" s="474"/>
      <c r="CW178" s="474"/>
      <c r="CX178" s="474"/>
    </row>
    <row r="179" spans="1:102" x14ac:dyDescent="0.25">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c r="AA179" s="474"/>
      <c r="AB179" s="474"/>
      <c r="AC179" s="474"/>
      <c r="AD179" s="474"/>
      <c r="AE179" s="474"/>
      <c r="AF179" s="474"/>
      <c r="AG179" s="474"/>
      <c r="AH179" s="474"/>
      <c r="AI179" s="474"/>
      <c r="AJ179" s="474"/>
      <c r="AK179" s="474"/>
      <c r="AL179" s="474"/>
      <c r="AM179" s="474"/>
      <c r="AN179" s="474"/>
      <c r="AO179" s="474"/>
      <c r="AP179" s="474"/>
      <c r="AQ179" s="474"/>
      <c r="AR179" s="474"/>
      <c r="AS179" s="474"/>
      <c r="AT179" s="474"/>
      <c r="AU179" s="474"/>
      <c r="AV179" s="474"/>
      <c r="AW179" s="474"/>
      <c r="AX179" s="474"/>
      <c r="AY179" s="474"/>
      <c r="AZ179" s="474"/>
      <c r="BA179" s="474"/>
      <c r="BB179" s="474"/>
      <c r="BC179" s="474"/>
      <c r="BD179" s="474"/>
      <c r="BE179" s="474"/>
      <c r="BF179" s="474"/>
      <c r="BG179" s="474"/>
      <c r="BH179" s="474"/>
      <c r="BI179" s="474"/>
      <c r="BJ179" s="474"/>
      <c r="BK179" s="474"/>
      <c r="BL179" s="474"/>
      <c r="BM179" s="474"/>
      <c r="BN179" s="474"/>
      <c r="BO179" s="474"/>
      <c r="BP179" s="474"/>
      <c r="BQ179" s="474"/>
      <c r="BR179" s="474"/>
      <c r="BS179" s="474"/>
      <c r="BT179" s="474"/>
      <c r="BU179" s="474"/>
      <c r="BV179" s="474"/>
      <c r="BW179" s="474"/>
      <c r="BX179" s="474"/>
      <c r="BY179" s="474"/>
      <c r="BZ179" s="474"/>
      <c r="CA179" s="474"/>
      <c r="CB179" s="474"/>
      <c r="CC179" s="474"/>
      <c r="CD179" s="474"/>
      <c r="CE179" s="474"/>
      <c r="CF179" s="474"/>
      <c r="CG179" s="474"/>
      <c r="CH179" s="474"/>
      <c r="CI179" s="474"/>
      <c r="CJ179" s="474"/>
      <c r="CK179" s="474"/>
      <c r="CL179" s="474"/>
      <c r="CM179" s="474"/>
      <c r="CN179" s="474"/>
      <c r="CO179" s="474"/>
      <c r="CP179" s="474"/>
      <c r="CQ179" s="474"/>
      <c r="CR179" s="474"/>
      <c r="CS179" s="474"/>
      <c r="CT179" s="474"/>
      <c r="CU179" s="474"/>
      <c r="CV179" s="474"/>
      <c r="CW179" s="474"/>
      <c r="CX179" s="474"/>
    </row>
    <row r="180" spans="1:102" x14ac:dyDescent="0.25">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c r="AA180" s="474"/>
      <c r="AB180" s="474"/>
      <c r="AC180" s="474"/>
      <c r="AD180" s="474"/>
      <c r="AE180" s="474"/>
      <c r="AF180" s="474"/>
      <c r="AG180" s="474"/>
      <c r="AH180" s="474"/>
      <c r="AI180" s="474"/>
      <c r="AJ180" s="474"/>
      <c r="AK180" s="474"/>
      <c r="AL180" s="474"/>
      <c r="AM180" s="474"/>
      <c r="AN180" s="474"/>
      <c r="AO180" s="474"/>
      <c r="AP180" s="474"/>
      <c r="AQ180" s="474"/>
      <c r="AR180" s="474"/>
      <c r="AS180" s="474"/>
      <c r="AT180" s="474"/>
      <c r="AU180" s="474"/>
      <c r="AV180" s="474"/>
      <c r="AW180" s="474"/>
      <c r="AX180" s="474"/>
      <c r="AY180" s="474"/>
      <c r="AZ180" s="474"/>
      <c r="BA180" s="474"/>
      <c r="BB180" s="474"/>
      <c r="BC180" s="474"/>
      <c r="BD180" s="474"/>
      <c r="BE180" s="474"/>
      <c r="BF180" s="474"/>
      <c r="BG180" s="474"/>
      <c r="BH180" s="474"/>
      <c r="BI180" s="474"/>
      <c r="BJ180" s="474"/>
      <c r="BK180" s="474"/>
      <c r="BL180" s="474"/>
      <c r="BM180" s="474"/>
      <c r="BN180" s="474"/>
      <c r="BO180" s="474"/>
      <c r="BP180" s="474"/>
      <c r="BQ180" s="474"/>
      <c r="BR180" s="474"/>
      <c r="BS180" s="474"/>
      <c r="BT180" s="474"/>
      <c r="BU180" s="474"/>
      <c r="BV180" s="474"/>
      <c r="BW180" s="474"/>
      <c r="BX180" s="474"/>
      <c r="BY180" s="474"/>
      <c r="BZ180" s="474"/>
      <c r="CA180" s="474"/>
      <c r="CB180" s="474"/>
      <c r="CC180" s="474"/>
      <c r="CD180" s="474"/>
      <c r="CE180" s="474"/>
      <c r="CF180" s="474"/>
      <c r="CG180" s="474"/>
      <c r="CH180" s="474"/>
      <c r="CI180" s="474"/>
      <c r="CJ180" s="474"/>
      <c r="CK180" s="474"/>
      <c r="CL180" s="474"/>
      <c r="CM180" s="474"/>
      <c r="CN180" s="474"/>
      <c r="CO180" s="474"/>
      <c r="CP180" s="474"/>
      <c r="CQ180" s="474"/>
      <c r="CR180" s="474"/>
      <c r="CS180" s="474"/>
      <c r="CT180" s="474"/>
      <c r="CU180" s="474"/>
      <c r="CV180" s="474"/>
      <c r="CW180" s="474"/>
      <c r="CX180" s="474"/>
    </row>
    <row r="181" spans="1:102" x14ac:dyDescent="0.25">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4"/>
      <c r="AD181" s="474"/>
      <c r="AE181" s="474"/>
      <c r="AF181" s="474"/>
      <c r="AG181" s="474"/>
      <c r="AH181" s="474"/>
      <c r="AI181" s="474"/>
      <c r="AJ181" s="474"/>
      <c r="AK181" s="474"/>
      <c r="AL181" s="474"/>
      <c r="AM181" s="474"/>
      <c r="AN181" s="474"/>
      <c r="AO181" s="474"/>
      <c r="AP181" s="474"/>
      <c r="AQ181" s="474"/>
      <c r="AR181" s="474"/>
      <c r="AS181" s="474"/>
      <c r="AT181" s="474"/>
      <c r="AU181" s="474"/>
      <c r="AV181" s="474"/>
      <c r="AW181" s="474"/>
      <c r="AX181" s="474"/>
      <c r="AY181" s="474"/>
      <c r="AZ181" s="474"/>
      <c r="BA181" s="474"/>
      <c r="BB181" s="474"/>
      <c r="BC181" s="474"/>
      <c r="BD181" s="474"/>
      <c r="BE181" s="474"/>
      <c r="BF181" s="474"/>
      <c r="BG181" s="474"/>
      <c r="BH181" s="474"/>
      <c r="BI181" s="474"/>
      <c r="BJ181" s="474"/>
      <c r="BK181" s="474"/>
      <c r="BL181" s="474"/>
      <c r="BM181" s="474"/>
      <c r="BN181" s="474"/>
      <c r="BO181" s="474"/>
      <c r="BP181" s="474"/>
      <c r="BQ181" s="474"/>
      <c r="BR181" s="474"/>
      <c r="BS181" s="474"/>
      <c r="BT181" s="474"/>
      <c r="BU181" s="474"/>
      <c r="BV181" s="474"/>
      <c r="BW181" s="474"/>
      <c r="BX181" s="474"/>
      <c r="BY181" s="474"/>
      <c r="BZ181" s="474"/>
      <c r="CA181" s="474"/>
      <c r="CB181" s="474"/>
      <c r="CC181" s="474"/>
      <c r="CD181" s="474"/>
      <c r="CE181" s="474"/>
      <c r="CF181" s="474"/>
      <c r="CG181" s="474"/>
      <c r="CH181" s="474"/>
      <c r="CI181" s="474"/>
      <c r="CJ181" s="474"/>
      <c r="CK181" s="474"/>
      <c r="CL181" s="474"/>
      <c r="CM181" s="474"/>
      <c r="CN181" s="474"/>
      <c r="CO181" s="474"/>
      <c r="CP181" s="474"/>
      <c r="CQ181" s="474"/>
      <c r="CR181" s="474"/>
      <c r="CS181" s="474"/>
      <c r="CT181" s="474"/>
      <c r="CU181" s="474"/>
      <c r="CV181" s="474"/>
      <c r="CW181" s="474"/>
      <c r="CX181" s="474"/>
    </row>
    <row r="182" spans="1:102" x14ac:dyDescent="0.25">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4"/>
      <c r="AD182" s="474"/>
      <c r="AE182" s="474"/>
      <c r="AF182" s="474"/>
      <c r="AG182" s="474"/>
      <c r="AH182" s="474"/>
      <c r="AI182" s="474"/>
      <c r="AJ182" s="474"/>
      <c r="AK182" s="474"/>
      <c r="AL182" s="474"/>
      <c r="AM182" s="474"/>
      <c r="AN182" s="474"/>
      <c r="AO182" s="474"/>
      <c r="AP182" s="474"/>
      <c r="AQ182" s="474"/>
      <c r="AR182" s="474"/>
      <c r="AS182" s="474"/>
      <c r="AT182" s="474"/>
      <c r="AU182" s="474"/>
      <c r="AV182" s="474"/>
      <c r="AW182" s="474"/>
      <c r="AX182" s="474"/>
      <c r="AY182" s="474"/>
      <c r="AZ182" s="474"/>
      <c r="BA182" s="474"/>
      <c r="BB182" s="474"/>
      <c r="BC182" s="474"/>
      <c r="BD182" s="474"/>
      <c r="BE182" s="474"/>
      <c r="BF182" s="474"/>
      <c r="BG182" s="474"/>
      <c r="BH182" s="474"/>
      <c r="BI182" s="474"/>
      <c r="BJ182" s="474"/>
      <c r="BK182" s="474"/>
      <c r="BL182" s="474"/>
      <c r="BM182" s="474"/>
      <c r="BN182" s="474"/>
      <c r="BO182" s="474"/>
      <c r="BP182" s="474"/>
      <c r="BQ182" s="474"/>
      <c r="BR182" s="474"/>
      <c r="BS182" s="474"/>
      <c r="BT182" s="474"/>
      <c r="BU182" s="474"/>
      <c r="BV182" s="474"/>
      <c r="BW182" s="474"/>
      <c r="BX182" s="474"/>
      <c r="BY182" s="474"/>
      <c r="BZ182" s="474"/>
      <c r="CA182" s="474"/>
      <c r="CB182" s="474"/>
      <c r="CC182" s="474"/>
      <c r="CD182" s="474"/>
      <c r="CE182" s="474"/>
      <c r="CF182" s="474"/>
      <c r="CG182" s="474"/>
      <c r="CH182" s="474"/>
      <c r="CI182" s="474"/>
      <c r="CJ182" s="474"/>
      <c r="CK182" s="474"/>
      <c r="CL182" s="474"/>
      <c r="CM182" s="474"/>
      <c r="CN182" s="474"/>
      <c r="CO182" s="474"/>
      <c r="CP182" s="474"/>
      <c r="CQ182" s="474"/>
      <c r="CR182" s="474"/>
      <c r="CS182" s="474"/>
      <c r="CT182" s="474"/>
      <c r="CU182" s="474"/>
      <c r="CV182" s="474"/>
      <c r="CW182" s="474"/>
      <c r="CX182" s="474"/>
    </row>
    <row r="183" spans="1:102" x14ac:dyDescent="0.25">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c r="W183" s="474"/>
      <c r="X183" s="474"/>
      <c r="Y183" s="474"/>
      <c r="Z183" s="474"/>
      <c r="AA183" s="474"/>
      <c r="AB183" s="474"/>
      <c r="AC183" s="474"/>
      <c r="AD183" s="474"/>
      <c r="AE183" s="474"/>
      <c r="AF183" s="474"/>
      <c r="AG183" s="474"/>
      <c r="AH183" s="474"/>
      <c r="AI183" s="474"/>
      <c r="AJ183" s="474"/>
      <c r="AK183" s="474"/>
      <c r="AL183" s="474"/>
      <c r="AM183" s="474"/>
      <c r="AN183" s="474"/>
      <c r="AO183" s="474"/>
      <c r="AP183" s="474"/>
      <c r="AQ183" s="474"/>
      <c r="AR183" s="474"/>
      <c r="AS183" s="474"/>
      <c r="AT183" s="474"/>
      <c r="AU183" s="474"/>
      <c r="AV183" s="474"/>
      <c r="AW183" s="474"/>
      <c r="AX183" s="474"/>
      <c r="AY183" s="474"/>
      <c r="AZ183" s="474"/>
      <c r="BA183" s="474"/>
      <c r="BB183" s="474"/>
      <c r="BC183" s="474"/>
      <c r="BD183" s="474"/>
      <c r="BE183" s="474"/>
      <c r="BF183" s="474"/>
      <c r="BG183" s="474"/>
      <c r="BH183" s="474"/>
      <c r="BI183" s="474"/>
      <c r="BJ183" s="474"/>
      <c r="BK183" s="474"/>
      <c r="BL183" s="474"/>
      <c r="BM183" s="474"/>
      <c r="BN183" s="474"/>
      <c r="BO183" s="474"/>
      <c r="BP183" s="474"/>
      <c r="BQ183" s="474"/>
      <c r="BR183" s="474"/>
      <c r="BS183" s="474"/>
      <c r="BT183" s="474"/>
      <c r="BU183" s="474"/>
      <c r="BV183" s="474"/>
      <c r="BW183" s="474"/>
      <c r="BX183" s="474"/>
      <c r="BY183" s="474"/>
      <c r="BZ183" s="474"/>
      <c r="CA183" s="474"/>
      <c r="CB183" s="474"/>
      <c r="CC183" s="474"/>
      <c r="CD183" s="474"/>
      <c r="CE183" s="474"/>
      <c r="CF183" s="474"/>
      <c r="CG183" s="474"/>
      <c r="CH183" s="474"/>
      <c r="CI183" s="474"/>
      <c r="CJ183" s="474"/>
      <c r="CK183" s="474"/>
      <c r="CL183" s="474"/>
      <c r="CM183" s="474"/>
      <c r="CN183" s="474"/>
      <c r="CO183" s="474"/>
      <c r="CP183" s="474"/>
      <c r="CQ183" s="474"/>
      <c r="CR183" s="474"/>
      <c r="CS183" s="474"/>
      <c r="CT183" s="474"/>
      <c r="CU183" s="474"/>
      <c r="CV183" s="474"/>
      <c r="CW183" s="474"/>
      <c r="CX183" s="474"/>
    </row>
    <row r="184" spans="1:102" x14ac:dyDescent="0.25">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c r="W184" s="474"/>
      <c r="X184" s="474"/>
      <c r="Y184" s="474"/>
      <c r="Z184" s="474"/>
      <c r="AA184" s="474"/>
      <c r="AB184" s="474"/>
      <c r="AC184" s="474"/>
      <c r="AD184" s="474"/>
      <c r="AE184" s="474"/>
      <c r="AF184" s="474"/>
      <c r="AG184" s="474"/>
      <c r="AH184" s="474"/>
      <c r="AI184" s="474"/>
      <c r="AJ184" s="474"/>
      <c r="AK184" s="474"/>
      <c r="AL184" s="474"/>
      <c r="AM184" s="474"/>
      <c r="AN184" s="474"/>
      <c r="AO184" s="474"/>
      <c r="AP184" s="474"/>
      <c r="AQ184" s="474"/>
      <c r="AR184" s="474"/>
      <c r="AS184" s="474"/>
      <c r="AT184" s="474"/>
      <c r="AU184" s="474"/>
      <c r="AV184" s="474"/>
      <c r="AW184" s="474"/>
      <c r="AX184" s="474"/>
      <c r="AY184" s="474"/>
      <c r="AZ184" s="474"/>
      <c r="BA184" s="474"/>
      <c r="BB184" s="474"/>
      <c r="BC184" s="474"/>
      <c r="BD184" s="474"/>
      <c r="BE184" s="474"/>
      <c r="BF184" s="474"/>
      <c r="BG184" s="474"/>
      <c r="BH184" s="474"/>
      <c r="BI184" s="474"/>
      <c r="BJ184" s="474"/>
      <c r="BK184" s="474"/>
      <c r="BL184" s="474"/>
      <c r="BM184" s="474"/>
      <c r="BN184" s="474"/>
      <c r="BO184" s="474"/>
      <c r="BP184" s="474"/>
      <c r="BQ184" s="474"/>
      <c r="BR184" s="474"/>
      <c r="BS184" s="474"/>
      <c r="BT184" s="474"/>
      <c r="BU184" s="474"/>
      <c r="BV184" s="474"/>
      <c r="BW184" s="474"/>
      <c r="BX184" s="474"/>
      <c r="BY184" s="474"/>
      <c r="BZ184" s="474"/>
      <c r="CA184" s="474"/>
      <c r="CB184" s="474"/>
      <c r="CC184" s="474"/>
      <c r="CD184" s="474"/>
      <c r="CE184" s="474"/>
      <c r="CF184" s="474"/>
      <c r="CG184" s="474"/>
      <c r="CH184" s="474"/>
      <c r="CI184" s="474"/>
      <c r="CJ184" s="474"/>
      <c r="CK184" s="474"/>
      <c r="CL184" s="474"/>
      <c r="CM184" s="474"/>
      <c r="CN184" s="474"/>
      <c r="CO184" s="474"/>
      <c r="CP184" s="474"/>
      <c r="CQ184" s="474"/>
      <c r="CR184" s="474"/>
      <c r="CS184" s="474"/>
      <c r="CT184" s="474"/>
      <c r="CU184" s="474"/>
      <c r="CV184" s="474"/>
      <c r="CW184" s="474"/>
      <c r="CX184" s="474"/>
    </row>
    <row r="185" spans="1:102" x14ac:dyDescent="0.25">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c r="W185" s="474"/>
      <c r="X185" s="474"/>
      <c r="Y185" s="474"/>
      <c r="Z185" s="474"/>
      <c r="AA185" s="474"/>
      <c r="AB185" s="474"/>
      <c r="AC185" s="474"/>
      <c r="AD185" s="474"/>
      <c r="AE185" s="474"/>
      <c r="AF185" s="474"/>
      <c r="AG185" s="474"/>
      <c r="AH185" s="474"/>
      <c r="AI185" s="474"/>
      <c r="AJ185" s="474"/>
      <c r="AK185" s="474"/>
      <c r="AL185" s="474"/>
      <c r="AM185" s="474"/>
      <c r="AN185" s="474"/>
      <c r="AO185" s="474"/>
      <c r="AP185" s="474"/>
      <c r="AQ185" s="474"/>
      <c r="AR185" s="474"/>
      <c r="AS185" s="474"/>
      <c r="AT185" s="474"/>
      <c r="AU185" s="474"/>
      <c r="AV185" s="474"/>
      <c r="AW185" s="474"/>
      <c r="AX185" s="474"/>
      <c r="AY185" s="474"/>
      <c r="AZ185" s="474"/>
      <c r="BA185" s="474"/>
      <c r="BB185" s="474"/>
      <c r="BC185" s="474"/>
      <c r="BD185" s="474"/>
      <c r="BE185" s="474"/>
      <c r="BF185" s="474"/>
      <c r="BG185" s="474"/>
      <c r="BH185" s="474"/>
      <c r="BI185" s="474"/>
      <c r="BJ185" s="474"/>
      <c r="BK185" s="474"/>
      <c r="BL185" s="474"/>
      <c r="BM185" s="474"/>
      <c r="BN185" s="474"/>
      <c r="BO185" s="474"/>
      <c r="BP185" s="474"/>
      <c r="BQ185" s="474"/>
      <c r="BR185" s="474"/>
      <c r="BS185" s="474"/>
      <c r="BT185" s="474"/>
      <c r="BU185" s="474"/>
      <c r="BV185" s="474"/>
      <c r="BW185" s="474"/>
      <c r="BX185" s="474"/>
      <c r="BY185" s="474"/>
      <c r="BZ185" s="474"/>
      <c r="CA185" s="474"/>
      <c r="CB185" s="474"/>
      <c r="CC185" s="474"/>
      <c r="CD185" s="474"/>
      <c r="CE185" s="474"/>
      <c r="CF185" s="474"/>
      <c r="CG185" s="474"/>
      <c r="CH185" s="474"/>
      <c r="CI185" s="474"/>
      <c r="CJ185" s="474"/>
      <c r="CK185" s="474"/>
      <c r="CL185" s="474"/>
      <c r="CM185" s="474"/>
      <c r="CN185" s="474"/>
      <c r="CO185" s="474"/>
      <c r="CP185" s="474"/>
      <c r="CQ185" s="474"/>
      <c r="CR185" s="474"/>
      <c r="CS185" s="474"/>
      <c r="CT185" s="474"/>
      <c r="CU185" s="474"/>
      <c r="CV185" s="474"/>
      <c r="CW185" s="474"/>
      <c r="CX185" s="474"/>
    </row>
    <row r="186" spans="1:102" x14ac:dyDescent="0.25">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c r="W186" s="474"/>
      <c r="X186" s="474"/>
      <c r="Y186" s="474"/>
      <c r="Z186" s="474"/>
      <c r="AA186" s="474"/>
      <c r="AB186" s="474"/>
      <c r="AC186" s="474"/>
      <c r="AD186" s="474"/>
      <c r="AE186" s="474"/>
      <c r="AF186" s="474"/>
      <c r="AG186" s="474"/>
      <c r="AH186" s="474"/>
      <c r="AI186" s="474"/>
      <c r="AJ186" s="474"/>
      <c r="AK186" s="474"/>
      <c r="AL186" s="474"/>
      <c r="AM186" s="474"/>
      <c r="AN186" s="474"/>
      <c r="AO186" s="474"/>
      <c r="AP186" s="474"/>
      <c r="AQ186" s="474"/>
      <c r="AR186" s="474"/>
      <c r="AS186" s="474"/>
      <c r="AT186" s="474"/>
      <c r="AU186" s="474"/>
      <c r="AV186" s="474"/>
      <c r="AW186" s="474"/>
      <c r="AX186" s="474"/>
      <c r="AY186" s="474"/>
      <c r="AZ186" s="474"/>
      <c r="BA186" s="474"/>
      <c r="BB186" s="474"/>
      <c r="BC186" s="474"/>
      <c r="BD186" s="474"/>
      <c r="BE186" s="474"/>
      <c r="BF186" s="474"/>
      <c r="BG186" s="474"/>
      <c r="BH186" s="474"/>
      <c r="BI186" s="474"/>
      <c r="BJ186" s="474"/>
      <c r="BK186" s="474"/>
      <c r="BL186" s="474"/>
      <c r="BM186" s="474"/>
      <c r="BN186" s="474"/>
      <c r="BO186" s="474"/>
      <c r="BP186" s="474"/>
      <c r="BQ186" s="474"/>
      <c r="BR186" s="474"/>
      <c r="BS186" s="474"/>
      <c r="BT186" s="474"/>
      <c r="BU186" s="474"/>
      <c r="BV186" s="474"/>
      <c r="BW186" s="474"/>
      <c r="BX186" s="474"/>
      <c r="BY186" s="474"/>
      <c r="BZ186" s="474"/>
      <c r="CA186" s="474"/>
      <c r="CB186" s="474"/>
      <c r="CC186" s="474"/>
      <c r="CD186" s="474"/>
      <c r="CE186" s="474"/>
      <c r="CF186" s="474"/>
      <c r="CG186" s="474"/>
      <c r="CH186" s="474"/>
      <c r="CI186" s="474"/>
      <c r="CJ186" s="474"/>
      <c r="CK186" s="474"/>
      <c r="CL186" s="474"/>
      <c r="CM186" s="474"/>
      <c r="CN186" s="474"/>
      <c r="CO186" s="474"/>
      <c r="CP186" s="474"/>
      <c r="CQ186" s="474"/>
      <c r="CR186" s="474"/>
      <c r="CS186" s="474"/>
      <c r="CT186" s="474"/>
      <c r="CU186" s="474"/>
      <c r="CV186" s="474"/>
      <c r="CW186" s="474"/>
      <c r="CX186" s="474"/>
    </row>
    <row r="187" spans="1:102" x14ac:dyDescent="0.25">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c r="W187" s="474"/>
      <c r="X187" s="474"/>
      <c r="Y187" s="474"/>
      <c r="Z187" s="474"/>
      <c r="AA187" s="474"/>
      <c r="AB187" s="474"/>
      <c r="AC187" s="474"/>
      <c r="AD187" s="474"/>
      <c r="AE187" s="474"/>
      <c r="AF187" s="474"/>
      <c r="AG187" s="474"/>
      <c r="AH187" s="474"/>
      <c r="AI187" s="474"/>
      <c r="AJ187" s="474"/>
      <c r="AK187" s="474"/>
      <c r="AL187" s="474"/>
      <c r="AM187" s="474"/>
      <c r="AN187" s="474"/>
      <c r="AO187" s="474"/>
      <c r="AP187" s="474"/>
      <c r="AQ187" s="474"/>
      <c r="AR187" s="474"/>
      <c r="AS187" s="474"/>
      <c r="AT187" s="474"/>
      <c r="AU187" s="474"/>
      <c r="AV187" s="474"/>
      <c r="AW187" s="474"/>
      <c r="AX187" s="474"/>
      <c r="AY187" s="474"/>
      <c r="AZ187" s="474"/>
      <c r="BA187" s="474"/>
      <c r="BB187" s="474"/>
      <c r="BC187" s="474"/>
      <c r="BD187" s="474"/>
      <c r="BE187" s="474"/>
      <c r="BF187" s="474"/>
      <c r="BG187" s="474"/>
      <c r="BH187" s="474"/>
      <c r="BI187" s="474"/>
      <c r="BJ187" s="474"/>
      <c r="BK187" s="474"/>
      <c r="BL187" s="474"/>
      <c r="BM187" s="474"/>
      <c r="BN187" s="474"/>
      <c r="BO187" s="474"/>
      <c r="BP187" s="474"/>
      <c r="BQ187" s="474"/>
      <c r="BR187" s="474"/>
      <c r="BS187" s="474"/>
      <c r="BT187" s="474"/>
      <c r="BU187" s="474"/>
      <c r="BV187" s="474"/>
      <c r="BW187" s="474"/>
      <c r="BX187" s="474"/>
      <c r="BY187" s="474"/>
      <c r="BZ187" s="474"/>
      <c r="CA187" s="474"/>
      <c r="CB187" s="474"/>
      <c r="CC187" s="474"/>
      <c r="CD187" s="474"/>
      <c r="CE187" s="474"/>
      <c r="CF187" s="474"/>
      <c r="CG187" s="474"/>
      <c r="CH187" s="474"/>
      <c r="CI187" s="474"/>
      <c r="CJ187" s="474"/>
      <c r="CK187" s="474"/>
      <c r="CL187" s="474"/>
      <c r="CM187" s="474"/>
      <c r="CN187" s="474"/>
      <c r="CO187" s="474"/>
      <c r="CP187" s="474"/>
      <c r="CQ187" s="474"/>
      <c r="CR187" s="474"/>
      <c r="CS187" s="474"/>
      <c r="CT187" s="474"/>
      <c r="CU187" s="474"/>
      <c r="CV187" s="474"/>
      <c r="CW187" s="474"/>
      <c r="CX187" s="474"/>
    </row>
    <row r="188" spans="1:102" x14ac:dyDescent="0.25">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c r="W188" s="474"/>
      <c r="X188" s="474"/>
      <c r="Y188" s="474"/>
      <c r="Z188" s="474"/>
      <c r="AA188" s="474"/>
      <c r="AB188" s="474"/>
      <c r="AC188" s="474"/>
      <c r="AD188" s="474"/>
      <c r="AE188" s="474"/>
      <c r="AF188" s="474"/>
      <c r="AG188" s="474"/>
      <c r="AH188" s="474"/>
      <c r="AI188" s="474"/>
      <c r="AJ188" s="474"/>
      <c r="AK188" s="474"/>
      <c r="AL188" s="474"/>
      <c r="AM188" s="474"/>
      <c r="AN188" s="474"/>
      <c r="AO188" s="474"/>
      <c r="AP188" s="474"/>
      <c r="AQ188" s="474"/>
      <c r="AR188" s="474"/>
      <c r="AS188" s="474"/>
      <c r="AT188" s="474"/>
      <c r="AU188" s="474"/>
      <c r="AV188" s="474"/>
      <c r="AW188" s="474"/>
      <c r="AX188" s="474"/>
      <c r="AY188" s="474"/>
      <c r="AZ188" s="474"/>
      <c r="BA188" s="474"/>
      <c r="BB188" s="474"/>
      <c r="BC188" s="474"/>
      <c r="BD188" s="474"/>
      <c r="BE188" s="474"/>
      <c r="BF188" s="474"/>
      <c r="BG188" s="474"/>
      <c r="BH188" s="474"/>
      <c r="BI188" s="474"/>
      <c r="BJ188" s="474"/>
      <c r="BK188" s="474"/>
      <c r="BL188" s="474"/>
      <c r="BM188" s="474"/>
      <c r="BN188" s="474"/>
      <c r="BO188" s="474"/>
      <c r="BP188" s="474"/>
      <c r="BQ188" s="474"/>
      <c r="BR188" s="474"/>
      <c r="BS188" s="474"/>
      <c r="BT188" s="474"/>
      <c r="BU188" s="474"/>
      <c r="BV188" s="474"/>
      <c r="BW188" s="474"/>
      <c r="BX188" s="474"/>
      <c r="BY188" s="474"/>
      <c r="BZ188" s="474"/>
      <c r="CA188" s="474"/>
      <c r="CB188" s="474"/>
      <c r="CC188" s="474"/>
      <c r="CD188" s="474"/>
      <c r="CE188" s="474"/>
      <c r="CF188" s="474"/>
      <c r="CG188" s="474"/>
      <c r="CH188" s="474"/>
      <c r="CI188" s="474"/>
      <c r="CJ188" s="474"/>
      <c r="CK188" s="474"/>
      <c r="CL188" s="474"/>
      <c r="CM188" s="474"/>
      <c r="CN188" s="474"/>
      <c r="CO188" s="474"/>
      <c r="CP188" s="474"/>
      <c r="CQ188" s="474"/>
      <c r="CR188" s="474"/>
      <c r="CS188" s="474"/>
      <c r="CT188" s="474"/>
      <c r="CU188" s="474"/>
      <c r="CV188" s="474"/>
      <c r="CW188" s="474"/>
      <c r="CX188" s="474"/>
    </row>
    <row r="189" spans="1:102" x14ac:dyDescent="0.25">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c r="W189" s="474"/>
      <c r="X189" s="474"/>
      <c r="Y189" s="474"/>
      <c r="Z189" s="474"/>
      <c r="AA189" s="474"/>
      <c r="AB189" s="474"/>
      <c r="AC189" s="474"/>
      <c r="AD189" s="474"/>
      <c r="AE189" s="474"/>
      <c r="AF189" s="474"/>
      <c r="AG189" s="474"/>
      <c r="AH189" s="474"/>
      <c r="AI189" s="474"/>
      <c r="AJ189" s="474"/>
      <c r="AK189" s="474"/>
      <c r="AL189" s="474"/>
      <c r="AM189" s="474"/>
      <c r="AN189" s="474"/>
      <c r="AO189" s="474"/>
      <c r="AP189" s="474"/>
      <c r="AQ189" s="474"/>
      <c r="AR189" s="474"/>
      <c r="AS189" s="474"/>
      <c r="AT189" s="474"/>
      <c r="AU189" s="474"/>
      <c r="AV189" s="474"/>
      <c r="AW189" s="474"/>
      <c r="AX189" s="474"/>
      <c r="AY189" s="474"/>
      <c r="AZ189" s="474"/>
      <c r="BA189" s="474"/>
      <c r="BB189" s="474"/>
      <c r="BC189" s="474"/>
      <c r="BD189" s="474"/>
      <c r="BE189" s="474"/>
      <c r="BF189" s="474"/>
      <c r="BG189" s="474"/>
      <c r="BH189" s="474"/>
      <c r="BI189" s="474"/>
      <c r="BJ189" s="474"/>
      <c r="BK189" s="474"/>
      <c r="BL189" s="474"/>
      <c r="BM189" s="474"/>
      <c r="BN189" s="474"/>
      <c r="BO189" s="474"/>
      <c r="BP189" s="474"/>
      <c r="BQ189" s="474"/>
      <c r="BR189" s="474"/>
      <c r="BS189" s="474"/>
      <c r="BT189" s="474"/>
      <c r="BU189" s="474"/>
      <c r="BV189" s="474"/>
      <c r="BW189" s="474"/>
      <c r="BX189" s="474"/>
      <c r="BY189" s="474"/>
      <c r="BZ189" s="474"/>
      <c r="CA189" s="474"/>
      <c r="CB189" s="474"/>
      <c r="CC189" s="474"/>
      <c r="CD189" s="474"/>
      <c r="CE189" s="474"/>
      <c r="CF189" s="474"/>
      <c r="CG189" s="474"/>
      <c r="CH189" s="474"/>
      <c r="CI189" s="474"/>
      <c r="CJ189" s="474"/>
      <c r="CK189" s="474"/>
      <c r="CL189" s="474"/>
      <c r="CM189" s="474"/>
      <c r="CN189" s="474"/>
      <c r="CO189" s="474"/>
      <c r="CP189" s="474"/>
      <c r="CQ189" s="474"/>
      <c r="CR189" s="474"/>
      <c r="CS189" s="474"/>
      <c r="CT189" s="474"/>
      <c r="CU189" s="474"/>
      <c r="CV189" s="474"/>
      <c r="CW189" s="474"/>
      <c r="CX189" s="474"/>
    </row>
    <row r="190" spans="1:102" x14ac:dyDescent="0.25">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c r="W190" s="474"/>
      <c r="X190" s="474"/>
      <c r="Y190" s="474"/>
      <c r="Z190" s="474"/>
      <c r="AA190" s="474"/>
      <c r="AB190" s="474"/>
      <c r="AC190" s="474"/>
      <c r="AD190" s="474"/>
      <c r="AE190" s="474"/>
      <c r="AF190" s="474"/>
      <c r="AG190" s="474"/>
      <c r="AH190" s="474"/>
      <c r="AI190" s="474"/>
      <c r="AJ190" s="474"/>
      <c r="AK190" s="474"/>
      <c r="AL190" s="474"/>
      <c r="AM190" s="474"/>
      <c r="AN190" s="474"/>
      <c r="AO190" s="474"/>
      <c r="AP190" s="474"/>
      <c r="AQ190" s="474"/>
      <c r="AR190" s="474"/>
      <c r="AS190" s="474"/>
      <c r="AT190" s="474"/>
      <c r="AU190" s="474"/>
      <c r="AV190" s="474"/>
      <c r="AW190" s="474"/>
      <c r="AX190" s="474"/>
      <c r="AY190" s="474"/>
      <c r="AZ190" s="474"/>
      <c r="BA190" s="474"/>
      <c r="BB190" s="474"/>
      <c r="BC190" s="474"/>
      <c r="BD190" s="474"/>
      <c r="BE190" s="474"/>
      <c r="BF190" s="474"/>
      <c r="BG190" s="474"/>
      <c r="BH190" s="474"/>
      <c r="BI190" s="474"/>
      <c r="BJ190" s="474"/>
      <c r="BK190" s="474"/>
      <c r="BL190" s="474"/>
      <c r="BM190" s="474"/>
      <c r="BN190" s="474"/>
      <c r="BO190" s="474"/>
      <c r="BP190" s="474"/>
      <c r="BQ190" s="474"/>
      <c r="BR190" s="474"/>
      <c r="BS190" s="474"/>
      <c r="BT190" s="474"/>
      <c r="BU190" s="474"/>
      <c r="BV190" s="474"/>
      <c r="BW190" s="474"/>
      <c r="BX190" s="474"/>
      <c r="BY190" s="474"/>
      <c r="BZ190" s="474"/>
      <c r="CA190" s="474"/>
      <c r="CB190" s="474"/>
      <c r="CC190" s="474"/>
      <c r="CD190" s="474"/>
      <c r="CE190" s="474"/>
      <c r="CF190" s="474"/>
      <c r="CG190" s="474"/>
      <c r="CH190" s="474"/>
      <c r="CI190" s="474"/>
      <c r="CJ190" s="474"/>
      <c r="CK190" s="474"/>
      <c r="CL190" s="474"/>
      <c r="CM190" s="474"/>
      <c r="CN190" s="474"/>
      <c r="CO190" s="474"/>
      <c r="CP190" s="474"/>
      <c r="CQ190" s="474"/>
      <c r="CR190" s="474"/>
      <c r="CS190" s="474"/>
      <c r="CT190" s="474"/>
      <c r="CU190" s="474"/>
      <c r="CV190" s="474"/>
      <c r="CW190" s="474"/>
      <c r="CX190" s="474"/>
    </row>
    <row r="191" spans="1:102" x14ac:dyDescent="0.25">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c r="W191" s="474"/>
      <c r="X191" s="474"/>
      <c r="Y191" s="474"/>
      <c r="Z191" s="474"/>
      <c r="AA191" s="474"/>
      <c r="AB191" s="474"/>
      <c r="AC191" s="474"/>
      <c r="AD191" s="474"/>
      <c r="AE191" s="474"/>
      <c r="AF191" s="474"/>
      <c r="AG191" s="474"/>
      <c r="AH191" s="474"/>
      <c r="AI191" s="474"/>
      <c r="AJ191" s="474"/>
      <c r="AK191" s="474"/>
      <c r="AL191" s="474"/>
      <c r="AM191" s="474"/>
      <c r="AN191" s="474"/>
      <c r="AO191" s="474"/>
      <c r="AP191" s="474"/>
      <c r="AQ191" s="474"/>
      <c r="AR191" s="474"/>
      <c r="AS191" s="474"/>
      <c r="AT191" s="474"/>
      <c r="AU191" s="474"/>
      <c r="AV191" s="474"/>
      <c r="AW191" s="474"/>
      <c r="AX191" s="474"/>
      <c r="AY191" s="474"/>
      <c r="AZ191" s="474"/>
      <c r="BA191" s="474"/>
      <c r="BB191" s="474"/>
      <c r="BC191" s="474"/>
      <c r="BD191" s="474"/>
      <c r="BE191" s="474"/>
      <c r="BF191" s="474"/>
      <c r="BG191" s="474"/>
      <c r="BH191" s="474"/>
      <c r="BI191" s="474"/>
      <c r="BJ191" s="474"/>
      <c r="BK191" s="474"/>
      <c r="BL191" s="474"/>
      <c r="BM191" s="474"/>
      <c r="BN191" s="474"/>
      <c r="BO191" s="474"/>
      <c r="BP191" s="474"/>
      <c r="BQ191" s="474"/>
      <c r="BR191" s="474"/>
      <c r="BS191" s="474"/>
      <c r="BT191" s="474"/>
      <c r="BU191" s="474"/>
      <c r="BV191" s="474"/>
      <c r="BW191" s="474"/>
      <c r="BX191" s="474"/>
      <c r="BY191" s="474"/>
      <c r="BZ191" s="474"/>
      <c r="CA191" s="474"/>
      <c r="CB191" s="474"/>
      <c r="CC191" s="474"/>
      <c r="CD191" s="474"/>
      <c r="CE191" s="474"/>
      <c r="CF191" s="474"/>
      <c r="CG191" s="474"/>
      <c r="CH191" s="474"/>
      <c r="CI191" s="474"/>
      <c r="CJ191" s="474"/>
      <c r="CK191" s="474"/>
      <c r="CL191" s="474"/>
      <c r="CM191" s="474"/>
      <c r="CN191" s="474"/>
      <c r="CO191" s="474"/>
      <c r="CP191" s="474"/>
      <c r="CQ191" s="474"/>
      <c r="CR191" s="474"/>
      <c r="CS191" s="474"/>
      <c r="CT191" s="474"/>
      <c r="CU191" s="474"/>
      <c r="CV191" s="474"/>
      <c r="CW191" s="474"/>
      <c r="CX191" s="474"/>
    </row>
    <row r="192" spans="1:102" x14ac:dyDescent="0.25">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4"/>
      <c r="BC192" s="474"/>
      <c r="BD192" s="474"/>
      <c r="BE192" s="474"/>
      <c r="BF192" s="474"/>
      <c r="BG192" s="474"/>
      <c r="BH192" s="474"/>
      <c r="BI192" s="474"/>
      <c r="BJ192" s="474"/>
      <c r="BK192" s="474"/>
      <c r="BL192" s="474"/>
      <c r="BM192" s="474"/>
      <c r="BN192" s="474"/>
      <c r="BO192" s="474"/>
      <c r="BP192" s="474"/>
      <c r="BQ192" s="474"/>
      <c r="BR192" s="474"/>
      <c r="BS192" s="474"/>
      <c r="BT192" s="474"/>
      <c r="BU192" s="474"/>
      <c r="BV192" s="474"/>
      <c r="BW192" s="474"/>
      <c r="BX192" s="474"/>
      <c r="BY192" s="474"/>
      <c r="BZ192" s="474"/>
      <c r="CA192" s="474"/>
      <c r="CB192" s="474"/>
      <c r="CC192" s="474"/>
      <c r="CD192" s="474"/>
      <c r="CE192" s="474"/>
      <c r="CF192" s="474"/>
      <c r="CG192" s="474"/>
      <c r="CH192" s="474"/>
      <c r="CI192" s="474"/>
      <c r="CJ192" s="474"/>
      <c r="CK192" s="474"/>
      <c r="CL192" s="474"/>
      <c r="CM192" s="474"/>
      <c r="CN192" s="474"/>
      <c r="CO192" s="474"/>
      <c r="CP192" s="474"/>
      <c r="CQ192" s="474"/>
      <c r="CR192" s="474"/>
      <c r="CS192" s="474"/>
      <c r="CT192" s="474"/>
      <c r="CU192" s="474"/>
      <c r="CV192" s="474"/>
      <c r="CW192" s="474"/>
      <c r="CX192" s="474"/>
    </row>
    <row r="193" spans="1:102" x14ac:dyDescent="0.25">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c r="W193" s="474"/>
      <c r="X193" s="474"/>
      <c r="Y193" s="474"/>
      <c r="Z193" s="474"/>
      <c r="AA193" s="474"/>
      <c r="AB193" s="474"/>
      <c r="AC193" s="474"/>
      <c r="AD193" s="474"/>
      <c r="AE193" s="474"/>
      <c r="AF193" s="474"/>
      <c r="AG193" s="474"/>
      <c r="AH193" s="474"/>
      <c r="AI193" s="474"/>
      <c r="AJ193" s="474"/>
      <c r="AK193" s="474"/>
      <c r="AL193" s="474"/>
      <c r="AM193" s="474"/>
      <c r="AN193" s="474"/>
      <c r="AO193" s="474"/>
      <c r="AP193" s="474"/>
      <c r="AQ193" s="474"/>
      <c r="AR193" s="474"/>
      <c r="AS193" s="474"/>
      <c r="AT193" s="474"/>
      <c r="AU193" s="474"/>
      <c r="AV193" s="474"/>
      <c r="AW193" s="474"/>
      <c r="AX193" s="474"/>
      <c r="AY193" s="474"/>
      <c r="AZ193" s="474"/>
      <c r="BA193" s="474"/>
      <c r="BB193" s="474"/>
      <c r="BC193" s="474"/>
      <c r="BD193" s="474"/>
      <c r="BE193" s="474"/>
      <c r="BF193" s="474"/>
      <c r="BG193" s="474"/>
      <c r="BH193" s="474"/>
      <c r="BI193" s="474"/>
      <c r="BJ193" s="474"/>
      <c r="BK193" s="474"/>
      <c r="BL193" s="474"/>
      <c r="BM193" s="474"/>
      <c r="BN193" s="474"/>
      <c r="BO193" s="474"/>
      <c r="BP193" s="474"/>
      <c r="BQ193" s="474"/>
      <c r="BR193" s="474"/>
      <c r="BS193" s="474"/>
      <c r="BT193" s="474"/>
      <c r="BU193" s="474"/>
      <c r="BV193" s="474"/>
      <c r="BW193" s="474"/>
      <c r="BX193" s="474"/>
      <c r="BY193" s="474"/>
      <c r="BZ193" s="474"/>
      <c r="CA193" s="474"/>
      <c r="CB193" s="474"/>
      <c r="CC193" s="474"/>
      <c r="CD193" s="474"/>
      <c r="CE193" s="474"/>
      <c r="CF193" s="474"/>
      <c r="CG193" s="474"/>
      <c r="CH193" s="474"/>
      <c r="CI193" s="474"/>
      <c r="CJ193" s="474"/>
      <c r="CK193" s="474"/>
      <c r="CL193" s="474"/>
      <c r="CM193" s="474"/>
      <c r="CN193" s="474"/>
      <c r="CO193" s="474"/>
      <c r="CP193" s="474"/>
      <c r="CQ193" s="474"/>
      <c r="CR193" s="474"/>
      <c r="CS193" s="474"/>
      <c r="CT193" s="474"/>
      <c r="CU193" s="474"/>
      <c r="CV193" s="474"/>
      <c r="CW193" s="474"/>
      <c r="CX193" s="474"/>
    </row>
    <row r="194" spans="1:102" x14ac:dyDescent="0.25">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c r="W194" s="474"/>
      <c r="X194" s="474"/>
      <c r="Y194" s="474"/>
      <c r="Z194" s="474"/>
      <c r="AA194" s="474"/>
      <c r="AB194" s="474"/>
      <c r="AC194" s="474"/>
      <c r="AD194" s="474"/>
      <c r="AE194" s="474"/>
      <c r="AF194" s="474"/>
      <c r="AG194" s="474"/>
      <c r="AH194" s="474"/>
      <c r="AI194" s="474"/>
      <c r="AJ194" s="474"/>
      <c r="AK194" s="474"/>
      <c r="AL194" s="474"/>
      <c r="AM194" s="474"/>
      <c r="AN194" s="474"/>
      <c r="AO194" s="474"/>
      <c r="AP194" s="474"/>
      <c r="AQ194" s="474"/>
      <c r="AR194" s="474"/>
      <c r="AS194" s="474"/>
      <c r="AT194" s="474"/>
      <c r="AU194" s="474"/>
      <c r="AV194" s="474"/>
      <c r="AW194" s="474"/>
      <c r="AX194" s="474"/>
      <c r="AY194" s="474"/>
      <c r="AZ194" s="474"/>
      <c r="BA194" s="474"/>
      <c r="BB194" s="474"/>
      <c r="BC194" s="474"/>
      <c r="BD194" s="474"/>
      <c r="BE194" s="474"/>
      <c r="BF194" s="474"/>
      <c r="BG194" s="474"/>
      <c r="BH194" s="474"/>
      <c r="BI194" s="474"/>
      <c r="BJ194" s="474"/>
      <c r="BK194" s="474"/>
      <c r="BL194" s="474"/>
      <c r="BM194" s="474"/>
      <c r="BN194" s="474"/>
      <c r="BO194" s="474"/>
      <c r="BP194" s="474"/>
      <c r="BQ194" s="474"/>
      <c r="BR194" s="474"/>
      <c r="BS194" s="474"/>
      <c r="BT194" s="474"/>
      <c r="BU194" s="474"/>
      <c r="BV194" s="474"/>
      <c r="BW194" s="474"/>
      <c r="BX194" s="474"/>
      <c r="BY194" s="474"/>
      <c r="BZ194" s="474"/>
      <c r="CA194" s="474"/>
      <c r="CB194" s="474"/>
      <c r="CC194" s="474"/>
      <c r="CD194" s="474"/>
      <c r="CE194" s="474"/>
      <c r="CF194" s="474"/>
      <c r="CG194" s="474"/>
      <c r="CH194" s="474"/>
      <c r="CI194" s="474"/>
      <c r="CJ194" s="474"/>
      <c r="CK194" s="474"/>
      <c r="CL194" s="474"/>
      <c r="CM194" s="474"/>
      <c r="CN194" s="474"/>
      <c r="CO194" s="474"/>
      <c r="CP194" s="474"/>
      <c r="CQ194" s="474"/>
      <c r="CR194" s="474"/>
      <c r="CS194" s="474"/>
      <c r="CT194" s="474"/>
      <c r="CU194" s="474"/>
      <c r="CV194" s="474"/>
      <c r="CW194" s="474"/>
      <c r="CX194" s="474"/>
    </row>
    <row r="195" spans="1:102" x14ac:dyDescent="0.25">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c r="W195" s="474"/>
      <c r="X195" s="474"/>
      <c r="Y195" s="474"/>
      <c r="Z195" s="474"/>
      <c r="AA195" s="474"/>
      <c r="AB195" s="474"/>
      <c r="AC195" s="474"/>
      <c r="AD195" s="474"/>
      <c r="AE195" s="474"/>
      <c r="AF195" s="474"/>
      <c r="AG195" s="474"/>
      <c r="AH195" s="474"/>
      <c r="AI195" s="474"/>
      <c r="AJ195" s="474"/>
      <c r="AK195" s="474"/>
      <c r="AL195" s="474"/>
      <c r="AM195" s="474"/>
      <c r="AN195" s="474"/>
      <c r="AO195" s="474"/>
      <c r="AP195" s="474"/>
      <c r="AQ195" s="474"/>
      <c r="AR195" s="474"/>
      <c r="AS195" s="474"/>
      <c r="AT195" s="474"/>
      <c r="AU195" s="474"/>
      <c r="AV195" s="474"/>
      <c r="AW195" s="474"/>
      <c r="AX195" s="474"/>
      <c r="AY195" s="474"/>
      <c r="AZ195" s="474"/>
      <c r="BA195" s="474"/>
      <c r="BB195" s="474"/>
      <c r="BC195" s="474"/>
      <c r="BD195" s="474"/>
      <c r="BE195" s="474"/>
      <c r="BF195" s="474"/>
      <c r="BG195" s="474"/>
      <c r="BH195" s="474"/>
      <c r="BI195" s="474"/>
      <c r="BJ195" s="474"/>
      <c r="BK195" s="474"/>
      <c r="BL195" s="474"/>
      <c r="BM195" s="474"/>
      <c r="BN195" s="474"/>
      <c r="BO195" s="474"/>
      <c r="BP195" s="474"/>
      <c r="BQ195" s="474"/>
      <c r="BR195" s="474"/>
      <c r="BS195" s="474"/>
      <c r="BT195" s="474"/>
      <c r="BU195" s="474"/>
      <c r="BV195" s="474"/>
      <c r="BW195" s="474"/>
      <c r="BX195" s="474"/>
      <c r="BY195" s="474"/>
      <c r="BZ195" s="474"/>
      <c r="CA195" s="474"/>
      <c r="CB195" s="474"/>
      <c r="CC195" s="474"/>
      <c r="CD195" s="474"/>
      <c r="CE195" s="474"/>
      <c r="CF195" s="474"/>
      <c r="CG195" s="474"/>
      <c r="CH195" s="474"/>
      <c r="CI195" s="474"/>
      <c r="CJ195" s="474"/>
      <c r="CK195" s="474"/>
      <c r="CL195" s="474"/>
      <c r="CM195" s="474"/>
      <c r="CN195" s="474"/>
      <c r="CO195" s="474"/>
      <c r="CP195" s="474"/>
      <c r="CQ195" s="474"/>
      <c r="CR195" s="474"/>
      <c r="CS195" s="474"/>
      <c r="CT195" s="474"/>
      <c r="CU195" s="474"/>
      <c r="CV195" s="474"/>
      <c r="CW195" s="474"/>
      <c r="CX195" s="474"/>
    </row>
    <row r="196" spans="1:102" x14ac:dyDescent="0.25">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c r="W196" s="474"/>
      <c r="X196" s="474"/>
      <c r="Y196" s="474"/>
      <c r="Z196" s="474"/>
      <c r="AA196" s="474"/>
      <c r="AB196" s="474"/>
      <c r="AC196" s="474"/>
      <c r="AD196" s="474"/>
      <c r="AE196" s="474"/>
      <c r="AF196" s="474"/>
      <c r="AG196" s="474"/>
      <c r="AH196" s="474"/>
      <c r="AI196" s="474"/>
      <c r="AJ196" s="474"/>
      <c r="AK196" s="474"/>
      <c r="AL196" s="474"/>
      <c r="AM196" s="474"/>
      <c r="AN196" s="474"/>
      <c r="AO196" s="474"/>
      <c r="AP196" s="474"/>
      <c r="AQ196" s="474"/>
      <c r="AR196" s="474"/>
      <c r="AS196" s="474"/>
      <c r="AT196" s="474"/>
      <c r="AU196" s="474"/>
      <c r="AV196" s="474"/>
      <c r="AW196" s="474"/>
      <c r="AX196" s="474"/>
      <c r="AY196" s="474"/>
      <c r="AZ196" s="474"/>
      <c r="BA196" s="474"/>
      <c r="BB196" s="474"/>
      <c r="BC196" s="474"/>
      <c r="BD196" s="474"/>
      <c r="BE196" s="474"/>
      <c r="BF196" s="474"/>
      <c r="BG196" s="474"/>
      <c r="BH196" s="474"/>
      <c r="BI196" s="474"/>
      <c r="BJ196" s="474"/>
      <c r="BK196" s="474"/>
      <c r="BL196" s="474"/>
      <c r="BM196" s="474"/>
      <c r="BN196" s="474"/>
      <c r="BO196" s="474"/>
      <c r="BP196" s="474"/>
      <c r="BQ196" s="474"/>
      <c r="BR196" s="474"/>
      <c r="BS196" s="474"/>
      <c r="BT196" s="474"/>
      <c r="BU196" s="474"/>
      <c r="BV196" s="474"/>
      <c r="BW196" s="474"/>
      <c r="BX196" s="474"/>
      <c r="BY196" s="474"/>
      <c r="BZ196" s="474"/>
      <c r="CA196" s="474"/>
      <c r="CB196" s="474"/>
      <c r="CC196" s="474"/>
      <c r="CD196" s="474"/>
      <c r="CE196" s="474"/>
      <c r="CF196" s="474"/>
      <c r="CG196" s="474"/>
      <c r="CH196" s="474"/>
      <c r="CI196" s="474"/>
      <c r="CJ196" s="474"/>
      <c r="CK196" s="474"/>
      <c r="CL196" s="474"/>
      <c r="CM196" s="474"/>
      <c r="CN196" s="474"/>
      <c r="CO196" s="474"/>
      <c r="CP196" s="474"/>
      <c r="CQ196" s="474"/>
      <c r="CR196" s="474"/>
      <c r="CS196" s="474"/>
      <c r="CT196" s="474"/>
      <c r="CU196" s="474"/>
      <c r="CV196" s="474"/>
      <c r="CW196" s="474"/>
      <c r="CX196" s="474"/>
    </row>
    <row r="197" spans="1:102" x14ac:dyDescent="0.25">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c r="W197" s="474"/>
      <c r="X197" s="474"/>
      <c r="Y197" s="474"/>
      <c r="Z197" s="474"/>
      <c r="AA197" s="474"/>
      <c r="AB197" s="474"/>
      <c r="AC197" s="474"/>
      <c r="AD197" s="474"/>
      <c r="AE197" s="474"/>
      <c r="AF197" s="474"/>
      <c r="AG197" s="474"/>
      <c r="AH197" s="474"/>
      <c r="AI197" s="474"/>
      <c r="AJ197" s="474"/>
      <c r="AK197" s="474"/>
      <c r="AL197" s="474"/>
      <c r="AM197" s="474"/>
      <c r="AN197" s="474"/>
      <c r="AO197" s="474"/>
      <c r="AP197" s="474"/>
      <c r="AQ197" s="474"/>
      <c r="AR197" s="474"/>
      <c r="AS197" s="474"/>
      <c r="AT197" s="474"/>
      <c r="AU197" s="474"/>
      <c r="AV197" s="474"/>
      <c r="AW197" s="474"/>
      <c r="AX197" s="474"/>
      <c r="AY197" s="474"/>
      <c r="AZ197" s="474"/>
      <c r="BA197" s="474"/>
      <c r="BB197" s="474"/>
      <c r="BC197" s="474"/>
      <c r="BD197" s="474"/>
      <c r="BE197" s="474"/>
      <c r="BF197" s="474"/>
      <c r="BG197" s="474"/>
      <c r="BH197" s="474"/>
      <c r="BI197" s="474"/>
      <c r="BJ197" s="474"/>
      <c r="BK197" s="474"/>
      <c r="BL197" s="474"/>
      <c r="BM197" s="474"/>
      <c r="BN197" s="474"/>
      <c r="BO197" s="474"/>
      <c r="BP197" s="474"/>
      <c r="BQ197" s="474"/>
      <c r="BR197" s="474"/>
      <c r="BS197" s="474"/>
      <c r="BT197" s="474"/>
      <c r="BU197" s="474"/>
      <c r="BV197" s="474"/>
      <c r="BW197" s="474"/>
      <c r="BX197" s="474"/>
      <c r="BY197" s="474"/>
      <c r="BZ197" s="474"/>
      <c r="CA197" s="474"/>
      <c r="CB197" s="474"/>
      <c r="CC197" s="474"/>
      <c r="CD197" s="474"/>
      <c r="CE197" s="474"/>
      <c r="CF197" s="474"/>
      <c r="CG197" s="474"/>
      <c r="CH197" s="474"/>
      <c r="CI197" s="474"/>
      <c r="CJ197" s="474"/>
      <c r="CK197" s="474"/>
      <c r="CL197" s="474"/>
      <c r="CM197" s="474"/>
      <c r="CN197" s="474"/>
      <c r="CO197" s="474"/>
      <c r="CP197" s="474"/>
      <c r="CQ197" s="474"/>
      <c r="CR197" s="474"/>
      <c r="CS197" s="474"/>
      <c r="CT197" s="474"/>
      <c r="CU197" s="474"/>
      <c r="CV197" s="474"/>
      <c r="CW197" s="474"/>
      <c r="CX197" s="474"/>
    </row>
    <row r="198" spans="1:102" x14ac:dyDescent="0.25">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c r="W198" s="474"/>
      <c r="X198" s="474"/>
      <c r="Y198" s="474"/>
      <c r="Z198" s="474"/>
      <c r="AA198" s="474"/>
      <c r="AB198" s="474"/>
      <c r="AC198" s="474"/>
      <c r="AD198" s="474"/>
      <c r="AE198" s="474"/>
      <c r="AF198" s="474"/>
      <c r="AG198" s="474"/>
      <c r="AH198" s="474"/>
      <c r="AI198" s="474"/>
      <c r="AJ198" s="474"/>
      <c r="AK198" s="474"/>
      <c r="AL198" s="474"/>
      <c r="AM198" s="474"/>
      <c r="AN198" s="474"/>
      <c r="AO198" s="474"/>
      <c r="AP198" s="474"/>
      <c r="AQ198" s="474"/>
      <c r="AR198" s="474"/>
      <c r="AS198" s="474"/>
      <c r="AT198" s="474"/>
      <c r="AU198" s="474"/>
      <c r="AV198" s="474"/>
      <c r="AW198" s="474"/>
      <c r="AX198" s="474"/>
      <c r="AY198" s="474"/>
      <c r="AZ198" s="474"/>
      <c r="BA198" s="474"/>
      <c r="BB198" s="474"/>
      <c r="BC198" s="474"/>
      <c r="BD198" s="474"/>
      <c r="BE198" s="474"/>
      <c r="BF198" s="474"/>
      <c r="BG198" s="474"/>
      <c r="BH198" s="474"/>
      <c r="BI198" s="474"/>
      <c r="BJ198" s="474"/>
      <c r="BK198" s="474"/>
      <c r="BL198" s="474"/>
      <c r="BM198" s="474"/>
      <c r="BN198" s="474"/>
      <c r="BO198" s="474"/>
      <c r="BP198" s="474"/>
      <c r="BQ198" s="474"/>
      <c r="BR198" s="474"/>
      <c r="BS198" s="474"/>
      <c r="BT198" s="474"/>
      <c r="BU198" s="474"/>
      <c r="BV198" s="474"/>
      <c r="BW198" s="474"/>
      <c r="BX198" s="474"/>
      <c r="BY198" s="474"/>
      <c r="BZ198" s="474"/>
      <c r="CA198" s="474"/>
      <c r="CB198" s="474"/>
      <c r="CC198" s="474"/>
      <c r="CD198" s="474"/>
      <c r="CE198" s="474"/>
      <c r="CF198" s="474"/>
      <c r="CG198" s="474"/>
      <c r="CH198" s="474"/>
      <c r="CI198" s="474"/>
      <c r="CJ198" s="474"/>
      <c r="CK198" s="474"/>
      <c r="CL198" s="474"/>
      <c r="CM198" s="474"/>
      <c r="CN198" s="474"/>
      <c r="CO198" s="474"/>
      <c r="CP198" s="474"/>
      <c r="CQ198" s="474"/>
      <c r="CR198" s="474"/>
      <c r="CS198" s="474"/>
      <c r="CT198" s="474"/>
      <c r="CU198" s="474"/>
      <c r="CV198" s="474"/>
      <c r="CW198" s="474"/>
      <c r="CX198" s="474"/>
    </row>
    <row r="199" spans="1:102" x14ac:dyDescent="0.25">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c r="W199" s="474"/>
      <c r="X199" s="474"/>
      <c r="Y199" s="474"/>
      <c r="Z199" s="474"/>
      <c r="AA199" s="474"/>
      <c r="AB199" s="474"/>
      <c r="AC199" s="474"/>
      <c r="AD199" s="474"/>
      <c r="AE199" s="474"/>
      <c r="AF199" s="474"/>
      <c r="AG199" s="474"/>
      <c r="AH199" s="474"/>
      <c r="AI199" s="474"/>
      <c r="AJ199" s="474"/>
      <c r="AK199" s="474"/>
      <c r="AL199" s="474"/>
      <c r="AM199" s="474"/>
      <c r="AN199" s="474"/>
      <c r="AO199" s="474"/>
      <c r="AP199" s="474"/>
      <c r="AQ199" s="474"/>
      <c r="AR199" s="474"/>
      <c r="AS199" s="474"/>
      <c r="AT199" s="474"/>
      <c r="AU199" s="474"/>
      <c r="AV199" s="474"/>
      <c r="AW199" s="474"/>
      <c r="AX199" s="474"/>
      <c r="AY199" s="474"/>
      <c r="AZ199" s="474"/>
      <c r="BA199" s="474"/>
      <c r="BB199" s="474"/>
      <c r="BC199" s="474"/>
      <c r="BD199" s="474"/>
      <c r="BE199" s="474"/>
      <c r="BF199" s="474"/>
      <c r="BG199" s="474"/>
      <c r="BH199" s="474"/>
      <c r="BI199" s="474"/>
      <c r="BJ199" s="474"/>
      <c r="BK199" s="474"/>
      <c r="BL199" s="474"/>
      <c r="BM199" s="474"/>
      <c r="BN199" s="474"/>
      <c r="BO199" s="474"/>
      <c r="BP199" s="474"/>
      <c r="BQ199" s="474"/>
      <c r="BR199" s="474"/>
      <c r="BS199" s="474"/>
      <c r="BT199" s="474"/>
      <c r="BU199" s="474"/>
      <c r="BV199" s="474"/>
      <c r="BW199" s="474"/>
      <c r="BX199" s="474"/>
      <c r="BY199" s="474"/>
      <c r="BZ199" s="474"/>
      <c r="CA199" s="474"/>
      <c r="CB199" s="474"/>
      <c r="CC199" s="474"/>
      <c r="CD199" s="474"/>
      <c r="CE199" s="474"/>
      <c r="CF199" s="474"/>
      <c r="CG199" s="474"/>
      <c r="CH199" s="474"/>
      <c r="CI199" s="474"/>
      <c r="CJ199" s="474"/>
      <c r="CK199" s="474"/>
      <c r="CL199" s="474"/>
      <c r="CM199" s="474"/>
      <c r="CN199" s="474"/>
      <c r="CO199" s="474"/>
      <c r="CP199" s="474"/>
      <c r="CQ199" s="474"/>
      <c r="CR199" s="474"/>
      <c r="CS199" s="474"/>
      <c r="CT199" s="474"/>
      <c r="CU199" s="474"/>
      <c r="CV199" s="474"/>
      <c r="CW199" s="474"/>
      <c r="CX199" s="474"/>
    </row>
    <row r="200" spans="1:102" x14ac:dyDescent="0.25">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c r="W200" s="474"/>
      <c r="X200" s="474"/>
      <c r="Y200" s="474"/>
      <c r="Z200" s="474"/>
      <c r="AA200" s="474"/>
      <c r="AB200" s="474"/>
      <c r="AC200" s="474"/>
      <c r="AD200" s="474"/>
      <c r="AE200" s="474"/>
      <c r="AF200" s="474"/>
      <c r="AG200" s="474"/>
      <c r="AH200" s="474"/>
      <c r="AI200" s="474"/>
      <c r="AJ200" s="474"/>
      <c r="AK200" s="474"/>
      <c r="AL200" s="474"/>
      <c r="AM200" s="474"/>
      <c r="AN200" s="474"/>
      <c r="AO200" s="474"/>
      <c r="AP200" s="474"/>
      <c r="AQ200" s="474"/>
      <c r="AR200" s="474"/>
      <c r="AS200" s="474"/>
      <c r="AT200" s="474"/>
      <c r="AU200" s="474"/>
      <c r="AV200" s="474"/>
      <c r="AW200" s="474"/>
      <c r="AX200" s="474"/>
      <c r="AY200" s="474"/>
      <c r="AZ200" s="474"/>
      <c r="BA200" s="474"/>
      <c r="BB200" s="474"/>
      <c r="BC200" s="474"/>
      <c r="BD200" s="474"/>
      <c r="BE200" s="474"/>
      <c r="BF200" s="474"/>
      <c r="BG200" s="474"/>
      <c r="BH200" s="474"/>
      <c r="BI200" s="474"/>
      <c r="BJ200" s="474"/>
      <c r="BK200" s="474"/>
      <c r="BL200" s="474"/>
      <c r="BM200" s="474"/>
      <c r="BN200" s="474"/>
      <c r="BO200" s="474"/>
      <c r="BP200" s="474"/>
      <c r="BQ200" s="474"/>
      <c r="BR200" s="474"/>
      <c r="BS200" s="474"/>
      <c r="BT200" s="474"/>
      <c r="BU200" s="474"/>
      <c r="BV200" s="474"/>
      <c r="BW200" s="474"/>
      <c r="BX200" s="474"/>
      <c r="BY200" s="474"/>
      <c r="BZ200" s="474"/>
      <c r="CA200" s="474"/>
      <c r="CB200" s="474"/>
      <c r="CC200" s="474"/>
      <c r="CD200" s="474"/>
      <c r="CE200" s="474"/>
      <c r="CF200" s="474"/>
      <c r="CG200" s="474"/>
      <c r="CH200" s="474"/>
      <c r="CI200" s="474"/>
      <c r="CJ200" s="474"/>
      <c r="CK200" s="474"/>
      <c r="CL200" s="474"/>
      <c r="CM200" s="474"/>
      <c r="CN200" s="474"/>
      <c r="CO200" s="474"/>
      <c r="CP200" s="474"/>
      <c r="CQ200" s="474"/>
      <c r="CR200" s="474"/>
      <c r="CS200" s="474"/>
      <c r="CT200" s="474"/>
      <c r="CU200" s="474"/>
      <c r="CV200" s="474"/>
      <c r="CW200" s="474"/>
      <c r="CX200" s="474"/>
    </row>
    <row r="201" spans="1:102" x14ac:dyDescent="0.25">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c r="W201" s="474"/>
      <c r="X201" s="474"/>
      <c r="Y201" s="474"/>
      <c r="Z201" s="474"/>
      <c r="AA201" s="474"/>
      <c r="AB201" s="474"/>
      <c r="AC201" s="474"/>
      <c r="AD201" s="474"/>
      <c r="AE201" s="474"/>
      <c r="AF201" s="474"/>
      <c r="AG201" s="474"/>
      <c r="AH201" s="474"/>
      <c r="AI201" s="474"/>
      <c r="AJ201" s="474"/>
      <c r="AK201" s="474"/>
      <c r="AL201" s="474"/>
      <c r="AM201" s="474"/>
      <c r="AN201" s="474"/>
      <c r="AO201" s="474"/>
      <c r="AP201" s="474"/>
      <c r="AQ201" s="474"/>
      <c r="AR201" s="474"/>
      <c r="AS201" s="474"/>
      <c r="AT201" s="474"/>
      <c r="AU201" s="474"/>
      <c r="AV201" s="474"/>
      <c r="AW201" s="474"/>
      <c r="AX201" s="474"/>
      <c r="AY201" s="474"/>
      <c r="AZ201" s="474"/>
      <c r="BA201" s="474"/>
      <c r="BB201" s="474"/>
      <c r="BC201" s="474"/>
      <c r="BD201" s="474"/>
      <c r="BE201" s="474"/>
      <c r="BF201" s="474"/>
      <c r="BG201" s="474"/>
      <c r="BH201" s="474"/>
      <c r="BI201" s="474"/>
      <c r="BJ201" s="474"/>
      <c r="BK201" s="474"/>
      <c r="BL201" s="474"/>
      <c r="BM201" s="474"/>
      <c r="BN201" s="474"/>
      <c r="BO201" s="474"/>
      <c r="BP201" s="474"/>
      <c r="BQ201" s="474"/>
      <c r="BR201" s="474"/>
      <c r="BS201" s="474"/>
      <c r="BT201" s="474"/>
      <c r="BU201" s="474"/>
      <c r="BV201" s="474"/>
      <c r="BW201" s="474"/>
      <c r="BX201" s="474"/>
      <c r="BY201" s="474"/>
      <c r="BZ201" s="474"/>
      <c r="CA201" s="474"/>
      <c r="CB201" s="474"/>
      <c r="CC201" s="474"/>
      <c r="CD201" s="474"/>
      <c r="CE201" s="474"/>
      <c r="CF201" s="474"/>
      <c r="CG201" s="474"/>
      <c r="CH201" s="474"/>
      <c r="CI201" s="474"/>
      <c r="CJ201" s="474"/>
      <c r="CK201" s="474"/>
      <c r="CL201" s="474"/>
      <c r="CM201" s="474"/>
      <c r="CN201" s="474"/>
      <c r="CO201" s="474"/>
      <c r="CP201" s="474"/>
      <c r="CQ201" s="474"/>
      <c r="CR201" s="474"/>
      <c r="CS201" s="474"/>
      <c r="CT201" s="474"/>
      <c r="CU201" s="474"/>
      <c r="CV201" s="474"/>
      <c r="CW201" s="474"/>
      <c r="CX201" s="474"/>
    </row>
    <row r="202" spans="1:102" x14ac:dyDescent="0.25">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c r="W202" s="474"/>
      <c r="X202" s="474"/>
      <c r="Y202" s="474"/>
      <c r="Z202" s="474"/>
      <c r="AA202" s="474"/>
      <c r="AB202" s="474"/>
      <c r="AC202" s="474"/>
      <c r="AD202" s="474"/>
      <c r="AE202" s="474"/>
      <c r="AF202" s="474"/>
      <c r="AG202" s="474"/>
      <c r="AH202" s="474"/>
      <c r="AI202" s="474"/>
      <c r="AJ202" s="474"/>
      <c r="AK202" s="474"/>
      <c r="AL202" s="474"/>
      <c r="AM202" s="474"/>
      <c r="AN202" s="474"/>
      <c r="AO202" s="474"/>
      <c r="AP202" s="474"/>
      <c r="AQ202" s="474"/>
      <c r="AR202" s="474"/>
      <c r="AS202" s="474"/>
      <c r="AT202" s="474"/>
      <c r="AU202" s="474"/>
      <c r="AV202" s="474"/>
      <c r="AW202" s="474"/>
      <c r="AX202" s="474"/>
      <c r="AY202" s="474"/>
      <c r="AZ202" s="474"/>
      <c r="BA202" s="474"/>
      <c r="BB202" s="474"/>
      <c r="BC202" s="474"/>
      <c r="BD202" s="474"/>
      <c r="BE202" s="474"/>
      <c r="BF202" s="474"/>
      <c r="BG202" s="474"/>
      <c r="BH202" s="474"/>
      <c r="BI202" s="474"/>
      <c r="BJ202" s="474"/>
      <c r="BK202" s="474"/>
      <c r="BL202" s="474"/>
      <c r="BM202" s="474"/>
      <c r="BN202" s="474"/>
      <c r="BO202" s="474"/>
      <c r="BP202" s="474"/>
      <c r="BQ202" s="474"/>
      <c r="BR202" s="474"/>
      <c r="BS202" s="474"/>
      <c r="BT202" s="474"/>
      <c r="BU202" s="474"/>
      <c r="BV202" s="474"/>
      <c r="BW202" s="474"/>
      <c r="BX202" s="474"/>
      <c r="BY202" s="474"/>
      <c r="BZ202" s="474"/>
      <c r="CA202" s="474"/>
      <c r="CB202" s="474"/>
      <c r="CC202" s="474"/>
      <c r="CD202" s="474"/>
      <c r="CE202" s="474"/>
      <c r="CF202" s="474"/>
      <c r="CG202" s="474"/>
      <c r="CH202" s="474"/>
      <c r="CI202" s="474"/>
      <c r="CJ202" s="474"/>
      <c r="CK202" s="474"/>
      <c r="CL202" s="474"/>
      <c r="CM202" s="474"/>
      <c r="CN202" s="474"/>
      <c r="CO202" s="474"/>
      <c r="CP202" s="474"/>
      <c r="CQ202" s="474"/>
      <c r="CR202" s="474"/>
      <c r="CS202" s="474"/>
      <c r="CT202" s="474"/>
      <c r="CU202" s="474"/>
      <c r="CV202" s="474"/>
      <c r="CW202" s="474"/>
      <c r="CX202" s="474"/>
    </row>
    <row r="203" spans="1:102" x14ac:dyDescent="0.25">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c r="BS203" s="474"/>
      <c r="BT203" s="474"/>
      <c r="BU203" s="474"/>
      <c r="BV203" s="474"/>
      <c r="BW203" s="474"/>
      <c r="BX203" s="474"/>
      <c r="BY203" s="474"/>
      <c r="BZ203" s="474"/>
      <c r="CA203" s="474"/>
      <c r="CB203" s="474"/>
      <c r="CC203" s="474"/>
      <c r="CD203" s="474"/>
      <c r="CE203" s="474"/>
      <c r="CF203" s="474"/>
      <c r="CG203" s="474"/>
      <c r="CH203" s="474"/>
      <c r="CI203" s="474"/>
      <c r="CJ203" s="474"/>
      <c r="CK203" s="474"/>
      <c r="CL203" s="474"/>
      <c r="CM203" s="474"/>
      <c r="CN203" s="474"/>
      <c r="CO203" s="474"/>
      <c r="CP203" s="474"/>
      <c r="CQ203" s="474"/>
      <c r="CR203" s="474"/>
      <c r="CS203" s="474"/>
      <c r="CT203" s="474"/>
      <c r="CU203" s="474"/>
      <c r="CV203" s="474"/>
      <c r="CW203" s="474"/>
      <c r="CX203" s="474"/>
    </row>
    <row r="204" spans="1:102" x14ac:dyDescent="0.25">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c r="W204" s="474"/>
      <c r="X204" s="474"/>
      <c r="Y204" s="474"/>
      <c r="Z204" s="474"/>
      <c r="AA204" s="474"/>
      <c r="AB204" s="474"/>
      <c r="AC204" s="474"/>
      <c r="AD204" s="474"/>
      <c r="AE204" s="474"/>
      <c r="AF204" s="474"/>
      <c r="AG204" s="474"/>
      <c r="AH204" s="474"/>
      <c r="AI204" s="474"/>
      <c r="AJ204" s="474"/>
      <c r="AK204" s="474"/>
      <c r="AL204" s="474"/>
      <c r="AM204" s="474"/>
      <c r="AN204" s="474"/>
      <c r="AO204" s="474"/>
      <c r="AP204" s="474"/>
      <c r="AQ204" s="474"/>
      <c r="AR204" s="474"/>
      <c r="AS204" s="474"/>
      <c r="AT204" s="474"/>
      <c r="AU204" s="474"/>
      <c r="AV204" s="474"/>
      <c r="AW204" s="474"/>
      <c r="AX204" s="474"/>
      <c r="AY204" s="474"/>
      <c r="AZ204" s="474"/>
      <c r="BA204" s="474"/>
      <c r="BB204" s="474"/>
      <c r="BC204" s="474"/>
      <c r="BD204" s="474"/>
      <c r="BE204" s="474"/>
      <c r="BF204" s="474"/>
      <c r="BG204" s="474"/>
      <c r="BH204" s="474"/>
      <c r="BI204" s="474"/>
      <c r="BJ204" s="474"/>
      <c r="BK204" s="474"/>
      <c r="BL204" s="474"/>
      <c r="BM204" s="474"/>
      <c r="BN204" s="474"/>
      <c r="BO204" s="474"/>
      <c r="BP204" s="474"/>
      <c r="BQ204" s="474"/>
      <c r="BR204" s="474"/>
      <c r="BS204" s="474"/>
      <c r="BT204" s="474"/>
      <c r="BU204" s="474"/>
      <c r="BV204" s="474"/>
      <c r="BW204" s="474"/>
      <c r="BX204" s="474"/>
      <c r="BY204" s="474"/>
      <c r="BZ204" s="474"/>
      <c r="CA204" s="474"/>
      <c r="CB204" s="474"/>
      <c r="CC204" s="474"/>
      <c r="CD204" s="474"/>
      <c r="CE204" s="474"/>
      <c r="CF204" s="474"/>
      <c r="CG204" s="474"/>
      <c r="CH204" s="474"/>
      <c r="CI204" s="474"/>
      <c r="CJ204" s="474"/>
      <c r="CK204" s="474"/>
      <c r="CL204" s="474"/>
      <c r="CM204" s="474"/>
      <c r="CN204" s="474"/>
      <c r="CO204" s="474"/>
      <c r="CP204" s="474"/>
      <c r="CQ204" s="474"/>
      <c r="CR204" s="474"/>
      <c r="CS204" s="474"/>
      <c r="CT204" s="474"/>
      <c r="CU204" s="474"/>
      <c r="CV204" s="474"/>
      <c r="CW204" s="474"/>
      <c r="CX204" s="474"/>
    </row>
    <row r="205" spans="1:102" x14ac:dyDescent="0.25">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c r="W205" s="474"/>
      <c r="X205" s="474"/>
      <c r="Y205" s="474"/>
      <c r="Z205" s="474"/>
      <c r="AA205" s="474"/>
      <c r="AB205" s="474"/>
      <c r="AC205" s="474"/>
      <c r="AD205" s="474"/>
      <c r="AE205" s="474"/>
      <c r="AF205" s="474"/>
      <c r="AG205" s="474"/>
      <c r="AH205" s="474"/>
      <c r="AI205" s="474"/>
      <c r="AJ205" s="474"/>
      <c r="AK205" s="474"/>
      <c r="AL205" s="474"/>
      <c r="AM205" s="474"/>
      <c r="AN205" s="474"/>
      <c r="AO205" s="474"/>
      <c r="AP205" s="474"/>
      <c r="AQ205" s="474"/>
      <c r="AR205" s="474"/>
      <c r="AS205" s="474"/>
      <c r="AT205" s="474"/>
      <c r="AU205" s="474"/>
      <c r="AV205" s="474"/>
      <c r="AW205" s="474"/>
      <c r="AX205" s="474"/>
      <c r="AY205" s="474"/>
      <c r="AZ205" s="474"/>
      <c r="BA205" s="474"/>
      <c r="BB205" s="474"/>
      <c r="BC205" s="474"/>
      <c r="BD205" s="474"/>
      <c r="BE205" s="474"/>
      <c r="BF205" s="474"/>
      <c r="BG205" s="474"/>
      <c r="BH205" s="474"/>
      <c r="BI205" s="474"/>
      <c r="BJ205" s="474"/>
      <c r="BK205" s="474"/>
      <c r="BL205" s="474"/>
      <c r="BM205" s="474"/>
      <c r="BN205" s="474"/>
      <c r="BO205" s="474"/>
      <c r="BP205" s="474"/>
      <c r="BQ205" s="474"/>
      <c r="BR205" s="474"/>
      <c r="BS205" s="474"/>
      <c r="BT205" s="474"/>
      <c r="BU205" s="474"/>
      <c r="BV205" s="474"/>
      <c r="BW205" s="474"/>
      <c r="BX205" s="474"/>
      <c r="BY205" s="474"/>
      <c r="BZ205" s="474"/>
      <c r="CA205" s="474"/>
      <c r="CB205" s="474"/>
      <c r="CC205" s="474"/>
      <c r="CD205" s="474"/>
      <c r="CE205" s="474"/>
      <c r="CF205" s="474"/>
      <c r="CG205" s="474"/>
      <c r="CH205" s="474"/>
      <c r="CI205" s="474"/>
      <c r="CJ205" s="474"/>
      <c r="CK205" s="474"/>
      <c r="CL205" s="474"/>
      <c r="CM205" s="474"/>
      <c r="CN205" s="474"/>
      <c r="CO205" s="474"/>
      <c r="CP205" s="474"/>
      <c r="CQ205" s="474"/>
      <c r="CR205" s="474"/>
      <c r="CS205" s="474"/>
      <c r="CT205" s="474"/>
      <c r="CU205" s="474"/>
      <c r="CV205" s="474"/>
      <c r="CW205" s="474"/>
      <c r="CX205" s="474"/>
    </row>
    <row r="206" spans="1:102" x14ac:dyDescent="0.25">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c r="W206" s="474"/>
      <c r="X206" s="474"/>
      <c r="Y206" s="474"/>
      <c r="Z206" s="474"/>
      <c r="AA206" s="474"/>
      <c r="AB206" s="474"/>
      <c r="AC206" s="474"/>
      <c r="AD206" s="474"/>
      <c r="AE206" s="474"/>
      <c r="AF206" s="474"/>
      <c r="AG206" s="474"/>
      <c r="AH206" s="474"/>
      <c r="AI206" s="474"/>
      <c r="AJ206" s="474"/>
      <c r="AK206" s="474"/>
      <c r="AL206" s="474"/>
      <c r="AM206" s="474"/>
      <c r="AN206" s="474"/>
      <c r="AO206" s="474"/>
      <c r="AP206" s="474"/>
      <c r="AQ206" s="474"/>
      <c r="AR206" s="474"/>
      <c r="AS206" s="474"/>
      <c r="AT206" s="474"/>
      <c r="AU206" s="474"/>
      <c r="AV206" s="474"/>
      <c r="AW206" s="474"/>
      <c r="AX206" s="474"/>
      <c r="AY206" s="474"/>
      <c r="AZ206" s="474"/>
      <c r="BA206" s="474"/>
      <c r="BB206" s="474"/>
      <c r="BC206" s="474"/>
      <c r="BD206" s="474"/>
      <c r="BE206" s="474"/>
      <c r="BF206" s="474"/>
      <c r="BG206" s="474"/>
      <c r="BH206" s="474"/>
      <c r="BI206" s="474"/>
      <c r="BJ206" s="474"/>
      <c r="BK206" s="474"/>
      <c r="BL206" s="474"/>
      <c r="BM206" s="474"/>
      <c r="BN206" s="474"/>
      <c r="BO206" s="474"/>
      <c r="BP206" s="474"/>
      <c r="BQ206" s="474"/>
      <c r="BR206" s="474"/>
      <c r="BS206" s="474"/>
      <c r="BT206" s="474"/>
      <c r="BU206" s="474"/>
      <c r="BV206" s="474"/>
      <c r="BW206" s="474"/>
      <c r="BX206" s="474"/>
      <c r="BY206" s="474"/>
      <c r="BZ206" s="474"/>
      <c r="CA206" s="474"/>
      <c r="CB206" s="474"/>
      <c r="CC206" s="474"/>
      <c r="CD206" s="474"/>
      <c r="CE206" s="474"/>
      <c r="CF206" s="474"/>
      <c r="CG206" s="474"/>
      <c r="CH206" s="474"/>
      <c r="CI206" s="474"/>
      <c r="CJ206" s="474"/>
      <c r="CK206" s="474"/>
      <c r="CL206" s="474"/>
      <c r="CM206" s="474"/>
      <c r="CN206" s="474"/>
      <c r="CO206" s="474"/>
      <c r="CP206" s="474"/>
      <c r="CQ206" s="474"/>
      <c r="CR206" s="474"/>
      <c r="CS206" s="474"/>
      <c r="CT206" s="474"/>
      <c r="CU206" s="474"/>
      <c r="CV206" s="474"/>
      <c r="CW206" s="474"/>
      <c r="CX206" s="474"/>
    </row>
    <row r="207" spans="1:102" x14ac:dyDescent="0.25">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c r="BS207" s="474"/>
      <c r="BT207" s="474"/>
      <c r="BU207" s="474"/>
      <c r="BV207" s="474"/>
      <c r="BW207" s="474"/>
      <c r="BX207" s="474"/>
      <c r="BY207" s="474"/>
      <c r="BZ207" s="474"/>
      <c r="CA207" s="474"/>
      <c r="CB207" s="474"/>
      <c r="CC207" s="474"/>
      <c r="CD207" s="474"/>
      <c r="CE207" s="474"/>
      <c r="CF207" s="474"/>
      <c r="CG207" s="474"/>
      <c r="CH207" s="474"/>
      <c r="CI207" s="474"/>
      <c r="CJ207" s="474"/>
      <c r="CK207" s="474"/>
      <c r="CL207" s="474"/>
      <c r="CM207" s="474"/>
      <c r="CN207" s="474"/>
      <c r="CO207" s="474"/>
      <c r="CP207" s="474"/>
      <c r="CQ207" s="474"/>
      <c r="CR207" s="474"/>
      <c r="CS207" s="474"/>
      <c r="CT207" s="474"/>
      <c r="CU207" s="474"/>
      <c r="CV207" s="474"/>
      <c r="CW207" s="474"/>
      <c r="CX207" s="474"/>
    </row>
    <row r="208" spans="1:102" x14ac:dyDescent="0.25">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c r="BS208" s="474"/>
      <c r="BT208" s="474"/>
      <c r="BU208" s="474"/>
      <c r="BV208" s="474"/>
      <c r="BW208" s="474"/>
      <c r="BX208" s="474"/>
      <c r="BY208" s="474"/>
      <c r="BZ208" s="474"/>
      <c r="CA208" s="474"/>
      <c r="CB208" s="474"/>
      <c r="CC208" s="474"/>
      <c r="CD208" s="474"/>
      <c r="CE208" s="474"/>
      <c r="CF208" s="474"/>
      <c r="CG208" s="474"/>
      <c r="CH208" s="474"/>
      <c r="CI208" s="474"/>
      <c r="CJ208" s="474"/>
      <c r="CK208" s="474"/>
      <c r="CL208" s="474"/>
      <c r="CM208" s="474"/>
      <c r="CN208" s="474"/>
      <c r="CO208" s="474"/>
      <c r="CP208" s="474"/>
      <c r="CQ208" s="474"/>
      <c r="CR208" s="474"/>
      <c r="CS208" s="474"/>
      <c r="CT208" s="474"/>
      <c r="CU208" s="474"/>
      <c r="CV208" s="474"/>
      <c r="CW208" s="474"/>
      <c r="CX208" s="474"/>
    </row>
    <row r="209" spans="1:102" x14ac:dyDescent="0.25">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c r="W209" s="474"/>
      <c r="X209" s="474"/>
      <c r="Y209" s="474"/>
      <c r="Z209" s="474"/>
      <c r="AA209" s="474"/>
      <c r="AB209" s="474"/>
      <c r="AC209" s="474"/>
      <c r="AD209" s="474"/>
      <c r="AE209" s="474"/>
      <c r="AF209" s="474"/>
      <c r="AG209" s="474"/>
      <c r="AH209" s="474"/>
      <c r="AI209" s="474"/>
      <c r="AJ209" s="474"/>
      <c r="AK209" s="474"/>
      <c r="AL209" s="474"/>
      <c r="AM209" s="474"/>
      <c r="AN209" s="474"/>
      <c r="AO209" s="474"/>
      <c r="AP209" s="474"/>
      <c r="AQ209" s="474"/>
      <c r="AR209" s="474"/>
      <c r="AS209" s="474"/>
      <c r="AT209" s="474"/>
      <c r="AU209" s="474"/>
      <c r="AV209" s="474"/>
      <c r="AW209" s="474"/>
      <c r="AX209" s="474"/>
      <c r="AY209" s="474"/>
      <c r="AZ209" s="474"/>
      <c r="BA209" s="474"/>
      <c r="BB209" s="474"/>
      <c r="BC209" s="474"/>
      <c r="BD209" s="474"/>
      <c r="BE209" s="474"/>
      <c r="BF209" s="474"/>
      <c r="BG209" s="474"/>
      <c r="BH209" s="474"/>
      <c r="BI209" s="474"/>
      <c r="BJ209" s="474"/>
      <c r="BK209" s="474"/>
      <c r="BL209" s="474"/>
      <c r="BM209" s="474"/>
      <c r="BN209" s="474"/>
      <c r="BO209" s="474"/>
      <c r="BP209" s="474"/>
      <c r="BQ209" s="474"/>
      <c r="BR209" s="474"/>
      <c r="BS209" s="474"/>
      <c r="BT209" s="474"/>
      <c r="BU209" s="474"/>
      <c r="BV209" s="474"/>
      <c r="BW209" s="474"/>
      <c r="BX209" s="474"/>
      <c r="BY209" s="474"/>
      <c r="BZ209" s="474"/>
      <c r="CA209" s="474"/>
      <c r="CB209" s="474"/>
      <c r="CC209" s="474"/>
      <c r="CD209" s="474"/>
      <c r="CE209" s="474"/>
      <c r="CF209" s="474"/>
      <c r="CG209" s="474"/>
      <c r="CH209" s="474"/>
      <c r="CI209" s="474"/>
      <c r="CJ209" s="474"/>
      <c r="CK209" s="474"/>
      <c r="CL209" s="474"/>
      <c r="CM209" s="474"/>
      <c r="CN209" s="474"/>
      <c r="CO209" s="474"/>
      <c r="CP209" s="474"/>
      <c r="CQ209" s="474"/>
      <c r="CR209" s="474"/>
      <c r="CS209" s="474"/>
      <c r="CT209" s="474"/>
      <c r="CU209" s="474"/>
      <c r="CV209" s="474"/>
      <c r="CW209" s="474"/>
      <c r="CX209" s="474"/>
    </row>
    <row r="210" spans="1:102" x14ac:dyDescent="0.25">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c r="W210" s="474"/>
      <c r="X210" s="474"/>
      <c r="Y210" s="474"/>
      <c r="Z210" s="474"/>
      <c r="AA210" s="474"/>
      <c r="AB210" s="474"/>
      <c r="AC210" s="474"/>
      <c r="AD210" s="474"/>
      <c r="AE210" s="474"/>
      <c r="AF210" s="474"/>
      <c r="AG210" s="474"/>
      <c r="AH210" s="474"/>
      <c r="AI210" s="474"/>
      <c r="AJ210" s="474"/>
      <c r="AK210" s="474"/>
      <c r="AL210" s="474"/>
      <c r="AM210" s="474"/>
      <c r="AN210" s="474"/>
      <c r="AO210" s="474"/>
      <c r="AP210" s="474"/>
      <c r="AQ210" s="474"/>
      <c r="AR210" s="474"/>
      <c r="AS210" s="474"/>
      <c r="AT210" s="474"/>
      <c r="AU210" s="474"/>
      <c r="AV210" s="474"/>
      <c r="AW210" s="474"/>
      <c r="AX210" s="474"/>
      <c r="AY210" s="474"/>
      <c r="AZ210" s="474"/>
      <c r="BA210" s="474"/>
      <c r="BB210" s="474"/>
      <c r="BC210" s="474"/>
      <c r="BD210" s="474"/>
      <c r="BE210" s="474"/>
      <c r="BF210" s="474"/>
      <c r="BG210" s="474"/>
      <c r="BH210" s="474"/>
      <c r="BI210" s="474"/>
      <c r="BJ210" s="474"/>
      <c r="BK210" s="474"/>
      <c r="BL210" s="474"/>
      <c r="BM210" s="474"/>
      <c r="BN210" s="474"/>
      <c r="BO210" s="474"/>
      <c r="BP210" s="474"/>
      <c r="BQ210" s="474"/>
      <c r="BR210" s="474"/>
      <c r="BS210" s="474"/>
      <c r="BT210" s="474"/>
      <c r="BU210" s="474"/>
      <c r="BV210" s="474"/>
      <c r="BW210" s="474"/>
      <c r="BX210" s="474"/>
      <c r="BY210" s="474"/>
      <c r="BZ210" s="474"/>
      <c r="CA210" s="474"/>
      <c r="CB210" s="474"/>
      <c r="CC210" s="474"/>
      <c r="CD210" s="474"/>
      <c r="CE210" s="474"/>
      <c r="CF210" s="474"/>
      <c r="CG210" s="474"/>
      <c r="CH210" s="474"/>
      <c r="CI210" s="474"/>
      <c r="CJ210" s="474"/>
      <c r="CK210" s="474"/>
      <c r="CL210" s="474"/>
      <c r="CM210" s="474"/>
      <c r="CN210" s="474"/>
      <c r="CO210" s="474"/>
      <c r="CP210" s="474"/>
      <c r="CQ210" s="474"/>
      <c r="CR210" s="474"/>
      <c r="CS210" s="474"/>
      <c r="CT210" s="474"/>
      <c r="CU210" s="474"/>
      <c r="CV210" s="474"/>
      <c r="CW210" s="474"/>
      <c r="CX210" s="474"/>
    </row>
    <row r="211" spans="1:102" x14ac:dyDescent="0.25">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c r="W211" s="474"/>
      <c r="X211" s="474"/>
      <c r="Y211" s="474"/>
      <c r="Z211" s="474"/>
      <c r="AA211" s="474"/>
      <c r="AB211" s="474"/>
      <c r="AC211" s="474"/>
      <c r="AD211" s="474"/>
      <c r="AE211" s="474"/>
      <c r="AF211" s="474"/>
      <c r="AG211" s="474"/>
      <c r="AH211" s="474"/>
      <c r="AI211" s="474"/>
      <c r="AJ211" s="474"/>
      <c r="AK211" s="474"/>
      <c r="AL211" s="474"/>
      <c r="AM211" s="474"/>
      <c r="AN211" s="474"/>
      <c r="AO211" s="474"/>
      <c r="AP211" s="474"/>
      <c r="AQ211" s="474"/>
      <c r="AR211" s="474"/>
      <c r="AS211" s="474"/>
      <c r="AT211" s="474"/>
      <c r="AU211" s="474"/>
      <c r="AV211" s="474"/>
      <c r="AW211" s="474"/>
      <c r="AX211" s="474"/>
      <c r="AY211" s="474"/>
      <c r="AZ211" s="474"/>
      <c r="BA211" s="474"/>
      <c r="BB211" s="474"/>
      <c r="BC211" s="474"/>
      <c r="BD211" s="474"/>
      <c r="BE211" s="474"/>
      <c r="BF211" s="474"/>
      <c r="BG211" s="474"/>
      <c r="BH211" s="474"/>
      <c r="BI211" s="474"/>
      <c r="BJ211" s="474"/>
      <c r="BK211" s="474"/>
      <c r="BL211" s="474"/>
      <c r="BM211" s="474"/>
      <c r="BN211" s="474"/>
      <c r="BO211" s="474"/>
      <c r="BP211" s="474"/>
      <c r="BQ211" s="474"/>
      <c r="BR211" s="474"/>
      <c r="BS211" s="474"/>
      <c r="BT211" s="474"/>
      <c r="BU211" s="474"/>
      <c r="BV211" s="474"/>
      <c r="BW211" s="474"/>
      <c r="BX211" s="474"/>
      <c r="BY211" s="474"/>
      <c r="BZ211" s="474"/>
      <c r="CA211" s="474"/>
      <c r="CB211" s="474"/>
      <c r="CC211" s="474"/>
      <c r="CD211" s="474"/>
      <c r="CE211" s="474"/>
      <c r="CF211" s="474"/>
      <c r="CG211" s="474"/>
      <c r="CH211" s="474"/>
      <c r="CI211" s="474"/>
      <c r="CJ211" s="474"/>
      <c r="CK211" s="474"/>
      <c r="CL211" s="474"/>
      <c r="CM211" s="474"/>
      <c r="CN211" s="474"/>
      <c r="CO211" s="474"/>
      <c r="CP211" s="474"/>
      <c r="CQ211" s="474"/>
      <c r="CR211" s="474"/>
      <c r="CS211" s="474"/>
      <c r="CT211" s="474"/>
      <c r="CU211" s="474"/>
      <c r="CV211" s="474"/>
      <c r="CW211" s="474"/>
      <c r="CX211" s="474"/>
    </row>
    <row r="212" spans="1:102" x14ac:dyDescent="0.25">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c r="W212" s="474"/>
      <c r="X212" s="474"/>
      <c r="Y212" s="474"/>
      <c r="Z212" s="474"/>
      <c r="AA212" s="474"/>
      <c r="AB212" s="474"/>
      <c r="AC212" s="474"/>
      <c r="AD212" s="474"/>
      <c r="AE212" s="474"/>
      <c r="AF212" s="474"/>
      <c r="AG212" s="474"/>
      <c r="AH212" s="474"/>
      <c r="AI212" s="474"/>
      <c r="AJ212" s="474"/>
      <c r="AK212" s="474"/>
      <c r="AL212" s="474"/>
      <c r="AM212" s="474"/>
      <c r="AN212" s="474"/>
      <c r="AO212" s="474"/>
      <c r="AP212" s="474"/>
      <c r="AQ212" s="474"/>
      <c r="AR212" s="474"/>
      <c r="AS212" s="474"/>
      <c r="AT212" s="474"/>
      <c r="AU212" s="474"/>
      <c r="AV212" s="474"/>
      <c r="AW212" s="474"/>
      <c r="AX212" s="474"/>
      <c r="AY212" s="474"/>
      <c r="AZ212" s="474"/>
      <c r="BA212" s="474"/>
      <c r="BB212" s="474"/>
      <c r="BC212" s="474"/>
      <c r="BD212" s="474"/>
      <c r="BE212" s="474"/>
      <c r="BF212" s="474"/>
      <c r="BG212" s="474"/>
      <c r="BH212" s="474"/>
      <c r="BI212" s="474"/>
      <c r="BJ212" s="474"/>
      <c r="BK212" s="474"/>
      <c r="BL212" s="474"/>
      <c r="BM212" s="474"/>
      <c r="BN212" s="474"/>
      <c r="BO212" s="474"/>
      <c r="BP212" s="474"/>
      <c r="BQ212" s="474"/>
      <c r="BR212" s="474"/>
      <c r="BS212" s="474"/>
      <c r="BT212" s="474"/>
      <c r="BU212" s="474"/>
      <c r="BV212" s="474"/>
      <c r="BW212" s="474"/>
      <c r="BX212" s="474"/>
      <c r="BY212" s="474"/>
      <c r="BZ212" s="474"/>
      <c r="CA212" s="474"/>
      <c r="CB212" s="474"/>
      <c r="CC212" s="474"/>
      <c r="CD212" s="474"/>
      <c r="CE212" s="474"/>
      <c r="CF212" s="474"/>
      <c r="CG212" s="474"/>
      <c r="CH212" s="474"/>
      <c r="CI212" s="474"/>
      <c r="CJ212" s="474"/>
      <c r="CK212" s="474"/>
      <c r="CL212" s="474"/>
      <c r="CM212" s="474"/>
      <c r="CN212" s="474"/>
      <c r="CO212" s="474"/>
      <c r="CP212" s="474"/>
      <c r="CQ212" s="474"/>
      <c r="CR212" s="474"/>
      <c r="CS212" s="474"/>
      <c r="CT212" s="474"/>
      <c r="CU212" s="474"/>
      <c r="CV212" s="474"/>
      <c r="CW212" s="474"/>
      <c r="CX212" s="474"/>
    </row>
    <row r="213" spans="1:102" x14ac:dyDescent="0.25">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c r="W213" s="474"/>
      <c r="X213" s="474"/>
      <c r="Y213" s="474"/>
      <c r="Z213" s="474"/>
      <c r="AA213" s="474"/>
      <c r="AB213" s="474"/>
      <c r="AC213" s="474"/>
      <c r="AD213" s="474"/>
      <c r="AE213" s="474"/>
      <c r="AF213" s="474"/>
      <c r="AG213" s="474"/>
      <c r="AH213" s="474"/>
      <c r="AI213" s="474"/>
      <c r="AJ213" s="474"/>
      <c r="AK213" s="474"/>
      <c r="AL213" s="474"/>
      <c r="AM213" s="474"/>
      <c r="AN213" s="474"/>
      <c r="AO213" s="474"/>
      <c r="AP213" s="474"/>
      <c r="AQ213" s="474"/>
      <c r="AR213" s="474"/>
      <c r="AS213" s="474"/>
      <c r="AT213" s="474"/>
      <c r="AU213" s="474"/>
      <c r="AV213" s="474"/>
      <c r="AW213" s="474"/>
      <c r="AX213" s="474"/>
      <c r="AY213" s="474"/>
      <c r="AZ213" s="474"/>
      <c r="BA213" s="474"/>
      <c r="BB213" s="474"/>
      <c r="BC213" s="474"/>
      <c r="BD213" s="474"/>
      <c r="BE213" s="474"/>
      <c r="BF213" s="474"/>
      <c r="BG213" s="474"/>
      <c r="BH213" s="474"/>
      <c r="BI213" s="474"/>
      <c r="BJ213" s="474"/>
      <c r="BK213" s="474"/>
      <c r="BL213" s="474"/>
      <c r="BM213" s="474"/>
      <c r="BN213" s="474"/>
      <c r="BO213" s="474"/>
      <c r="BP213" s="474"/>
      <c r="BQ213" s="474"/>
      <c r="BR213" s="474"/>
      <c r="BS213" s="474"/>
      <c r="BT213" s="474"/>
      <c r="BU213" s="474"/>
      <c r="BV213" s="474"/>
      <c r="BW213" s="474"/>
      <c r="BX213" s="474"/>
      <c r="BY213" s="474"/>
      <c r="BZ213" s="474"/>
      <c r="CA213" s="474"/>
      <c r="CB213" s="474"/>
      <c r="CC213" s="474"/>
      <c r="CD213" s="474"/>
      <c r="CE213" s="474"/>
      <c r="CF213" s="474"/>
      <c r="CG213" s="474"/>
      <c r="CH213" s="474"/>
      <c r="CI213" s="474"/>
      <c r="CJ213" s="474"/>
      <c r="CK213" s="474"/>
      <c r="CL213" s="474"/>
      <c r="CM213" s="474"/>
      <c r="CN213" s="474"/>
      <c r="CO213" s="474"/>
      <c r="CP213" s="474"/>
      <c r="CQ213" s="474"/>
      <c r="CR213" s="474"/>
      <c r="CS213" s="474"/>
      <c r="CT213" s="474"/>
      <c r="CU213" s="474"/>
      <c r="CV213" s="474"/>
      <c r="CW213" s="474"/>
      <c r="CX213" s="474"/>
    </row>
    <row r="214" spans="1:102" x14ac:dyDescent="0.25">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c r="W214" s="474"/>
      <c r="X214" s="474"/>
      <c r="Y214" s="474"/>
      <c r="Z214" s="474"/>
      <c r="AA214" s="474"/>
      <c r="AB214" s="474"/>
      <c r="AC214" s="474"/>
      <c r="AD214" s="474"/>
      <c r="AE214" s="474"/>
      <c r="AF214" s="474"/>
      <c r="AG214" s="474"/>
      <c r="AH214" s="474"/>
      <c r="AI214" s="474"/>
      <c r="AJ214" s="474"/>
      <c r="AK214" s="474"/>
      <c r="AL214" s="474"/>
      <c r="AM214" s="474"/>
      <c r="AN214" s="474"/>
      <c r="AO214" s="474"/>
      <c r="AP214" s="474"/>
      <c r="AQ214" s="474"/>
      <c r="AR214" s="474"/>
      <c r="AS214" s="474"/>
      <c r="AT214" s="474"/>
      <c r="AU214" s="474"/>
      <c r="AV214" s="474"/>
      <c r="AW214" s="474"/>
      <c r="AX214" s="474"/>
      <c r="AY214" s="474"/>
      <c r="AZ214" s="474"/>
      <c r="BA214" s="474"/>
      <c r="BB214" s="474"/>
      <c r="BC214" s="474"/>
      <c r="BD214" s="474"/>
      <c r="BE214" s="474"/>
      <c r="BF214" s="474"/>
      <c r="BG214" s="474"/>
      <c r="BH214" s="474"/>
      <c r="BI214" s="474"/>
      <c r="BJ214" s="474"/>
      <c r="BK214" s="474"/>
      <c r="BL214" s="474"/>
      <c r="BM214" s="474"/>
      <c r="BN214" s="474"/>
      <c r="BO214" s="474"/>
      <c r="BP214" s="474"/>
      <c r="BQ214" s="474"/>
      <c r="BR214" s="474"/>
      <c r="BS214" s="474"/>
      <c r="BT214" s="474"/>
      <c r="BU214" s="474"/>
      <c r="BV214" s="474"/>
      <c r="BW214" s="474"/>
      <c r="BX214" s="474"/>
      <c r="BY214" s="474"/>
      <c r="BZ214" s="474"/>
      <c r="CA214" s="474"/>
      <c r="CB214" s="474"/>
      <c r="CC214" s="474"/>
      <c r="CD214" s="474"/>
      <c r="CE214" s="474"/>
      <c r="CF214" s="474"/>
      <c r="CG214" s="474"/>
      <c r="CH214" s="474"/>
      <c r="CI214" s="474"/>
      <c r="CJ214" s="474"/>
      <c r="CK214" s="474"/>
      <c r="CL214" s="474"/>
      <c r="CM214" s="474"/>
      <c r="CN214" s="474"/>
      <c r="CO214" s="474"/>
      <c r="CP214" s="474"/>
      <c r="CQ214" s="474"/>
      <c r="CR214" s="474"/>
      <c r="CS214" s="474"/>
      <c r="CT214" s="474"/>
      <c r="CU214" s="474"/>
      <c r="CV214" s="474"/>
      <c r="CW214" s="474"/>
      <c r="CX214" s="474"/>
    </row>
    <row r="215" spans="1:102" x14ac:dyDescent="0.25">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c r="W215" s="474"/>
      <c r="X215" s="474"/>
      <c r="Y215" s="474"/>
      <c r="Z215" s="474"/>
      <c r="AA215" s="474"/>
      <c r="AB215" s="474"/>
      <c r="AC215" s="474"/>
      <c r="AD215" s="474"/>
      <c r="AE215" s="474"/>
      <c r="AF215" s="474"/>
      <c r="AG215" s="474"/>
      <c r="AH215" s="474"/>
      <c r="AI215" s="474"/>
      <c r="AJ215" s="474"/>
      <c r="AK215" s="474"/>
      <c r="AL215" s="474"/>
      <c r="AM215" s="474"/>
      <c r="AN215" s="474"/>
      <c r="AO215" s="474"/>
      <c r="AP215" s="474"/>
      <c r="AQ215" s="474"/>
      <c r="AR215" s="474"/>
      <c r="AS215" s="474"/>
      <c r="AT215" s="474"/>
      <c r="AU215" s="474"/>
      <c r="AV215" s="474"/>
      <c r="AW215" s="474"/>
      <c r="AX215" s="474"/>
      <c r="AY215" s="474"/>
      <c r="AZ215" s="474"/>
      <c r="BA215" s="474"/>
      <c r="BB215" s="474"/>
      <c r="BC215" s="474"/>
      <c r="BD215" s="474"/>
      <c r="BE215" s="474"/>
      <c r="BF215" s="474"/>
      <c r="BG215" s="474"/>
      <c r="BH215" s="474"/>
      <c r="BI215" s="474"/>
      <c r="BJ215" s="474"/>
      <c r="BK215" s="474"/>
      <c r="BL215" s="474"/>
      <c r="BM215" s="474"/>
      <c r="BN215" s="474"/>
      <c r="BO215" s="474"/>
      <c r="BP215" s="474"/>
      <c r="BQ215" s="474"/>
      <c r="BR215" s="474"/>
      <c r="BS215" s="474"/>
      <c r="BT215" s="474"/>
      <c r="BU215" s="474"/>
      <c r="BV215" s="474"/>
      <c r="BW215" s="474"/>
      <c r="BX215" s="474"/>
      <c r="BY215" s="474"/>
      <c r="BZ215" s="474"/>
      <c r="CA215" s="474"/>
      <c r="CB215" s="474"/>
      <c r="CC215" s="474"/>
      <c r="CD215" s="474"/>
      <c r="CE215" s="474"/>
      <c r="CF215" s="474"/>
      <c r="CG215" s="474"/>
      <c r="CH215" s="474"/>
      <c r="CI215" s="474"/>
      <c r="CJ215" s="474"/>
      <c r="CK215" s="474"/>
      <c r="CL215" s="474"/>
      <c r="CM215" s="474"/>
      <c r="CN215" s="474"/>
      <c r="CO215" s="474"/>
      <c r="CP215" s="474"/>
      <c r="CQ215" s="474"/>
      <c r="CR215" s="474"/>
      <c r="CS215" s="474"/>
      <c r="CT215" s="474"/>
      <c r="CU215" s="474"/>
      <c r="CV215" s="474"/>
      <c r="CW215" s="474"/>
      <c r="CX215" s="474"/>
    </row>
    <row r="216" spans="1:102" x14ac:dyDescent="0.25">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c r="W216" s="474"/>
      <c r="X216" s="474"/>
      <c r="Y216" s="474"/>
      <c r="Z216" s="474"/>
      <c r="AA216" s="474"/>
      <c r="AB216" s="474"/>
      <c r="AC216" s="474"/>
      <c r="AD216" s="474"/>
      <c r="AE216" s="474"/>
      <c r="AF216" s="474"/>
      <c r="AG216" s="474"/>
      <c r="AH216" s="474"/>
      <c r="AI216" s="474"/>
      <c r="AJ216" s="474"/>
      <c r="AK216" s="474"/>
      <c r="AL216" s="474"/>
      <c r="AM216" s="474"/>
      <c r="AN216" s="474"/>
      <c r="AO216" s="474"/>
      <c r="AP216" s="474"/>
      <c r="AQ216" s="474"/>
      <c r="AR216" s="474"/>
      <c r="AS216" s="474"/>
      <c r="AT216" s="474"/>
      <c r="AU216" s="474"/>
      <c r="AV216" s="474"/>
      <c r="AW216" s="474"/>
      <c r="AX216" s="474"/>
      <c r="AY216" s="474"/>
      <c r="AZ216" s="474"/>
      <c r="BA216" s="474"/>
      <c r="BB216" s="474"/>
      <c r="BC216" s="474"/>
      <c r="BD216" s="474"/>
      <c r="BE216" s="474"/>
      <c r="BF216" s="474"/>
      <c r="BG216" s="474"/>
      <c r="BH216" s="474"/>
      <c r="BI216" s="474"/>
      <c r="BJ216" s="474"/>
      <c r="BK216" s="474"/>
      <c r="BL216" s="474"/>
      <c r="BM216" s="474"/>
      <c r="BN216" s="474"/>
      <c r="BO216" s="474"/>
      <c r="BP216" s="474"/>
      <c r="BQ216" s="474"/>
      <c r="BR216" s="474"/>
      <c r="BS216" s="474"/>
      <c r="BT216" s="474"/>
      <c r="BU216" s="474"/>
      <c r="BV216" s="474"/>
      <c r="BW216" s="474"/>
      <c r="BX216" s="474"/>
      <c r="BY216" s="474"/>
      <c r="BZ216" s="474"/>
      <c r="CA216" s="474"/>
      <c r="CB216" s="474"/>
      <c r="CC216" s="474"/>
      <c r="CD216" s="474"/>
      <c r="CE216" s="474"/>
      <c r="CF216" s="474"/>
      <c r="CG216" s="474"/>
      <c r="CH216" s="474"/>
      <c r="CI216" s="474"/>
      <c r="CJ216" s="474"/>
      <c r="CK216" s="474"/>
      <c r="CL216" s="474"/>
      <c r="CM216" s="474"/>
      <c r="CN216" s="474"/>
      <c r="CO216" s="474"/>
      <c r="CP216" s="474"/>
      <c r="CQ216" s="474"/>
      <c r="CR216" s="474"/>
      <c r="CS216" s="474"/>
      <c r="CT216" s="474"/>
      <c r="CU216" s="474"/>
      <c r="CV216" s="474"/>
      <c r="CW216" s="474"/>
      <c r="CX216" s="474"/>
    </row>
    <row r="217" spans="1:102" x14ac:dyDescent="0.25">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474"/>
      <c r="AK217" s="474"/>
      <c r="AL217" s="474"/>
      <c r="AM217" s="474"/>
      <c r="AN217" s="474"/>
      <c r="AO217" s="474"/>
      <c r="AP217" s="474"/>
      <c r="AQ217" s="474"/>
      <c r="AR217" s="474"/>
      <c r="AS217" s="474"/>
      <c r="AT217" s="474"/>
      <c r="AU217" s="474"/>
      <c r="AV217" s="474"/>
      <c r="AW217" s="474"/>
      <c r="AX217" s="474"/>
      <c r="AY217" s="474"/>
      <c r="AZ217" s="474"/>
      <c r="BA217" s="474"/>
      <c r="BB217" s="474"/>
      <c r="BC217" s="474"/>
      <c r="BD217" s="474"/>
      <c r="BE217" s="474"/>
      <c r="BF217" s="474"/>
      <c r="BG217" s="474"/>
      <c r="BH217" s="474"/>
      <c r="BI217" s="474"/>
      <c r="BJ217" s="474"/>
      <c r="BK217" s="474"/>
      <c r="BL217" s="474"/>
      <c r="BM217" s="474"/>
      <c r="BN217" s="474"/>
      <c r="BO217" s="474"/>
      <c r="BP217" s="474"/>
      <c r="BQ217" s="474"/>
      <c r="BR217" s="474"/>
      <c r="BS217" s="474"/>
      <c r="BT217" s="474"/>
      <c r="BU217" s="474"/>
      <c r="BV217" s="474"/>
      <c r="BW217" s="474"/>
      <c r="BX217" s="474"/>
      <c r="BY217" s="474"/>
      <c r="BZ217" s="474"/>
      <c r="CA217" s="474"/>
      <c r="CB217" s="474"/>
      <c r="CC217" s="474"/>
      <c r="CD217" s="474"/>
      <c r="CE217" s="474"/>
      <c r="CF217" s="474"/>
      <c r="CG217" s="474"/>
      <c r="CH217" s="474"/>
      <c r="CI217" s="474"/>
      <c r="CJ217" s="474"/>
      <c r="CK217" s="474"/>
      <c r="CL217" s="474"/>
      <c r="CM217" s="474"/>
      <c r="CN217" s="474"/>
      <c r="CO217" s="474"/>
      <c r="CP217" s="474"/>
      <c r="CQ217" s="474"/>
      <c r="CR217" s="474"/>
      <c r="CS217" s="474"/>
      <c r="CT217" s="474"/>
      <c r="CU217" s="474"/>
      <c r="CV217" s="474"/>
      <c r="CW217" s="474"/>
      <c r="CX217" s="474"/>
    </row>
    <row r="218" spans="1:102" x14ac:dyDescent="0.25">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474"/>
      <c r="AK218" s="474"/>
      <c r="AL218" s="474"/>
      <c r="AM218" s="474"/>
      <c r="AN218" s="474"/>
      <c r="AO218" s="474"/>
      <c r="AP218" s="474"/>
      <c r="AQ218" s="474"/>
      <c r="AR218" s="474"/>
      <c r="AS218" s="474"/>
      <c r="AT218" s="474"/>
      <c r="AU218" s="474"/>
      <c r="AV218" s="474"/>
      <c r="AW218" s="474"/>
      <c r="AX218" s="474"/>
      <c r="AY218" s="474"/>
      <c r="AZ218" s="474"/>
      <c r="BA218" s="474"/>
      <c r="BB218" s="474"/>
      <c r="BC218" s="474"/>
      <c r="BD218" s="474"/>
      <c r="BE218" s="474"/>
      <c r="BF218" s="474"/>
      <c r="BG218" s="474"/>
      <c r="BH218" s="474"/>
      <c r="BI218" s="474"/>
      <c r="BJ218" s="474"/>
      <c r="BK218" s="474"/>
      <c r="BL218" s="474"/>
      <c r="BM218" s="474"/>
      <c r="BN218" s="474"/>
      <c r="BO218" s="474"/>
      <c r="BP218" s="474"/>
      <c r="BQ218" s="474"/>
      <c r="BR218" s="474"/>
      <c r="BS218" s="474"/>
      <c r="BT218" s="474"/>
      <c r="BU218" s="474"/>
      <c r="BV218" s="474"/>
      <c r="BW218" s="474"/>
      <c r="BX218" s="474"/>
      <c r="BY218" s="474"/>
      <c r="BZ218" s="474"/>
      <c r="CA218" s="474"/>
      <c r="CB218" s="474"/>
      <c r="CC218" s="474"/>
      <c r="CD218" s="474"/>
      <c r="CE218" s="474"/>
      <c r="CF218" s="474"/>
      <c r="CG218" s="474"/>
      <c r="CH218" s="474"/>
      <c r="CI218" s="474"/>
      <c r="CJ218" s="474"/>
      <c r="CK218" s="474"/>
      <c r="CL218" s="474"/>
      <c r="CM218" s="474"/>
      <c r="CN218" s="474"/>
      <c r="CO218" s="474"/>
      <c r="CP218" s="474"/>
      <c r="CQ218" s="474"/>
      <c r="CR218" s="474"/>
      <c r="CS218" s="474"/>
      <c r="CT218" s="474"/>
      <c r="CU218" s="474"/>
      <c r="CV218" s="474"/>
      <c r="CW218" s="474"/>
      <c r="CX218" s="474"/>
    </row>
    <row r="219" spans="1:102" x14ac:dyDescent="0.25">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c r="W219" s="474"/>
      <c r="X219" s="474"/>
      <c r="Y219" s="474"/>
      <c r="Z219" s="474"/>
      <c r="AA219" s="474"/>
      <c r="AB219" s="474"/>
      <c r="AC219" s="474"/>
      <c r="AD219" s="474"/>
      <c r="AE219" s="474"/>
      <c r="AF219" s="474"/>
      <c r="AG219" s="474"/>
      <c r="AH219" s="474"/>
      <c r="AI219" s="474"/>
      <c r="AJ219" s="474"/>
      <c r="AK219" s="474"/>
      <c r="AL219" s="474"/>
      <c r="AM219" s="474"/>
      <c r="AN219" s="474"/>
      <c r="AO219" s="474"/>
      <c r="AP219" s="474"/>
      <c r="AQ219" s="474"/>
      <c r="AR219" s="474"/>
      <c r="AS219" s="474"/>
      <c r="AT219" s="474"/>
      <c r="AU219" s="474"/>
      <c r="AV219" s="474"/>
      <c r="AW219" s="474"/>
      <c r="AX219" s="474"/>
      <c r="AY219" s="474"/>
      <c r="AZ219" s="474"/>
      <c r="BA219" s="474"/>
      <c r="BB219" s="474"/>
      <c r="BC219" s="474"/>
      <c r="BD219" s="474"/>
      <c r="BE219" s="474"/>
      <c r="BF219" s="474"/>
      <c r="BG219" s="474"/>
      <c r="BH219" s="474"/>
      <c r="BI219" s="474"/>
      <c r="BJ219" s="474"/>
      <c r="BK219" s="474"/>
      <c r="BL219" s="474"/>
      <c r="BM219" s="474"/>
      <c r="BN219" s="474"/>
      <c r="BO219" s="474"/>
      <c r="BP219" s="474"/>
      <c r="BQ219" s="474"/>
      <c r="BR219" s="474"/>
      <c r="BS219" s="474"/>
      <c r="BT219" s="474"/>
      <c r="BU219" s="474"/>
      <c r="BV219" s="474"/>
      <c r="BW219" s="474"/>
      <c r="BX219" s="474"/>
      <c r="BY219" s="474"/>
      <c r="BZ219" s="474"/>
      <c r="CA219" s="474"/>
      <c r="CB219" s="474"/>
      <c r="CC219" s="474"/>
      <c r="CD219" s="474"/>
      <c r="CE219" s="474"/>
      <c r="CF219" s="474"/>
      <c r="CG219" s="474"/>
      <c r="CH219" s="474"/>
      <c r="CI219" s="474"/>
      <c r="CJ219" s="474"/>
      <c r="CK219" s="474"/>
      <c r="CL219" s="474"/>
      <c r="CM219" s="474"/>
      <c r="CN219" s="474"/>
      <c r="CO219" s="474"/>
      <c r="CP219" s="474"/>
      <c r="CQ219" s="474"/>
      <c r="CR219" s="474"/>
      <c r="CS219" s="474"/>
      <c r="CT219" s="474"/>
      <c r="CU219" s="474"/>
      <c r="CV219" s="474"/>
      <c r="CW219" s="474"/>
      <c r="CX219" s="474"/>
    </row>
    <row r="220" spans="1:102" x14ac:dyDescent="0.25">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474"/>
      <c r="AK220" s="474"/>
      <c r="AL220" s="474"/>
      <c r="AM220" s="474"/>
      <c r="AN220" s="474"/>
      <c r="AO220" s="474"/>
      <c r="AP220" s="474"/>
      <c r="AQ220" s="474"/>
      <c r="AR220" s="474"/>
      <c r="AS220" s="474"/>
      <c r="AT220" s="474"/>
      <c r="AU220" s="474"/>
      <c r="AV220" s="474"/>
      <c r="AW220" s="474"/>
      <c r="AX220" s="474"/>
      <c r="AY220" s="474"/>
      <c r="AZ220" s="474"/>
      <c r="BA220" s="474"/>
      <c r="BB220" s="474"/>
      <c r="BC220" s="474"/>
      <c r="BD220" s="474"/>
      <c r="BE220" s="474"/>
      <c r="BF220" s="474"/>
      <c r="BG220" s="474"/>
      <c r="BH220" s="474"/>
      <c r="BI220" s="474"/>
      <c r="BJ220" s="474"/>
      <c r="BK220" s="474"/>
      <c r="BL220" s="474"/>
      <c r="BM220" s="474"/>
      <c r="BN220" s="474"/>
      <c r="BO220" s="474"/>
      <c r="BP220" s="474"/>
      <c r="BQ220" s="474"/>
      <c r="BR220" s="474"/>
      <c r="BS220" s="474"/>
      <c r="BT220" s="474"/>
      <c r="BU220" s="474"/>
      <c r="BV220" s="474"/>
      <c r="BW220" s="474"/>
      <c r="BX220" s="474"/>
      <c r="BY220" s="474"/>
      <c r="BZ220" s="474"/>
      <c r="CA220" s="474"/>
      <c r="CB220" s="474"/>
      <c r="CC220" s="474"/>
      <c r="CD220" s="474"/>
      <c r="CE220" s="474"/>
      <c r="CF220" s="474"/>
      <c r="CG220" s="474"/>
      <c r="CH220" s="474"/>
      <c r="CI220" s="474"/>
      <c r="CJ220" s="474"/>
      <c r="CK220" s="474"/>
      <c r="CL220" s="474"/>
      <c r="CM220" s="474"/>
      <c r="CN220" s="474"/>
      <c r="CO220" s="474"/>
      <c r="CP220" s="474"/>
      <c r="CQ220" s="474"/>
      <c r="CR220" s="474"/>
      <c r="CS220" s="474"/>
      <c r="CT220" s="474"/>
      <c r="CU220" s="474"/>
      <c r="CV220" s="474"/>
      <c r="CW220" s="474"/>
      <c r="CX220" s="474"/>
    </row>
    <row r="221" spans="1:102" x14ac:dyDescent="0.25">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474"/>
      <c r="AK221" s="474"/>
      <c r="AL221" s="474"/>
      <c r="AM221" s="474"/>
      <c r="AN221" s="474"/>
      <c r="AO221" s="474"/>
      <c r="AP221" s="474"/>
      <c r="AQ221" s="474"/>
      <c r="AR221" s="474"/>
      <c r="AS221" s="474"/>
      <c r="AT221" s="474"/>
      <c r="AU221" s="474"/>
      <c r="AV221" s="474"/>
      <c r="AW221" s="474"/>
      <c r="AX221" s="474"/>
      <c r="AY221" s="474"/>
      <c r="AZ221" s="474"/>
      <c r="BA221" s="474"/>
      <c r="BB221" s="474"/>
      <c r="BC221" s="474"/>
      <c r="BD221" s="474"/>
      <c r="BE221" s="474"/>
      <c r="BF221" s="474"/>
      <c r="BG221" s="474"/>
      <c r="BH221" s="474"/>
      <c r="BI221" s="474"/>
      <c r="BJ221" s="474"/>
      <c r="BK221" s="474"/>
      <c r="BL221" s="474"/>
      <c r="BM221" s="474"/>
      <c r="BN221" s="474"/>
      <c r="BO221" s="474"/>
      <c r="BP221" s="474"/>
      <c r="BQ221" s="474"/>
      <c r="BR221" s="474"/>
      <c r="BS221" s="474"/>
      <c r="BT221" s="474"/>
      <c r="BU221" s="474"/>
      <c r="BV221" s="474"/>
      <c r="BW221" s="474"/>
      <c r="BX221" s="474"/>
      <c r="BY221" s="474"/>
      <c r="BZ221" s="474"/>
      <c r="CA221" s="474"/>
      <c r="CB221" s="474"/>
      <c r="CC221" s="474"/>
      <c r="CD221" s="474"/>
      <c r="CE221" s="474"/>
      <c r="CF221" s="474"/>
      <c r="CG221" s="474"/>
      <c r="CH221" s="474"/>
      <c r="CI221" s="474"/>
      <c r="CJ221" s="474"/>
      <c r="CK221" s="474"/>
      <c r="CL221" s="474"/>
      <c r="CM221" s="474"/>
      <c r="CN221" s="474"/>
      <c r="CO221" s="474"/>
      <c r="CP221" s="474"/>
      <c r="CQ221" s="474"/>
      <c r="CR221" s="474"/>
      <c r="CS221" s="474"/>
      <c r="CT221" s="474"/>
      <c r="CU221" s="474"/>
      <c r="CV221" s="474"/>
      <c r="CW221" s="474"/>
      <c r="CX221" s="474"/>
    </row>
    <row r="222" spans="1:102" x14ac:dyDescent="0.25">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474"/>
      <c r="AK222" s="474"/>
      <c r="AL222" s="474"/>
      <c r="AM222" s="474"/>
      <c r="AN222" s="474"/>
      <c r="AO222" s="474"/>
      <c r="AP222" s="474"/>
      <c r="AQ222" s="474"/>
      <c r="AR222" s="474"/>
      <c r="AS222" s="474"/>
      <c r="AT222" s="474"/>
      <c r="AU222" s="474"/>
      <c r="AV222" s="474"/>
      <c r="AW222" s="474"/>
      <c r="AX222" s="474"/>
      <c r="AY222" s="474"/>
      <c r="AZ222" s="474"/>
      <c r="BA222" s="474"/>
      <c r="BB222" s="474"/>
      <c r="BC222" s="474"/>
      <c r="BD222" s="474"/>
      <c r="BE222" s="474"/>
      <c r="BF222" s="474"/>
      <c r="BG222" s="474"/>
      <c r="BH222" s="474"/>
      <c r="BI222" s="474"/>
      <c r="BJ222" s="474"/>
      <c r="BK222" s="474"/>
      <c r="BL222" s="474"/>
      <c r="BM222" s="474"/>
      <c r="BN222" s="474"/>
      <c r="BO222" s="474"/>
      <c r="BP222" s="474"/>
      <c r="BQ222" s="474"/>
      <c r="BR222" s="474"/>
      <c r="BS222" s="474"/>
      <c r="BT222" s="474"/>
      <c r="BU222" s="474"/>
      <c r="BV222" s="474"/>
      <c r="BW222" s="474"/>
      <c r="BX222" s="474"/>
      <c r="BY222" s="474"/>
      <c r="BZ222" s="474"/>
      <c r="CA222" s="474"/>
      <c r="CB222" s="474"/>
      <c r="CC222" s="474"/>
      <c r="CD222" s="474"/>
      <c r="CE222" s="474"/>
      <c r="CF222" s="474"/>
      <c r="CG222" s="474"/>
      <c r="CH222" s="474"/>
      <c r="CI222" s="474"/>
      <c r="CJ222" s="474"/>
      <c r="CK222" s="474"/>
      <c r="CL222" s="474"/>
      <c r="CM222" s="474"/>
      <c r="CN222" s="474"/>
      <c r="CO222" s="474"/>
      <c r="CP222" s="474"/>
      <c r="CQ222" s="474"/>
      <c r="CR222" s="474"/>
      <c r="CS222" s="474"/>
      <c r="CT222" s="474"/>
      <c r="CU222" s="474"/>
      <c r="CV222" s="474"/>
      <c r="CW222" s="474"/>
      <c r="CX222" s="474"/>
    </row>
    <row r="223" spans="1:102" x14ac:dyDescent="0.25">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474"/>
      <c r="AK223" s="474"/>
      <c r="AL223" s="474"/>
      <c r="AM223" s="474"/>
      <c r="AN223" s="474"/>
      <c r="AO223" s="474"/>
      <c r="AP223" s="474"/>
      <c r="AQ223" s="474"/>
      <c r="AR223" s="474"/>
      <c r="AS223" s="474"/>
      <c r="AT223" s="474"/>
      <c r="AU223" s="474"/>
      <c r="AV223" s="474"/>
      <c r="AW223" s="474"/>
      <c r="AX223" s="474"/>
      <c r="AY223" s="474"/>
      <c r="AZ223" s="474"/>
      <c r="BA223" s="474"/>
      <c r="BB223" s="474"/>
      <c r="BC223" s="474"/>
      <c r="BD223" s="474"/>
      <c r="BE223" s="474"/>
      <c r="BF223" s="474"/>
      <c r="BG223" s="474"/>
      <c r="BH223" s="474"/>
      <c r="BI223" s="474"/>
      <c r="BJ223" s="474"/>
      <c r="BK223" s="474"/>
      <c r="BL223" s="474"/>
      <c r="BM223" s="474"/>
      <c r="BN223" s="474"/>
      <c r="BO223" s="474"/>
      <c r="BP223" s="474"/>
      <c r="BQ223" s="474"/>
      <c r="BR223" s="474"/>
      <c r="BS223" s="474"/>
      <c r="BT223" s="474"/>
      <c r="BU223" s="474"/>
      <c r="BV223" s="474"/>
      <c r="BW223" s="474"/>
      <c r="BX223" s="474"/>
      <c r="BY223" s="474"/>
      <c r="BZ223" s="474"/>
      <c r="CA223" s="474"/>
      <c r="CB223" s="474"/>
      <c r="CC223" s="474"/>
      <c r="CD223" s="474"/>
      <c r="CE223" s="474"/>
      <c r="CF223" s="474"/>
      <c r="CG223" s="474"/>
      <c r="CH223" s="474"/>
      <c r="CI223" s="474"/>
      <c r="CJ223" s="474"/>
      <c r="CK223" s="474"/>
      <c r="CL223" s="474"/>
      <c r="CM223" s="474"/>
      <c r="CN223" s="474"/>
      <c r="CO223" s="474"/>
      <c r="CP223" s="474"/>
      <c r="CQ223" s="474"/>
      <c r="CR223" s="474"/>
      <c r="CS223" s="474"/>
      <c r="CT223" s="474"/>
      <c r="CU223" s="474"/>
      <c r="CV223" s="474"/>
      <c r="CW223" s="474"/>
      <c r="CX223" s="474"/>
    </row>
    <row r="224" spans="1:102" x14ac:dyDescent="0.25">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474"/>
      <c r="AK224" s="474"/>
      <c r="AL224" s="474"/>
      <c r="AM224" s="474"/>
      <c r="AN224" s="474"/>
      <c r="AO224" s="474"/>
      <c r="AP224" s="474"/>
      <c r="AQ224" s="474"/>
      <c r="AR224" s="474"/>
      <c r="AS224" s="474"/>
      <c r="AT224" s="474"/>
      <c r="AU224" s="474"/>
      <c r="AV224" s="474"/>
      <c r="AW224" s="474"/>
      <c r="AX224" s="474"/>
      <c r="AY224" s="474"/>
      <c r="AZ224" s="474"/>
      <c r="BA224" s="474"/>
      <c r="BB224" s="474"/>
      <c r="BC224" s="474"/>
      <c r="BD224" s="474"/>
      <c r="BE224" s="474"/>
      <c r="BF224" s="474"/>
      <c r="BG224" s="474"/>
      <c r="BH224" s="474"/>
      <c r="BI224" s="474"/>
      <c r="BJ224" s="474"/>
      <c r="BK224" s="474"/>
      <c r="BL224" s="474"/>
      <c r="BM224" s="474"/>
      <c r="BN224" s="474"/>
      <c r="BO224" s="474"/>
      <c r="BP224" s="474"/>
      <c r="BQ224" s="474"/>
      <c r="BR224" s="474"/>
      <c r="BS224" s="474"/>
      <c r="BT224" s="474"/>
      <c r="BU224" s="474"/>
      <c r="BV224" s="474"/>
      <c r="BW224" s="474"/>
      <c r="BX224" s="474"/>
      <c r="BY224" s="474"/>
      <c r="BZ224" s="474"/>
      <c r="CA224" s="474"/>
      <c r="CB224" s="474"/>
      <c r="CC224" s="474"/>
      <c r="CD224" s="474"/>
      <c r="CE224" s="474"/>
      <c r="CF224" s="474"/>
      <c r="CG224" s="474"/>
      <c r="CH224" s="474"/>
      <c r="CI224" s="474"/>
      <c r="CJ224" s="474"/>
      <c r="CK224" s="474"/>
      <c r="CL224" s="474"/>
      <c r="CM224" s="474"/>
      <c r="CN224" s="474"/>
      <c r="CO224" s="474"/>
      <c r="CP224" s="474"/>
      <c r="CQ224" s="474"/>
      <c r="CR224" s="474"/>
      <c r="CS224" s="474"/>
      <c r="CT224" s="474"/>
      <c r="CU224" s="474"/>
      <c r="CV224" s="474"/>
      <c r="CW224" s="474"/>
      <c r="CX224" s="474"/>
    </row>
    <row r="225" spans="1:102" x14ac:dyDescent="0.25">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4"/>
      <c r="AD225" s="474"/>
      <c r="AE225" s="474"/>
      <c r="AF225" s="474"/>
      <c r="AG225" s="474"/>
      <c r="AH225" s="474"/>
      <c r="AI225" s="474"/>
      <c r="AJ225" s="474"/>
      <c r="AK225" s="474"/>
      <c r="AL225" s="474"/>
      <c r="AM225" s="474"/>
      <c r="AN225" s="474"/>
      <c r="AO225" s="474"/>
      <c r="AP225" s="474"/>
      <c r="AQ225" s="474"/>
      <c r="AR225" s="474"/>
      <c r="AS225" s="474"/>
      <c r="AT225" s="474"/>
      <c r="AU225" s="474"/>
      <c r="AV225" s="474"/>
      <c r="AW225" s="474"/>
      <c r="AX225" s="474"/>
      <c r="AY225" s="474"/>
      <c r="AZ225" s="474"/>
      <c r="BA225" s="474"/>
      <c r="BB225" s="474"/>
      <c r="BC225" s="474"/>
      <c r="BD225" s="474"/>
      <c r="BE225" s="474"/>
      <c r="BF225" s="474"/>
      <c r="BG225" s="474"/>
      <c r="BH225" s="474"/>
      <c r="BI225" s="474"/>
      <c r="BJ225" s="474"/>
      <c r="BK225" s="474"/>
      <c r="BL225" s="474"/>
      <c r="BM225" s="474"/>
      <c r="BN225" s="474"/>
      <c r="BO225" s="474"/>
      <c r="BP225" s="474"/>
      <c r="BQ225" s="474"/>
      <c r="BR225" s="474"/>
      <c r="BS225" s="474"/>
      <c r="BT225" s="474"/>
      <c r="BU225" s="474"/>
      <c r="BV225" s="474"/>
      <c r="BW225" s="474"/>
      <c r="BX225" s="474"/>
      <c r="BY225" s="474"/>
      <c r="BZ225" s="474"/>
      <c r="CA225" s="474"/>
      <c r="CB225" s="474"/>
      <c r="CC225" s="474"/>
      <c r="CD225" s="474"/>
      <c r="CE225" s="474"/>
      <c r="CF225" s="474"/>
      <c r="CG225" s="474"/>
      <c r="CH225" s="474"/>
      <c r="CI225" s="474"/>
      <c r="CJ225" s="474"/>
      <c r="CK225" s="474"/>
      <c r="CL225" s="474"/>
      <c r="CM225" s="474"/>
      <c r="CN225" s="474"/>
      <c r="CO225" s="474"/>
      <c r="CP225" s="474"/>
      <c r="CQ225" s="474"/>
      <c r="CR225" s="474"/>
      <c r="CS225" s="474"/>
      <c r="CT225" s="474"/>
      <c r="CU225" s="474"/>
      <c r="CV225" s="474"/>
      <c r="CW225" s="474"/>
      <c r="CX225" s="474"/>
    </row>
    <row r="226" spans="1:102" x14ac:dyDescent="0.25">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4"/>
      <c r="AD226" s="474"/>
      <c r="AE226" s="474"/>
      <c r="AF226" s="474"/>
      <c r="AG226" s="474"/>
      <c r="AH226" s="474"/>
      <c r="AI226" s="474"/>
      <c r="AJ226" s="474"/>
      <c r="AK226" s="474"/>
      <c r="AL226" s="474"/>
      <c r="AM226" s="474"/>
      <c r="AN226" s="474"/>
      <c r="AO226" s="474"/>
      <c r="AP226" s="474"/>
      <c r="AQ226" s="474"/>
      <c r="AR226" s="474"/>
      <c r="AS226" s="474"/>
      <c r="AT226" s="474"/>
      <c r="AU226" s="474"/>
      <c r="AV226" s="474"/>
      <c r="AW226" s="474"/>
      <c r="AX226" s="474"/>
      <c r="AY226" s="474"/>
      <c r="AZ226" s="474"/>
      <c r="BA226" s="474"/>
      <c r="BB226" s="474"/>
      <c r="BC226" s="474"/>
      <c r="BD226" s="474"/>
      <c r="BE226" s="474"/>
      <c r="BF226" s="474"/>
      <c r="BG226" s="474"/>
      <c r="BH226" s="474"/>
      <c r="BI226" s="474"/>
      <c r="BJ226" s="474"/>
      <c r="BK226" s="474"/>
      <c r="BL226" s="474"/>
      <c r="BM226" s="474"/>
      <c r="BN226" s="474"/>
      <c r="BO226" s="474"/>
      <c r="BP226" s="474"/>
      <c r="BQ226" s="474"/>
      <c r="BR226" s="474"/>
      <c r="BS226" s="474"/>
      <c r="BT226" s="474"/>
      <c r="BU226" s="474"/>
      <c r="BV226" s="474"/>
      <c r="BW226" s="474"/>
      <c r="BX226" s="474"/>
      <c r="BY226" s="474"/>
      <c r="BZ226" s="474"/>
      <c r="CA226" s="474"/>
      <c r="CB226" s="474"/>
      <c r="CC226" s="474"/>
      <c r="CD226" s="474"/>
      <c r="CE226" s="474"/>
      <c r="CF226" s="474"/>
      <c r="CG226" s="474"/>
      <c r="CH226" s="474"/>
      <c r="CI226" s="474"/>
      <c r="CJ226" s="474"/>
      <c r="CK226" s="474"/>
      <c r="CL226" s="474"/>
      <c r="CM226" s="474"/>
      <c r="CN226" s="474"/>
      <c r="CO226" s="474"/>
      <c r="CP226" s="474"/>
      <c r="CQ226" s="474"/>
      <c r="CR226" s="474"/>
      <c r="CS226" s="474"/>
      <c r="CT226" s="474"/>
      <c r="CU226" s="474"/>
      <c r="CV226" s="474"/>
      <c r="CW226" s="474"/>
      <c r="CX226" s="474"/>
    </row>
    <row r="227" spans="1:102" x14ac:dyDescent="0.25">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c r="W227" s="474"/>
      <c r="X227" s="474"/>
      <c r="Y227" s="474"/>
      <c r="Z227" s="474"/>
      <c r="AA227" s="474"/>
      <c r="AB227" s="474"/>
      <c r="AC227" s="474"/>
      <c r="AD227" s="474"/>
      <c r="AE227" s="474"/>
      <c r="AF227" s="474"/>
      <c r="AG227" s="474"/>
      <c r="AH227" s="474"/>
      <c r="AI227" s="474"/>
      <c r="AJ227" s="474"/>
      <c r="AK227" s="474"/>
      <c r="AL227" s="474"/>
      <c r="AM227" s="474"/>
      <c r="AN227" s="474"/>
      <c r="AO227" s="474"/>
      <c r="AP227" s="474"/>
      <c r="AQ227" s="474"/>
      <c r="AR227" s="474"/>
      <c r="AS227" s="474"/>
      <c r="AT227" s="474"/>
      <c r="AU227" s="474"/>
      <c r="AV227" s="474"/>
      <c r="AW227" s="474"/>
      <c r="AX227" s="474"/>
      <c r="AY227" s="474"/>
      <c r="AZ227" s="474"/>
      <c r="BA227" s="474"/>
      <c r="BB227" s="474"/>
      <c r="BC227" s="474"/>
      <c r="BD227" s="474"/>
      <c r="BE227" s="474"/>
      <c r="BF227" s="474"/>
      <c r="BG227" s="474"/>
      <c r="BH227" s="474"/>
      <c r="BI227" s="474"/>
      <c r="BJ227" s="474"/>
      <c r="BK227" s="474"/>
      <c r="BL227" s="474"/>
      <c r="BM227" s="474"/>
      <c r="BN227" s="474"/>
      <c r="BO227" s="474"/>
      <c r="BP227" s="474"/>
      <c r="BQ227" s="474"/>
      <c r="BR227" s="474"/>
      <c r="BS227" s="474"/>
      <c r="BT227" s="474"/>
      <c r="BU227" s="474"/>
      <c r="BV227" s="474"/>
      <c r="BW227" s="474"/>
      <c r="BX227" s="474"/>
      <c r="BY227" s="474"/>
      <c r="BZ227" s="474"/>
      <c r="CA227" s="474"/>
      <c r="CB227" s="474"/>
      <c r="CC227" s="474"/>
      <c r="CD227" s="474"/>
      <c r="CE227" s="474"/>
      <c r="CF227" s="474"/>
      <c r="CG227" s="474"/>
      <c r="CH227" s="474"/>
      <c r="CI227" s="474"/>
      <c r="CJ227" s="474"/>
      <c r="CK227" s="474"/>
      <c r="CL227" s="474"/>
      <c r="CM227" s="474"/>
      <c r="CN227" s="474"/>
      <c r="CO227" s="474"/>
      <c r="CP227" s="474"/>
      <c r="CQ227" s="474"/>
      <c r="CR227" s="474"/>
      <c r="CS227" s="474"/>
      <c r="CT227" s="474"/>
      <c r="CU227" s="474"/>
      <c r="CV227" s="474"/>
      <c r="CW227" s="474"/>
      <c r="CX227" s="474"/>
    </row>
    <row r="228" spans="1:102" x14ac:dyDescent="0.25">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c r="W228" s="474"/>
      <c r="X228" s="474"/>
      <c r="Y228" s="474"/>
      <c r="Z228" s="474"/>
      <c r="AA228" s="474"/>
      <c r="AB228" s="474"/>
      <c r="AC228" s="474"/>
      <c r="AD228" s="474"/>
      <c r="AE228" s="474"/>
      <c r="AF228" s="474"/>
      <c r="AG228" s="474"/>
      <c r="AH228" s="474"/>
      <c r="AI228" s="474"/>
      <c r="AJ228" s="474"/>
      <c r="AK228" s="474"/>
      <c r="AL228" s="474"/>
      <c r="AM228" s="474"/>
      <c r="AN228" s="474"/>
      <c r="AO228" s="474"/>
      <c r="AP228" s="474"/>
      <c r="AQ228" s="474"/>
      <c r="AR228" s="474"/>
      <c r="AS228" s="474"/>
      <c r="AT228" s="474"/>
      <c r="AU228" s="474"/>
      <c r="AV228" s="474"/>
      <c r="AW228" s="474"/>
      <c r="AX228" s="474"/>
      <c r="AY228" s="474"/>
      <c r="AZ228" s="474"/>
      <c r="BA228" s="474"/>
      <c r="BB228" s="474"/>
      <c r="BC228" s="474"/>
      <c r="BD228" s="474"/>
      <c r="BE228" s="474"/>
      <c r="BF228" s="474"/>
      <c r="BG228" s="474"/>
      <c r="BH228" s="474"/>
      <c r="BI228" s="474"/>
      <c r="BJ228" s="474"/>
      <c r="BK228" s="474"/>
      <c r="BL228" s="474"/>
      <c r="BM228" s="474"/>
      <c r="BN228" s="474"/>
      <c r="BO228" s="474"/>
      <c r="BP228" s="474"/>
      <c r="BQ228" s="474"/>
      <c r="BR228" s="474"/>
      <c r="BS228" s="474"/>
      <c r="BT228" s="474"/>
      <c r="BU228" s="474"/>
      <c r="BV228" s="474"/>
      <c r="BW228" s="474"/>
      <c r="BX228" s="474"/>
      <c r="BY228" s="474"/>
      <c r="BZ228" s="474"/>
      <c r="CA228" s="474"/>
      <c r="CB228" s="474"/>
      <c r="CC228" s="474"/>
      <c r="CD228" s="474"/>
      <c r="CE228" s="474"/>
      <c r="CF228" s="474"/>
      <c r="CG228" s="474"/>
      <c r="CH228" s="474"/>
      <c r="CI228" s="474"/>
      <c r="CJ228" s="474"/>
      <c r="CK228" s="474"/>
      <c r="CL228" s="474"/>
      <c r="CM228" s="474"/>
      <c r="CN228" s="474"/>
      <c r="CO228" s="474"/>
      <c r="CP228" s="474"/>
      <c r="CQ228" s="474"/>
      <c r="CR228" s="474"/>
      <c r="CS228" s="474"/>
      <c r="CT228" s="474"/>
      <c r="CU228" s="474"/>
      <c r="CV228" s="474"/>
      <c r="CW228" s="474"/>
      <c r="CX228" s="474"/>
    </row>
    <row r="229" spans="1:102" x14ac:dyDescent="0.25">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c r="W229" s="474"/>
      <c r="X229" s="474"/>
      <c r="Y229" s="474"/>
      <c r="Z229" s="474"/>
      <c r="AA229" s="474"/>
      <c r="AB229" s="474"/>
      <c r="AC229" s="474"/>
      <c r="AD229" s="474"/>
      <c r="AE229" s="474"/>
      <c r="AF229" s="474"/>
      <c r="AG229" s="474"/>
      <c r="AH229" s="474"/>
      <c r="AI229" s="474"/>
      <c r="AJ229" s="474"/>
      <c r="AK229" s="474"/>
      <c r="AL229" s="474"/>
      <c r="AM229" s="474"/>
      <c r="AN229" s="474"/>
      <c r="AO229" s="474"/>
      <c r="AP229" s="474"/>
      <c r="AQ229" s="474"/>
      <c r="AR229" s="474"/>
      <c r="AS229" s="474"/>
      <c r="AT229" s="474"/>
      <c r="AU229" s="474"/>
      <c r="AV229" s="474"/>
      <c r="AW229" s="474"/>
      <c r="AX229" s="474"/>
      <c r="AY229" s="474"/>
      <c r="AZ229" s="474"/>
      <c r="BA229" s="474"/>
      <c r="BB229" s="474"/>
      <c r="BC229" s="474"/>
      <c r="BD229" s="474"/>
      <c r="BE229" s="474"/>
      <c r="BF229" s="474"/>
      <c r="BG229" s="474"/>
      <c r="BH229" s="474"/>
      <c r="BI229" s="474"/>
      <c r="BJ229" s="474"/>
      <c r="BK229" s="474"/>
      <c r="BL229" s="474"/>
      <c r="BM229" s="474"/>
      <c r="BN229" s="474"/>
      <c r="BO229" s="474"/>
      <c r="BP229" s="474"/>
      <c r="BQ229" s="474"/>
      <c r="BR229" s="474"/>
      <c r="BS229" s="474"/>
      <c r="BT229" s="474"/>
      <c r="BU229" s="474"/>
      <c r="BV229" s="474"/>
      <c r="BW229" s="474"/>
      <c r="BX229" s="474"/>
      <c r="BY229" s="474"/>
      <c r="BZ229" s="474"/>
      <c r="CA229" s="474"/>
      <c r="CB229" s="474"/>
      <c r="CC229" s="474"/>
      <c r="CD229" s="474"/>
      <c r="CE229" s="474"/>
      <c r="CF229" s="474"/>
      <c r="CG229" s="474"/>
      <c r="CH229" s="474"/>
      <c r="CI229" s="474"/>
      <c r="CJ229" s="474"/>
      <c r="CK229" s="474"/>
      <c r="CL229" s="474"/>
      <c r="CM229" s="474"/>
      <c r="CN229" s="474"/>
      <c r="CO229" s="474"/>
      <c r="CP229" s="474"/>
      <c r="CQ229" s="474"/>
      <c r="CR229" s="474"/>
      <c r="CS229" s="474"/>
      <c r="CT229" s="474"/>
      <c r="CU229" s="474"/>
      <c r="CV229" s="474"/>
      <c r="CW229" s="474"/>
      <c r="CX229" s="474"/>
    </row>
    <row r="230" spans="1:102" x14ac:dyDescent="0.25">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4"/>
      <c r="AD230" s="474"/>
      <c r="AE230" s="474"/>
      <c r="AF230" s="474"/>
      <c r="AG230" s="474"/>
      <c r="AH230" s="474"/>
      <c r="AI230" s="474"/>
      <c r="AJ230" s="474"/>
      <c r="AK230" s="474"/>
      <c r="AL230" s="474"/>
      <c r="AM230" s="474"/>
      <c r="AN230" s="474"/>
      <c r="AO230" s="474"/>
      <c r="AP230" s="474"/>
      <c r="AQ230" s="474"/>
      <c r="AR230" s="474"/>
      <c r="AS230" s="474"/>
      <c r="AT230" s="474"/>
      <c r="AU230" s="474"/>
      <c r="AV230" s="474"/>
      <c r="AW230" s="474"/>
      <c r="AX230" s="474"/>
      <c r="AY230" s="474"/>
      <c r="AZ230" s="474"/>
      <c r="BA230" s="474"/>
      <c r="BB230" s="474"/>
      <c r="BC230" s="474"/>
      <c r="BD230" s="474"/>
      <c r="BE230" s="474"/>
      <c r="BF230" s="474"/>
      <c r="BG230" s="474"/>
      <c r="BH230" s="474"/>
      <c r="BI230" s="474"/>
      <c r="BJ230" s="474"/>
      <c r="BK230" s="474"/>
      <c r="BL230" s="474"/>
      <c r="BM230" s="474"/>
      <c r="BN230" s="474"/>
      <c r="BO230" s="474"/>
      <c r="BP230" s="474"/>
      <c r="BQ230" s="474"/>
      <c r="BR230" s="474"/>
      <c r="BS230" s="474"/>
      <c r="BT230" s="474"/>
      <c r="BU230" s="474"/>
      <c r="BV230" s="474"/>
      <c r="BW230" s="474"/>
      <c r="BX230" s="474"/>
      <c r="BY230" s="474"/>
      <c r="BZ230" s="474"/>
      <c r="CA230" s="474"/>
      <c r="CB230" s="474"/>
      <c r="CC230" s="474"/>
      <c r="CD230" s="474"/>
      <c r="CE230" s="474"/>
      <c r="CF230" s="474"/>
      <c r="CG230" s="474"/>
      <c r="CH230" s="474"/>
      <c r="CI230" s="474"/>
      <c r="CJ230" s="474"/>
      <c r="CK230" s="474"/>
      <c r="CL230" s="474"/>
      <c r="CM230" s="474"/>
      <c r="CN230" s="474"/>
      <c r="CO230" s="474"/>
      <c r="CP230" s="474"/>
      <c r="CQ230" s="474"/>
      <c r="CR230" s="474"/>
      <c r="CS230" s="474"/>
      <c r="CT230" s="474"/>
      <c r="CU230" s="474"/>
      <c r="CV230" s="474"/>
      <c r="CW230" s="474"/>
      <c r="CX230" s="474"/>
    </row>
    <row r="231" spans="1:102" x14ac:dyDescent="0.25">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c r="AA231" s="474"/>
      <c r="AB231" s="474"/>
      <c r="AC231" s="474"/>
      <c r="AD231" s="474"/>
      <c r="AE231" s="474"/>
      <c r="AF231" s="474"/>
      <c r="AG231" s="474"/>
      <c r="AH231" s="474"/>
      <c r="AI231" s="474"/>
      <c r="AJ231" s="474"/>
      <c r="AK231" s="474"/>
      <c r="AL231" s="474"/>
      <c r="AM231" s="474"/>
      <c r="AN231" s="474"/>
      <c r="AO231" s="474"/>
      <c r="AP231" s="474"/>
      <c r="AQ231" s="474"/>
      <c r="AR231" s="474"/>
      <c r="AS231" s="474"/>
      <c r="AT231" s="474"/>
      <c r="AU231" s="474"/>
      <c r="AV231" s="474"/>
      <c r="AW231" s="474"/>
      <c r="AX231" s="474"/>
      <c r="AY231" s="474"/>
      <c r="AZ231" s="474"/>
      <c r="BA231" s="474"/>
      <c r="BB231" s="474"/>
      <c r="BC231" s="474"/>
      <c r="BD231" s="474"/>
      <c r="BE231" s="474"/>
      <c r="BF231" s="474"/>
      <c r="BG231" s="474"/>
      <c r="BH231" s="474"/>
      <c r="BI231" s="474"/>
      <c r="BJ231" s="474"/>
      <c r="BK231" s="474"/>
      <c r="BL231" s="474"/>
      <c r="BM231" s="474"/>
      <c r="BN231" s="474"/>
      <c r="BO231" s="474"/>
      <c r="BP231" s="474"/>
      <c r="BQ231" s="474"/>
      <c r="BR231" s="474"/>
      <c r="BS231" s="474"/>
      <c r="BT231" s="474"/>
      <c r="BU231" s="474"/>
      <c r="BV231" s="474"/>
      <c r="BW231" s="474"/>
      <c r="BX231" s="474"/>
      <c r="BY231" s="474"/>
      <c r="BZ231" s="474"/>
      <c r="CA231" s="474"/>
      <c r="CB231" s="474"/>
      <c r="CC231" s="474"/>
      <c r="CD231" s="474"/>
      <c r="CE231" s="474"/>
      <c r="CF231" s="474"/>
      <c r="CG231" s="474"/>
      <c r="CH231" s="474"/>
      <c r="CI231" s="474"/>
      <c r="CJ231" s="474"/>
      <c r="CK231" s="474"/>
      <c r="CL231" s="474"/>
      <c r="CM231" s="474"/>
      <c r="CN231" s="474"/>
      <c r="CO231" s="474"/>
      <c r="CP231" s="474"/>
      <c r="CQ231" s="474"/>
      <c r="CR231" s="474"/>
      <c r="CS231" s="474"/>
      <c r="CT231" s="474"/>
      <c r="CU231" s="474"/>
      <c r="CV231" s="474"/>
      <c r="CW231" s="474"/>
      <c r="CX231" s="474"/>
    </row>
    <row r="232" spans="1:102" x14ac:dyDescent="0.25">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c r="W232" s="474"/>
      <c r="X232" s="474"/>
      <c r="Y232" s="474"/>
      <c r="Z232" s="474"/>
      <c r="AA232" s="474"/>
      <c r="AB232" s="474"/>
      <c r="AC232" s="474"/>
      <c r="AD232" s="474"/>
      <c r="AE232" s="474"/>
      <c r="AF232" s="474"/>
      <c r="AG232" s="474"/>
      <c r="AH232" s="474"/>
      <c r="AI232" s="474"/>
      <c r="AJ232" s="474"/>
      <c r="AK232" s="474"/>
      <c r="AL232" s="474"/>
      <c r="AM232" s="474"/>
      <c r="AN232" s="474"/>
      <c r="AO232" s="474"/>
      <c r="AP232" s="474"/>
      <c r="AQ232" s="474"/>
      <c r="AR232" s="474"/>
      <c r="AS232" s="474"/>
      <c r="AT232" s="474"/>
      <c r="AU232" s="474"/>
      <c r="AV232" s="474"/>
      <c r="AW232" s="474"/>
      <c r="AX232" s="474"/>
      <c r="AY232" s="474"/>
      <c r="AZ232" s="474"/>
      <c r="BA232" s="474"/>
      <c r="BB232" s="474"/>
      <c r="BC232" s="474"/>
      <c r="BD232" s="474"/>
      <c r="BE232" s="474"/>
      <c r="BF232" s="474"/>
      <c r="BG232" s="474"/>
      <c r="BH232" s="474"/>
      <c r="BI232" s="474"/>
      <c r="BJ232" s="474"/>
      <c r="BK232" s="474"/>
      <c r="BL232" s="474"/>
      <c r="BM232" s="474"/>
      <c r="BN232" s="474"/>
      <c r="BO232" s="474"/>
      <c r="BP232" s="474"/>
      <c r="BQ232" s="474"/>
      <c r="BR232" s="474"/>
      <c r="BS232" s="474"/>
      <c r="BT232" s="474"/>
      <c r="BU232" s="474"/>
      <c r="BV232" s="474"/>
      <c r="BW232" s="474"/>
      <c r="BX232" s="474"/>
      <c r="BY232" s="474"/>
      <c r="BZ232" s="474"/>
      <c r="CA232" s="474"/>
      <c r="CB232" s="474"/>
      <c r="CC232" s="474"/>
      <c r="CD232" s="474"/>
      <c r="CE232" s="474"/>
      <c r="CF232" s="474"/>
      <c r="CG232" s="474"/>
      <c r="CH232" s="474"/>
      <c r="CI232" s="474"/>
      <c r="CJ232" s="474"/>
      <c r="CK232" s="474"/>
      <c r="CL232" s="474"/>
      <c r="CM232" s="474"/>
      <c r="CN232" s="474"/>
      <c r="CO232" s="474"/>
      <c r="CP232" s="474"/>
      <c r="CQ232" s="474"/>
      <c r="CR232" s="474"/>
      <c r="CS232" s="474"/>
      <c r="CT232" s="474"/>
      <c r="CU232" s="474"/>
      <c r="CV232" s="474"/>
      <c r="CW232" s="474"/>
      <c r="CX232" s="474"/>
    </row>
    <row r="233" spans="1:102" x14ac:dyDescent="0.25">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c r="W233" s="474"/>
      <c r="X233" s="474"/>
      <c r="Y233" s="474"/>
      <c r="Z233" s="474"/>
      <c r="AA233" s="474"/>
      <c r="AB233" s="474"/>
      <c r="AC233" s="474"/>
      <c r="AD233" s="474"/>
      <c r="AE233" s="474"/>
      <c r="AF233" s="474"/>
      <c r="AG233" s="474"/>
      <c r="AH233" s="474"/>
      <c r="AI233" s="474"/>
      <c r="AJ233" s="474"/>
      <c r="AK233" s="474"/>
      <c r="AL233" s="474"/>
      <c r="AM233" s="474"/>
      <c r="AN233" s="474"/>
      <c r="AO233" s="474"/>
      <c r="AP233" s="474"/>
      <c r="AQ233" s="474"/>
      <c r="AR233" s="474"/>
      <c r="AS233" s="474"/>
      <c r="AT233" s="474"/>
      <c r="AU233" s="474"/>
      <c r="AV233" s="474"/>
      <c r="AW233" s="474"/>
      <c r="AX233" s="474"/>
      <c r="AY233" s="474"/>
      <c r="AZ233" s="474"/>
      <c r="BA233" s="474"/>
      <c r="BB233" s="474"/>
      <c r="BC233" s="474"/>
      <c r="BD233" s="474"/>
      <c r="BE233" s="474"/>
      <c r="BF233" s="474"/>
      <c r="BG233" s="474"/>
      <c r="BH233" s="474"/>
      <c r="BI233" s="474"/>
      <c r="BJ233" s="474"/>
      <c r="BK233" s="474"/>
      <c r="BL233" s="474"/>
      <c r="BM233" s="474"/>
      <c r="BN233" s="474"/>
      <c r="BO233" s="474"/>
      <c r="BP233" s="474"/>
      <c r="BQ233" s="474"/>
      <c r="BR233" s="474"/>
      <c r="BS233" s="474"/>
      <c r="BT233" s="474"/>
      <c r="BU233" s="474"/>
      <c r="BV233" s="474"/>
      <c r="BW233" s="474"/>
      <c r="BX233" s="474"/>
      <c r="BY233" s="474"/>
      <c r="BZ233" s="474"/>
      <c r="CA233" s="474"/>
      <c r="CB233" s="474"/>
      <c r="CC233" s="474"/>
      <c r="CD233" s="474"/>
      <c r="CE233" s="474"/>
      <c r="CF233" s="474"/>
      <c r="CG233" s="474"/>
      <c r="CH233" s="474"/>
      <c r="CI233" s="474"/>
      <c r="CJ233" s="474"/>
      <c r="CK233" s="474"/>
      <c r="CL233" s="474"/>
      <c r="CM233" s="474"/>
      <c r="CN233" s="474"/>
      <c r="CO233" s="474"/>
      <c r="CP233" s="474"/>
      <c r="CQ233" s="474"/>
      <c r="CR233" s="474"/>
      <c r="CS233" s="474"/>
      <c r="CT233" s="474"/>
      <c r="CU233" s="474"/>
      <c r="CV233" s="474"/>
      <c r="CW233" s="474"/>
      <c r="CX233" s="474"/>
    </row>
    <row r="234" spans="1:102" x14ac:dyDescent="0.25">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c r="W234" s="474"/>
      <c r="X234" s="474"/>
      <c r="Y234" s="474"/>
      <c r="Z234" s="474"/>
      <c r="AA234" s="474"/>
      <c r="AB234" s="474"/>
      <c r="AC234" s="474"/>
      <c r="AD234" s="474"/>
      <c r="AE234" s="474"/>
      <c r="AF234" s="474"/>
      <c r="AG234" s="474"/>
      <c r="AH234" s="474"/>
      <c r="AI234" s="474"/>
      <c r="AJ234" s="474"/>
      <c r="AK234" s="474"/>
      <c r="AL234" s="474"/>
      <c r="AM234" s="474"/>
      <c r="AN234" s="474"/>
      <c r="AO234" s="474"/>
      <c r="AP234" s="474"/>
      <c r="AQ234" s="474"/>
      <c r="AR234" s="474"/>
      <c r="AS234" s="474"/>
      <c r="AT234" s="474"/>
      <c r="AU234" s="474"/>
      <c r="AV234" s="474"/>
      <c r="AW234" s="474"/>
      <c r="AX234" s="474"/>
      <c r="AY234" s="474"/>
      <c r="AZ234" s="474"/>
      <c r="BA234" s="474"/>
      <c r="BB234" s="474"/>
      <c r="BC234" s="474"/>
      <c r="BD234" s="474"/>
      <c r="BE234" s="474"/>
      <c r="BF234" s="474"/>
      <c r="BG234" s="474"/>
      <c r="BH234" s="474"/>
      <c r="BI234" s="474"/>
      <c r="BJ234" s="474"/>
      <c r="BK234" s="474"/>
      <c r="BL234" s="474"/>
      <c r="BM234" s="474"/>
      <c r="BN234" s="474"/>
      <c r="BO234" s="474"/>
      <c r="BP234" s="474"/>
      <c r="BQ234" s="474"/>
      <c r="BR234" s="474"/>
      <c r="BS234" s="474"/>
      <c r="BT234" s="474"/>
      <c r="BU234" s="474"/>
      <c r="BV234" s="474"/>
      <c r="BW234" s="474"/>
      <c r="BX234" s="474"/>
      <c r="BY234" s="474"/>
      <c r="BZ234" s="474"/>
      <c r="CA234" s="474"/>
      <c r="CB234" s="474"/>
      <c r="CC234" s="474"/>
      <c r="CD234" s="474"/>
      <c r="CE234" s="474"/>
      <c r="CF234" s="474"/>
      <c r="CG234" s="474"/>
      <c r="CH234" s="474"/>
      <c r="CI234" s="474"/>
      <c r="CJ234" s="474"/>
      <c r="CK234" s="474"/>
      <c r="CL234" s="474"/>
      <c r="CM234" s="474"/>
      <c r="CN234" s="474"/>
      <c r="CO234" s="474"/>
      <c r="CP234" s="474"/>
      <c r="CQ234" s="474"/>
      <c r="CR234" s="474"/>
      <c r="CS234" s="474"/>
      <c r="CT234" s="474"/>
      <c r="CU234" s="474"/>
      <c r="CV234" s="474"/>
      <c r="CW234" s="474"/>
      <c r="CX234" s="474"/>
    </row>
    <row r="235" spans="1:102" x14ac:dyDescent="0.25">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c r="W235" s="474"/>
      <c r="X235" s="474"/>
      <c r="Y235" s="474"/>
      <c r="Z235" s="474"/>
      <c r="AA235" s="474"/>
      <c r="AB235" s="474"/>
      <c r="AC235" s="474"/>
      <c r="AD235" s="474"/>
      <c r="AE235" s="474"/>
      <c r="AF235" s="474"/>
      <c r="AG235" s="474"/>
      <c r="AH235" s="474"/>
      <c r="AI235" s="474"/>
      <c r="AJ235" s="474"/>
      <c r="AK235" s="474"/>
      <c r="AL235" s="474"/>
      <c r="AM235" s="474"/>
      <c r="AN235" s="474"/>
      <c r="AO235" s="474"/>
      <c r="AP235" s="474"/>
      <c r="AQ235" s="474"/>
      <c r="AR235" s="474"/>
      <c r="AS235" s="474"/>
      <c r="AT235" s="474"/>
      <c r="AU235" s="474"/>
      <c r="AV235" s="474"/>
      <c r="AW235" s="474"/>
      <c r="AX235" s="474"/>
      <c r="AY235" s="474"/>
      <c r="AZ235" s="474"/>
      <c r="BA235" s="474"/>
      <c r="BB235" s="474"/>
      <c r="BC235" s="474"/>
      <c r="BD235" s="474"/>
      <c r="BE235" s="474"/>
      <c r="BF235" s="474"/>
      <c r="BG235" s="474"/>
      <c r="BH235" s="474"/>
      <c r="BI235" s="474"/>
      <c r="BJ235" s="474"/>
      <c r="BK235" s="474"/>
      <c r="BL235" s="474"/>
      <c r="BM235" s="474"/>
      <c r="BN235" s="474"/>
      <c r="BO235" s="474"/>
      <c r="BP235" s="474"/>
      <c r="BQ235" s="474"/>
      <c r="BR235" s="474"/>
      <c r="BS235" s="474"/>
      <c r="BT235" s="474"/>
      <c r="BU235" s="474"/>
      <c r="BV235" s="474"/>
      <c r="BW235" s="474"/>
      <c r="BX235" s="474"/>
      <c r="BY235" s="474"/>
      <c r="BZ235" s="474"/>
      <c r="CA235" s="474"/>
      <c r="CB235" s="474"/>
      <c r="CC235" s="474"/>
      <c r="CD235" s="474"/>
      <c r="CE235" s="474"/>
      <c r="CF235" s="474"/>
      <c r="CG235" s="474"/>
      <c r="CH235" s="474"/>
      <c r="CI235" s="474"/>
      <c r="CJ235" s="474"/>
      <c r="CK235" s="474"/>
      <c r="CL235" s="474"/>
      <c r="CM235" s="474"/>
      <c r="CN235" s="474"/>
      <c r="CO235" s="474"/>
      <c r="CP235" s="474"/>
      <c r="CQ235" s="474"/>
      <c r="CR235" s="474"/>
      <c r="CS235" s="474"/>
      <c r="CT235" s="474"/>
      <c r="CU235" s="474"/>
      <c r="CV235" s="474"/>
      <c r="CW235" s="474"/>
      <c r="CX235" s="474"/>
    </row>
    <row r="236" spans="1:102" x14ac:dyDescent="0.25">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4"/>
      <c r="BC236" s="474"/>
      <c r="BD236" s="474"/>
      <c r="BE236" s="474"/>
      <c r="BF236" s="474"/>
      <c r="BG236" s="474"/>
      <c r="BH236" s="474"/>
      <c r="BI236" s="474"/>
      <c r="BJ236" s="474"/>
      <c r="BK236" s="474"/>
      <c r="BL236" s="474"/>
      <c r="BM236" s="474"/>
      <c r="BN236" s="474"/>
      <c r="BO236" s="474"/>
      <c r="BP236" s="474"/>
      <c r="BQ236" s="474"/>
      <c r="BR236" s="474"/>
      <c r="BS236" s="474"/>
      <c r="BT236" s="474"/>
      <c r="BU236" s="474"/>
      <c r="BV236" s="474"/>
      <c r="BW236" s="474"/>
      <c r="BX236" s="474"/>
      <c r="BY236" s="474"/>
      <c r="BZ236" s="474"/>
      <c r="CA236" s="474"/>
      <c r="CB236" s="474"/>
      <c r="CC236" s="474"/>
      <c r="CD236" s="474"/>
      <c r="CE236" s="474"/>
      <c r="CF236" s="474"/>
      <c r="CG236" s="474"/>
      <c r="CH236" s="474"/>
      <c r="CI236" s="474"/>
      <c r="CJ236" s="474"/>
      <c r="CK236" s="474"/>
      <c r="CL236" s="474"/>
      <c r="CM236" s="474"/>
      <c r="CN236" s="474"/>
      <c r="CO236" s="474"/>
      <c r="CP236" s="474"/>
      <c r="CQ236" s="474"/>
      <c r="CR236" s="474"/>
      <c r="CS236" s="474"/>
      <c r="CT236" s="474"/>
      <c r="CU236" s="474"/>
      <c r="CV236" s="474"/>
      <c r="CW236" s="474"/>
      <c r="CX236" s="474"/>
    </row>
    <row r="237" spans="1:102" x14ac:dyDescent="0.25">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c r="W237" s="474"/>
      <c r="X237" s="474"/>
      <c r="Y237" s="474"/>
      <c r="Z237" s="474"/>
      <c r="AA237" s="474"/>
      <c r="AB237" s="474"/>
      <c r="AC237" s="474"/>
      <c r="AD237" s="474"/>
      <c r="AE237" s="474"/>
      <c r="AF237" s="474"/>
      <c r="AG237" s="474"/>
      <c r="AH237" s="474"/>
      <c r="AI237" s="474"/>
      <c r="AJ237" s="474"/>
      <c r="AK237" s="474"/>
      <c r="AL237" s="474"/>
      <c r="AM237" s="474"/>
      <c r="AN237" s="474"/>
      <c r="AO237" s="474"/>
      <c r="AP237" s="474"/>
      <c r="AQ237" s="474"/>
      <c r="AR237" s="474"/>
      <c r="AS237" s="474"/>
      <c r="AT237" s="474"/>
      <c r="AU237" s="474"/>
      <c r="AV237" s="474"/>
      <c r="AW237" s="474"/>
      <c r="AX237" s="474"/>
      <c r="AY237" s="474"/>
      <c r="AZ237" s="474"/>
      <c r="BA237" s="474"/>
      <c r="BB237" s="474"/>
      <c r="BC237" s="474"/>
      <c r="BD237" s="474"/>
      <c r="BE237" s="474"/>
      <c r="BF237" s="474"/>
      <c r="BG237" s="474"/>
      <c r="BH237" s="474"/>
      <c r="BI237" s="474"/>
      <c r="BJ237" s="474"/>
      <c r="BK237" s="474"/>
      <c r="BL237" s="474"/>
      <c r="BM237" s="474"/>
      <c r="BN237" s="474"/>
      <c r="BO237" s="474"/>
      <c r="BP237" s="474"/>
      <c r="BQ237" s="474"/>
      <c r="BR237" s="474"/>
      <c r="BS237" s="474"/>
      <c r="BT237" s="474"/>
      <c r="BU237" s="474"/>
      <c r="BV237" s="474"/>
      <c r="BW237" s="474"/>
      <c r="BX237" s="474"/>
      <c r="BY237" s="474"/>
      <c r="BZ237" s="474"/>
      <c r="CA237" s="474"/>
      <c r="CB237" s="474"/>
      <c r="CC237" s="474"/>
      <c r="CD237" s="474"/>
      <c r="CE237" s="474"/>
      <c r="CF237" s="474"/>
      <c r="CG237" s="474"/>
      <c r="CH237" s="474"/>
      <c r="CI237" s="474"/>
      <c r="CJ237" s="474"/>
      <c r="CK237" s="474"/>
      <c r="CL237" s="474"/>
      <c r="CM237" s="474"/>
      <c r="CN237" s="474"/>
      <c r="CO237" s="474"/>
      <c r="CP237" s="474"/>
      <c r="CQ237" s="474"/>
      <c r="CR237" s="474"/>
      <c r="CS237" s="474"/>
      <c r="CT237" s="474"/>
      <c r="CU237" s="474"/>
      <c r="CV237" s="474"/>
      <c r="CW237" s="474"/>
      <c r="CX237" s="474"/>
    </row>
    <row r="238" spans="1:102" x14ac:dyDescent="0.25">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c r="W238" s="474"/>
      <c r="X238" s="474"/>
      <c r="Y238" s="474"/>
      <c r="Z238" s="474"/>
      <c r="AA238" s="474"/>
      <c r="AB238" s="474"/>
      <c r="AC238" s="474"/>
      <c r="AD238" s="474"/>
      <c r="AE238" s="474"/>
      <c r="AF238" s="474"/>
      <c r="AG238" s="474"/>
      <c r="AH238" s="474"/>
      <c r="AI238" s="474"/>
      <c r="AJ238" s="474"/>
      <c r="AK238" s="474"/>
      <c r="AL238" s="474"/>
      <c r="AM238" s="474"/>
      <c r="AN238" s="474"/>
      <c r="AO238" s="474"/>
      <c r="AP238" s="474"/>
      <c r="AQ238" s="474"/>
      <c r="AR238" s="474"/>
      <c r="AS238" s="474"/>
      <c r="AT238" s="474"/>
      <c r="AU238" s="474"/>
      <c r="AV238" s="474"/>
      <c r="AW238" s="474"/>
      <c r="AX238" s="474"/>
      <c r="AY238" s="474"/>
      <c r="AZ238" s="474"/>
      <c r="BA238" s="474"/>
      <c r="BB238" s="474"/>
      <c r="BC238" s="474"/>
      <c r="BD238" s="474"/>
      <c r="BE238" s="474"/>
      <c r="BF238" s="474"/>
      <c r="BG238" s="474"/>
      <c r="BH238" s="474"/>
      <c r="BI238" s="474"/>
      <c r="BJ238" s="474"/>
      <c r="BK238" s="474"/>
      <c r="BL238" s="474"/>
      <c r="BM238" s="474"/>
      <c r="BN238" s="474"/>
      <c r="BO238" s="474"/>
      <c r="BP238" s="474"/>
      <c r="BQ238" s="474"/>
      <c r="BR238" s="474"/>
      <c r="BS238" s="474"/>
      <c r="BT238" s="474"/>
      <c r="BU238" s="474"/>
      <c r="BV238" s="474"/>
      <c r="BW238" s="474"/>
      <c r="BX238" s="474"/>
      <c r="BY238" s="474"/>
      <c r="BZ238" s="474"/>
      <c r="CA238" s="474"/>
      <c r="CB238" s="474"/>
      <c r="CC238" s="474"/>
      <c r="CD238" s="474"/>
      <c r="CE238" s="474"/>
      <c r="CF238" s="474"/>
      <c r="CG238" s="474"/>
      <c r="CH238" s="474"/>
      <c r="CI238" s="474"/>
      <c r="CJ238" s="474"/>
      <c r="CK238" s="474"/>
      <c r="CL238" s="474"/>
      <c r="CM238" s="474"/>
      <c r="CN238" s="474"/>
      <c r="CO238" s="474"/>
      <c r="CP238" s="474"/>
      <c r="CQ238" s="474"/>
      <c r="CR238" s="474"/>
      <c r="CS238" s="474"/>
      <c r="CT238" s="474"/>
      <c r="CU238" s="474"/>
      <c r="CV238" s="474"/>
      <c r="CW238" s="474"/>
      <c r="CX238" s="474"/>
    </row>
    <row r="239" spans="1:102" x14ac:dyDescent="0.25">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c r="W239" s="474"/>
      <c r="X239" s="474"/>
      <c r="Y239" s="474"/>
      <c r="Z239" s="474"/>
      <c r="AA239" s="474"/>
      <c r="AB239" s="474"/>
      <c r="AC239" s="474"/>
      <c r="AD239" s="474"/>
      <c r="AE239" s="474"/>
      <c r="AF239" s="474"/>
      <c r="AG239" s="474"/>
      <c r="AH239" s="474"/>
      <c r="AI239" s="474"/>
      <c r="AJ239" s="474"/>
      <c r="AK239" s="474"/>
      <c r="AL239" s="474"/>
      <c r="AM239" s="474"/>
      <c r="AN239" s="474"/>
      <c r="AO239" s="474"/>
      <c r="AP239" s="474"/>
      <c r="AQ239" s="474"/>
      <c r="AR239" s="474"/>
      <c r="AS239" s="474"/>
      <c r="AT239" s="474"/>
      <c r="AU239" s="474"/>
      <c r="AV239" s="474"/>
      <c r="AW239" s="474"/>
      <c r="AX239" s="474"/>
      <c r="AY239" s="474"/>
      <c r="AZ239" s="474"/>
      <c r="BA239" s="474"/>
      <c r="BB239" s="474"/>
      <c r="BC239" s="474"/>
      <c r="BD239" s="474"/>
      <c r="BE239" s="474"/>
      <c r="BF239" s="474"/>
      <c r="BG239" s="474"/>
      <c r="BH239" s="474"/>
      <c r="BI239" s="474"/>
      <c r="BJ239" s="474"/>
      <c r="BK239" s="474"/>
      <c r="BL239" s="474"/>
      <c r="BM239" s="474"/>
      <c r="BN239" s="474"/>
      <c r="BO239" s="474"/>
      <c r="BP239" s="474"/>
      <c r="BQ239" s="474"/>
      <c r="BR239" s="474"/>
      <c r="BS239" s="474"/>
      <c r="BT239" s="474"/>
      <c r="BU239" s="474"/>
      <c r="BV239" s="474"/>
      <c r="BW239" s="474"/>
      <c r="BX239" s="474"/>
      <c r="BY239" s="474"/>
      <c r="BZ239" s="474"/>
      <c r="CA239" s="474"/>
      <c r="CB239" s="474"/>
      <c r="CC239" s="474"/>
      <c r="CD239" s="474"/>
      <c r="CE239" s="474"/>
      <c r="CF239" s="474"/>
      <c r="CG239" s="474"/>
      <c r="CH239" s="474"/>
      <c r="CI239" s="474"/>
      <c r="CJ239" s="474"/>
      <c r="CK239" s="474"/>
      <c r="CL239" s="474"/>
      <c r="CM239" s="474"/>
      <c r="CN239" s="474"/>
      <c r="CO239" s="474"/>
      <c r="CP239" s="474"/>
      <c r="CQ239" s="474"/>
      <c r="CR239" s="474"/>
      <c r="CS239" s="474"/>
      <c r="CT239" s="474"/>
      <c r="CU239" s="474"/>
      <c r="CV239" s="474"/>
      <c r="CW239" s="474"/>
      <c r="CX239" s="474"/>
    </row>
    <row r="240" spans="1:102" x14ac:dyDescent="0.25">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c r="W240" s="474"/>
      <c r="X240" s="474"/>
      <c r="Y240" s="474"/>
      <c r="Z240" s="474"/>
      <c r="AA240" s="474"/>
      <c r="AB240" s="474"/>
      <c r="AC240" s="474"/>
      <c r="AD240" s="474"/>
      <c r="AE240" s="474"/>
      <c r="AF240" s="474"/>
      <c r="AG240" s="474"/>
      <c r="AH240" s="474"/>
      <c r="AI240" s="474"/>
      <c r="AJ240" s="474"/>
      <c r="AK240" s="474"/>
      <c r="AL240" s="474"/>
      <c r="AM240" s="474"/>
      <c r="AN240" s="474"/>
      <c r="AO240" s="474"/>
      <c r="AP240" s="474"/>
      <c r="AQ240" s="474"/>
      <c r="AR240" s="474"/>
      <c r="AS240" s="474"/>
      <c r="AT240" s="474"/>
      <c r="AU240" s="474"/>
      <c r="AV240" s="474"/>
      <c r="AW240" s="474"/>
      <c r="AX240" s="474"/>
      <c r="AY240" s="474"/>
      <c r="AZ240" s="474"/>
      <c r="BA240" s="474"/>
      <c r="BB240" s="474"/>
      <c r="BC240" s="474"/>
      <c r="BD240" s="474"/>
      <c r="BE240" s="474"/>
      <c r="BF240" s="474"/>
      <c r="BG240" s="474"/>
      <c r="BH240" s="474"/>
      <c r="BI240" s="474"/>
      <c r="BJ240" s="474"/>
      <c r="BK240" s="474"/>
      <c r="BL240" s="474"/>
      <c r="BM240" s="474"/>
      <c r="BN240" s="474"/>
      <c r="BO240" s="474"/>
      <c r="BP240" s="474"/>
      <c r="BQ240" s="474"/>
      <c r="BR240" s="474"/>
      <c r="BS240" s="474"/>
      <c r="BT240" s="474"/>
      <c r="BU240" s="474"/>
      <c r="BV240" s="474"/>
      <c r="BW240" s="474"/>
      <c r="BX240" s="474"/>
      <c r="BY240" s="474"/>
      <c r="BZ240" s="474"/>
      <c r="CA240" s="474"/>
      <c r="CB240" s="474"/>
      <c r="CC240" s="474"/>
      <c r="CD240" s="474"/>
      <c r="CE240" s="474"/>
      <c r="CF240" s="474"/>
      <c r="CG240" s="474"/>
      <c r="CH240" s="474"/>
      <c r="CI240" s="474"/>
      <c r="CJ240" s="474"/>
      <c r="CK240" s="474"/>
      <c r="CL240" s="474"/>
      <c r="CM240" s="474"/>
      <c r="CN240" s="474"/>
      <c r="CO240" s="474"/>
      <c r="CP240" s="474"/>
      <c r="CQ240" s="474"/>
      <c r="CR240" s="474"/>
      <c r="CS240" s="474"/>
      <c r="CT240" s="474"/>
      <c r="CU240" s="474"/>
      <c r="CV240" s="474"/>
      <c r="CW240" s="474"/>
      <c r="CX240" s="474"/>
    </row>
    <row r="241" spans="1:102" x14ac:dyDescent="0.25">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c r="W241" s="474"/>
      <c r="X241" s="474"/>
      <c r="Y241" s="474"/>
      <c r="Z241" s="474"/>
      <c r="AA241" s="474"/>
      <c r="AB241" s="474"/>
      <c r="AC241" s="474"/>
      <c r="AD241" s="474"/>
      <c r="AE241" s="474"/>
      <c r="AF241" s="474"/>
      <c r="AG241" s="474"/>
      <c r="AH241" s="474"/>
      <c r="AI241" s="474"/>
      <c r="AJ241" s="474"/>
      <c r="AK241" s="474"/>
      <c r="AL241" s="474"/>
      <c r="AM241" s="474"/>
      <c r="AN241" s="474"/>
      <c r="AO241" s="474"/>
      <c r="AP241" s="474"/>
      <c r="AQ241" s="474"/>
      <c r="AR241" s="474"/>
      <c r="AS241" s="474"/>
      <c r="AT241" s="474"/>
      <c r="AU241" s="474"/>
      <c r="AV241" s="474"/>
      <c r="AW241" s="474"/>
      <c r="AX241" s="474"/>
      <c r="AY241" s="474"/>
      <c r="AZ241" s="474"/>
      <c r="BA241" s="474"/>
      <c r="BB241" s="474"/>
      <c r="BC241" s="474"/>
      <c r="BD241" s="474"/>
      <c r="BE241" s="474"/>
      <c r="BF241" s="474"/>
      <c r="BG241" s="474"/>
      <c r="BH241" s="474"/>
      <c r="BI241" s="474"/>
      <c r="BJ241" s="474"/>
      <c r="BK241" s="474"/>
      <c r="BL241" s="474"/>
      <c r="BM241" s="474"/>
      <c r="BN241" s="474"/>
      <c r="BO241" s="474"/>
      <c r="BP241" s="474"/>
      <c r="BQ241" s="474"/>
      <c r="BR241" s="474"/>
      <c r="BS241" s="474"/>
      <c r="BT241" s="474"/>
      <c r="BU241" s="474"/>
      <c r="BV241" s="474"/>
      <c r="BW241" s="474"/>
      <c r="BX241" s="474"/>
      <c r="BY241" s="474"/>
      <c r="BZ241" s="474"/>
      <c r="CA241" s="474"/>
      <c r="CB241" s="474"/>
      <c r="CC241" s="474"/>
      <c r="CD241" s="474"/>
      <c r="CE241" s="474"/>
      <c r="CF241" s="474"/>
      <c r="CG241" s="474"/>
      <c r="CH241" s="474"/>
      <c r="CI241" s="474"/>
      <c r="CJ241" s="474"/>
      <c r="CK241" s="474"/>
      <c r="CL241" s="474"/>
      <c r="CM241" s="474"/>
      <c r="CN241" s="474"/>
      <c r="CO241" s="474"/>
      <c r="CP241" s="474"/>
      <c r="CQ241" s="474"/>
      <c r="CR241" s="474"/>
      <c r="CS241" s="474"/>
      <c r="CT241" s="474"/>
      <c r="CU241" s="474"/>
      <c r="CV241" s="474"/>
      <c r="CW241" s="474"/>
      <c r="CX241" s="474"/>
    </row>
    <row r="242" spans="1:102" x14ac:dyDescent="0.25">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c r="BS242" s="474"/>
      <c r="BT242" s="474"/>
      <c r="BU242" s="474"/>
      <c r="BV242" s="474"/>
      <c r="BW242" s="474"/>
      <c r="BX242" s="474"/>
      <c r="BY242" s="474"/>
      <c r="BZ242" s="474"/>
      <c r="CA242" s="474"/>
      <c r="CB242" s="474"/>
      <c r="CC242" s="474"/>
      <c r="CD242" s="474"/>
      <c r="CE242" s="474"/>
      <c r="CF242" s="474"/>
      <c r="CG242" s="474"/>
      <c r="CH242" s="474"/>
      <c r="CI242" s="474"/>
      <c r="CJ242" s="474"/>
      <c r="CK242" s="474"/>
      <c r="CL242" s="474"/>
      <c r="CM242" s="474"/>
      <c r="CN242" s="474"/>
      <c r="CO242" s="474"/>
      <c r="CP242" s="474"/>
      <c r="CQ242" s="474"/>
      <c r="CR242" s="474"/>
      <c r="CS242" s="474"/>
      <c r="CT242" s="474"/>
      <c r="CU242" s="474"/>
      <c r="CV242" s="474"/>
      <c r="CW242" s="474"/>
      <c r="CX242" s="474"/>
    </row>
    <row r="243" spans="1:102" x14ac:dyDescent="0.25">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c r="W243" s="474"/>
      <c r="X243" s="474"/>
      <c r="Y243" s="474"/>
      <c r="Z243" s="474"/>
      <c r="AA243" s="474"/>
      <c r="AB243" s="474"/>
      <c r="AC243" s="474"/>
      <c r="AD243" s="474"/>
      <c r="AE243" s="474"/>
      <c r="AF243" s="474"/>
      <c r="AG243" s="474"/>
      <c r="AH243" s="474"/>
      <c r="AI243" s="474"/>
      <c r="AJ243" s="474"/>
      <c r="AK243" s="474"/>
      <c r="AL243" s="474"/>
      <c r="AM243" s="474"/>
      <c r="AN243" s="474"/>
      <c r="AO243" s="474"/>
      <c r="AP243" s="474"/>
      <c r="AQ243" s="474"/>
      <c r="AR243" s="474"/>
      <c r="AS243" s="474"/>
      <c r="AT243" s="474"/>
      <c r="AU243" s="474"/>
      <c r="AV243" s="474"/>
      <c r="AW243" s="474"/>
      <c r="AX243" s="474"/>
      <c r="AY243" s="474"/>
      <c r="AZ243" s="474"/>
      <c r="BA243" s="474"/>
      <c r="BB243" s="474"/>
      <c r="BC243" s="474"/>
      <c r="BD243" s="474"/>
      <c r="BE243" s="474"/>
      <c r="BF243" s="474"/>
      <c r="BG243" s="474"/>
      <c r="BH243" s="474"/>
      <c r="BI243" s="474"/>
      <c r="BJ243" s="474"/>
      <c r="BK243" s="474"/>
      <c r="BL243" s="474"/>
      <c r="BM243" s="474"/>
      <c r="BN243" s="474"/>
      <c r="BO243" s="474"/>
      <c r="BP243" s="474"/>
      <c r="BQ243" s="474"/>
      <c r="BR243" s="474"/>
      <c r="BS243" s="474"/>
      <c r="BT243" s="474"/>
      <c r="BU243" s="474"/>
      <c r="BV243" s="474"/>
      <c r="BW243" s="474"/>
      <c r="BX243" s="474"/>
      <c r="BY243" s="474"/>
      <c r="BZ243" s="474"/>
      <c r="CA243" s="474"/>
      <c r="CB243" s="474"/>
      <c r="CC243" s="474"/>
      <c r="CD243" s="474"/>
      <c r="CE243" s="474"/>
      <c r="CF243" s="474"/>
      <c r="CG243" s="474"/>
      <c r="CH243" s="474"/>
      <c r="CI243" s="474"/>
      <c r="CJ243" s="474"/>
      <c r="CK243" s="474"/>
      <c r="CL243" s="474"/>
      <c r="CM243" s="474"/>
      <c r="CN243" s="474"/>
      <c r="CO243" s="474"/>
      <c r="CP243" s="474"/>
      <c r="CQ243" s="474"/>
      <c r="CR243" s="474"/>
      <c r="CS243" s="474"/>
      <c r="CT243" s="474"/>
      <c r="CU243" s="474"/>
      <c r="CV243" s="474"/>
      <c r="CW243" s="474"/>
      <c r="CX243" s="474"/>
    </row>
    <row r="244" spans="1:102" x14ac:dyDescent="0.25">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c r="W244" s="474"/>
      <c r="X244" s="474"/>
      <c r="Y244" s="474"/>
      <c r="Z244" s="474"/>
      <c r="AA244" s="474"/>
      <c r="AB244" s="474"/>
      <c r="AC244" s="474"/>
      <c r="AD244" s="474"/>
      <c r="AE244" s="474"/>
      <c r="AF244" s="474"/>
      <c r="AG244" s="474"/>
      <c r="AH244" s="474"/>
      <c r="AI244" s="474"/>
      <c r="AJ244" s="474"/>
      <c r="AK244" s="474"/>
      <c r="AL244" s="474"/>
      <c r="AM244" s="474"/>
      <c r="AN244" s="474"/>
      <c r="AO244" s="474"/>
      <c r="AP244" s="474"/>
      <c r="AQ244" s="474"/>
      <c r="AR244" s="474"/>
      <c r="AS244" s="474"/>
      <c r="AT244" s="474"/>
      <c r="AU244" s="474"/>
      <c r="AV244" s="474"/>
      <c r="AW244" s="474"/>
      <c r="AX244" s="474"/>
      <c r="AY244" s="474"/>
      <c r="AZ244" s="474"/>
      <c r="BA244" s="474"/>
      <c r="BB244" s="474"/>
      <c r="BC244" s="474"/>
      <c r="BD244" s="474"/>
      <c r="BE244" s="474"/>
      <c r="BF244" s="474"/>
      <c r="BG244" s="474"/>
      <c r="BH244" s="474"/>
      <c r="BI244" s="474"/>
      <c r="BJ244" s="474"/>
      <c r="BK244" s="474"/>
      <c r="BL244" s="474"/>
      <c r="BM244" s="474"/>
      <c r="BN244" s="474"/>
      <c r="BO244" s="474"/>
      <c r="BP244" s="474"/>
      <c r="BQ244" s="474"/>
      <c r="BR244" s="474"/>
      <c r="BS244" s="474"/>
      <c r="BT244" s="474"/>
      <c r="BU244" s="474"/>
      <c r="BV244" s="474"/>
      <c r="BW244" s="474"/>
      <c r="BX244" s="474"/>
      <c r="BY244" s="474"/>
      <c r="BZ244" s="474"/>
      <c r="CA244" s="474"/>
      <c r="CB244" s="474"/>
      <c r="CC244" s="474"/>
      <c r="CD244" s="474"/>
      <c r="CE244" s="474"/>
      <c r="CF244" s="474"/>
      <c r="CG244" s="474"/>
      <c r="CH244" s="474"/>
      <c r="CI244" s="474"/>
      <c r="CJ244" s="474"/>
      <c r="CK244" s="474"/>
      <c r="CL244" s="474"/>
      <c r="CM244" s="474"/>
      <c r="CN244" s="474"/>
      <c r="CO244" s="474"/>
      <c r="CP244" s="474"/>
      <c r="CQ244" s="474"/>
      <c r="CR244" s="474"/>
      <c r="CS244" s="474"/>
      <c r="CT244" s="474"/>
      <c r="CU244" s="474"/>
      <c r="CV244" s="474"/>
      <c r="CW244" s="474"/>
      <c r="CX244" s="474"/>
    </row>
    <row r="245" spans="1:102" x14ac:dyDescent="0.25">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c r="W245" s="474"/>
      <c r="X245" s="474"/>
      <c r="Y245" s="474"/>
      <c r="Z245" s="474"/>
      <c r="AA245" s="474"/>
      <c r="AB245" s="474"/>
      <c r="AC245" s="474"/>
      <c r="AD245" s="474"/>
      <c r="AE245" s="474"/>
      <c r="AF245" s="474"/>
      <c r="AG245" s="474"/>
      <c r="AH245" s="474"/>
      <c r="AI245" s="474"/>
      <c r="AJ245" s="474"/>
      <c r="AK245" s="474"/>
      <c r="AL245" s="474"/>
      <c r="AM245" s="474"/>
      <c r="AN245" s="474"/>
      <c r="AO245" s="474"/>
      <c r="AP245" s="474"/>
      <c r="AQ245" s="474"/>
      <c r="AR245" s="474"/>
      <c r="AS245" s="474"/>
      <c r="AT245" s="474"/>
      <c r="AU245" s="474"/>
      <c r="AV245" s="474"/>
      <c r="AW245" s="474"/>
      <c r="AX245" s="474"/>
      <c r="AY245" s="474"/>
      <c r="AZ245" s="474"/>
      <c r="BA245" s="474"/>
      <c r="BB245" s="474"/>
      <c r="BC245" s="474"/>
      <c r="BD245" s="474"/>
      <c r="BE245" s="474"/>
      <c r="BF245" s="474"/>
      <c r="BG245" s="474"/>
      <c r="BH245" s="474"/>
      <c r="BI245" s="474"/>
      <c r="BJ245" s="474"/>
      <c r="BK245" s="474"/>
      <c r="BL245" s="474"/>
      <c r="BM245" s="474"/>
      <c r="BN245" s="474"/>
      <c r="BO245" s="474"/>
      <c r="BP245" s="474"/>
      <c r="BQ245" s="474"/>
      <c r="BR245" s="474"/>
      <c r="BS245" s="474"/>
      <c r="BT245" s="474"/>
      <c r="BU245" s="474"/>
      <c r="BV245" s="474"/>
      <c r="BW245" s="474"/>
      <c r="BX245" s="474"/>
      <c r="BY245" s="474"/>
      <c r="BZ245" s="474"/>
      <c r="CA245" s="474"/>
      <c r="CB245" s="474"/>
      <c r="CC245" s="474"/>
      <c r="CD245" s="474"/>
      <c r="CE245" s="474"/>
      <c r="CF245" s="474"/>
      <c r="CG245" s="474"/>
      <c r="CH245" s="474"/>
      <c r="CI245" s="474"/>
      <c r="CJ245" s="474"/>
      <c r="CK245" s="474"/>
      <c r="CL245" s="474"/>
      <c r="CM245" s="474"/>
      <c r="CN245" s="474"/>
      <c r="CO245" s="474"/>
      <c r="CP245" s="474"/>
      <c r="CQ245" s="474"/>
      <c r="CR245" s="474"/>
      <c r="CS245" s="474"/>
      <c r="CT245" s="474"/>
      <c r="CU245" s="474"/>
      <c r="CV245" s="474"/>
      <c r="CW245" s="474"/>
      <c r="CX245" s="474"/>
    </row>
    <row r="246" spans="1:102" x14ac:dyDescent="0.25">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c r="BS246" s="474"/>
      <c r="BT246" s="474"/>
      <c r="BU246" s="474"/>
      <c r="BV246" s="474"/>
      <c r="BW246" s="474"/>
      <c r="BX246" s="474"/>
      <c r="BY246" s="474"/>
      <c r="BZ246" s="474"/>
      <c r="CA246" s="474"/>
      <c r="CB246" s="474"/>
      <c r="CC246" s="474"/>
      <c r="CD246" s="474"/>
      <c r="CE246" s="474"/>
      <c r="CF246" s="474"/>
      <c r="CG246" s="474"/>
      <c r="CH246" s="474"/>
      <c r="CI246" s="474"/>
      <c r="CJ246" s="474"/>
      <c r="CK246" s="474"/>
      <c r="CL246" s="474"/>
      <c r="CM246" s="474"/>
      <c r="CN246" s="474"/>
      <c r="CO246" s="474"/>
      <c r="CP246" s="474"/>
      <c r="CQ246" s="474"/>
      <c r="CR246" s="474"/>
      <c r="CS246" s="474"/>
      <c r="CT246" s="474"/>
      <c r="CU246" s="474"/>
      <c r="CV246" s="474"/>
      <c r="CW246" s="474"/>
      <c r="CX246" s="474"/>
    </row>
    <row r="247" spans="1:102" x14ac:dyDescent="0.25">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c r="W247" s="474"/>
      <c r="X247" s="474"/>
      <c r="Y247" s="474"/>
      <c r="Z247" s="474"/>
      <c r="AA247" s="474"/>
      <c r="AB247" s="474"/>
      <c r="AC247" s="474"/>
      <c r="AD247" s="474"/>
      <c r="AE247" s="474"/>
      <c r="AF247" s="474"/>
      <c r="AG247" s="474"/>
      <c r="AH247" s="474"/>
      <c r="AI247" s="474"/>
      <c r="AJ247" s="474"/>
      <c r="AK247" s="474"/>
      <c r="AL247" s="474"/>
      <c r="AM247" s="474"/>
      <c r="AN247" s="474"/>
      <c r="AO247" s="474"/>
      <c r="AP247" s="474"/>
      <c r="AQ247" s="474"/>
      <c r="AR247" s="474"/>
      <c r="AS247" s="474"/>
      <c r="AT247" s="474"/>
      <c r="AU247" s="474"/>
      <c r="AV247" s="474"/>
      <c r="AW247" s="474"/>
      <c r="AX247" s="474"/>
      <c r="AY247" s="474"/>
      <c r="AZ247" s="474"/>
      <c r="BA247" s="474"/>
      <c r="BB247" s="474"/>
      <c r="BC247" s="474"/>
      <c r="BD247" s="474"/>
      <c r="BE247" s="474"/>
      <c r="BF247" s="474"/>
      <c r="BG247" s="474"/>
      <c r="BH247" s="474"/>
      <c r="BI247" s="474"/>
      <c r="BJ247" s="474"/>
      <c r="BK247" s="474"/>
      <c r="BL247" s="474"/>
      <c r="BM247" s="474"/>
      <c r="BN247" s="474"/>
      <c r="BO247" s="474"/>
      <c r="BP247" s="474"/>
      <c r="BQ247" s="474"/>
      <c r="BR247" s="474"/>
      <c r="BS247" s="474"/>
      <c r="BT247" s="474"/>
      <c r="BU247" s="474"/>
      <c r="BV247" s="474"/>
      <c r="BW247" s="474"/>
      <c r="BX247" s="474"/>
      <c r="BY247" s="474"/>
      <c r="BZ247" s="474"/>
      <c r="CA247" s="474"/>
      <c r="CB247" s="474"/>
      <c r="CC247" s="474"/>
      <c r="CD247" s="474"/>
      <c r="CE247" s="474"/>
      <c r="CF247" s="474"/>
      <c r="CG247" s="474"/>
      <c r="CH247" s="474"/>
      <c r="CI247" s="474"/>
      <c r="CJ247" s="474"/>
      <c r="CK247" s="474"/>
      <c r="CL247" s="474"/>
      <c r="CM247" s="474"/>
      <c r="CN247" s="474"/>
      <c r="CO247" s="474"/>
      <c r="CP247" s="474"/>
      <c r="CQ247" s="474"/>
      <c r="CR247" s="474"/>
      <c r="CS247" s="474"/>
      <c r="CT247" s="474"/>
      <c r="CU247" s="474"/>
      <c r="CV247" s="474"/>
      <c r="CW247" s="474"/>
      <c r="CX247" s="474"/>
    </row>
    <row r="248" spans="1:102" x14ac:dyDescent="0.25">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c r="W248" s="474"/>
      <c r="X248" s="474"/>
      <c r="Y248" s="474"/>
      <c r="Z248" s="474"/>
      <c r="AA248" s="474"/>
      <c r="AB248" s="474"/>
      <c r="AC248" s="474"/>
      <c r="AD248" s="474"/>
      <c r="AE248" s="474"/>
      <c r="AF248" s="474"/>
      <c r="AG248" s="474"/>
      <c r="AH248" s="474"/>
      <c r="AI248" s="474"/>
      <c r="AJ248" s="474"/>
      <c r="AK248" s="474"/>
      <c r="AL248" s="474"/>
      <c r="AM248" s="474"/>
      <c r="AN248" s="474"/>
      <c r="AO248" s="474"/>
      <c r="AP248" s="474"/>
      <c r="AQ248" s="474"/>
      <c r="AR248" s="474"/>
      <c r="AS248" s="474"/>
      <c r="AT248" s="474"/>
      <c r="AU248" s="474"/>
      <c r="AV248" s="474"/>
      <c r="AW248" s="474"/>
      <c r="AX248" s="474"/>
      <c r="AY248" s="474"/>
      <c r="AZ248" s="474"/>
      <c r="BA248" s="474"/>
      <c r="BB248" s="474"/>
      <c r="BC248" s="474"/>
      <c r="BD248" s="474"/>
      <c r="BE248" s="474"/>
      <c r="BF248" s="474"/>
      <c r="BG248" s="474"/>
      <c r="BH248" s="474"/>
      <c r="BI248" s="474"/>
      <c r="BJ248" s="474"/>
      <c r="BK248" s="474"/>
      <c r="BL248" s="474"/>
      <c r="BM248" s="474"/>
      <c r="BN248" s="474"/>
      <c r="BO248" s="474"/>
      <c r="BP248" s="474"/>
      <c r="BQ248" s="474"/>
      <c r="BR248" s="474"/>
      <c r="BS248" s="474"/>
      <c r="BT248" s="474"/>
      <c r="BU248" s="474"/>
      <c r="BV248" s="474"/>
      <c r="BW248" s="474"/>
      <c r="BX248" s="474"/>
      <c r="BY248" s="474"/>
      <c r="BZ248" s="474"/>
      <c r="CA248" s="474"/>
      <c r="CB248" s="474"/>
      <c r="CC248" s="474"/>
      <c r="CD248" s="474"/>
      <c r="CE248" s="474"/>
      <c r="CF248" s="474"/>
      <c r="CG248" s="474"/>
      <c r="CH248" s="474"/>
      <c r="CI248" s="474"/>
      <c r="CJ248" s="474"/>
      <c r="CK248" s="474"/>
      <c r="CL248" s="474"/>
      <c r="CM248" s="474"/>
      <c r="CN248" s="474"/>
      <c r="CO248" s="474"/>
      <c r="CP248" s="474"/>
      <c r="CQ248" s="474"/>
      <c r="CR248" s="474"/>
      <c r="CS248" s="474"/>
      <c r="CT248" s="474"/>
      <c r="CU248" s="474"/>
      <c r="CV248" s="474"/>
      <c r="CW248" s="474"/>
      <c r="CX248" s="474"/>
    </row>
    <row r="249" spans="1:102" x14ac:dyDescent="0.25">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c r="W249" s="474"/>
      <c r="X249" s="474"/>
      <c r="Y249" s="474"/>
      <c r="Z249" s="474"/>
      <c r="AA249" s="474"/>
      <c r="AB249" s="474"/>
      <c r="AC249" s="474"/>
      <c r="AD249" s="474"/>
      <c r="AE249" s="474"/>
      <c r="AF249" s="474"/>
      <c r="AG249" s="474"/>
      <c r="AH249" s="474"/>
      <c r="AI249" s="474"/>
      <c r="AJ249" s="474"/>
      <c r="AK249" s="474"/>
      <c r="AL249" s="474"/>
      <c r="AM249" s="474"/>
      <c r="AN249" s="474"/>
      <c r="AO249" s="474"/>
      <c r="AP249" s="474"/>
      <c r="AQ249" s="474"/>
      <c r="AR249" s="474"/>
      <c r="AS249" s="474"/>
      <c r="AT249" s="474"/>
      <c r="AU249" s="474"/>
      <c r="AV249" s="474"/>
      <c r="AW249" s="474"/>
      <c r="AX249" s="474"/>
      <c r="AY249" s="474"/>
      <c r="AZ249" s="474"/>
      <c r="BA249" s="474"/>
      <c r="BB249" s="474"/>
      <c r="BC249" s="474"/>
      <c r="BD249" s="474"/>
      <c r="BE249" s="474"/>
      <c r="BF249" s="474"/>
      <c r="BG249" s="474"/>
      <c r="BH249" s="474"/>
      <c r="BI249" s="474"/>
      <c r="BJ249" s="474"/>
      <c r="BK249" s="474"/>
      <c r="BL249" s="474"/>
      <c r="BM249" s="474"/>
      <c r="BN249" s="474"/>
      <c r="BO249" s="474"/>
      <c r="BP249" s="474"/>
      <c r="BQ249" s="474"/>
      <c r="BR249" s="474"/>
      <c r="BS249" s="474"/>
      <c r="BT249" s="474"/>
      <c r="BU249" s="474"/>
      <c r="BV249" s="474"/>
      <c r="BW249" s="474"/>
      <c r="BX249" s="474"/>
      <c r="BY249" s="474"/>
      <c r="BZ249" s="474"/>
      <c r="CA249" s="474"/>
      <c r="CB249" s="474"/>
      <c r="CC249" s="474"/>
      <c r="CD249" s="474"/>
      <c r="CE249" s="474"/>
      <c r="CF249" s="474"/>
      <c r="CG249" s="474"/>
      <c r="CH249" s="474"/>
      <c r="CI249" s="474"/>
      <c r="CJ249" s="474"/>
      <c r="CK249" s="474"/>
      <c r="CL249" s="474"/>
      <c r="CM249" s="474"/>
      <c r="CN249" s="474"/>
      <c r="CO249" s="474"/>
      <c r="CP249" s="474"/>
      <c r="CQ249" s="474"/>
      <c r="CR249" s="474"/>
      <c r="CS249" s="474"/>
      <c r="CT249" s="474"/>
      <c r="CU249" s="474"/>
      <c r="CV249" s="474"/>
      <c r="CW249" s="474"/>
      <c r="CX249" s="474"/>
    </row>
    <row r="250" spans="1:102" x14ac:dyDescent="0.25">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c r="W250" s="474"/>
      <c r="X250" s="474"/>
      <c r="Y250" s="474"/>
      <c r="Z250" s="474"/>
      <c r="AA250" s="474"/>
      <c r="AB250" s="474"/>
      <c r="AC250" s="474"/>
      <c r="AD250" s="474"/>
      <c r="AE250" s="474"/>
      <c r="AF250" s="474"/>
      <c r="AG250" s="474"/>
      <c r="AH250" s="474"/>
      <c r="AI250" s="474"/>
      <c r="AJ250" s="474"/>
      <c r="AK250" s="474"/>
      <c r="AL250" s="474"/>
      <c r="AM250" s="474"/>
      <c r="AN250" s="474"/>
      <c r="AO250" s="474"/>
      <c r="AP250" s="474"/>
      <c r="AQ250" s="474"/>
      <c r="AR250" s="474"/>
      <c r="AS250" s="474"/>
      <c r="AT250" s="474"/>
      <c r="AU250" s="474"/>
      <c r="AV250" s="474"/>
      <c r="AW250" s="474"/>
      <c r="AX250" s="474"/>
      <c r="AY250" s="474"/>
      <c r="AZ250" s="474"/>
      <c r="BA250" s="474"/>
      <c r="BB250" s="474"/>
      <c r="BC250" s="474"/>
      <c r="BD250" s="474"/>
      <c r="BE250" s="474"/>
      <c r="BF250" s="474"/>
      <c r="BG250" s="474"/>
      <c r="BH250" s="474"/>
      <c r="BI250" s="474"/>
      <c r="BJ250" s="474"/>
      <c r="BK250" s="474"/>
      <c r="BL250" s="474"/>
      <c r="BM250" s="474"/>
      <c r="BN250" s="474"/>
      <c r="BO250" s="474"/>
      <c r="BP250" s="474"/>
      <c r="BQ250" s="474"/>
      <c r="BR250" s="474"/>
      <c r="BS250" s="474"/>
      <c r="BT250" s="474"/>
      <c r="BU250" s="474"/>
      <c r="BV250" s="474"/>
      <c r="BW250" s="474"/>
      <c r="BX250" s="474"/>
      <c r="BY250" s="474"/>
      <c r="BZ250" s="474"/>
      <c r="CA250" s="474"/>
      <c r="CB250" s="474"/>
      <c r="CC250" s="474"/>
      <c r="CD250" s="474"/>
      <c r="CE250" s="474"/>
      <c r="CF250" s="474"/>
      <c r="CG250" s="474"/>
      <c r="CH250" s="474"/>
      <c r="CI250" s="474"/>
      <c r="CJ250" s="474"/>
      <c r="CK250" s="474"/>
      <c r="CL250" s="474"/>
      <c r="CM250" s="474"/>
      <c r="CN250" s="474"/>
      <c r="CO250" s="474"/>
      <c r="CP250" s="474"/>
      <c r="CQ250" s="474"/>
      <c r="CR250" s="474"/>
      <c r="CS250" s="474"/>
      <c r="CT250" s="474"/>
      <c r="CU250" s="474"/>
      <c r="CV250" s="474"/>
      <c r="CW250" s="474"/>
      <c r="CX250" s="474"/>
    </row>
    <row r="251" spans="1:102" x14ac:dyDescent="0.25">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c r="W251" s="474"/>
      <c r="X251" s="474"/>
      <c r="Y251" s="474"/>
      <c r="Z251" s="474"/>
      <c r="AA251" s="474"/>
      <c r="AB251" s="474"/>
      <c r="AC251" s="474"/>
      <c r="AD251" s="474"/>
      <c r="AE251" s="474"/>
      <c r="AF251" s="474"/>
      <c r="AG251" s="474"/>
      <c r="AH251" s="474"/>
      <c r="AI251" s="474"/>
      <c r="AJ251" s="474"/>
      <c r="AK251" s="474"/>
      <c r="AL251" s="474"/>
      <c r="AM251" s="474"/>
      <c r="AN251" s="474"/>
      <c r="AO251" s="474"/>
      <c r="AP251" s="474"/>
      <c r="AQ251" s="474"/>
      <c r="AR251" s="474"/>
      <c r="AS251" s="474"/>
      <c r="AT251" s="474"/>
      <c r="AU251" s="474"/>
      <c r="AV251" s="474"/>
      <c r="AW251" s="474"/>
      <c r="AX251" s="474"/>
      <c r="AY251" s="474"/>
      <c r="AZ251" s="474"/>
      <c r="BA251" s="474"/>
      <c r="BB251" s="474"/>
      <c r="BC251" s="474"/>
      <c r="BD251" s="474"/>
      <c r="BE251" s="474"/>
      <c r="BF251" s="474"/>
      <c r="BG251" s="474"/>
      <c r="BH251" s="474"/>
      <c r="BI251" s="474"/>
      <c r="BJ251" s="474"/>
      <c r="BK251" s="474"/>
      <c r="BL251" s="474"/>
      <c r="BM251" s="474"/>
      <c r="BN251" s="474"/>
      <c r="BO251" s="474"/>
      <c r="BP251" s="474"/>
      <c r="BQ251" s="474"/>
      <c r="BR251" s="474"/>
      <c r="BS251" s="474"/>
      <c r="BT251" s="474"/>
      <c r="BU251" s="474"/>
      <c r="BV251" s="474"/>
      <c r="BW251" s="474"/>
      <c r="BX251" s="474"/>
      <c r="BY251" s="474"/>
      <c r="BZ251" s="474"/>
      <c r="CA251" s="474"/>
      <c r="CB251" s="474"/>
      <c r="CC251" s="474"/>
      <c r="CD251" s="474"/>
      <c r="CE251" s="474"/>
      <c r="CF251" s="474"/>
      <c r="CG251" s="474"/>
      <c r="CH251" s="474"/>
      <c r="CI251" s="474"/>
      <c r="CJ251" s="474"/>
      <c r="CK251" s="474"/>
      <c r="CL251" s="474"/>
      <c r="CM251" s="474"/>
      <c r="CN251" s="474"/>
      <c r="CO251" s="474"/>
      <c r="CP251" s="474"/>
      <c r="CQ251" s="474"/>
      <c r="CR251" s="474"/>
      <c r="CS251" s="474"/>
      <c r="CT251" s="474"/>
      <c r="CU251" s="474"/>
      <c r="CV251" s="474"/>
      <c r="CW251" s="474"/>
      <c r="CX251" s="474"/>
    </row>
    <row r="252" spans="1:102" x14ac:dyDescent="0.25">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c r="W252" s="474"/>
      <c r="X252" s="474"/>
      <c r="Y252" s="474"/>
      <c r="Z252" s="474"/>
      <c r="AA252" s="474"/>
      <c r="AB252" s="474"/>
      <c r="AC252" s="474"/>
      <c r="AD252" s="474"/>
      <c r="AE252" s="474"/>
      <c r="AF252" s="474"/>
      <c r="AG252" s="474"/>
      <c r="AH252" s="474"/>
      <c r="AI252" s="474"/>
      <c r="AJ252" s="474"/>
      <c r="AK252" s="474"/>
      <c r="AL252" s="474"/>
      <c r="AM252" s="474"/>
      <c r="AN252" s="474"/>
      <c r="AO252" s="474"/>
      <c r="AP252" s="474"/>
      <c r="AQ252" s="474"/>
      <c r="AR252" s="474"/>
      <c r="AS252" s="474"/>
      <c r="AT252" s="474"/>
      <c r="AU252" s="474"/>
      <c r="AV252" s="474"/>
      <c r="AW252" s="474"/>
      <c r="AX252" s="474"/>
      <c r="AY252" s="474"/>
      <c r="AZ252" s="474"/>
      <c r="BA252" s="474"/>
      <c r="BB252" s="474"/>
      <c r="BC252" s="474"/>
      <c r="BD252" s="474"/>
      <c r="BE252" s="474"/>
      <c r="BF252" s="474"/>
      <c r="BG252" s="474"/>
      <c r="BH252" s="474"/>
      <c r="BI252" s="474"/>
      <c r="BJ252" s="474"/>
      <c r="BK252" s="474"/>
      <c r="BL252" s="474"/>
      <c r="BM252" s="474"/>
      <c r="BN252" s="474"/>
      <c r="BO252" s="474"/>
      <c r="BP252" s="474"/>
      <c r="BQ252" s="474"/>
      <c r="BR252" s="474"/>
      <c r="BS252" s="474"/>
      <c r="BT252" s="474"/>
      <c r="BU252" s="474"/>
      <c r="BV252" s="474"/>
      <c r="BW252" s="474"/>
      <c r="BX252" s="474"/>
      <c r="BY252" s="474"/>
      <c r="BZ252" s="474"/>
      <c r="CA252" s="474"/>
      <c r="CB252" s="474"/>
      <c r="CC252" s="474"/>
      <c r="CD252" s="474"/>
      <c r="CE252" s="474"/>
      <c r="CF252" s="474"/>
      <c r="CG252" s="474"/>
      <c r="CH252" s="474"/>
      <c r="CI252" s="474"/>
      <c r="CJ252" s="474"/>
      <c r="CK252" s="474"/>
      <c r="CL252" s="474"/>
      <c r="CM252" s="474"/>
      <c r="CN252" s="474"/>
      <c r="CO252" s="474"/>
      <c r="CP252" s="474"/>
      <c r="CQ252" s="474"/>
      <c r="CR252" s="474"/>
      <c r="CS252" s="474"/>
      <c r="CT252" s="474"/>
      <c r="CU252" s="474"/>
      <c r="CV252" s="474"/>
      <c r="CW252" s="474"/>
      <c r="CX252" s="474"/>
    </row>
    <row r="253" spans="1:102" x14ac:dyDescent="0.25">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c r="W253" s="474"/>
      <c r="X253" s="474"/>
      <c r="Y253" s="474"/>
      <c r="Z253" s="474"/>
      <c r="AA253" s="474"/>
      <c r="AB253" s="474"/>
      <c r="AC253" s="474"/>
      <c r="AD253" s="474"/>
      <c r="AE253" s="474"/>
      <c r="AF253" s="474"/>
      <c r="AG253" s="474"/>
      <c r="AH253" s="474"/>
      <c r="AI253" s="474"/>
      <c r="AJ253" s="474"/>
      <c r="AK253" s="474"/>
      <c r="AL253" s="474"/>
      <c r="AM253" s="474"/>
      <c r="AN253" s="474"/>
      <c r="AO253" s="474"/>
      <c r="AP253" s="474"/>
      <c r="AQ253" s="474"/>
      <c r="AR253" s="474"/>
      <c r="AS253" s="474"/>
      <c r="AT253" s="474"/>
      <c r="AU253" s="474"/>
      <c r="AV253" s="474"/>
      <c r="AW253" s="474"/>
      <c r="AX253" s="474"/>
      <c r="AY253" s="474"/>
      <c r="AZ253" s="474"/>
      <c r="BA253" s="474"/>
      <c r="BB253" s="474"/>
      <c r="BC253" s="474"/>
      <c r="BD253" s="474"/>
      <c r="BE253" s="474"/>
      <c r="BF253" s="474"/>
      <c r="BG253" s="474"/>
      <c r="BH253" s="474"/>
      <c r="BI253" s="474"/>
      <c r="BJ253" s="474"/>
      <c r="BK253" s="474"/>
      <c r="BL253" s="474"/>
      <c r="BM253" s="474"/>
      <c r="BN253" s="474"/>
      <c r="BO253" s="474"/>
      <c r="BP253" s="474"/>
      <c r="BQ253" s="474"/>
      <c r="BR253" s="474"/>
      <c r="BS253" s="474"/>
      <c r="BT253" s="474"/>
      <c r="BU253" s="474"/>
      <c r="BV253" s="474"/>
      <c r="BW253" s="474"/>
      <c r="BX253" s="474"/>
      <c r="BY253" s="474"/>
      <c r="BZ253" s="474"/>
      <c r="CA253" s="474"/>
      <c r="CB253" s="474"/>
      <c r="CC253" s="474"/>
      <c r="CD253" s="474"/>
      <c r="CE253" s="474"/>
      <c r="CF253" s="474"/>
      <c r="CG253" s="474"/>
      <c r="CH253" s="474"/>
      <c r="CI253" s="474"/>
      <c r="CJ253" s="474"/>
      <c r="CK253" s="474"/>
      <c r="CL253" s="474"/>
      <c r="CM253" s="474"/>
      <c r="CN253" s="474"/>
      <c r="CO253" s="474"/>
      <c r="CP253" s="474"/>
      <c r="CQ253" s="474"/>
      <c r="CR253" s="474"/>
      <c r="CS253" s="474"/>
      <c r="CT253" s="474"/>
      <c r="CU253" s="474"/>
      <c r="CV253" s="474"/>
      <c r="CW253" s="474"/>
      <c r="CX253" s="474"/>
    </row>
    <row r="254" spans="1:102" x14ac:dyDescent="0.25">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c r="W254" s="474"/>
      <c r="X254" s="474"/>
      <c r="Y254" s="474"/>
      <c r="Z254" s="474"/>
      <c r="AA254" s="474"/>
      <c r="AB254" s="474"/>
      <c r="AC254" s="474"/>
      <c r="AD254" s="474"/>
      <c r="AE254" s="474"/>
      <c r="AF254" s="474"/>
      <c r="AG254" s="474"/>
      <c r="AH254" s="474"/>
      <c r="AI254" s="474"/>
      <c r="AJ254" s="474"/>
      <c r="AK254" s="474"/>
      <c r="AL254" s="474"/>
      <c r="AM254" s="474"/>
      <c r="AN254" s="474"/>
      <c r="AO254" s="474"/>
      <c r="AP254" s="474"/>
      <c r="AQ254" s="474"/>
      <c r="AR254" s="474"/>
      <c r="AS254" s="474"/>
      <c r="AT254" s="474"/>
      <c r="AU254" s="474"/>
      <c r="AV254" s="474"/>
      <c r="AW254" s="474"/>
      <c r="AX254" s="474"/>
      <c r="AY254" s="474"/>
      <c r="AZ254" s="474"/>
      <c r="BA254" s="474"/>
      <c r="BB254" s="474"/>
      <c r="BC254" s="474"/>
      <c r="BD254" s="474"/>
      <c r="BE254" s="474"/>
      <c r="BF254" s="474"/>
      <c r="BG254" s="474"/>
      <c r="BH254" s="474"/>
      <c r="BI254" s="474"/>
      <c r="BJ254" s="474"/>
      <c r="BK254" s="474"/>
      <c r="BL254" s="474"/>
      <c r="BM254" s="474"/>
      <c r="BN254" s="474"/>
      <c r="BO254" s="474"/>
      <c r="BP254" s="474"/>
      <c r="BQ254" s="474"/>
      <c r="BR254" s="474"/>
      <c r="BS254" s="474"/>
      <c r="BT254" s="474"/>
      <c r="BU254" s="474"/>
      <c r="BV254" s="474"/>
      <c r="BW254" s="474"/>
      <c r="BX254" s="474"/>
      <c r="BY254" s="474"/>
      <c r="BZ254" s="474"/>
      <c r="CA254" s="474"/>
      <c r="CB254" s="474"/>
      <c r="CC254" s="474"/>
      <c r="CD254" s="474"/>
      <c r="CE254" s="474"/>
      <c r="CF254" s="474"/>
      <c r="CG254" s="474"/>
      <c r="CH254" s="474"/>
      <c r="CI254" s="474"/>
      <c r="CJ254" s="474"/>
      <c r="CK254" s="474"/>
      <c r="CL254" s="474"/>
      <c r="CM254" s="474"/>
      <c r="CN254" s="474"/>
      <c r="CO254" s="474"/>
      <c r="CP254" s="474"/>
      <c r="CQ254" s="474"/>
      <c r="CR254" s="474"/>
      <c r="CS254" s="474"/>
      <c r="CT254" s="474"/>
      <c r="CU254" s="474"/>
      <c r="CV254" s="474"/>
      <c r="CW254" s="474"/>
      <c r="CX254" s="474"/>
    </row>
    <row r="255" spans="1:102" x14ac:dyDescent="0.25">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c r="W255" s="474"/>
      <c r="X255" s="474"/>
      <c r="Y255" s="474"/>
      <c r="Z255" s="474"/>
      <c r="AA255" s="474"/>
      <c r="AB255" s="474"/>
      <c r="AC255" s="474"/>
      <c r="AD255" s="474"/>
      <c r="AE255" s="474"/>
      <c r="AF255" s="474"/>
      <c r="AG255" s="474"/>
      <c r="AH255" s="474"/>
      <c r="AI255" s="474"/>
      <c r="AJ255" s="474"/>
      <c r="AK255" s="474"/>
      <c r="AL255" s="474"/>
      <c r="AM255" s="474"/>
      <c r="AN255" s="474"/>
      <c r="AO255" s="474"/>
      <c r="AP255" s="474"/>
      <c r="AQ255" s="474"/>
      <c r="AR255" s="474"/>
      <c r="AS255" s="474"/>
      <c r="AT255" s="474"/>
      <c r="AU255" s="474"/>
      <c r="AV255" s="474"/>
      <c r="AW255" s="474"/>
      <c r="AX255" s="474"/>
      <c r="AY255" s="474"/>
      <c r="AZ255" s="474"/>
      <c r="BA255" s="474"/>
      <c r="BB255" s="474"/>
      <c r="BC255" s="474"/>
      <c r="BD255" s="474"/>
      <c r="BE255" s="474"/>
      <c r="BF255" s="474"/>
      <c r="BG255" s="474"/>
      <c r="BH255" s="474"/>
      <c r="BI255" s="474"/>
      <c r="BJ255" s="474"/>
      <c r="BK255" s="474"/>
      <c r="BL255" s="474"/>
      <c r="BM255" s="474"/>
      <c r="BN255" s="474"/>
      <c r="BO255" s="474"/>
      <c r="BP255" s="474"/>
      <c r="BQ255" s="474"/>
      <c r="BR255" s="474"/>
      <c r="BS255" s="474"/>
      <c r="BT255" s="474"/>
      <c r="BU255" s="474"/>
      <c r="BV255" s="474"/>
      <c r="BW255" s="474"/>
      <c r="BX255" s="474"/>
      <c r="BY255" s="474"/>
      <c r="BZ255" s="474"/>
      <c r="CA255" s="474"/>
      <c r="CB255" s="474"/>
      <c r="CC255" s="474"/>
      <c r="CD255" s="474"/>
      <c r="CE255" s="474"/>
      <c r="CF255" s="474"/>
      <c r="CG255" s="474"/>
      <c r="CH255" s="474"/>
      <c r="CI255" s="474"/>
      <c r="CJ255" s="474"/>
      <c r="CK255" s="474"/>
      <c r="CL255" s="474"/>
      <c r="CM255" s="474"/>
      <c r="CN255" s="474"/>
      <c r="CO255" s="474"/>
      <c r="CP255" s="474"/>
      <c r="CQ255" s="474"/>
      <c r="CR255" s="474"/>
      <c r="CS255" s="474"/>
      <c r="CT255" s="474"/>
      <c r="CU255" s="474"/>
      <c r="CV255" s="474"/>
      <c r="CW255" s="474"/>
      <c r="CX255" s="474"/>
    </row>
    <row r="256" spans="1:102" x14ac:dyDescent="0.25">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c r="W256" s="474"/>
      <c r="X256" s="474"/>
      <c r="Y256" s="474"/>
      <c r="Z256" s="474"/>
      <c r="AA256" s="474"/>
      <c r="AB256" s="474"/>
      <c r="AC256" s="474"/>
      <c r="AD256" s="474"/>
      <c r="AE256" s="474"/>
      <c r="AF256" s="474"/>
      <c r="AG256" s="474"/>
      <c r="AH256" s="474"/>
      <c r="AI256" s="474"/>
      <c r="AJ256" s="474"/>
      <c r="AK256" s="474"/>
      <c r="AL256" s="474"/>
      <c r="AM256" s="474"/>
      <c r="AN256" s="474"/>
      <c r="AO256" s="474"/>
      <c r="AP256" s="474"/>
      <c r="AQ256" s="474"/>
      <c r="AR256" s="474"/>
      <c r="AS256" s="474"/>
      <c r="AT256" s="474"/>
      <c r="AU256" s="474"/>
      <c r="AV256" s="474"/>
      <c r="AW256" s="474"/>
      <c r="AX256" s="474"/>
      <c r="AY256" s="474"/>
      <c r="AZ256" s="474"/>
      <c r="BA256" s="474"/>
      <c r="BB256" s="474"/>
      <c r="BC256" s="474"/>
      <c r="BD256" s="474"/>
      <c r="BE256" s="474"/>
      <c r="BF256" s="474"/>
      <c r="BG256" s="474"/>
      <c r="BH256" s="474"/>
      <c r="BI256" s="474"/>
      <c r="BJ256" s="474"/>
      <c r="BK256" s="474"/>
      <c r="BL256" s="474"/>
      <c r="BM256" s="474"/>
      <c r="BN256" s="474"/>
      <c r="BO256" s="474"/>
      <c r="BP256" s="474"/>
      <c r="BQ256" s="474"/>
      <c r="BR256" s="474"/>
      <c r="BS256" s="474"/>
      <c r="BT256" s="474"/>
      <c r="BU256" s="474"/>
      <c r="BV256" s="474"/>
      <c r="BW256" s="474"/>
      <c r="BX256" s="474"/>
      <c r="BY256" s="474"/>
      <c r="BZ256" s="474"/>
      <c r="CA256" s="474"/>
      <c r="CB256" s="474"/>
      <c r="CC256" s="474"/>
      <c r="CD256" s="474"/>
      <c r="CE256" s="474"/>
      <c r="CF256" s="474"/>
      <c r="CG256" s="474"/>
      <c r="CH256" s="474"/>
      <c r="CI256" s="474"/>
      <c r="CJ256" s="474"/>
      <c r="CK256" s="474"/>
      <c r="CL256" s="474"/>
      <c r="CM256" s="474"/>
      <c r="CN256" s="474"/>
      <c r="CO256" s="474"/>
      <c r="CP256" s="474"/>
      <c r="CQ256" s="474"/>
      <c r="CR256" s="474"/>
      <c r="CS256" s="474"/>
      <c r="CT256" s="474"/>
      <c r="CU256" s="474"/>
      <c r="CV256" s="474"/>
      <c r="CW256" s="474"/>
      <c r="CX256" s="474"/>
    </row>
    <row r="257" spans="1:102" x14ac:dyDescent="0.25">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c r="W257" s="474"/>
      <c r="X257" s="474"/>
      <c r="Y257" s="474"/>
      <c r="Z257" s="474"/>
      <c r="AA257" s="474"/>
      <c r="AB257" s="474"/>
      <c r="AC257" s="474"/>
      <c r="AD257" s="474"/>
      <c r="AE257" s="474"/>
      <c r="AF257" s="474"/>
      <c r="AG257" s="474"/>
      <c r="AH257" s="474"/>
      <c r="AI257" s="474"/>
      <c r="AJ257" s="474"/>
      <c r="AK257" s="474"/>
      <c r="AL257" s="474"/>
      <c r="AM257" s="474"/>
      <c r="AN257" s="474"/>
      <c r="AO257" s="474"/>
      <c r="AP257" s="474"/>
      <c r="AQ257" s="474"/>
      <c r="AR257" s="474"/>
      <c r="AS257" s="474"/>
      <c r="AT257" s="474"/>
      <c r="AU257" s="474"/>
      <c r="AV257" s="474"/>
      <c r="AW257" s="474"/>
      <c r="AX257" s="474"/>
      <c r="AY257" s="474"/>
      <c r="AZ257" s="474"/>
      <c r="BA257" s="474"/>
      <c r="BB257" s="474"/>
      <c r="BC257" s="474"/>
      <c r="BD257" s="474"/>
      <c r="BE257" s="474"/>
      <c r="BF257" s="474"/>
      <c r="BG257" s="474"/>
      <c r="BH257" s="474"/>
      <c r="BI257" s="474"/>
      <c r="BJ257" s="474"/>
      <c r="BK257" s="474"/>
      <c r="BL257" s="474"/>
      <c r="BM257" s="474"/>
      <c r="BN257" s="474"/>
      <c r="BO257" s="474"/>
      <c r="BP257" s="474"/>
      <c r="BQ257" s="474"/>
      <c r="BR257" s="474"/>
      <c r="BS257" s="474"/>
      <c r="BT257" s="474"/>
      <c r="BU257" s="474"/>
      <c r="BV257" s="474"/>
      <c r="BW257" s="474"/>
      <c r="BX257" s="474"/>
      <c r="BY257" s="474"/>
      <c r="BZ257" s="474"/>
      <c r="CA257" s="474"/>
      <c r="CB257" s="474"/>
      <c r="CC257" s="474"/>
      <c r="CD257" s="474"/>
      <c r="CE257" s="474"/>
      <c r="CF257" s="474"/>
      <c r="CG257" s="474"/>
      <c r="CH257" s="474"/>
      <c r="CI257" s="474"/>
      <c r="CJ257" s="474"/>
      <c r="CK257" s="474"/>
      <c r="CL257" s="474"/>
      <c r="CM257" s="474"/>
      <c r="CN257" s="474"/>
      <c r="CO257" s="474"/>
      <c r="CP257" s="474"/>
      <c r="CQ257" s="474"/>
      <c r="CR257" s="474"/>
      <c r="CS257" s="474"/>
      <c r="CT257" s="474"/>
      <c r="CU257" s="474"/>
      <c r="CV257" s="474"/>
      <c r="CW257" s="474"/>
      <c r="CX257" s="474"/>
    </row>
    <row r="258" spans="1:102" x14ac:dyDescent="0.25">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c r="W258" s="474"/>
      <c r="X258" s="474"/>
      <c r="Y258" s="474"/>
      <c r="Z258" s="474"/>
      <c r="AA258" s="474"/>
      <c r="AB258" s="474"/>
      <c r="AC258" s="474"/>
      <c r="AD258" s="474"/>
      <c r="AE258" s="474"/>
      <c r="AF258" s="474"/>
      <c r="AG258" s="474"/>
      <c r="AH258" s="474"/>
      <c r="AI258" s="474"/>
      <c r="AJ258" s="474"/>
      <c r="AK258" s="474"/>
      <c r="AL258" s="474"/>
      <c r="AM258" s="474"/>
      <c r="AN258" s="474"/>
      <c r="AO258" s="474"/>
      <c r="AP258" s="474"/>
      <c r="AQ258" s="474"/>
      <c r="AR258" s="474"/>
      <c r="AS258" s="474"/>
      <c r="AT258" s="474"/>
      <c r="AU258" s="474"/>
      <c r="AV258" s="474"/>
      <c r="AW258" s="474"/>
      <c r="AX258" s="474"/>
      <c r="AY258" s="474"/>
      <c r="AZ258" s="474"/>
      <c r="BA258" s="474"/>
      <c r="BB258" s="474"/>
      <c r="BC258" s="474"/>
      <c r="BD258" s="474"/>
      <c r="BE258" s="474"/>
      <c r="BF258" s="474"/>
      <c r="BG258" s="474"/>
      <c r="BH258" s="474"/>
      <c r="BI258" s="474"/>
      <c r="BJ258" s="474"/>
      <c r="BK258" s="474"/>
      <c r="BL258" s="474"/>
      <c r="BM258" s="474"/>
      <c r="BN258" s="474"/>
      <c r="BO258" s="474"/>
      <c r="BP258" s="474"/>
      <c r="BQ258" s="474"/>
      <c r="BR258" s="474"/>
      <c r="BS258" s="474"/>
      <c r="BT258" s="474"/>
      <c r="BU258" s="474"/>
      <c r="BV258" s="474"/>
      <c r="BW258" s="474"/>
      <c r="BX258" s="474"/>
      <c r="BY258" s="474"/>
      <c r="BZ258" s="474"/>
      <c r="CA258" s="474"/>
      <c r="CB258" s="474"/>
      <c r="CC258" s="474"/>
      <c r="CD258" s="474"/>
      <c r="CE258" s="474"/>
      <c r="CF258" s="474"/>
      <c r="CG258" s="474"/>
      <c r="CH258" s="474"/>
      <c r="CI258" s="474"/>
      <c r="CJ258" s="474"/>
      <c r="CK258" s="474"/>
      <c r="CL258" s="474"/>
      <c r="CM258" s="474"/>
      <c r="CN258" s="474"/>
      <c r="CO258" s="474"/>
      <c r="CP258" s="474"/>
      <c r="CQ258" s="474"/>
      <c r="CR258" s="474"/>
      <c r="CS258" s="474"/>
      <c r="CT258" s="474"/>
      <c r="CU258" s="474"/>
      <c r="CV258" s="474"/>
      <c r="CW258" s="474"/>
      <c r="CX258" s="474"/>
    </row>
    <row r="259" spans="1:102" x14ac:dyDescent="0.25">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c r="W259" s="474"/>
      <c r="X259" s="474"/>
      <c r="Y259" s="474"/>
      <c r="Z259" s="474"/>
      <c r="AA259" s="474"/>
      <c r="AB259" s="474"/>
      <c r="AC259" s="474"/>
      <c r="AD259" s="474"/>
      <c r="AE259" s="474"/>
      <c r="AF259" s="474"/>
      <c r="AG259" s="474"/>
      <c r="AH259" s="474"/>
      <c r="AI259" s="474"/>
      <c r="AJ259" s="474"/>
      <c r="AK259" s="474"/>
      <c r="AL259" s="474"/>
      <c r="AM259" s="474"/>
      <c r="AN259" s="474"/>
      <c r="AO259" s="474"/>
      <c r="AP259" s="474"/>
      <c r="AQ259" s="474"/>
      <c r="AR259" s="474"/>
      <c r="AS259" s="474"/>
      <c r="AT259" s="474"/>
      <c r="AU259" s="474"/>
      <c r="AV259" s="474"/>
      <c r="AW259" s="474"/>
      <c r="AX259" s="474"/>
      <c r="AY259" s="474"/>
      <c r="AZ259" s="474"/>
      <c r="BA259" s="474"/>
      <c r="BB259" s="474"/>
      <c r="BC259" s="474"/>
      <c r="BD259" s="474"/>
      <c r="BE259" s="474"/>
      <c r="BF259" s="474"/>
      <c r="BG259" s="474"/>
      <c r="BH259" s="474"/>
      <c r="BI259" s="474"/>
      <c r="BJ259" s="474"/>
      <c r="BK259" s="474"/>
      <c r="BL259" s="474"/>
      <c r="BM259" s="474"/>
      <c r="BN259" s="474"/>
      <c r="BO259" s="474"/>
      <c r="BP259" s="474"/>
      <c r="BQ259" s="474"/>
      <c r="BR259" s="474"/>
      <c r="BS259" s="474"/>
      <c r="BT259" s="474"/>
      <c r="BU259" s="474"/>
      <c r="BV259" s="474"/>
      <c r="BW259" s="474"/>
      <c r="BX259" s="474"/>
      <c r="BY259" s="474"/>
      <c r="BZ259" s="474"/>
      <c r="CA259" s="474"/>
      <c r="CB259" s="474"/>
      <c r="CC259" s="474"/>
      <c r="CD259" s="474"/>
      <c r="CE259" s="474"/>
      <c r="CF259" s="474"/>
      <c r="CG259" s="474"/>
      <c r="CH259" s="474"/>
      <c r="CI259" s="474"/>
      <c r="CJ259" s="474"/>
      <c r="CK259" s="474"/>
      <c r="CL259" s="474"/>
      <c r="CM259" s="474"/>
      <c r="CN259" s="474"/>
      <c r="CO259" s="474"/>
      <c r="CP259" s="474"/>
      <c r="CQ259" s="474"/>
      <c r="CR259" s="474"/>
      <c r="CS259" s="474"/>
      <c r="CT259" s="474"/>
      <c r="CU259" s="474"/>
      <c r="CV259" s="474"/>
      <c r="CW259" s="474"/>
      <c r="CX259" s="474"/>
    </row>
    <row r="260" spans="1:102" x14ac:dyDescent="0.25">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c r="W260" s="474"/>
      <c r="X260" s="474"/>
      <c r="Y260" s="474"/>
      <c r="Z260" s="474"/>
      <c r="AA260" s="474"/>
      <c r="AB260" s="474"/>
      <c r="AC260" s="474"/>
      <c r="AD260" s="474"/>
      <c r="AE260" s="474"/>
      <c r="AF260" s="474"/>
      <c r="AG260" s="474"/>
      <c r="AH260" s="474"/>
      <c r="AI260" s="474"/>
      <c r="AJ260" s="474"/>
      <c r="AK260" s="474"/>
      <c r="AL260" s="474"/>
      <c r="AM260" s="474"/>
      <c r="AN260" s="474"/>
      <c r="AO260" s="474"/>
      <c r="AP260" s="474"/>
      <c r="AQ260" s="474"/>
      <c r="AR260" s="474"/>
      <c r="AS260" s="474"/>
      <c r="AT260" s="474"/>
      <c r="AU260" s="474"/>
      <c r="AV260" s="474"/>
      <c r="AW260" s="474"/>
      <c r="AX260" s="474"/>
      <c r="AY260" s="474"/>
      <c r="AZ260" s="474"/>
      <c r="BA260" s="474"/>
      <c r="BB260" s="474"/>
      <c r="BC260" s="474"/>
      <c r="BD260" s="474"/>
      <c r="BE260" s="474"/>
      <c r="BF260" s="474"/>
      <c r="BG260" s="474"/>
      <c r="BH260" s="474"/>
      <c r="BI260" s="474"/>
      <c r="BJ260" s="474"/>
      <c r="BK260" s="474"/>
      <c r="BL260" s="474"/>
      <c r="BM260" s="474"/>
      <c r="BN260" s="474"/>
      <c r="BO260" s="474"/>
      <c r="BP260" s="474"/>
      <c r="BQ260" s="474"/>
      <c r="BR260" s="474"/>
      <c r="BS260" s="474"/>
      <c r="BT260" s="474"/>
      <c r="BU260" s="474"/>
      <c r="BV260" s="474"/>
      <c r="BW260" s="474"/>
      <c r="BX260" s="474"/>
      <c r="BY260" s="474"/>
      <c r="BZ260" s="474"/>
      <c r="CA260" s="474"/>
      <c r="CB260" s="474"/>
      <c r="CC260" s="474"/>
      <c r="CD260" s="474"/>
      <c r="CE260" s="474"/>
      <c r="CF260" s="474"/>
      <c r="CG260" s="474"/>
      <c r="CH260" s="474"/>
      <c r="CI260" s="474"/>
      <c r="CJ260" s="474"/>
      <c r="CK260" s="474"/>
      <c r="CL260" s="474"/>
      <c r="CM260" s="474"/>
      <c r="CN260" s="474"/>
      <c r="CO260" s="474"/>
      <c r="CP260" s="474"/>
      <c r="CQ260" s="474"/>
      <c r="CR260" s="474"/>
      <c r="CS260" s="474"/>
      <c r="CT260" s="474"/>
      <c r="CU260" s="474"/>
      <c r="CV260" s="474"/>
      <c r="CW260" s="474"/>
      <c r="CX260" s="474"/>
    </row>
    <row r="261" spans="1:102" x14ac:dyDescent="0.25">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c r="W261" s="474"/>
      <c r="X261" s="474"/>
      <c r="Y261" s="474"/>
      <c r="Z261" s="474"/>
      <c r="AA261" s="474"/>
      <c r="AB261" s="474"/>
      <c r="AC261" s="474"/>
      <c r="AD261" s="474"/>
      <c r="AE261" s="474"/>
      <c r="AF261" s="474"/>
      <c r="AG261" s="474"/>
      <c r="AH261" s="474"/>
      <c r="AI261" s="474"/>
      <c r="AJ261" s="474"/>
      <c r="AK261" s="474"/>
      <c r="AL261" s="474"/>
      <c r="AM261" s="474"/>
      <c r="AN261" s="474"/>
      <c r="AO261" s="474"/>
      <c r="AP261" s="474"/>
      <c r="AQ261" s="474"/>
      <c r="AR261" s="474"/>
      <c r="AS261" s="474"/>
      <c r="AT261" s="474"/>
      <c r="AU261" s="474"/>
      <c r="AV261" s="474"/>
      <c r="AW261" s="474"/>
      <c r="AX261" s="474"/>
      <c r="AY261" s="474"/>
      <c r="AZ261" s="474"/>
      <c r="BA261" s="474"/>
      <c r="BB261" s="474"/>
      <c r="BC261" s="474"/>
      <c r="BD261" s="474"/>
      <c r="BE261" s="474"/>
      <c r="BF261" s="474"/>
      <c r="BG261" s="474"/>
      <c r="BH261" s="474"/>
      <c r="BI261" s="474"/>
      <c r="BJ261" s="474"/>
      <c r="BK261" s="474"/>
      <c r="BL261" s="474"/>
      <c r="BM261" s="474"/>
      <c r="BN261" s="474"/>
      <c r="BO261" s="474"/>
      <c r="BP261" s="474"/>
      <c r="BQ261" s="474"/>
      <c r="BR261" s="474"/>
      <c r="BS261" s="474"/>
      <c r="BT261" s="474"/>
      <c r="BU261" s="474"/>
      <c r="BV261" s="474"/>
      <c r="BW261" s="474"/>
      <c r="BX261" s="474"/>
      <c r="BY261" s="474"/>
      <c r="BZ261" s="474"/>
      <c r="CA261" s="474"/>
      <c r="CB261" s="474"/>
      <c r="CC261" s="474"/>
      <c r="CD261" s="474"/>
      <c r="CE261" s="474"/>
      <c r="CF261" s="474"/>
      <c r="CG261" s="474"/>
      <c r="CH261" s="474"/>
      <c r="CI261" s="474"/>
      <c r="CJ261" s="474"/>
      <c r="CK261" s="474"/>
      <c r="CL261" s="474"/>
      <c r="CM261" s="474"/>
      <c r="CN261" s="474"/>
      <c r="CO261" s="474"/>
      <c r="CP261" s="474"/>
      <c r="CQ261" s="474"/>
      <c r="CR261" s="474"/>
      <c r="CS261" s="474"/>
      <c r="CT261" s="474"/>
      <c r="CU261" s="474"/>
      <c r="CV261" s="474"/>
      <c r="CW261" s="474"/>
      <c r="CX261" s="474"/>
    </row>
    <row r="262" spans="1:102" x14ac:dyDescent="0.25">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c r="W262" s="474"/>
      <c r="X262" s="474"/>
      <c r="Y262" s="474"/>
      <c r="Z262" s="474"/>
      <c r="AA262" s="474"/>
      <c r="AB262" s="474"/>
      <c r="AC262" s="474"/>
      <c r="AD262" s="474"/>
      <c r="AE262" s="474"/>
      <c r="AF262" s="474"/>
      <c r="AG262" s="474"/>
      <c r="AH262" s="474"/>
      <c r="AI262" s="474"/>
      <c r="AJ262" s="474"/>
      <c r="AK262" s="474"/>
      <c r="AL262" s="474"/>
      <c r="AM262" s="474"/>
      <c r="AN262" s="474"/>
      <c r="AO262" s="474"/>
      <c r="AP262" s="474"/>
      <c r="AQ262" s="474"/>
      <c r="AR262" s="474"/>
      <c r="AS262" s="474"/>
      <c r="AT262" s="474"/>
      <c r="AU262" s="474"/>
      <c r="AV262" s="474"/>
      <c r="AW262" s="474"/>
      <c r="AX262" s="474"/>
      <c r="AY262" s="474"/>
      <c r="AZ262" s="474"/>
      <c r="BA262" s="474"/>
      <c r="BB262" s="474"/>
      <c r="BC262" s="474"/>
      <c r="BD262" s="474"/>
      <c r="BE262" s="474"/>
      <c r="BF262" s="474"/>
      <c r="BG262" s="474"/>
      <c r="BH262" s="474"/>
      <c r="BI262" s="474"/>
      <c r="BJ262" s="474"/>
      <c r="BK262" s="474"/>
      <c r="BL262" s="474"/>
      <c r="BM262" s="474"/>
      <c r="BN262" s="474"/>
      <c r="BO262" s="474"/>
      <c r="BP262" s="474"/>
      <c r="BQ262" s="474"/>
      <c r="BR262" s="474"/>
      <c r="BS262" s="474"/>
      <c r="BT262" s="474"/>
      <c r="BU262" s="474"/>
      <c r="BV262" s="474"/>
      <c r="BW262" s="474"/>
      <c r="BX262" s="474"/>
      <c r="BY262" s="474"/>
      <c r="BZ262" s="474"/>
      <c r="CA262" s="474"/>
      <c r="CB262" s="474"/>
      <c r="CC262" s="474"/>
      <c r="CD262" s="474"/>
      <c r="CE262" s="474"/>
      <c r="CF262" s="474"/>
      <c r="CG262" s="474"/>
      <c r="CH262" s="474"/>
      <c r="CI262" s="474"/>
      <c r="CJ262" s="474"/>
      <c r="CK262" s="474"/>
      <c r="CL262" s="474"/>
      <c r="CM262" s="474"/>
      <c r="CN262" s="474"/>
      <c r="CO262" s="474"/>
      <c r="CP262" s="474"/>
      <c r="CQ262" s="474"/>
      <c r="CR262" s="474"/>
      <c r="CS262" s="474"/>
      <c r="CT262" s="474"/>
      <c r="CU262" s="474"/>
      <c r="CV262" s="474"/>
      <c r="CW262" s="474"/>
      <c r="CX262" s="474"/>
    </row>
    <row r="263" spans="1:102" x14ac:dyDescent="0.25">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c r="W263" s="474"/>
      <c r="X263" s="474"/>
      <c r="Y263" s="474"/>
      <c r="Z263" s="474"/>
      <c r="AA263" s="474"/>
      <c r="AB263" s="474"/>
      <c r="AC263" s="474"/>
      <c r="AD263" s="474"/>
      <c r="AE263" s="474"/>
      <c r="AF263" s="474"/>
      <c r="AG263" s="474"/>
      <c r="AH263" s="474"/>
      <c r="AI263" s="474"/>
      <c r="AJ263" s="474"/>
      <c r="AK263" s="474"/>
      <c r="AL263" s="474"/>
      <c r="AM263" s="474"/>
      <c r="AN263" s="474"/>
      <c r="AO263" s="474"/>
      <c r="AP263" s="474"/>
      <c r="AQ263" s="474"/>
      <c r="AR263" s="474"/>
      <c r="AS263" s="474"/>
      <c r="AT263" s="474"/>
      <c r="AU263" s="474"/>
      <c r="AV263" s="474"/>
      <c r="AW263" s="474"/>
      <c r="AX263" s="474"/>
      <c r="AY263" s="474"/>
      <c r="AZ263" s="474"/>
      <c r="BA263" s="474"/>
      <c r="BB263" s="474"/>
      <c r="BC263" s="474"/>
      <c r="BD263" s="474"/>
      <c r="BE263" s="474"/>
      <c r="BF263" s="474"/>
      <c r="BG263" s="474"/>
      <c r="BH263" s="474"/>
      <c r="BI263" s="474"/>
      <c r="BJ263" s="474"/>
      <c r="BK263" s="474"/>
      <c r="BL263" s="474"/>
      <c r="BM263" s="474"/>
      <c r="BN263" s="474"/>
      <c r="BO263" s="474"/>
      <c r="BP263" s="474"/>
      <c r="BQ263" s="474"/>
      <c r="BR263" s="474"/>
      <c r="BS263" s="474"/>
      <c r="BT263" s="474"/>
      <c r="BU263" s="474"/>
      <c r="BV263" s="474"/>
      <c r="BW263" s="474"/>
      <c r="BX263" s="474"/>
      <c r="BY263" s="474"/>
      <c r="BZ263" s="474"/>
      <c r="CA263" s="474"/>
      <c r="CB263" s="474"/>
      <c r="CC263" s="474"/>
      <c r="CD263" s="474"/>
      <c r="CE263" s="474"/>
      <c r="CF263" s="474"/>
      <c r="CG263" s="474"/>
      <c r="CH263" s="474"/>
      <c r="CI263" s="474"/>
      <c r="CJ263" s="474"/>
      <c r="CK263" s="474"/>
      <c r="CL263" s="474"/>
      <c r="CM263" s="474"/>
      <c r="CN263" s="474"/>
      <c r="CO263" s="474"/>
      <c r="CP263" s="474"/>
      <c r="CQ263" s="474"/>
      <c r="CR263" s="474"/>
      <c r="CS263" s="474"/>
      <c r="CT263" s="474"/>
      <c r="CU263" s="474"/>
      <c r="CV263" s="474"/>
      <c r="CW263" s="474"/>
      <c r="CX263" s="474"/>
    </row>
    <row r="264" spans="1:102" x14ac:dyDescent="0.25">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c r="W264" s="474"/>
      <c r="X264" s="474"/>
      <c r="Y264" s="474"/>
      <c r="Z264" s="474"/>
      <c r="AA264" s="474"/>
      <c r="AB264" s="474"/>
      <c r="AC264" s="474"/>
      <c r="AD264" s="474"/>
      <c r="AE264" s="474"/>
      <c r="AF264" s="474"/>
      <c r="AG264" s="474"/>
      <c r="AH264" s="474"/>
      <c r="AI264" s="474"/>
      <c r="AJ264" s="474"/>
      <c r="AK264" s="474"/>
      <c r="AL264" s="474"/>
      <c r="AM264" s="474"/>
      <c r="AN264" s="474"/>
      <c r="AO264" s="474"/>
      <c r="AP264" s="474"/>
      <c r="AQ264" s="474"/>
      <c r="AR264" s="474"/>
      <c r="AS264" s="474"/>
      <c r="AT264" s="474"/>
      <c r="AU264" s="474"/>
      <c r="AV264" s="474"/>
      <c r="AW264" s="474"/>
      <c r="AX264" s="474"/>
      <c r="AY264" s="474"/>
      <c r="AZ264" s="474"/>
      <c r="BA264" s="474"/>
      <c r="BB264" s="474"/>
      <c r="BC264" s="474"/>
      <c r="BD264" s="474"/>
      <c r="BE264" s="474"/>
      <c r="BF264" s="474"/>
      <c r="BG264" s="474"/>
      <c r="BH264" s="474"/>
      <c r="BI264" s="474"/>
      <c r="BJ264" s="474"/>
      <c r="BK264" s="474"/>
      <c r="BL264" s="474"/>
      <c r="BM264" s="474"/>
      <c r="BN264" s="474"/>
      <c r="BO264" s="474"/>
      <c r="BP264" s="474"/>
      <c r="BQ264" s="474"/>
      <c r="BR264" s="474"/>
      <c r="BS264" s="474"/>
      <c r="BT264" s="474"/>
      <c r="BU264" s="474"/>
      <c r="BV264" s="474"/>
      <c r="BW264" s="474"/>
      <c r="BX264" s="474"/>
      <c r="BY264" s="474"/>
      <c r="BZ264" s="474"/>
      <c r="CA264" s="474"/>
      <c r="CB264" s="474"/>
      <c r="CC264" s="474"/>
      <c r="CD264" s="474"/>
      <c r="CE264" s="474"/>
      <c r="CF264" s="474"/>
      <c r="CG264" s="474"/>
      <c r="CH264" s="474"/>
      <c r="CI264" s="474"/>
      <c r="CJ264" s="474"/>
      <c r="CK264" s="474"/>
      <c r="CL264" s="474"/>
      <c r="CM264" s="474"/>
      <c r="CN264" s="474"/>
      <c r="CO264" s="474"/>
      <c r="CP264" s="474"/>
      <c r="CQ264" s="474"/>
      <c r="CR264" s="474"/>
      <c r="CS264" s="474"/>
      <c r="CT264" s="474"/>
      <c r="CU264" s="474"/>
      <c r="CV264" s="474"/>
      <c r="CW264" s="474"/>
      <c r="CX264" s="474"/>
    </row>
    <row r="265" spans="1:102" x14ac:dyDescent="0.25">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c r="W265" s="474"/>
      <c r="X265" s="474"/>
      <c r="Y265" s="474"/>
      <c r="Z265" s="474"/>
      <c r="AA265" s="474"/>
      <c r="AB265" s="474"/>
      <c r="AC265" s="474"/>
      <c r="AD265" s="474"/>
      <c r="AE265" s="474"/>
      <c r="AF265" s="474"/>
      <c r="AG265" s="474"/>
      <c r="AH265" s="474"/>
      <c r="AI265" s="474"/>
      <c r="AJ265" s="474"/>
      <c r="AK265" s="474"/>
      <c r="AL265" s="474"/>
      <c r="AM265" s="474"/>
      <c r="AN265" s="474"/>
      <c r="AO265" s="474"/>
      <c r="AP265" s="474"/>
      <c r="AQ265" s="474"/>
      <c r="AR265" s="474"/>
      <c r="AS265" s="474"/>
      <c r="AT265" s="474"/>
      <c r="AU265" s="474"/>
      <c r="AV265" s="474"/>
      <c r="AW265" s="474"/>
      <c r="AX265" s="474"/>
      <c r="AY265" s="474"/>
      <c r="AZ265" s="474"/>
      <c r="BA265" s="474"/>
      <c r="BB265" s="474"/>
      <c r="BC265" s="474"/>
      <c r="BD265" s="474"/>
      <c r="BE265" s="474"/>
      <c r="BF265" s="474"/>
      <c r="BG265" s="474"/>
      <c r="BH265" s="474"/>
      <c r="BI265" s="474"/>
      <c r="BJ265" s="474"/>
      <c r="BK265" s="474"/>
      <c r="BL265" s="474"/>
      <c r="BM265" s="474"/>
      <c r="BN265" s="474"/>
      <c r="BO265" s="474"/>
      <c r="BP265" s="474"/>
      <c r="BQ265" s="474"/>
      <c r="BR265" s="474"/>
      <c r="BS265" s="474"/>
      <c r="BT265" s="474"/>
      <c r="BU265" s="474"/>
      <c r="BV265" s="474"/>
      <c r="BW265" s="474"/>
      <c r="BX265" s="474"/>
      <c r="BY265" s="474"/>
      <c r="BZ265" s="474"/>
      <c r="CA265" s="474"/>
      <c r="CB265" s="474"/>
      <c r="CC265" s="474"/>
      <c r="CD265" s="474"/>
      <c r="CE265" s="474"/>
      <c r="CF265" s="474"/>
      <c r="CG265" s="474"/>
      <c r="CH265" s="474"/>
      <c r="CI265" s="474"/>
      <c r="CJ265" s="474"/>
      <c r="CK265" s="474"/>
      <c r="CL265" s="474"/>
      <c r="CM265" s="474"/>
      <c r="CN265" s="474"/>
      <c r="CO265" s="474"/>
      <c r="CP265" s="474"/>
      <c r="CQ265" s="474"/>
      <c r="CR265" s="474"/>
      <c r="CS265" s="474"/>
      <c r="CT265" s="474"/>
      <c r="CU265" s="474"/>
      <c r="CV265" s="474"/>
      <c r="CW265" s="474"/>
      <c r="CX265" s="474"/>
    </row>
    <row r="266" spans="1:102" x14ac:dyDescent="0.25">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c r="W266" s="474"/>
      <c r="X266" s="474"/>
      <c r="Y266" s="474"/>
      <c r="Z266" s="474"/>
      <c r="AA266" s="474"/>
      <c r="AB266" s="474"/>
      <c r="AC266" s="474"/>
      <c r="AD266" s="474"/>
      <c r="AE266" s="474"/>
      <c r="AF266" s="474"/>
      <c r="AG266" s="474"/>
      <c r="AH266" s="474"/>
      <c r="AI266" s="474"/>
      <c r="AJ266" s="474"/>
      <c r="AK266" s="474"/>
      <c r="AL266" s="474"/>
      <c r="AM266" s="474"/>
      <c r="AN266" s="474"/>
      <c r="AO266" s="474"/>
      <c r="AP266" s="474"/>
      <c r="AQ266" s="474"/>
      <c r="AR266" s="474"/>
      <c r="AS266" s="474"/>
      <c r="AT266" s="474"/>
      <c r="AU266" s="474"/>
      <c r="AV266" s="474"/>
      <c r="AW266" s="474"/>
      <c r="AX266" s="474"/>
      <c r="AY266" s="474"/>
      <c r="AZ266" s="474"/>
      <c r="BA266" s="474"/>
      <c r="BB266" s="474"/>
      <c r="BC266" s="474"/>
      <c r="BD266" s="474"/>
      <c r="BE266" s="474"/>
      <c r="BF266" s="474"/>
      <c r="BG266" s="474"/>
      <c r="BH266" s="474"/>
      <c r="BI266" s="474"/>
      <c r="BJ266" s="474"/>
      <c r="BK266" s="474"/>
      <c r="BL266" s="474"/>
      <c r="BM266" s="474"/>
      <c r="BN266" s="474"/>
      <c r="BO266" s="474"/>
      <c r="BP266" s="474"/>
      <c r="BQ266" s="474"/>
      <c r="BR266" s="474"/>
      <c r="BS266" s="474"/>
      <c r="BT266" s="474"/>
      <c r="BU266" s="474"/>
      <c r="BV266" s="474"/>
      <c r="BW266" s="474"/>
      <c r="BX266" s="474"/>
      <c r="BY266" s="474"/>
      <c r="BZ266" s="474"/>
      <c r="CA266" s="474"/>
      <c r="CB266" s="474"/>
      <c r="CC266" s="474"/>
      <c r="CD266" s="474"/>
      <c r="CE266" s="474"/>
      <c r="CF266" s="474"/>
      <c r="CG266" s="474"/>
      <c r="CH266" s="474"/>
      <c r="CI266" s="474"/>
      <c r="CJ266" s="474"/>
      <c r="CK266" s="474"/>
      <c r="CL266" s="474"/>
      <c r="CM266" s="474"/>
      <c r="CN266" s="474"/>
      <c r="CO266" s="474"/>
      <c r="CP266" s="474"/>
      <c r="CQ266" s="474"/>
      <c r="CR266" s="474"/>
      <c r="CS266" s="474"/>
      <c r="CT266" s="474"/>
      <c r="CU266" s="474"/>
      <c r="CV266" s="474"/>
      <c r="CW266" s="474"/>
      <c r="CX266" s="474"/>
    </row>
    <row r="267" spans="1:102" x14ac:dyDescent="0.25">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4"/>
      <c r="BC267" s="474"/>
      <c r="BD267" s="474"/>
      <c r="BE267" s="474"/>
      <c r="BF267" s="474"/>
      <c r="BG267" s="474"/>
      <c r="BH267" s="474"/>
      <c r="BI267" s="474"/>
      <c r="BJ267" s="474"/>
      <c r="BK267" s="474"/>
      <c r="BL267" s="474"/>
      <c r="BM267" s="474"/>
      <c r="BN267" s="474"/>
      <c r="BO267" s="474"/>
      <c r="BP267" s="474"/>
      <c r="BQ267" s="474"/>
      <c r="BR267" s="474"/>
      <c r="BS267" s="474"/>
      <c r="BT267" s="474"/>
      <c r="BU267" s="474"/>
      <c r="BV267" s="474"/>
      <c r="BW267" s="474"/>
      <c r="BX267" s="474"/>
      <c r="BY267" s="474"/>
      <c r="BZ267" s="474"/>
      <c r="CA267" s="474"/>
      <c r="CB267" s="474"/>
      <c r="CC267" s="474"/>
      <c r="CD267" s="474"/>
      <c r="CE267" s="474"/>
      <c r="CF267" s="474"/>
      <c r="CG267" s="474"/>
      <c r="CH267" s="474"/>
      <c r="CI267" s="474"/>
      <c r="CJ267" s="474"/>
      <c r="CK267" s="474"/>
      <c r="CL267" s="474"/>
      <c r="CM267" s="474"/>
      <c r="CN267" s="474"/>
      <c r="CO267" s="474"/>
      <c r="CP267" s="474"/>
      <c r="CQ267" s="474"/>
      <c r="CR267" s="474"/>
      <c r="CS267" s="474"/>
      <c r="CT267" s="474"/>
      <c r="CU267" s="474"/>
      <c r="CV267" s="474"/>
      <c r="CW267" s="474"/>
      <c r="CX267" s="474"/>
    </row>
    <row r="268" spans="1:102" x14ac:dyDescent="0.25">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c r="W268" s="474"/>
      <c r="X268" s="474"/>
      <c r="Y268" s="474"/>
      <c r="Z268" s="474"/>
      <c r="AA268" s="474"/>
      <c r="AB268" s="474"/>
      <c r="AC268" s="474"/>
      <c r="AD268" s="474"/>
      <c r="AE268" s="474"/>
      <c r="AF268" s="474"/>
      <c r="AG268" s="474"/>
      <c r="AH268" s="474"/>
      <c r="AI268" s="474"/>
      <c r="AJ268" s="474"/>
      <c r="AK268" s="474"/>
      <c r="AL268" s="474"/>
      <c r="AM268" s="474"/>
      <c r="AN268" s="474"/>
      <c r="AO268" s="474"/>
      <c r="AP268" s="474"/>
      <c r="AQ268" s="474"/>
      <c r="AR268" s="474"/>
      <c r="AS268" s="474"/>
      <c r="AT268" s="474"/>
      <c r="AU268" s="474"/>
      <c r="AV268" s="474"/>
      <c r="AW268" s="474"/>
      <c r="AX268" s="474"/>
      <c r="AY268" s="474"/>
      <c r="AZ268" s="474"/>
      <c r="BA268" s="474"/>
      <c r="BB268" s="474"/>
      <c r="BC268" s="474"/>
      <c r="BD268" s="474"/>
      <c r="BE268" s="474"/>
      <c r="BF268" s="474"/>
      <c r="BG268" s="474"/>
      <c r="BH268" s="474"/>
      <c r="BI268" s="474"/>
      <c r="BJ268" s="474"/>
      <c r="BK268" s="474"/>
      <c r="BL268" s="474"/>
      <c r="BM268" s="474"/>
      <c r="BN268" s="474"/>
      <c r="BO268" s="474"/>
      <c r="BP268" s="474"/>
      <c r="BQ268" s="474"/>
      <c r="BR268" s="474"/>
      <c r="BS268" s="474"/>
      <c r="BT268" s="474"/>
      <c r="BU268" s="474"/>
      <c r="BV268" s="474"/>
      <c r="BW268" s="474"/>
      <c r="BX268" s="474"/>
      <c r="BY268" s="474"/>
      <c r="BZ268" s="474"/>
      <c r="CA268" s="474"/>
      <c r="CB268" s="474"/>
      <c r="CC268" s="474"/>
      <c r="CD268" s="474"/>
      <c r="CE268" s="474"/>
      <c r="CF268" s="474"/>
      <c r="CG268" s="474"/>
      <c r="CH268" s="474"/>
      <c r="CI268" s="474"/>
      <c r="CJ268" s="474"/>
      <c r="CK268" s="474"/>
      <c r="CL268" s="474"/>
      <c r="CM268" s="474"/>
      <c r="CN268" s="474"/>
      <c r="CO268" s="474"/>
      <c r="CP268" s="474"/>
      <c r="CQ268" s="474"/>
      <c r="CR268" s="474"/>
      <c r="CS268" s="474"/>
      <c r="CT268" s="474"/>
      <c r="CU268" s="474"/>
      <c r="CV268" s="474"/>
      <c r="CW268" s="474"/>
      <c r="CX268" s="474"/>
    </row>
    <row r="269" spans="1:102" x14ac:dyDescent="0.25">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c r="W269" s="474"/>
      <c r="X269" s="474"/>
      <c r="Y269" s="474"/>
      <c r="Z269" s="474"/>
      <c r="AA269" s="474"/>
      <c r="AB269" s="474"/>
      <c r="AC269" s="474"/>
      <c r="AD269" s="474"/>
      <c r="AE269" s="474"/>
      <c r="AF269" s="474"/>
      <c r="AG269" s="474"/>
      <c r="AH269" s="474"/>
      <c r="AI269" s="474"/>
      <c r="AJ269" s="474"/>
      <c r="AK269" s="474"/>
      <c r="AL269" s="474"/>
      <c r="AM269" s="474"/>
      <c r="AN269" s="474"/>
      <c r="AO269" s="474"/>
      <c r="AP269" s="474"/>
      <c r="AQ269" s="474"/>
      <c r="AR269" s="474"/>
      <c r="AS269" s="474"/>
      <c r="AT269" s="474"/>
      <c r="AU269" s="474"/>
      <c r="AV269" s="474"/>
      <c r="AW269" s="474"/>
      <c r="AX269" s="474"/>
      <c r="AY269" s="474"/>
      <c r="AZ269" s="474"/>
      <c r="BA269" s="474"/>
      <c r="BB269" s="474"/>
      <c r="BC269" s="474"/>
      <c r="BD269" s="474"/>
      <c r="BE269" s="474"/>
      <c r="BF269" s="474"/>
      <c r="BG269" s="474"/>
      <c r="BH269" s="474"/>
      <c r="BI269" s="474"/>
      <c r="BJ269" s="474"/>
      <c r="BK269" s="474"/>
      <c r="BL269" s="474"/>
      <c r="BM269" s="474"/>
      <c r="BN269" s="474"/>
      <c r="BO269" s="474"/>
      <c r="BP269" s="474"/>
      <c r="BQ269" s="474"/>
      <c r="BR269" s="474"/>
      <c r="BS269" s="474"/>
      <c r="BT269" s="474"/>
      <c r="BU269" s="474"/>
      <c r="BV269" s="474"/>
      <c r="BW269" s="474"/>
      <c r="BX269" s="474"/>
      <c r="BY269" s="474"/>
      <c r="BZ269" s="474"/>
      <c r="CA269" s="474"/>
      <c r="CB269" s="474"/>
      <c r="CC269" s="474"/>
      <c r="CD269" s="474"/>
      <c r="CE269" s="474"/>
      <c r="CF269" s="474"/>
      <c r="CG269" s="474"/>
      <c r="CH269" s="474"/>
      <c r="CI269" s="474"/>
      <c r="CJ269" s="474"/>
      <c r="CK269" s="474"/>
      <c r="CL269" s="474"/>
      <c r="CM269" s="474"/>
      <c r="CN269" s="474"/>
      <c r="CO269" s="474"/>
      <c r="CP269" s="474"/>
      <c r="CQ269" s="474"/>
      <c r="CR269" s="474"/>
      <c r="CS269" s="474"/>
      <c r="CT269" s="474"/>
      <c r="CU269" s="474"/>
      <c r="CV269" s="474"/>
      <c r="CW269" s="474"/>
      <c r="CX269" s="474"/>
    </row>
    <row r="270" spans="1:102" x14ac:dyDescent="0.25">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c r="W270" s="474"/>
      <c r="X270" s="474"/>
      <c r="Y270" s="474"/>
      <c r="Z270" s="474"/>
      <c r="AA270" s="474"/>
      <c r="AB270" s="474"/>
      <c r="AC270" s="474"/>
      <c r="AD270" s="474"/>
      <c r="AE270" s="474"/>
      <c r="AF270" s="474"/>
      <c r="AG270" s="474"/>
      <c r="AH270" s="474"/>
      <c r="AI270" s="474"/>
      <c r="AJ270" s="474"/>
      <c r="AK270" s="474"/>
      <c r="AL270" s="474"/>
      <c r="AM270" s="474"/>
      <c r="AN270" s="474"/>
      <c r="AO270" s="474"/>
      <c r="AP270" s="474"/>
      <c r="AQ270" s="474"/>
      <c r="AR270" s="474"/>
      <c r="AS270" s="474"/>
      <c r="AT270" s="474"/>
      <c r="AU270" s="474"/>
      <c r="AV270" s="474"/>
      <c r="AW270" s="474"/>
      <c r="AX270" s="474"/>
      <c r="AY270" s="474"/>
      <c r="AZ270" s="474"/>
      <c r="BA270" s="474"/>
      <c r="BB270" s="474"/>
      <c r="BC270" s="474"/>
      <c r="BD270" s="474"/>
      <c r="BE270" s="474"/>
      <c r="BF270" s="474"/>
      <c r="BG270" s="474"/>
      <c r="BH270" s="474"/>
      <c r="BI270" s="474"/>
      <c r="BJ270" s="474"/>
      <c r="BK270" s="474"/>
      <c r="BL270" s="474"/>
      <c r="BM270" s="474"/>
      <c r="BN270" s="474"/>
      <c r="BO270" s="474"/>
      <c r="BP270" s="474"/>
      <c r="BQ270" s="474"/>
      <c r="BR270" s="474"/>
      <c r="BS270" s="474"/>
      <c r="BT270" s="474"/>
      <c r="BU270" s="474"/>
      <c r="BV270" s="474"/>
      <c r="BW270" s="474"/>
      <c r="BX270" s="474"/>
      <c r="BY270" s="474"/>
      <c r="BZ270" s="474"/>
      <c r="CA270" s="474"/>
      <c r="CB270" s="474"/>
      <c r="CC270" s="474"/>
      <c r="CD270" s="474"/>
      <c r="CE270" s="474"/>
      <c r="CF270" s="474"/>
      <c r="CG270" s="474"/>
      <c r="CH270" s="474"/>
      <c r="CI270" s="474"/>
      <c r="CJ270" s="474"/>
      <c r="CK270" s="474"/>
      <c r="CL270" s="474"/>
      <c r="CM270" s="474"/>
      <c r="CN270" s="474"/>
      <c r="CO270" s="474"/>
      <c r="CP270" s="474"/>
      <c r="CQ270" s="474"/>
      <c r="CR270" s="474"/>
      <c r="CS270" s="474"/>
      <c r="CT270" s="474"/>
      <c r="CU270" s="474"/>
      <c r="CV270" s="474"/>
      <c r="CW270" s="474"/>
      <c r="CX270" s="474"/>
    </row>
    <row r="271" spans="1:102" x14ac:dyDescent="0.25">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c r="W271" s="474"/>
      <c r="X271" s="474"/>
      <c r="Y271" s="474"/>
      <c r="Z271" s="474"/>
      <c r="AA271" s="474"/>
      <c r="AB271" s="474"/>
      <c r="AC271" s="474"/>
      <c r="AD271" s="474"/>
      <c r="AE271" s="474"/>
      <c r="AF271" s="474"/>
      <c r="AG271" s="474"/>
      <c r="AH271" s="474"/>
      <c r="AI271" s="474"/>
      <c r="AJ271" s="474"/>
      <c r="AK271" s="474"/>
      <c r="AL271" s="474"/>
      <c r="AM271" s="474"/>
      <c r="AN271" s="474"/>
      <c r="AO271" s="474"/>
      <c r="AP271" s="474"/>
      <c r="AQ271" s="474"/>
      <c r="AR271" s="474"/>
      <c r="AS271" s="474"/>
      <c r="AT271" s="474"/>
      <c r="AU271" s="474"/>
      <c r="AV271" s="474"/>
      <c r="AW271" s="474"/>
      <c r="AX271" s="474"/>
      <c r="AY271" s="474"/>
      <c r="AZ271" s="474"/>
      <c r="BA271" s="474"/>
      <c r="BB271" s="474"/>
      <c r="BC271" s="474"/>
      <c r="BD271" s="474"/>
      <c r="BE271" s="474"/>
      <c r="BF271" s="474"/>
      <c r="BG271" s="474"/>
      <c r="BH271" s="474"/>
      <c r="BI271" s="474"/>
      <c r="BJ271" s="474"/>
      <c r="BK271" s="474"/>
      <c r="BL271" s="474"/>
      <c r="BM271" s="474"/>
      <c r="BN271" s="474"/>
      <c r="BO271" s="474"/>
      <c r="BP271" s="474"/>
      <c r="BQ271" s="474"/>
      <c r="BR271" s="474"/>
      <c r="BS271" s="474"/>
      <c r="BT271" s="474"/>
      <c r="BU271" s="474"/>
      <c r="BV271" s="474"/>
      <c r="BW271" s="474"/>
      <c r="BX271" s="474"/>
      <c r="BY271" s="474"/>
      <c r="BZ271" s="474"/>
      <c r="CA271" s="474"/>
      <c r="CB271" s="474"/>
      <c r="CC271" s="474"/>
      <c r="CD271" s="474"/>
      <c r="CE271" s="474"/>
      <c r="CF271" s="474"/>
      <c r="CG271" s="474"/>
      <c r="CH271" s="474"/>
      <c r="CI271" s="474"/>
      <c r="CJ271" s="474"/>
      <c r="CK271" s="474"/>
      <c r="CL271" s="474"/>
      <c r="CM271" s="474"/>
      <c r="CN271" s="474"/>
      <c r="CO271" s="474"/>
      <c r="CP271" s="474"/>
      <c r="CQ271" s="474"/>
      <c r="CR271" s="474"/>
      <c r="CS271" s="474"/>
      <c r="CT271" s="474"/>
      <c r="CU271" s="474"/>
      <c r="CV271" s="474"/>
      <c r="CW271" s="474"/>
      <c r="CX271" s="474"/>
    </row>
    <row r="272" spans="1:102" x14ac:dyDescent="0.25">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c r="W272" s="474"/>
      <c r="X272" s="474"/>
      <c r="Y272" s="474"/>
      <c r="Z272" s="474"/>
      <c r="AA272" s="474"/>
      <c r="AB272" s="474"/>
      <c r="AC272" s="474"/>
      <c r="AD272" s="474"/>
      <c r="AE272" s="474"/>
      <c r="AF272" s="474"/>
      <c r="AG272" s="474"/>
      <c r="AH272" s="474"/>
      <c r="AI272" s="474"/>
      <c r="AJ272" s="474"/>
      <c r="AK272" s="474"/>
      <c r="AL272" s="474"/>
      <c r="AM272" s="474"/>
      <c r="AN272" s="474"/>
      <c r="AO272" s="474"/>
      <c r="AP272" s="474"/>
      <c r="AQ272" s="474"/>
      <c r="AR272" s="474"/>
      <c r="AS272" s="474"/>
      <c r="AT272" s="474"/>
      <c r="AU272" s="474"/>
      <c r="AV272" s="474"/>
      <c r="AW272" s="474"/>
      <c r="AX272" s="474"/>
      <c r="AY272" s="474"/>
      <c r="AZ272" s="474"/>
      <c r="BA272" s="474"/>
      <c r="BB272" s="474"/>
      <c r="BC272" s="474"/>
      <c r="BD272" s="474"/>
      <c r="BE272" s="474"/>
      <c r="BF272" s="474"/>
      <c r="BG272" s="474"/>
      <c r="BH272" s="474"/>
      <c r="BI272" s="474"/>
      <c r="BJ272" s="474"/>
      <c r="BK272" s="474"/>
      <c r="BL272" s="474"/>
      <c r="BM272" s="474"/>
      <c r="BN272" s="474"/>
      <c r="BO272" s="474"/>
      <c r="BP272" s="474"/>
      <c r="BQ272" s="474"/>
      <c r="BR272" s="474"/>
      <c r="BS272" s="474"/>
      <c r="BT272" s="474"/>
      <c r="BU272" s="474"/>
      <c r="BV272" s="474"/>
      <c r="BW272" s="474"/>
      <c r="BX272" s="474"/>
      <c r="BY272" s="474"/>
      <c r="BZ272" s="474"/>
      <c r="CA272" s="474"/>
      <c r="CB272" s="474"/>
      <c r="CC272" s="474"/>
      <c r="CD272" s="474"/>
      <c r="CE272" s="474"/>
      <c r="CF272" s="474"/>
      <c r="CG272" s="474"/>
      <c r="CH272" s="474"/>
      <c r="CI272" s="474"/>
      <c r="CJ272" s="474"/>
      <c r="CK272" s="474"/>
      <c r="CL272" s="474"/>
      <c r="CM272" s="474"/>
      <c r="CN272" s="474"/>
      <c r="CO272" s="474"/>
      <c r="CP272" s="474"/>
      <c r="CQ272" s="474"/>
      <c r="CR272" s="474"/>
      <c r="CS272" s="474"/>
      <c r="CT272" s="474"/>
      <c r="CU272" s="474"/>
      <c r="CV272" s="474"/>
      <c r="CW272" s="474"/>
      <c r="CX272" s="474"/>
    </row>
    <row r="273" spans="1:102" x14ac:dyDescent="0.25">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c r="AA273" s="474"/>
      <c r="AB273" s="474"/>
      <c r="AC273" s="474"/>
      <c r="AD273" s="474"/>
      <c r="AE273" s="474"/>
      <c r="AF273" s="474"/>
      <c r="AG273" s="474"/>
      <c r="AH273" s="474"/>
      <c r="AI273" s="474"/>
      <c r="AJ273" s="474"/>
      <c r="AK273" s="474"/>
      <c r="AL273" s="474"/>
      <c r="AM273" s="474"/>
      <c r="AN273" s="474"/>
      <c r="AO273" s="474"/>
      <c r="AP273" s="474"/>
      <c r="AQ273" s="474"/>
      <c r="AR273" s="474"/>
      <c r="AS273" s="474"/>
      <c r="AT273" s="474"/>
      <c r="AU273" s="474"/>
      <c r="AV273" s="474"/>
      <c r="AW273" s="474"/>
      <c r="AX273" s="474"/>
      <c r="AY273" s="474"/>
      <c r="AZ273" s="474"/>
      <c r="BA273" s="474"/>
      <c r="BB273" s="474"/>
      <c r="BC273" s="474"/>
      <c r="BD273" s="474"/>
      <c r="BE273" s="474"/>
      <c r="BF273" s="474"/>
      <c r="BG273" s="474"/>
      <c r="BH273" s="474"/>
      <c r="BI273" s="474"/>
      <c r="BJ273" s="474"/>
      <c r="BK273" s="474"/>
      <c r="BL273" s="474"/>
      <c r="BM273" s="474"/>
      <c r="BN273" s="474"/>
      <c r="BO273" s="474"/>
      <c r="BP273" s="474"/>
      <c r="BQ273" s="474"/>
      <c r="BR273" s="474"/>
      <c r="BS273" s="474"/>
      <c r="BT273" s="474"/>
      <c r="BU273" s="474"/>
      <c r="BV273" s="474"/>
      <c r="BW273" s="474"/>
      <c r="BX273" s="474"/>
      <c r="BY273" s="474"/>
      <c r="BZ273" s="474"/>
      <c r="CA273" s="474"/>
      <c r="CB273" s="474"/>
      <c r="CC273" s="474"/>
      <c r="CD273" s="474"/>
      <c r="CE273" s="474"/>
      <c r="CF273" s="474"/>
      <c r="CG273" s="474"/>
      <c r="CH273" s="474"/>
      <c r="CI273" s="474"/>
      <c r="CJ273" s="474"/>
      <c r="CK273" s="474"/>
      <c r="CL273" s="474"/>
      <c r="CM273" s="474"/>
      <c r="CN273" s="474"/>
      <c r="CO273" s="474"/>
      <c r="CP273" s="474"/>
      <c r="CQ273" s="474"/>
      <c r="CR273" s="474"/>
      <c r="CS273" s="474"/>
      <c r="CT273" s="474"/>
      <c r="CU273" s="474"/>
      <c r="CV273" s="474"/>
      <c r="CW273" s="474"/>
      <c r="CX273" s="474"/>
    </row>
    <row r="274" spans="1:102" x14ac:dyDescent="0.25">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c r="W274" s="474"/>
      <c r="X274" s="474"/>
      <c r="Y274" s="474"/>
      <c r="Z274" s="474"/>
      <c r="AA274" s="474"/>
      <c r="AB274" s="474"/>
      <c r="AC274" s="474"/>
      <c r="AD274" s="474"/>
      <c r="AE274" s="474"/>
      <c r="AF274" s="474"/>
      <c r="AG274" s="474"/>
      <c r="AH274" s="474"/>
      <c r="AI274" s="474"/>
      <c r="AJ274" s="474"/>
      <c r="AK274" s="474"/>
      <c r="AL274" s="474"/>
      <c r="AM274" s="474"/>
      <c r="AN274" s="474"/>
      <c r="AO274" s="474"/>
      <c r="AP274" s="474"/>
      <c r="AQ274" s="474"/>
      <c r="AR274" s="474"/>
      <c r="AS274" s="474"/>
      <c r="AT274" s="474"/>
      <c r="AU274" s="474"/>
      <c r="AV274" s="474"/>
      <c r="AW274" s="474"/>
      <c r="AX274" s="474"/>
      <c r="AY274" s="474"/>
      <c r="AZ274" s="474"/>
      <c r="BA274" s="474"/>
      <c r="BB274" s="474"/>
      <c r="BC274" s="474"/>
      <c r="BD274" s="474"/>
      <c r="BE274" s="474"/>
      <c r="BF274" s="474"/>
      <c r="BG274" s="474"/>
      <c r="BH274" s="474"/>
      <c r="BI274" s="474"/>
      <c r="BJ274" s="474"/>
      <c r="BK274" s="474"/>
      <c r="BL274" s="474"/>
      <c r="BM274" s="474"/>
      <c r="BN274" s="474"/>
      <c r="BO274" s="474"/>
      <c r="BP274" s="474"/>
      <c r="BQ274" s="474"/>
      <c r="BR274" s="474"/>
      <c r="BS274" s="474"/>
      <c r="BT274" s="474"/>
      <c r="BU274" s="474"/>
      <c r="BV274" s="474"/>
      <c r="BW274" s="474"/>
      <c r="BX274" s="474"/>
      <c r="BY274" s="474"/>
      <c r="BZ274" s="474"/>
      <c r="CA274" s="474"/>
      <c r="CB274" s="474"/>
      <c r="CC274" s="474"/>
      <c r="CD274" s="474"/>
      <c r="CE274" s="474"/>
      <c r="CF274" s="474"/>
      <c r="CG274" s="474"/>
      <c r="CH274" s="474"/>
      <c r="CI274" s="474"/>
      <c r="CJ274" s="474"/>
      <c r="CK274" s="474"/>
      <c r="CL274" s="474"/>
      <c r="CM274" s="474"/>
      <c r="CN274" s="474"/>
      <c r="CO274" s="474"/>
      <c r="CP274" s="474"/>
      <c r="CQ274" s="474"/>
      <c r="CR274" s="474"/>
      <c r="CS274" s="474"/>
      <c r="CT274" s="474"/>
      <c r="CU274" s="474"/>
      <c r="CV274" s="474"/>
      <c r="CW274" s="474"/>
      <c r="CX274" s="474"/>
    </row>
    <row r="275" spans="1:102" x14ac:dyDescent="0.25">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c r="AA275" s="474"/>
      <c r="AB275" s="474"/>
      <c r="AC275" s="474"/>
      <c r="AD275" s="474"/>
      <c r="AE275" s="474"/>
      <c r="AF275" s="474"/>
      <c r="AG275" s="474"/>
      <c r="AH275" s="474"/>
      <c r="AI275" s="474"/>
      <c r="AJ275" s="474"/>
      <c r="AK275" s="474"/>
      <c r="AL275" s="474"/>
      <c r="AM275" s="474"/>
      <c r="AN275" s="474"/>
      <c r="AO275" s="474"/>
      <c r="AP275" s="474"/>
      <c r="AQ275" s="474"/>
      <c r="AR275" s="474"/>
      <c r="AS275" s="474"/>
      <c r="AT275" s="474"/>
      <c r="AU275" s="474"/>
      <c r="AV275" s="474"/>
      <c r="AW275" s="474"/>
      <c r="AX275" s="474"/>
      <c r="AY275" s="474"/>
      <c r="AZ275" s="474"/>
      <c r="BA275" s="474"/>
      <c r="BB275" s="474"/>
      <c r="BC275" s="474"/>
      <c r="BD275" s="474"/>
      <c r="BE275" s="474"/>
      <c r="BF275" s="474"/>
      <c r="BG275" s="474"/>
      <c r="BH275" s="474"/>
      <c r="BI275" s="474"/>
      <c r="BJ275" s="474"/>
      <c r="BK275" s="474"/>
      <c r="BL275" s="474"/>
      <c r="BM275" s="474"/>
      <c r="BN275" s="474"/>
      <c r="BO275" s="474"/>
      <c r="BP275" s="474"/>
      <c r="BQ275" s="474"/>
      <c r="BR275" s="474"/>
      <c r="BS275" s="474"/>
      <c r="BT275" s="474"/>
      <c r="BU275" s="474"/>
      <c r="BV275" s="474"/>
      <c r="BW275" s="474"/>
      <c r="BX275" s="474"/>
      <c r="BY275" s="474"/>
      <c r="BZ275" s="474"/>
      <c r="CA275" s="474"/>
      <c r="CB275" s="474"/>
      <c r="CC275" s="474"/>
      <c r="CD275" s="474"/>
      <c r="CE275" s="474"/>
      <c r="CF275" s="474"/>
      <c r="CG275" s="474"/>
      <c r="CH275" s="474"/>
      <c r="CI275" s="474"/>
      <c r="CJ275" s="474"/>
      <c r="CK275" s="474"/>
      <c r="CL275" s="474"/>
      <c r="CM275" s="474"/>
      <c r="CN275" s="474"/>
      <c r="CO275" s="474"/>
      <c r="CP275" s="474"/>
      <c r="CQ275" s="474"/>
      <c r="CR275" s="474"/>
      <c r="CS275" s="474"/>
      <c r="CT275" s="474"/>
      <c r="CU275" s="474"/>
      <c r="CV275" s="474"/>
      <c r="CW275" s="474"/>
      <c r="CX275" s="474"/>
    </row>
    <row r="276" spans="1:102" x14ac:dyDescent="0.25">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4"/>
      <c r="AD276" s="474"/>
      <c r="AE276" s="474"/>
      <c r="AF276" s="474"/>
      <c r="AG276" s="474"/>
      <c r="AH276" s="474"/>
      <c r="AI276" s="474"/>
      <c r="AJ276" s="474"/>
      <c r="AK276" s="474"/>
      <c r="AL276" s="474"/>
      <c r="AM276" s="474"/>
      <c r="AN276" s="474"/>
      <c r="AO276" s="474"/>
      <c r="AP276" s="474"/>
      <c r="AQ276" s="474"/>
      <c r="AR276" s="474"/>
      <c r="AS276" s="474"/>
      <c r="AT276" s="474"/>
      <c r="AU276" s="474"/>
      <c r="AV276" s="474"/>
      <c r="AW276" s="474"/>
      <c r="AX276" s="474"/>
      <c r="AY276" s="474"/>
      <c r="AZ276" s="474"/>
      <c r="BA276" s="474"/>
      <c r="BB276" s="474"/>
      <c r="BC276" s="474"/>
      <c r="BD276" s="474"/>
      <c r="BE276" s="474"/>
      <c r="BF276" s="474"/>
      <c r="BG276" s="474"/>
      <c r="BH276" s="474"/>
      <c r="BI276" s="474"/>
      <c r="BJ276" s="474"/>
      <c r="BK276" s="474"/>
      <c r="BL276" s="474"/>
      <c r="BM276" s="474"/>
      <c r="BN276" s="474"/>
      <c r="BO276" s="474"/>
      <c r="BP276" s="474"/>
      <c r="BQ276" s="474"/>
      <c r="BR276" s="474"/>
      <c r="BS276" s="474"/>
      <c r="BT276" s="474"/>
      <c r="BU276" s="474"/>
      <c r="BV276" s="474"/>
      <c r="BW276" s="474"/>
      <c r="BX276" s="474"/>
      <c r="BY276" s="474"/>
      <c r="BZ276" s="474"/>
      <c r="CA276" s="474"/>
      <c r="CB276" s="474"/>
      <c r="CC276" s="474"/>
      <c r="CD276" s="474"/>
      <c r="CE276" s="474"/>
      <c r="CF276" s="474"/>
      <c r="CG276" s="474"/>
      <c r="CH276" s="474"/>
      <c r="CI276" s="474"/>
      <c r="CJ276" s="474"/>
      <c r="CK276" s="474"/>
      <c r="CL276" s="474"/>
      <c r="CM276" s="474"/>
      <c r="CN276" s="474"/>
      <c r="CO276" s="474"/>
      <c r="CP276" s="474"/>
      <c r="CQ276" s="474"/>
      <c r="CR276" s="474"/>
      <c r="CS276" s="474"/>
      <c r="CT276" s="474"/>
      <c r="CU276" s="474"/>
      <c r="CV276" s="474"/>
      <c r="CW276" s="474"/>
      <c r="CX276" s="474"/>
    </row>
    <row r="277" spans="1:102" x14ac:dyDescent="0.25">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c r="AA277" s="474"/>
      <c r="AB277" s="474"/>
      <c r="AC277" s="474"/>
      <c r="AD277" s="474"/>
      <c r="AE277" s="474"/>
      <c r="AF277" s="474"/>
      <c r="AG277" s="474"/>
      <c r="AH277" s="474"/>
      <c r="AI277" s="474"/>
      <c r="AJ277" s="474"/>
      <c r="AK277" s="474"/>
      <c r="AL277" s="474"/>
      <c r="AM277" s="474"/>
      <c r="AN277" s="474"/>
      <c r="AO277" s="474"/>
      <c r="AP277" s="474"/>
      <c r="AQ277" s="474"/>
      <c r="AR277" s="474"/>
      <c r="AS277" s="474"/>
      <c r="AT277" s="474"/>
      <c r="AU277" s="474"/>
      <c r="AV277" s="474"/>
      <c r="AW277" s="474"/>
      <c r="AX277" s="474"/>
      <c r="AY277" s="474"/>
      <c r="AZ277" s="474"/>
      <c r="BA277" s="474"/>
      <c r="BB277" s="474"/>
      <c r="BC277" s="474"/>
      <c r="BD277" s="474"/>
      <c r="BE277" s="474"/>
      <c r="BF277" s="474"/>
      <c r="BG277" s="474"/>
      <c r="BH277" s="474"/>
      <c r="BI277" s="474"/>
      <c r="BJ277" s="474"/>
      <c r="BK277" s="474"/>
      <c r="BL277" s="474"/>
      <c r="BM277" s="474"/>
      <c r="BN277" s="474"/>
      <c r="BO277" s="474"/>
      <c r="BP277" s="474"/>
      <c r="BQ277" s="474"/>
      <c r="BR277" s="474"/>
      <c r="BS277" s="474"/>
      <c r="BT277" s="474"/>
      <c r="BU277" s="474"/>
      <c r="BV277" s="474"/>
      <c r="BW277" s="474"/>
      <c r="BX277" s="474"/>
      <c r="BY277" s="474"/>
      <c r="BZ277" s="474"/>
      <c r="CA277" s="474"/>
      <c r="CB277" s="474"/>
      <c r="CC277" s="474"/>
      <c r="CD277" s="474"/>
      <c r="CE277" s="474"/>
      <c r="CF277" s="474"/>
      <c r="CG277" s="474"/>
      <c r="CH277" s="474"/>
      <c r="CI277" s="474"/>
      <c r="CJ277" s="474"/>
      <c r="CK277" s="474"/>
      <c r="CL277" s="474"/>
      <c r="CM277" s="474"/>
      <c r="CN277" s="474"/>
      <c r="CO277" s="474"/>
      <c r="CP277" s="474"/>
      <c r="CQ277" s="474"/>
      <c r="CR277" s="474"/>
      <c r="CS277" s="474"/>
      <c r="CT277" s="474"/>
      <c r="CU277" s="474"/>
      <c r="CV277" s="474"/>
      <c r="CW277" s="474"/>
      <c r="CX277" s="474"/>
    </row>
    <row r="278" spans="1:102" x14ac:dyDescent="0.25">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c r="W278" s="474"/>
      <c r="X278" s="474"/>
      <c r="Y278" s="474"/>
      <c r="Z278" s="474"/>
      <c r="AA278" s="474"/>
      <c r="AB278" s="474"/>
      <c r="AC278" s="474"/>
      <c r="AD278" s="474"/>
      <c r="AE278" s="474"/>
      <c r="AF278" s="474"/>
      <c r="AG278" s="474"/>
      <c r="AH278" s="474"/>
      <c r="AI278" s="474"/>
      <c r="AJ278" s="474"/>
      <c r="AK278" s="474"/>
      <c r="AL278" s="474"/>
      <c r="AM278" s="474"/>
      <c r="AN278" s="474"/>
      <c r="AO278" s="474"/>
      <c r="AP278" s="474"/>
      <c r="AQ278" s="474"/>
      <c r="AR278" s="474"/>
      <c r="AS278" s="474"/>
      <c r="AT278" s="474"/>
      <c r="AU278" s="474"/>
      <c r="AV278" s="474"/>
      <c r="AW278" s="474"/>
      <c r="AX278" s="474"/>
      <c r="AY278" s="474"/>
      <c r="AZ278" s="474"/>
      <c r="BA278" s="474"/>
      <c r="BB278" s="474"/>
      <c r="BC278" s="474"/>
      <c r="BD278" s="474"/>
      <c r="BE278" s="474"/>
      <c r="BF278" s="474"/>
      <c r="BG278" s="474"/>
      <c r="BH278" s="474"/>
      <c r="BI278" s="474"/>
      <c r="BJ278" s="474"/>
      <c r="BK278" s="474"/>
      <c r="BL278" s="474"/>
      <c r="BM278" s="474"/>
      <c r="BN278" s="474"/>
      <c r="BO278" s="474"/>
      <c r="BP278" s="474"/>
      <c r="BQ278" s="474"/>
      <c r="BR278" s="474"/>
      <c r="BS278" s="474"/>
      <c r="BT278" s="474"/>
      <c r="BU278" s="474"/>
      <c r="BV278" s="474"/>
      <c r="BW278" s="474"/>
      <c r="BX278" s="474"/>
      <c r="BY278" s="474"/>
      <c r="BZ278" s="474"/>
      <c r="CA278" s="474"/>
      <c r="CB278" s="474"/>
      <c r="CC278" s="474"/>
      <c r="CD278" s="474"/>
      <c r="CE278" s="474"/>
      <c r="CF278" s="474"/>
      <c r="CG278" s="474"/>
      <c r="CH278" s="474"/>
      <c r="CI278" s="474"/>
      <c r="CJ278" s="474"/>
      <c r="CK278" s="474"/>
      <c r="CL278" s="474"/>
      <c r="CM278" s="474"/>
      <c r="CN278" s="474"/>
      <c r="CO278" s="474"/>
      <c r="CP278" s="474"/>
      <c r="CQ278" s="474"/>
      <c r="CR278" s="474"/>
      <c r="CS278" s="474"/>
      <c r="CT278" s="474"/>
      <c r="CU278" s="474"/>
      <c r="CV278" s="474"/>
      <c r="CW278" s="474"/>
      <c r="CX278" s="474"/>
    </row>
    <row r="279" spans="1:102" x14ac:dyDescent="0.25">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4"/>
      <c r="AD279" s="474"/>
      <c r="AE279" s="474"/>
      <c r="AF279" s="474"/>
      <c r="AG279" s="474"/>
      <c r="AH279" s="474"/>
      <c r="AI279" s="474"/>
      <c r="AJ279" s="474"/>
      <c r="AK279" s="474"/>
      <c r="AL279" s="474"/>
      <c r="AM279" s="474"/>
      <c r="AN279" s="474"/>
      <c r="AO279" s="474"/>
      <c r="AP279" s="474"/>
      <c r="AQ279" s="474"/>
      <c r="AR279" s="474"/>
      <c r="AS279" s="474"/>
      <c r="AT279" s="474"/>
      <c r="AU279" s="474"/>
      <c r="AV279" s="474"/>
      <c r="AW279" s="474"/>
      <c r="AX279" s="474"/>
      <c r="AY279" s="474"/>
      <c r="AZ279" s="474"/>
      <c r="BA279" s="474"/>
      <c r="BB279" s="474"/>
      <c r="BC279" s="474"/>
      <c r="BD279" s="474"/>
      <c r="BE279" s="474"/>
      <c r="BF279" s="474"/>
      <c r="BG279" s="474"/>
      <c r="BH279" s="474"/>
      <c r="BI279" s="474"/>
      <c r="BJ279" s="474"/>
      <c r="BK279" s="474"/>
      <c r="BL279" s="474"/>
      <c r="BM279" s="474"/>
      <c r="BN279" s="474"/>
      <c r="BO279" s="474"/>
      <c r="BP279" s="474"/>
      <c r="BQ279" s="474"/>
      <c r="BR279" s="474"/>
      <c r="BS279" s="474"/>
      <c r="BT279" s="474"/>
      <c r="BU279" s="474"/>
      <c r="BV279" s="474"/>
      <c r="BW279" s="474"/>
      <c r="BX279" s="474"/>
      <c r="BY279" s="474"/>
      <c r="BZ279" s="474"/>
      <c r="CA279" s="474"/>
      <c r="CB279" s="474"/>
      <c r="CC279" s="474"/>
      <c r="CD279" s="474"/>
      <c r="CE279" s="474"/>
      <c r="CF279" s="474"/>
      <c r="CG279" s="474"/>
      <c r="CH279" s="474"/>
      <c r="CI279" s="474"/>
      <c r="CJ279" s="474"/>
      <c r="CK279" s="474"/>
      <c r="CL279" s="474"/>
      <c r="CM279" s="474"/>
      <c r="CN279" s="474"/>
      <c r="CO279" s="474"/>
      <c r="CP279" s="474"/>
      <c r="CQ279" s="474"/>
      <c r="CR279" s="474"/>
      <c r="CS279" s="474"/>
      <c r="CT279" s="474"/>
      <c r="CU279" s="474"/>
      <c r="CV279" s="474"/>
      <c r="CW279" s="474"/>
      <c r="CX279" s="474"/>
    </row>
    <row r="280" spans="1:102" x14ac:dyDescent="0.25">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474"/>
      <c r="AE280" s="474"/>
      <c r="AF280" s="474"/>
      <c r="AG280" s="474"/>
      <c r="AH280" s="474"/>
      <c r="AI280" s="474"/>
      <c r="AJ280" s="474"/>
      <c r="AK280" s="474"/>
      <c r="AL280" s="474"/>
      <c r="AM280" s="474"/>
      <c r="AN280" s="474"/>
      <c r="AO280" s="474"/>
      <c r="AP280" s="474"/>
      <c r="AQ280" s="474"/>
      <c r="AR280" s="474"/>
      <c r="AS280" s="474"/>
      <c r="AT280" s="474"/>
      <c r="AU280" s="474"/>
      <c r="AV280" s="474"/>
      <c r="AW280" s="474"/>
      <c r="AX280" s="474"/>
      <c r="AY280" s="474"/>
      <c r="AZ280" s="474"/>
      <c r="BA280" s="474"/>
      <c r="BB280" s="474"/>
      <c r="BC280" s="474"/>
      <c r="BD280" s="474"/>
      <c r="BE280" s="474"/>
      <c r="BF280" s="474"/>
      <c r="BG280" s="474"/>
      <c r="BH280" s="474"/>
      <c r="BI280" s="474"/>
      <c r="BJ280" s="474"/>
      <c r="BK280" s="474"/>
      <c r="BL280" s="474"/>
      <c r="BM280" s="474"/>
      <c r="BN280" s="474"/>
      <c r="BO280" s="474"/>
      <c r="BP280" s="474"/>
      <c r="BQ280" s="474"/>
      <c r="BR280" s="474"/>
      <c r="BS280" s="474"/>
      <c r="BT280" s="474"/>
      <c r="BU280" s="474"/>
      <c r="BV280" s="474"/>
      <c r="BW280" s="474"/>
      <c r="BX280" s="474"/>
      <c r="BY280" s="474"/>
      <c r="BZ280" s="474"/>
      <c r="CA280" s="474"/>
      <c r="CB280" s="474"/>
      <c r="CC280" s="474"/>
      <c r="CD280" s="474"/>
      <c r="CE280" s="474"/>
      <c r="CF280" s="474"/>
      <c r="CG280" s="474"/>
      <c r="CH280" s="474"/>
      <c r="CI280" s="474"/>
      <c r="CJ280" s="474"/>
      <c r="CK280" s="474"/>
      <c r="CL280" s="474"/>
      <c r="CM280" s="474"/>
      <c r="CN280" s="474"/>
      <c r="CO280" s="474"/>
      <c r="CP280" s="474"/>
      <c r="CQ280" s="474"/>
      <c r="CR280" s="474"/>
      <c r="CS280" s="474"/>
      <c r="CT280" s="474"/>
      <c r="CU280" s="474"/>
      <c r="CV280" s="474"/>
      <c r="CW280" s="474"/>
      <c r="CX280" s="474"/>
    </row>
    <row r="281" spans="1:102" x14ac:dyDescent="0.25">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c r="W281" s="474"/>
      <c r="X281" s="474"/>
      <c r="Y281" s="474"/>
      <c r="Z281" s="474"/>
      <c r="AA281" s="474"/>
      <c r="AB281" s="474"/>
      <c r="AC281" s="474"/>
      <c r="AD281" s="474"/>
      <c r="AE281" s="474"/>
      <c r="AF281" s="474"/>
      <c r="AG281" s="474"/>
      <c r="AH281" s="474"/>
      <c r="AI281" s="474"/>
      <c r="AJ281" s="474"/>
      <c r="AK281" s="474"/>
      <c r="AL281" s="474"/>
      <c r="AM281" s="474"/>
      <c r="AN281" s="474"/>
      <c r="AO281" s="474"/>
      <c r="AP281" s="474"/>
      <c r="AQ281" s="474"/>
      <c r="AR281" s="474"/>
      <c r="AS281" s="474"/>
      <c r="AT281" s="474"/>
      <c r="AU281" s="474"/>
      <c r="AV281" s="474"/>
      <c r="AW281" s="474"/>
      <c r="AX281" s="474"/>
      <c r="AY281" s="474"/>
      <c r="AZ281" s="474"/>
      <c r="BA281" s="474"/>
      <c r="BB281" s="474"/>
      <c r="BC281" s="474"/>
      <c r="BD281" s="474"/>
      <c r="BE281" s="474"/>
      <c r="BF281" s="474"/>
      <c r="BG281" s="474"/>
      <c r="BH281" s="474"/>
      <c r="BI281" s="474"/>
      <c r="BJ281" s="474"/>
      <c r="BK281" s="474"/>
      <c r="BL281" s="474"/>
      <c r="BM281" s="474"/>
      <c r="BN281" s="474"/>
      <c r="BO281" s="474"/>
      <c r="BP281" s="474"/>
      <c r="BQ281" s="474"/>
      <c r="BR281" s="474"/>
      <c r="BS281" s="474"/>
      <c r="BT281" s="474"/>
      <c r="BU281" s="474"/>
      <c r="BV281" s="474"/>
      <c r="BW281" s="474"/>
      <c r="BX281" s="474"/>
      <c r="BY281" s="474"/>
      <c r="BZ281" s="474"/>
      <c r="CA281" s="474"/>
      <c r="CB281" s="474"/>
      <c r="CC281" s="474"/>
      <c r="CD281" s="474"/>
      <c r="CE281" s="474"/>
      <c r="CF281" s="474"/>
      <c r="CG281" s="474"/>
      <c r="CH281" s="474"/>
      <c r="CI281" s="474"/>
      <c r="CJ281" s="474"/>
      <c r="CK281" s="474"/>
      <c r="CL281" s="474"/>
      <c r="CM281" s="474"/>
      <c r="CN281" s="474"/>
      <c r="CO281" s="474"/>
      <c r="CP281" s="474"/>
      <c r="CQ281" s="474"/>
      <c r="CR281" s="474"/>
      <c r="CS281" s="474"/>
      <c r="CT281" s="474"/>
      <c r="CU281" s="474"/>
      <c r="CV281" s="474"/>
      <c r="CW281" s="474"/>
      <c r="CX281" s="474"/>
    </row>
    <row r="282" spans="1:102" x14ac:dyDescent="0.25">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c r="W282" s="474"/>
      <c r="X282" s="474"/>
      <c r="Y282" s="474"/>
      <c r="Z282" s="474"/>
      <c r="AA282" s="474"/>
      <c r="AB282" s="474"/>
      <c r="AC282" s="474"/>
      <c r="AD282" s="474"/>
      <c r="AE282" s="474"/>
      <c r="AF282" s="474"/>
      <c r="AG282" s="474"/>
      <c r="AH282" s="474"/>
      <c r="AI282" s="474"/>
      <c r="AJ282" s="474"/>
      <c r="AK282" s="474"/>
      <c r="AL282" s="474"/>
      <c r="AM282" s="474"/>
      <c r="AN282" s="474"/>
      <c r="AO282" s="474"/>
      <c r="AP282" s="474"/>
      <c r="AQ282" s="474"/>
      <c r="AR282" s="474"/>
      <c r="AS282" s="474"/>
      <c r="AT282" s="474"/>
      <c r="AU282" s="474"/>
      <c r="AV282" s="474"/>
      <c r="AW282" s="474"/>
      <c r="AX282" s="474"/>
      <c r="AY282" s="474"/>
      <c r="AZ282" s="474"/>
      <c r="BA282" s="474"/>
      <c r="BB282" s="474"/>
      <c r="BC282" s="474"/>
      <c r="BD282" s="474"/>
      <c r="BE282" s="474"/>
      <c r="BF282" s="474"/>
      <c r="BG282" s="474"/>
      <c r="BH282" s="474"/>
      <c r="BI282" s="474"/>
      <c r="BJ282" s="474"/>
      <c r="BK282" s="474"/>
      <c r="BL282" s="474"/>
      <c r="BM282" s="474"/>
      <c r="BN282" s="474"/>
      <c r="BO282" s="474"/>
      <c r="BP282" s="474"/>
      <c r="BQ282" s="474"/>
      <c r="BR282" s="474"/>
      <c r="BS282" s="474"/>
      <c r="BT282" s="474"/>
      <c r="BU282" s="474"/>
      <c r="BV282" s="474"/>
      <c r="BW282" s="474"/>
      <c r="BX282" s="474"/>
      <c r="BY282" s="474"/>
      <c r="BZ282" s="474"/>
      <c r="CA282" s="474"/>
      <c r="CB282" s="474"/>
      <c r="CC282" s="474"/>
      <c r="CD282" s="474"/>
      <c r="CE282" s="474"/>
      <c r="CF282" s="474"/>
      <c r="CG282" s="474"/>
      <c r="CH282" s="474"/>
      <c r="CI282" s="474"/>
      <c r="CJ282" s="474"/>
      <c r="CK282" s="474"/>
      <c r="CL282" s="474"/>
      <c r="CM282" s="474"/>
      <c r="CN282" s="474"/>
      <c r="CO282" s="474"/>
      <c r="CP282" s="474"/>
      <c r="CQ282" s="474"/>
      <c r="CR282" s="474"/>
      <c r="CS282" s="474"/>
      <c r="CT282" s="474"/>
      <c r="CU282" s="474"/>
      <c r="CV282" s="474"/>
      <c r="CW282" s="474"/>
      <c r="CX282" s="474"/>
    </row>
    <row r="283" spans="1:102" x14ac:dyDescent="0.25">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c r="W283" s="474"/>
      <c r="X283" s="474"/>
      <c r="Y283" s="474"/>
      <c r="Z283" s="474"/>
      <c r="AA283" s="474"/>
      <c r="AB283" s="474"/>
      <c r="AC283" s="474"/>
      <c r="AD283" s="474"/>
      <c r="AE283" s="474"/>
      <c r="AF283" s="474"/>
      <c r="AG283" s="474"/>
      <c r="AH283" s="474"/>
      <c r="AI283" s="474"/>
      <c r="AJ283" s="474"/>
      <c r="AK283" s="474"/>
      <c r="AL283" s="474"/>
      <c r="AM283" s="474"/>
      <c r="AN283" s="474"/>
      <c r="AO283" s="474"/>
      <c r="AP283" s="474"/>
      <c r="AQ283" s="474"/>
      <c r="AR283" s="474"/>
      <c r="AS283" s="474"/>
      <c r="AT283" s="474"/>
      <c r="AU283" s="474"/>
      <c r="AV283" s="474"/>
      <c r="AW283" s="474"/>
      <c r="AX283" s="474"/>
      <c r="AY283" s="474"/>
      <c r="AZ283" s="474"/>
      <c r="BA283" s="474"/>
      <c r="BB283" s="474"/>
      <c r="BC283" s="474"/>
      <c r="BD283" s="474"/>
      <c r="BE283" s="474"/>
      <c r="BF283" s="474"/>
      <c r="BG283" s="474"/>
      <c r="BH283" s="474"/>
      <c r="BI283" s="474"/>
      <c r="BJ283" s="474"/>
      <c r="BK283" s="474"/>
      <c r="BL283" s="474"/>
      <c r="BM283" s="474"/>
      <c r="BN283" s="474"/>
      <c r="BO283" s="474"/>
      <c r="BP283" s="474"/>
      <c r="BQ283" s="474"/>
      <c r="BR283" s="474"/>
      <c r="BS283" s="474"/>
      <c r="BT283" s="474"/>
      <c r="BU283" s="474"/>
      <c r="BV283" s="474"/>
      <c r="BW283" s="474"/>
      <c r="BX283" s="474"/>
      <c r="BY283" s="474"/>
      <c r="BZ283" s="474"/>
      <c r="CA283" s="474"/>
      <c r="CB283" s="474"/>
      <c r="CC283" s="474"/>
      <c r="CD283" s="474"/>
      <c r="CE283" s="474"/>
      <c r="CF283" s="474"/>
      <c r="CG283" s="474"/>
      <c r="CH283" s="474"/>
      <c r="CI283" s="474"/>
      <c r="CJ283" s="474"/>
      <c r="CK283" s="474"/>
      <c r="CL283" s="474"/>
      <c r="CM283" s="474"/>
      <c r="CN283" s="474"/>
      <c r="CO283" s="474"/>
      <c r="CP283" s="474"/>
      <c r="CQ283" s="474"/>
      <c r="CR283" s="474"/>
      <c r="CS283" s="474"/>
      <c r="CT283" s="474"/>
      <c r="CU283" s="474"/>
      <c r="CV283" s="474"/>
      <c r="CW283" s="474"/>
      <c r="CX283" s="474"/>
    </row>
    <row r="284" spans="1:102" x14ac:dyDescent="0.25">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c r="W284" s="474"/>
      <c r="X284" s="474"/>
      <c r="Y284" s="474"/>
      <c r="Z284" s="474"/>
      <c r="AA284" s="474"/>
      <c r="AB284" s="474"/>
      <c r="AC284" s="474"/>
      <c r="AD284" s="474"/>
      <c r="AE284" s="474"/>
      <c r="AF284" s="474"/>
      <c r="AG284" s="474"/>
      <c r="AH284" s="474"/>
      <c r="AI284" s="474"/>
      <c r="AJ284" s="474"/>
      <c r="AK284" s="474"/>
      <c r="AL284" s="474"/>
      <c r="AM284" s="474"/>
      <c r="AN284" s="474"/>
      <c r="AO284" s="474"/>
      <c r="AP284" s="474"/>
      <c r="AQ284" s="474"/>
      <c r="AR284" s="474"/>
      <c r="AS284" s="474"/>
      <c r="AT284" s="474"/>
      <c r="AU284" s="474"/>
      <c r="AV284" s="474"/>
      <c r="AW284" s="474"/>
      <c r="AX284" s="474"/>
      <c r="AY284" s="474"/>
      <c r="AZ284" s="474"/>
      <c r="BA284" s="474"/>
      <c r="BB284" s="474"/>
      <c r="BC284" s="474"/>
      <c r="BD284" s="474"/>
      <c r="BE284" s="474"/>
      <c r="BF284" s="474"/>
      <c r="BG284" s="474"/>
      <c r="BH284" s="474"/>
      <c r="BI284" s="474"/>
      <c r="BJ284" s="474"/>
      <c r="BK284" s="474"/>
      <c r="BL284" s="474"/>
      <c r="BM284" s="474"/>
      <c r="BN284" s="474"/>
      <c r="BO284" s="474"/>
      <c r="BP284" s="474"/>
      <c r="BQ284" s="474"/>
      <c r="BR284" s="474"/>
      <c r="BS284" s="474"/>
      <c r="BT284" s="474"/>
      <c r="BU284" s="474"/>
      <c r="BV284" s="474"/>
      <c r="BW284" s="474"/>
      <c r="BX284" s="474"/>
      <c r="BY284" s="474"/>
      <c r="BZ284" s="474"/>
      <c r="CA284" s="474"/>
      <c r="CB284" s="474"/>
      <c r="CC284" s="474"/>
      <c r="CD284" s="474"/>
      <c r="CE284" s="474"/>
      <c r="CF284" s="474"/>
      <c r="CG284" s="474"/>
      <c r="CH284" s="474"/>
      <c r="CI284" s="474"/>
      <c r="CJ284" s="474"/>
      <c r="CK284" s="474"/>
      <c r="CL284" s="474"/>
      <c r="CM284" s="474"/>
      <c r="CN284" s="474"/>
      <c r="CO284" s="474"/>
      <c r="CP284" s="474"/>
      <c r="CQ284" s="474"/>
      <c r="CR284" s="474"/>
      <c r="CS284" s="474"/>
      <c r="CT284" s="474"/>
      <c r="CU284" s="474"/>
      <c r="CV284" s="474"/>
      <c r="CW284" s="474"/>
      <c r="CX284" s="474"/>
    </row>
    <row r="285" spans="1:102" x14ac:dyDescent="0.25">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4"/>
      <c r="AD285" s="474"/>
      <c r="AE285" s="474"/>
      <c r="AF285" s="474"/>
      <c r="AG285" s="474"/>
      <c r="AH285" s="474"/>
      <c r="AI285" s="474"/>
      <c r="AJ285" s="474"/>
      <c r="AK285" s="474"/>
      <c r="AL285" s="474"/>
      <c r="AM285" s="474"/>
      <c r="AN285" s="474"/>
      <c r="AO285" s="474"/>
      <c r="AP285" s="474"/>
      <c r="AQ285" s="474"/>
      <c r="AR285" s="474"/>
      <c r="AS285" s="474"/>
      <c r="AT285" s="474"/>
      <c r="AU285" s="474"/>
      <c r="AV285" s="474"/>
      <c r="AW285" s="474"/>
      <c r="AX285" s="474"/>
      <c r="AY285" s="474"/>
      <c r="AZ285" s="474"/>
      <c r="BA285" s="474"/>
      <c r="BB285" s="474"/>
      <c r="BC285" s="474"/>
      <c r="BD285" s="474"/>
      <c r="BE285" s="474"/>
      <c r="BF285" s="474"/>
      <c r="BG285" s="474"/>
      <c r="BH285" s="474"/>
      <c r="BI285" s="474"/>
      <c r="BJ285" s="474"/>
      <c r="BK285" s="474"/>
      <c r="BL285" s="474"/>
      <c r="BM285" s="474"/>
      <c r="BN285" s="474"/>
      <c r="BO285" s="474"/>
      <c r="BP285" s="474"/>
      <c r="BQ285" s="474"/>
      <c r="BR285" s="474"/>
      <c r="BS285" s="474"/>
      <c r="BT285" s="474"/>
      <c r="BU285" s="474"/>
      <c r="BV285" s="474"/>
      <c r="BW285" s="474"/>
      <c r="BX285" s="474"/>
      <c r="BY285" s="474"/>
      <c r="BZ285" s="474"/>
      <c r="CA285" s="474"/>
      <c r="CB285" s="474"/>
      <c r="CC285" s="474"/>
      <c r="CD285" s="474"/>
      <c r="CE285" s="474"/>
      <c r="CF285" s="474"/>
      <c r="CG285" s="474"/>
      <c r="CH285" s="474"/>
      <c r="CI285" s="474"/>
      <c r="CJ285" s="474"/>
      <c r="CK285" s="474"/>
      <c r="CL285" s="474"/>
      <c r="CM285" s="474"/>
      <c r="CN285" s="474"/>
      <c r="CO285" s="474"/>
      <c r="CP285" s="474"/>
      <c r="CQ285" s="474"/>
      <c r="CR285" s="474"/>
      <c r="CS285" s="474"/>
      <c r="CT285" s="474"/>
      <c r="CU285" s="474"/>
      <c r="CV285" s="474"/>
      <c r="CW285" s="474"/>
      <c r="CX285" s="474"/>
    </row>
    <row r="286" spans="1:102" x14ac:dyDescent="0.25">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4"/>
      <c r="AD286" s="474"/>
      <c r="AE286" s="474"/>
      <c r="AF286" s="474"/>
      <c r="AG286" s="474"/>
      <c r="AH286" s="474"/>
      <c r="AI286" s="474"/>
      <c r="AJ286" s="474"/>
      <c r="AK286" s="474"/>
      <c r="AL286" s="474"/>
      <c r="AM286" s="474"/>
      <c r="AN286" s="474"/>
      <c r="AO286" s="474"/>
      <c r="AP286" s="474"/>
      <c r="AQ286" s="474"/>
      <c r="AR286" s="474"/>
      <c r="AS286" s="474"/>
      <c r="AT286" s="474"/>
      <c r="AU286" s="474"/>
      <c r="AV286" s="474"/>
      <c r="AW286" s="474"/>
      <c r="AX286" s="474"/>
      <c r="AY286" s="474"/>
      <c r="AZ286" s="474"/>
      <c r="BA286" s="474"/>
      <c r="BB286" s="474"/>
      <c r="BC286" s="474"/>
      <c r="BD286" s="474"/>
      <c r="BE286" s="474"/>
      <c r="BF286" s="474"/>
      <c r="BG286" s="474"/>
      <c r="BH286" s="474"/>
      <c r="BI286" s="474"/>
      <c r="BJ286" s="474"/>
      <c r="BK286" s="474"/>
      <c r="BL286" s="474"/>
      <c r="BM286" s="474"/>
      <c r="BN286" s="474"/>
      <c r="BO286" s="474"/>
      <c r="BP286" s="474"/>
      <c r="BQ286" s="474"/>
      <c r="BR286" s="474"/>
      <c r="BS286" s="474"/>
      <c r="BT286" s="474"/>
      <c r="BU286" s="474"/>
      <c r="BV286" s="474"/>
      <c r="BW286" s="474"/>
      <c r="BX286" s="474"/>
      <c r="BY286" s="474"/>
      <c r="BZ286" s="474"/>
      <c r="CA286" s="474"/>
      <c r="CB286" s="474"/>
      <c r="CC286" s="474"/>
      <c r="CD286" s="474"/>
      <c r="CE286" s="474"/>
      <c r="CF286" s="474"/>
      <c r="CG286" s="474"/>
      <c r="CH286" s="474"/>
      <c r="CI286" s="474"/>
      <c r="CJ286" s="474"/>
      <c r="CK286" s="474"/>
      <c r="CL286" s="474"/>
      <c r="CM286" s="474"/>
      <c r="CN286" s="474"/>
      <c r="CO286" s="474"/>
      <c r="CP286" s="474"/>
      <c r="CQ286" s="474"/>
      <c r="CR286" s="474"/>
      <c r="CS286" s="474"/>
      <c r="CT286" s="474"/>
      <c r="CU286" s="474"/>
      <c r="CV286" s="474"/>
      <c r="CW286" s="474"/>
      <c r="CX286" s="474"/>
    </row>
    <row r="287" spans="1:102" x14ac:dyDescent="0.25">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4"/>
      <c r="AD287" s="474"/>
      <c r="AE287" s="474"/>
      <c r="AF287" s="474"/>
      <c r="AG287" s="474"/>
      <c r="AH287" s="474"/>
      <c r="AI287" s="474"/>
      <c r="AJ287" s="474"/>
      <c r="AK287" s="474"/>
      <c r="AL287" s="474"/>
      <c r="AM287" s="474"/>
      <c r="AN287" s="474"/>
      <c r="AO287" s="474"/>
      <c r="AP287" s="474"/>
      <c r="AQ287" s="474"/>
      <c r="AR287" s="474"/>
      <c r="AS287" s="474"/>
      <c r="AT287" s="474"/>
      <c r="AU287" s="474"/>
      <c r="AV287" s="474"/>
      <c r="AW287" s="474"/>
      <c r="AX287" s="474"/>
      <c r="AY287" s="474"/>
      <c r="AZ287" s="474"/>
      <c r="BA287" s="474"/>
      <c r="BB287" s="474"/>
      <c r="BC287" s="474"/>
      <c r="BD287" s="474"/>
      <c r="BE287" s="474"/>
      <c r="BF287" s="474"/>
      <c r="BG287" s="474"/>
      <c r="BH287" s="474"/>
      <c r="BI287" s="474"/>
      <c r="BJ287" s="474"/>
      <c r="BK287" s="474"/>
      <c r="BL287" s="474"/>
      <c r="BM287" s="474"/>
      <c r="BN287" s="474"/>
      <c r="BO287" s="474"/>
      <c r="BP287" s="474"/>
      <c r="BQ287" s="474"/>
      <c r="BR287" s="474"/>
      <c r="BS287" s="474"/>
      <c r="BT287" s="474"/>
      <c r="BU287" s="474"/>
      <c r="BV287" s="474"/>
      <c r="BW287" s="474"/>
      <c r="BX287" s="474"/>
      <c r="BY287" s="474"/>
      <c r="BZ287" s="474"/>
      <c r="CA287" s="474"/>
      <c r="CB287" s="474"/>
      <c r="CC287" s="474"/>
      <c r="CD287" s="474"/>
      <c r="CE287" s="474"/>
      <c r="CF287" s="474"/>
      <c r="CG287" s="474"/>
      <c r="CH287" s="474"/>
      <c r="CI287" s="474"/>
      <c r="CJ287" s="474"/>
      <c r="CK287" s="474"/>
      <c r="CL287" s="474"/>
      <c r="CM287" s="474"/>
      <c r="CN287" s="474"/>
      <c r="CO287" s="474"/>
      <c r="CP287" s="474"/>
      <c r="CQ287" s="474"/>
      <c r="CR287" s="474"/>
      <c r="CS287" s="474"/>
      <c r="CT287" s="474"/>
      <c r="CU287" s="474"/>
      <c r="CV287" s="474"/>
      <c r="CW287" s="474"/>
      <c r="CX287" s="474"/>
    </row>
    <row r="288" spans="1:102" x14ac:dyDescent="0.25">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4"/>
      <c r="AD288" s="474"/>
      <c r="AE288" s="474"/>
      <c r="AF288" s="474"/>
      <c r="AG288" s="474"/>
      <c r="AH288" s="474"/>
      <c r="AI288" s="474"/>
      <c r="AJ288" s="474"/>
      <c r="AK288" s="474"/>
      <c r="AL288" s="474"/>
      <c r="AM288" s="474"/>
      <c r="AN288" s="474"/>
      <c r="AO288" s="474"/>
      <c r="AP288" s="474"/>
      <c r="AQ288" s="474"/>
      <c r="AR288" s="474"/>
      <c r="AS288" s="474"/>
      <c r="AT288" s="474"/>
      <c r="AU288" s="474"/>
      <c r="AV288" s="474"/>
      <c r="AW288" s="474"/>
      <c r="AX288" s="474"/>
      <c r="AY288" s="474"/>
      <c r="AZ288" s="474"/>
      <c r="BA288" s="474"/>
      <c r="BB288" s="474"/>
      <c r="BC288" s="474"/>
      <c r="BD288" s="474"/>
      <c r="BE288" s="474"/>
      <c r="BF288" s="474"/>
      <c r="BG288" s="474"/>
      <c r="BH288" s="474"/>
      <c r="BI288" s="474"/>
      <c r="BJ288" s="474"/>
      <c r="BK288" s="474"/>
      <c r="BL288" s="474"/>
      <c r="BM288" s="474"/>
      <c r="BN288" s="474"/>
      <c r="BO288" s="474"/>
      <c r="BP288" s="474"/>
      <c r="BQ288" s="474"/>
      <c r="BR288" s="474"/>
      <c r="BS288" s="474"/>
      <c r="BT288" s="474"/>
      <c r="BU288" s="474"/>
      <c r="BV288" s="474"/>
      <c r="BW288" s="474"/>
      <c r="BX288" s="474"/>
      <c r="BY288" s="474"/>
      <c r="BZ288" s="474"/>
      <c r="CA288" s="474"/>
      <c r="CB288" s="474"/>
      <c r="CC288" s="474"/>
      <c r="CD288" s="474"/>
      <c r="CE288" s="474"/>
      <c r="CF288" s="474"/>
      <c r="CG288" s="474"/>
      <c r="CH288" s="474"/>
      <c r="CI288" s="474"/>
      <c r="CJ288" s="474"/>
      <c r="CK288" s="474"/>
      <c r="CL288" s="474"/>
      <c r="CM288" s="474"/>
      <c r="CN288" s="474"/>
      <c r="CO288" s="474"/>
      <c r="CP288" s="474"/>
      <c r="CQ288" s="474"/>
      <c r="CR288" s="474"/>
      <c r="CS288" s="474"/>
      <c r="CT288" s="474"/>
      <c r="CU288" s="474"/>
      <c r="CV288" s="474"/>
      <c r="CW288" s="474"/>
      <c r="CX288" s="474"/>
    </row>
    <row r="289" spans="1:102" x14ac:dyDescent="0.25">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c r="AA289" s="474"/>
      <c r="AB289" s="474"/>
      <c r="AC289" s="474"/>
      <c r="AD289" s="474"/>
      <c r="AE289" s="474"/>
      <c r="AF289" s="474"/>
      <c r="AG289" s="474"/>
      <c r="AH289" s="474"/>
      <c r="AI289" s="474"/>
      <c r="AJ289" s="474"/>
      <c r="AK289" s="474"/>
      <c r="AL289" s="474"/>
      <c r="AM289" s="474"/>
      <c r="AN289" s="474"/>
      <c r="AO289" s="474"/>
      <c r="AP289" s="474"/>
      <c r="AQ289" s="474"/>
      <c r="AR289" s="474"/>
      <c r="AS289" s="474"/>
      <c r="AT289" s="474"/>
      <c r="AU289" s="474"/>
      <c r="AV289" s="474"/>
      <c r="AW289" s="474"/>
      <c r="AX289" s="474"/>
      <c r="AY289" s="474"/>
      <c r="AZ289" s="474"/>
      <c r="BA289" s="474"/>
      <c r="BB289" s="474"/>
      <c r="BC289" s="474"/>
      <c r="BD289" s="474"/>
      <c r="BE289" s="474"/>
      <c r="BF289" s="474"/>
      <c r="BG289" s="474"/>
      <c r="BH289" s="474"/>
      <c r="BI289" s="474"/>
      <c r="BJ289" s="474"/>
      <c r="BK289" s="474"/>
      <c r="BL289" s="474"/>
      <c r="BM289" s="474"/>
      <c r="BN289" s="474"/>
      <c r="BO289" s="474"/>
      <c r="BP289" s="474"/>
      <c r="BQ289" s="474"/>
      <c r="BR289" s="474"/>
      <c r="BS289" s="474"/>
      <c r="BT289" s="474"/>
      <c r="BU289" s="474"/>
      <c r="BV289" s="474"/>
      <c r="BW289" s="474"/>
      <c r="BX289" s="474"/>
      <c r="BY289" s="474"/>
      <c r="BZ289" s="474"/>
      <c r="CA289" s="474"/>
      <c r="CB289" s="474"/>
      <c r="CC289" s="474"/>
      <c r="CD289" s="474"/>
      <c r="CE289" s="474"/>
      <c r="CF289" s="474"/>
      <c r="CG289" s="474"/>
      <c r="CH289" s="474"/>
      <c r="CI289" s="474"/>
      <c r="CJ289" s="474"/>
      <c r="CK289" s="474"/>
      <c r="CL289" s="474"/>
      <c r="CM289" s="474"/>
      <c r="CN289" s="474"/>
      <c r="CO289" s="474"/>
      <c r="CP289" s="474"/>
      <c r="CQ289" s="474"/>
      <c r="CR289" s="474"/>
      <c r="CS289" s="474"/>
      <c r="CT289" s="474"/>
      <c r="CU289" s="474"/>
      <c r="CV289" s="474"/>
      <c r="CW289" s="474"/>
      <c r="CX289" s="474"/>
    </row>
    <row r="290" spans="1:102" x14ac:dyDescent="0.25">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c r="AA290" s="474"/>
      <c r="AB290" s="474"/>
      <c r="AC290" s="474"/>
      <c r="AD290" s="474"/>
      <c r="AE290" s="474"/>
      <c r="AF290" s="474"/>
      <c r="AG290" s="474"/>
      <c r="AH290" s="474"/>
      <c r="AI290" s="474"/>
      <c r="AJ290" s="474"/>
      <c r="AK290" s="474"/>
      <c r="AL290" s="474"/>
      <c r="AM290" s="474"/>
      <c r="AN290" s="474"/>
      <c r="AO290" s="474"/>
      <c r="AP290" s="474"/>
      <c r="AQ290" s="474"/>
      <c r="AR290" s="474"/>
      <c r="AS290" s="474"/>
      <c r="AT290" s="474"/>
      <c r="AU290" s="474"/>
      <c r="AV290" s="474"/>
      <c r="AW290" s="474"/>
      <c r="AX290" s="474"/>
      <c r="AY290" s="474"/>
      <c r="AZ290" s="474"/>
      <c r="BA290" s="474"/>
      <c r="BB290" s="474"/>
      <c r="BC290" s="474"/>
      <c r="BD290" s="474"/>
      <c r="BE290" s="474"/>
      <c r="BF290" s="474"/>
      <c r="BG290" s="474"/>
      <c r="BH290" s="474"/>
      <c r="BI290" s="474"/>
      <c r="BJ290" s="474"/>
      <c r="BK290" s="474"/>
      <c r="BL290" s="474"/>
      <c r="BM290" s="474"/>
      <c r="BN290" s="474"/>
      <c r="BO290" s="474"/>
      <c r="BP290" s="474"/>
      <c r="BQ290" s="474"/>
      <c r="BR290" s="474"/>
      <c r="BS290" s="474"/>
      <c r="BT290" s="474"/>
      <c r="BU290" s="474"/>
      <c r="BV290" s="474"/>
      <c r="BW290" s="474"/>
      <c r="BX290" s="474"/>
      <c r="BY290" s="474"/>
      <c r="BZ290" s="474"/>
      <c r="CA290" s="474"/>
      <c r="CB290" s="474"/>
      <c r="CC290" s="474"/>
      <c r="CD290" s="474"/>
      <c r="CE290" s="474"/>
      <c r="CF290" s="474"/>
      <c r="CG290" s="474"/>
      <c r="CH290" s="474"/>
      <c r="CI290" s="474"/>
      <c r="CJ290" s="474"/>
      <c r="CK290" s="474"/>
      <c r="CL290" s="474"/>
      <c r="CM290" s="474"/>
      <c r="CN290" s="474"/>
      <c r="CO290" s="474"/>
      <c r="CP290" s="474"/>
      <c r="CQ290" s="474"/>
      <c r="CR290" s="474"/>
      <c r="CS290" s="474"/>
      <c r="CT290" s="474"/>
      <c r="CU290" s="474"/>
      <c r="CV290" s="474"/>
      <c r="CW290" s="474"/>
      <c r="CX290" s="474"/>
    </row>
    <row r="291" spans="1:102" x14ac:dyDescent="0.25">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c r="W291" s="474"/>
      <c r="X291" s="474"/>
      <c r="Y291" s="474"/>
      <c r="Z291" s="474"/>
      <c r="AA291" s="474"/>
      <c r="AB291" s="474"/>
      <c r="AC291" s="474"/>
      <c r="AD291" s="474"/>
      <c r="AE291" s="474"/>
      <c r="AF291" s="474"/>
      <c r="AG291" s="474"/>
      <c r="AH291" s="474"/>
      <c r="AI291" s="474"/>
      <c r="AJ291" s="474"/>
      <c r="AK291" s="474"/>
      <c r="AL291" s="474"/>
      <c r="AM291" s="474"/>
      <c r="AN291" s="474"/>
      <c r="AO291" s="474"/>
      <c r="AP291" s="474"/>
      <c r="AQ291" s="474"/>
      <c r="AR291" s="474"/>
      <c r="AS291" s="474"/>
      <c r="AT291" s="474"/>
      <c r="AU291" s="474"/>
      <c r="AV291" s="474"/>
      <c r="AW291" s="474"/>
      <c r="AX291" s="474"/>
      <c r="AY291" s="474"/>
      <c r="AZ291" s="474"/>
      <c r="BA291" s="474"/>
      <c r="BB291" s="474"/>
      <c r="BC291" s="474"/>
      <c r="BD291" s="474"/>
      <c r="BE291" s="474"/>
      <c r="BF291" s="474"/>
      <c r="BG291" s="474"/>
      <c r="BH291" s="474"/>
      <c r="BI291" s="474"/>
      <c r="BJ291" s="474"/>
      <c r="BK291" s="474"/>
      <c r="BL291" s="474"/>
      <c r="BM291" s="474"/>
      <c r="BN291" s="474"/>
      <c r="BO291" s="474"/>
      <c r="BP291" s="474"/>
      <c r="BQ291" s="474"/>
      <c r="BR291" s="474"/>
      <c r="BS291" s="474"/>
      <c r="BT291" s="474"/>
      <c r="BU291" s="474"/>
      <c r="BV291" s="474"/>
      <c r="BW291" s="474"/>
      <c r="BX291" s="474"/>
      <c r="BY291" s="474"/>
      <c r="BZ291" s="474"/>
      <c r="CA291" s="474"/>
      <c r="CB291" s="474"/>
      <c r="CC291" s="474"/>
      <c r="CD291" s="474"/>
      <c r="CE291" s="474"/>
      <c r="CF291" s="474"/>
      <c r="CG291" s="474"/>
      <c r="CH291" s="474"/>
      <c r="CI291" s="474"/>
      <c r="CJ291" s="474"/>
      <c r="CK291" s="474"/>
      <c r="CL291" s="474"/>
      <c r="CM291" s="474"/>
      <c r="CN291" s="474"/>
      <c r="CO291" s="474"/>
      <c r="CP291" s="474"/>
      <c r="CQ291" s="474"/>
      <c r="CR291" s="474"/>
      <c r="CS291" s="474"/>
      <c r="CT291" s="474"/>
      <c r="CU291" s="474"/>
      <c r="CV291" s="474"/>
      <c r="CW291" s="474"/>
      <c r="CX291" s="474"/>
    </row>
    <row r="292" spans="1:102" x14ac:dyDescent="0.25">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c r="AA292" s="474"/>
      <c r="AB292" s="474"/>
      <c r="AC292" s="474"/>
      <c r="AD292" s="474"/>
      <c r="AE292" s="474"/>
      <c r="AF292" s="474"/>
      <c r="AG292" s="474"/>
      <c r="AH292" s="474"/>
      <c r="AI292" s="474"/>
      <c r="AJ292" s="474"/>
      <c r="AK292" s="474"/>
      <c r="AL292" s="474"/>
      <c r="AM292" s="474"/>
      <c r="AN292" s="474"/>
      <c r="AO292" s="474"/>
      <c r="AP292" s="474"/>
      <c r="AQ292" s="474"/>
      <c r="AR292" s="474"/>
      <c r="AS292" s="474"/>
      <c r="AT292" s="474"/>
      <c r="AU292" s="474"/>
      <c r="AV292" s="474"/>
      <c r="AW292" s="474"/>
      <c r="AX292" s="474"/>
      <c r="AY292" s="474"/>
      <c r="AZ292" s="474"/>
      <c r="BA292" s="474"/>
      <c r="BB292" s="474"/>
      <c r="BC292" s="474"/>
      <c r="BD292" s="474"/>
      <c r="BE292" s="474"/>
      <c r="BF292" s="474"/>
      <c r="BG292" s="474"/>
      <c r="BH292" s="474"/>
      <c r="BI292" s="474"/>
      <c r="BJ292" s="474"/>
      <c r="BK292" s="474"/>
      <c r="BL292" s="474"/>
      <c r="BM292" s="474"/>
      <c r="BN292" s="474"/>
      <c r="BO292" s="474"/>
      <c r="BP292" s="474"/>
      <c r="BQ292" s="474"/>
      <c r="BR292" s="474"/>
      <c r="BS292" s="474"/>
      <c r="BT292" s="474"/>
      <c r="BU292" s="474"/>
      <c r="BV292" s="474"/>
      <c r="BW292" s="474"/>
      <c r="BX292" s="474"/>
      <c r="BY292" s="474"/>
      <c r="BZ292" s="474"/>
      <c r="CA292" s="474"/>
      <c r="CB292" s="474"/>
      <c r="CC292" s="474"/>
      <c r="CD292" s="474"/>
      <c r="CE292" s="474"/>
      <c r="CF292" s="474"/>
      <c r="CG292" s="474"/>
      <c r="CH292" s="474"/>
      <c r="CI292" s="474"/>
      <c r="CJ292" s="474"/>
      <c r="CK292" s="474"/>
      <c r="CL292" s="474"/>
      <c r="CM292" s="474"/>
      <c r="CN292" s="474"/>
      <c r="CO292" s="474"/>
      <c r="CP292" s="474"/>
      <c r="CQ292" s="474"/>
      <c r="CR292" s="474"/>
      <c r="CS292" s="474"/>
      <c r="CT292" s="474"/>
      <c r="CU292" s="474"/>
      <c r="CV292" s="474"/>
      <c r="CW292" s="474"/>
      <c r="CX292" s="474"/>
    </row>
    <row r="293" spans="1:102" x14ac:dyDescent="0.25">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c r="AA293" s="474"/>
      <c r="AB293" s="474"/>
      <c r="AC293" s="474"/>
      <c r="AD293" s="474"/>
      <c r="AE293" s="474"/>
      <c r="AF293" s="474"/>
      <c r="AG293" s="474"/>
      <c r="AH293" s="474"/>
      <c r="AI293" s="474"/>
      <c r="AJ293" s="474"/>
      <c r="AK293" s="474"/>
      <c r="AL293" s="474"/>
      <c r="AM293" s="474"/>
      <c r="AN293" s="474"/>
      <c r="AO293" s="474"/>
      <c r="AP293" s="474"/>
      <c r="AQ293" s="474"/>
      <c r="AR293" s="474"/>
      <c r="AS293" s="474"/>
      <c r="AT293" s="474"/>
      <c r="AU293" s="474"/>
      <c r="AV293" s="474"/>
      <c r="AW293" s="474"/>
      <c r="AX293" s="474"/>
      <c r="AY293" s="474"/>
      <c r="AZ293" s="474"/>
      <c r="BA293" s="474"/>
      <c r="BB293" s="474"/>
      <c r="BC293" s="474"/>
      <c r="BD293" s="474"/>
      <c r="BE293" s="474"/>
      <c r="BF293" s="474"/>
      <c r="BG293" s="474"/>
      <c r="BH293" s="474"/>
      <c r="BI293" s="474"/>
      <c r="BJ293" s="474"/>
      <c r="BK293" s="474"/>
      <c r="BL293" s="474"/>
      <c r="BM293" s="474"/>
      <c r="BN293" s="474"/>
      <c r="BO293" s="474"/>
      <c r="BP293" s="474"/>
      <c r="BQ293" s="474"/>
      <c r="BR293" s="474"/>
      <c r="BS293" s="474"/>
      <c r="BT293" s="474"/>
      <c r="BU293" s="474"/>
      <c r="BV293" s="474"/>
      <c r="BW293" s="474"/>
      <c r="BX293" s="474"/>
      <c r="BY293" s="474"/>
      <c r="BZ293" s="474"/>
      <c r="CA293" s="474"/>
      <c r="CB293" s="474"/>
      <c r="CC293" s="474"/>
      <c r="CD293" s="474"/>
      <c r="CE293" s="474"/>
      <c r="CF293" s="474"/>
      <c r="CG293" s="474"/>
      <c r="CH293" s="474"/>
      <c r="CI293" s="474"/>
      <c r="CJ293" s="474"/>
      <c r="CK293" s="474"/>
      <c r="CL293" s="474"/>
      <c r="CM293" s="474"/>
      <c r="CN293" s="474"/>
      <c r="CO293" s="474"/>
      <c r="CP293" s="474"/>
      <c r="CQ293" s="474"/>
      <c r="CR293" s="474"/>
      <c r="CS293" s="474"/>
      <c r="CT293" s="474"/>
      <c r="CU293" s="474"/>
      <c r="CV293" s="474"/>
      <c r="CW293" s="474"/>
      <c r="CX293" s="474"/>
    </row>
    <row r="294" spans="1:102" x14ac:dyDescent="0.25">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c r="AA294" s="474"/>
      <c r="AB294" s="474"/>
      <c r="AC294" s="474"/>
      <c r="AD294" s="474"/>
      <c r="AE294" s="474"/>
      <c r="AF294" s="474"/>
      <c r="AG294" s="474"/>
      <c r="AH294" s="474"/>
      <c r="AI294" s="474"/>
      <c r="AJ294" s="474"/>
      <c r="AK294" s="474"/>
      <c r="AL294" s="474"/>
      <c r="AM294" s="474"/>
      <c r="AN294" s="474"/>
      <c r="AO294" s="474"/>
      <c r="AP294" s="474"/>
      <c r="AQ294" s="474"/>
      <c r="AR294" s="474"/>
      <c r="AS294" s="474"/>
      <c r="AT294" s="474"/>
      <c r="AU294" s="474"/>
      <c r="AV294" s="474"/>
      <c r="AW294" s="474"/>
      <c r="AX294" s="474"/>
      <c r="AY294" s="474"/>
      <c r="AZ294" s="474"/>
      <c r="BA294" s="474"/>
      <c r="BB294" s="474"/>
      <c r="BC294" s="474"/>
      <c r="BD294" s="474"/>
      <c r="BE294" s="474"/>
      <c r="BF294" s="474"/>
      <c r="BG294" s="474"/>
      <c r="BH294" s="474"/>
      <c r="BI294" s="474"/>
      <c r="BJ294" s="474"/>
      <c r="BK294" s="474"/>
      <c r="BL294" s="474"/>
      <c r="BM294" s="474"/>
      <c r="BN294" s="474"/>
      <c r="BO294" s="474"/>
      <c r="BP294" s="474"/>
      <c r="BQ294" s="474"/>
      <c r="BR294" s="474"/>
      <c r="BS294" s="474"/>
      <c r="BT294" s="474"/>
      <c r="BU294" s="474"/>
      <c r="BV294" s="474"/>
      <c r="BW294" s="474"/>
      <c r="BX294" s="474"/>
      <c r="BY294" s="474"/>
      <c r="BZ294" s="474"/>
      <c r="CA294" s="474"/>
      <c r="CB294" s="474"/>
      <c r="CC294" s="474"/>
      <c r="CD294" s="474"/>
      <c r="CE294" s="474"/>
      <c r="CF294" s="474"/>
      <c r="CG294" s="474"/>
      <c r="CH294" s="474"/>
      <c r="CI294" s="474"/>
      <c r="CJ294" s="474"/>
      <c r="CK294" s="474"/>
      <c r="CL294" s="474"/>
      <c r="CM294" s="474"/>
      <c r="CN294" s="474"/>
      <c r="CO294" s="474"/>
      <c r="CP294" s="474"/>
      <c r="CQ294" s="474"/>
      <c r="CR294" s="474"/>
      <c r="CS294" s="474"/>
      <c r="CT294" s="474"/>
      <c r="CU294" s="474"/>
      <c r="CV294" s="474"/>
      <c r="CW294" s="474"/>
      <c r="CX294" s="474"/>
    </row>
    <row r="295" spans="1:102" x14ac:dyDescent="0.25">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4"/>
      <c r="AD295" s="474"/>
      <c r="AE295" s="474"/>
      <c r="AF295" s="474"/>
      <c r="AG295" s="474"/>
      <c r="AH295" s="474"/>
      <c r="AI295" s="474"/>
      <c r="AJ295" s="474"/>
      <c r="AK295" s="474"/>
      <c r="AL295" s="474"/>
      <c r="AM295" s="474"/>
      <c r="AN295" s="474"/>
      <c r="AO295" s="474"/>
      <c r="AP295" s="474"/>
      <c r="AQ295" s="474"/>
      <c r="AR295" s="474"/>
      <c r="AS295" s="474"/>
      <c r="AT295" s="474"/>
      <c r="AU295" s="474"/>
      <c r="AV295" s="474"/>
      <c r="AW295" s="474"/>
      <c r="AX295" s="474"/>
      <c r="AY295" s="474"/>
      <c r="AZ295" s="474"/>
      <c r="BA295" s="474"/>
      <c r="BB295" s="474"/>
      <c r="BC295" s="474"/>
      <c r="BD295" s="474"/>
      <c r="BE295" s="474"/>
      <c r="BF295" s="474"/>
      <c r="BG295" s="474"/>
      <c r="BH295" s="474"/>
      <c r="BI295" s="474"/>
      <c r="BJ295" s="474"/>
      <c r="BK295" s="474"/>
      <c r="BL295" s="474"/>
      <c r="BM295" s="474"/>
      <c r="BN295" s="474"/>
      <c r="BO295" s="474"/>
      <c r="BP295" s="474"/>
      <c r="BQ295" s="474"/>
      <c r="BR295" s="474"/>
      <c r="BS295" s="474"/>
      <c r="BT295" s="474"/>
      <c r="BU295" s="474"/>
      <c r="BV295" s="474"/>
      <c r="BW295" s="474"/>
      <c r="BX295" s="474"/>
      <c r="BY295" s="474"/>
      <c r="BZ295" s="474"/>
      <c r="CA295" s="474"/>
      <c r="CB295" s="474"/>
      <c r="CC295" s="474"/>
      <c r="CD295" s="474"/>
      <c r="CE295" s="474"/>
      <c r="CF295" s="474"/>
      <c r="CG295" s="474"/>
      <c r="CH295" s="474"/>
      <c r="CI295" s="474"/>
      <c r="CJ295" s="474"/>
      <c r="CK295" s="474"/>
      <c r="CL295" s="474"/>
      <c r="CM295" s="474"/>
      <c r="CN295" s="474"/>
      <c r="CO295" s="474"/>
      <c r="CP295" s="474"/>
      <c r="CQ295" s="474"/>
      <c r="CR295" s="474"/>
      <c r="CS295" s="474"/>
      <c r="CT295" s="474"/>
      <c r="CU295" s="474"/>
      <c r="CV295" s="474"/>
      <c r="CW295" s="474"/>
      <c r="CX295" s="474"/>
    </row>
    <row r="296" spans="1:102" x14ac:dyDescent="0.25">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c r="AA296" s="474"/>
      <c r="AB296" s="474"/>
      <c r="AC296" s="474"/>
      <c r="AD296" s="474"/>
      <c r="AE296" s="474"/>
      <c r="AF296" s="474"/>
      <c r="AG296" s="474"/>
      <c r="AH296" s="474"/>
      <c r="AI296" s="474"/>
      <c r="AJ296" s="474"/>
      <c r="AK296" s="474"/>
      <c r="AL296" s="474"/>
      <c r="AM296" s="474"/>
      <c r="AN296" s="474"/>
      <c r="AO296" s="474"/>
      <c r="AP296" s="474"/>
      <c r="AQ296" s="474"/>
      <c r="AR296" s="474"/>
      <c r="AS296" s="474"/>
      <c r="AT296" s="474"/>
      <c r="AU296" s="474"/>
      <c r="AV296" s="474"/>
      <c r="AW296" s="474"/>
      <c r="AX296" s="474"/>
      <c r="AY296" s="474"/>
      <c r="AZ296" s="474"/>
      <c r="BA296" s="474"/>
      <c r="BB296" s="474"/>
      <c r="BC296" s="474"/>
      <c r="BD296" s="474"/>
      <c r="BE296" s="474"/>
      <c r="BF296" s="474"/>
      <c r="BG296" s="474"/>
      <c r="BH296" s="474"/>
      <c r="BI296" s="474"/>
      <c r="BJ296" s="474"/>
      <c r="BK296" s="474"/>
      <c r="BL296" s="474"/>
      <c r="BM296" s="474"/>
      <c r="BN296" s="474"/>
      <c r="BO296" s="474"/>
      <c r="BP296" s="474"/>
      <c r="BQ296" s="474"/>
      <c r="BR296" s="474"/>
      <c r="BS296" s="474"/>
      <c r="BT296" s="474"/>
      <c r="BU296" s="474"/>
      <c r="BV296" s="474"/>
      <c r="BW296" s="474"/>
      <c r="BX296" s="474"/>
      <c r="BY296" s="474"/>
      <c r="BZ296" s="474"/>
      <c r="CA296" s="474"/>
      <c r="CB296" s="474"/>
      <c r="CC296" s="474"/>
      <c r="CD296" s="474"/>
      <c r="CE296" s="474"/>
      <c r="CF296" s="474"/>
      <c r="CG296" s="474"/>
      <c r="CH296" s="474"/>
      <c r="CI296" s="474"/>
      <c r="CJ296" s="474"/>
      <c r="CK296" s="474"/>
      <c r="CL296" s="474"/>
      <c r="CM296" s="474"/>
      <c r="CN296" s="474"/>
      <c r="CO296" s="474"/>
      <c r="CP296" s="474"/>
      <c r="CQ296" s="474"/>
      <c r="CR296" s="474"/>
      <c r="CS296" s="474"/>
      <c r="CT296" s="474"/>
      <c r="CU296" s="474"/>
      <c r="CV296" s="474"/>
      <c r="CW296" s="474"/>
      <c r="CX296" s="474"/>
    </row>
    <row r="297" spans="1:102" x14ac:dyDescent="0.25">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c r="AA297" s="474"/>
      <c r="AB297" s="474"/>
      <c r="AC297" s="474"/>
      <c r="AD297" s="474"/>
      <c r="AE297" s="474"/>
      <c r="AF297" s="474"/>
      <c r="AG297" s="474"/>
      <c r="AH297" s="474"/>
      <c r="AI297" s="474"/>
      <c r="AJ297" s="474"/>
      <c r="AK297" s="474"/>
      <c r="AL297" s="474"/>
      <c r="AM297" s="474"/>
      <c r="AN297" s="474"/>
      <c r="AO297" s="474"/>
      <c r="AP297" s="474"/>
      <c r="AQ297" s="474"/>
      <c r="AR297" s="474"/>
      <c r="AS297" s="474"/>
      <c r="AT297" s="474"/>
      <c r="AU297" s="474"/>
      <c r="AV297" s="474"/>
      <c r="AW297" s="474"/>
      <c r="AX297" s="474"/>
      <c r="AY297" s="474"/>
      <c r="AZ297" s="474"/>
      <c r="BA297" s="474"/>
      <c r="BB297" s="474"/>
      <c r="BC297" s="474"/>
      <c r="BD297" s="474"/>
      <c r="BE297" s="474"/>
      <c r="BF297" s="474"/>
      <c r="BG297" s="474"/>
      <c r="BH297" s="474"/>
      <c r="BI297" s="474"/>
      <c r="BJ297" s="474"/>
      <c r="BK297" s="474"/>
      <c r="BL297" s="474"/>
      <c r="BM297" s="474"/>
      <c r="BN297" s="474"/>
      <c r="BO297" s="474"/>
      <c r="BP297" s="474"/>
      <c r="BQ297" s="474"/>
      <c r="BR297" s="474"/>
      <c r="BS297" s="474"/>
      <c r="BT297" s="474"/>
      <c r="BU297" s="474"/>
      <c r="BV297" s="474"/>
      <c r="BW297" s="474"/>
      <c r="BX297" s="474"/>
      <c r="BY297" s="474"/>
      <c r="BZ297" s="474"/>
      <c r="CA297" s="474"/>
      <c r="CB297" s="474"/>
      <c r="CC297" s="474"/>
      <c r="CD297" s="474"/>
      <c r="CE297" s="474"/>
      <c r="CF297" s="474"/>
      <c r="CG297" s="474"/>
      <c r="CH297" s="474"/>
      <c r="CI297" s="474"/>
      <c r="CJ297" s="474"/>
      <c r="CK297" s="474"/>
      <c r="CL297" s="474"/>
      <c r="CM297" s="474"/>
      <c r="CN297" s="474"/>
      <c r="CO297" s="474"/>
      <c r="CP297" s="474"/>
      <c r="CQ297" s="474"/>
      <c r="CR297" s="474"/>
      <c r="CS297" s="474"/>
      <c r="CT297" s="474"/>
      <c r="CU297" s="474"/>
      <c r="CV297" s="474"/>
      <c r="CW297" s="474"/>
      <c r="CX297" s="474"/>
    </row>
    <row r="298" spans="1:102" x14ac:dyDescent="0.25">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4"/>
      <c r="BC298" s="474"/>
      <c r="BD298" s="474"/>
      <c r="BE298" s="474"/>
      <c r="BF298" s="474"/>
      <c r="BG298" s="474"/>
      <c r="BH298" s="474"/>
      <c r="BI298" s="474"/>
      <c r="BJ298" s="474"/>
      <c r="BK298" s="474"/>
      <c r="BL298" s="474"/>
      <c r="BM298" s="474"/>
      <c r="BN298" s="474"/>
      <c r="BO298" s="474"/>
      <c r="BP298" s="474"/>
      <c r="BQ298" s="474"/>
      <c r="BR298" s="474"/>
      <c r="BS298" s="474"/>
      <c r="BT298" s="474"/>
      <c r="BU298" s="474"/>
      <c r="BV298" s="474"/>
      <c r="BW298" s="474"/>
      <c r="BX298" s="474"/>
      <c r="BY298" s="474"/>
      <c r="BZ298" s="474"/>
      <c r="CA298" s="474"/>
      <c r="CB298" s="474"/>
      <c r="CC298" s="474"/>
      <c r="CD298" s="474"/>
      <c r="CE298" s="474"/>
      <c r="CF298" s="474"/>
      <c r="CG298" s="474"/>
      <c r="CH298" s="474"/>
      <c r="CI298" s="474"/>
      <c r="CJ298" s="474"/>
      <c r="CK298" s="474"/>
      <c r="CL298" s="474"/>
      <c r="CM298" s="474"/>
      <c r="CN298" s="474"/>
      <c r="CO298" s="474"/>
      <c r="CP298" s="474"/>
      <c r="CQ298" s="474"/>
      <c r="CR298" s="474"/>
      <c r="CS298" s="474"/>
      <c r="CT298" s="474"/>
      <c r="CU298" s="474"/>
      <c r="CV298" s="474"/>
      <c r="CW298" s="474"/>
      <c r="CX298" s="474"/>
    </row>
    <row r="299" spans="1:102" x14ac:dyDescent="0.25">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4"/>
      <c r="AD299" s="474"/>
      <c r="AE299" s="474"/>
      <c r="AF299" s="474"/>
      <c r="AG299" s="474"/>
      <c r="AH299" s="474"/>
      <c r="AI299" s="474"/>
      <c r="AJ299" s="474"/>
      <c r="AK299" s="474"/>
      <c r="AL299" s="474"/>
      <c r="AM299" s="474"/>
      <c r="AN299" s="474"/>
      <c r="AO299" s="474"/>
      <c r="AP299" s="474"/>
      <c r="AQ299" s="474"/>
      <c r="AR299" s="474"/>
      <c r="AS299" s="474"/>
      <c r="AT299" s="474"/>
      <c r="AU299" s="474"/>
      <c r="AV299" s="474"/>
      <c r="AW299" s="474"/>
      <c r="AX299" s="474"/>
      <c r="AY299" s="474"/>
      <c r="AZ299" s="474"/>
      <c r="BA299" s="474"/>
      <c r="BB299" s="474"/>
      <c r="BC299" s="474"/>
      <c r="BD299" s="474"/>
      <c r="BE299" s="474"/>
      <c r="BF299" s="474"/>
      <c r="BG299" s="474"/>
      <c r="BH299" s="474"/>
      <c r="BI299" s="474"/>
      <c r="BJ299" s="474"/>
      <c r="BK299" s="474"/>
      <c r="BL299" s="474"/>
      <c r="BM299" s="474"/>
      <c r="BN299" s="474"/>
      <c r="BO299" s="474"/>
      <c r="BP299" s="474"/>
      <c r="BQ299" s="474"/>
      <c r="BR299" s="474"/>
      <c r="BS299" s="474"/>
      <c r="BT299" s="474"/>
      <c r="BU299" s="474"/>
      <c r="BV299" s="474"/>
      <c r="BW299" s="474"/>
      <c r="BX299" s="474"/>
      <c r="BY299" s="474"/>
      <c r="BZ299" s="474"/>
      <c r="CA299" s="474"/>
      <c r="CB299" s="474"/>
      <c r="CC299" s="474"/>
      <c r="CD299" s="474"/>
      <c r="CE299" s="474"/>
      <c r="CF299" s="474"/>
      <c r="CG299" s="474"/>
      <c r="CH299" s="474"/>
      <c r="CI299" s="474"/>
      <c r="CJ299" s="474"/>
      <c r="CK299" s="474"/>
      <c r="CL299" s="474"/>
      <c r="CM299" s="474"/>
      <c r="CN299" s="474"/>
      <c r="CO299" s="474"/>
      <c r="CP299" s="474"/>
      <c r="CQ299" s="474"/>
      <c r="CR299" s="474"/>
      <c r="CS299" s="474"/>
      <c r="CT299" s="474"/>
      <c r="CU299" s="474"/>
      <c r="CV299" s="474"/>
      <c r="CW299" s="474"/>
      <c r="CX299" s="474"/>
    </row>
    <row r="300" spans="1:102" x14ac:dyDescent="0.25">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c r="AA300" s="474"/>
      <c r="AB300" s="474"/>
      <c r="AC300" s="474"/>
      <c r="AD300" s="474"/>
      <c r="AE300" s="474"/>
      <c r="AF300" s="474"/>
      <c r="AG300" s="474"/>
      <c r="AH300" s="474"/>
      <c r="AI300" s="474"/>
      <c r="AJ300" s="474"/>
      <c r="AK300" s="474"/>
      <c r="AL300" s="474"/>
      <c r="AM300" s="474"/>
      <c r="AN300" s="474"/>
      <c r="AO300" s="474"/>
      <c r="AP300" s="474"/>
      <c r="AQ300" s="474"/>
      <c r="AR300" s="474"/>
      <c r="AS300" s="474"/>
      <c r="AT300" s="474"/>
      <c r="AU300" s="474"/>
      <c r="AV300" s="474"/>
      <c r="AW300" s="474"/>
      <c r="AX300" s="474"/>
      <c r="AY300" s="474"/>
      <c r="AZ300" s="474"/>
      <c r="BA300" s="474"/>
      <c r="BB300" s="474"/>
      <c r="BC300" s="474"/>
      <c r="BD300" s="474"/>
      <c r="BE300" s="474"/>
      <c r="BF300" s="474"/>
      <c r="BG300" s="474"/>
      <c r="BH300" s="474"/>
      <c r="BI300" s="474"/>
      <c r="BJ300" s="474"/>
      <c r="BK300" s="474"/>
      <c r="BL300" s="474"/>
      <c r="BM300" s="474"/>
      <c r="BN300" s="474"/>
      <c r="BO300" s="474"/>
      <c r="BP300" s="474"/>
      <c r="BQ300" s="474"/>
      <c r="BR300" s="474"/>
      <c r="BS300" s="474"/>
      <c r="BT300" s="474"/>
      <c r="BU300" s="474"/>
      <c r="BV300" s="474"/>
      <c r="BW300" s="474"/>
      <c r="BX300" s="474"/>
      <c r="BY300" s="474"/>
      <c r="BZ300" s="474"/>
      <c r="CA300" s="474"/>
      <c r="CB300" s="474"/>
      <c r="CC300" s="474"/>
      <c r="CD300" s="474"/>
      <c r="CE300" s="474"/>
      <c r="CF300" s="474"/>
      <c r="CG300" s="474"/>
      <c r="CH300" s="474"/>
      <c r="CI300" s="474"/>
      <c r="CJ300" s="474"/>
      <c r="CK300" s="474"/>
      <c r="CL300" s="474"/>
      <c r="CM300" s="474"/>
      <c r="CN300" s="474"/>
      <c r="CO300" s="474"/>
      <c r="CP300" s="474"/>
      <c r="CQ300" s="474"/>
      <c r="CR300" s="474"/>
      <c r="CS300" s="474"/>
      <c r="CT300" s="474"/>
      <c r="CU300" s="474"/>
      <c r="CV300" s="474"/>
      <c r="CW300" s="474"/>
      <c r="CX300" s="474"/>
    </row>
    <row r="301" spans="1:102" x14ac:dyDescent="0.25">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c r="W301" s="474"/>
      <c r="X301" s="474"/>
      <c r="Y301" s="474"/>
      <c r="Z301" s="474"/>
      <c r="AA301" s="474"/>
      <c r="AB301" s="474"/>
      <c r="AC301" s="474"/>
      <c r="AD301" s="474"/>
      <c r="AE301" s="474"/>
      <c r="AF301" s="474"/>
      <c r="AG301" s="474"/>
      <c r="AH301" s="474"/>
      <c r="AI301" s="474"/>
      <c r="AJ301" s="474"/>
      <c r="AK301" s="474"/>
      <c r="AL301" s="474"/>
      <c r="AM301" s="474"/>
      <c r="AN301" s="474"/>
      <c r="AO301" s="474"/>
      <c r="AP301" s="474"/>
      <c r="AQ301" s="474"/>
      <c r="AR301" s="474"/>
      <c r="AS301" s="474"/>
      <c r="AT301" s="474"/>
      <c r="AU301" s="474"/>
      <c r="AV301" s="474"/>
      <c r="AW301" s="474"/>
      <c r="AX301" s="474"/>
      <c r="AY301" s="474"/>
      <c r="AZ301" s="474"/>
      <c r="BA301" s="474"/>
      <c r="BB301" s="474"/>
      <c r="BC301" s="474"/>
      <c r="BD301" s="474"/>
      <c r="BE301" s="474"/>
      <c r="BF301" s="474"/>
      <c r="BG301" s="474"/>
      <c r="BH301" s="474"/>
      <c r="BI301" s="474"/>
      <c r="BJ301" s="474"/>
      <c r="BK301" s="474"/>
      <c r="BL301" s="474"/>
      <c r="BM301" s="474"/>
      <c r="BN301" s="474"/>
      <c r="BO301" s="474"/>
      <c r="BP301" s="474"/>
      <c r="BQ301" s="474"/>
      <c r="BR301" s="474"/>
      <c r="BS301" s="474"/>
      <c r="BT301" s="474"/>
      <c r="BU301" s="474"/>
      <c r="BV301" s="474"/>
      <c r="BW301" s="474"/>
      <c r="BX301" s="474"/>
      <c r="BY301" s="474"/>
      <c r="BZ301" s="474"/>
      <c r="CA301" s="474"/>
      <c r="CB301" s="474"/>
      <c r="CC301" s="474"/>
      <c r="CD301" s="474"/>
      <c r="CE301" s="474"/>
      <c r="CF301" s="474"/>
      <c r="CG301" s="474"/>
      <c r="CH301" s="474"/>
      <c r="CI301" s="474"/>
      <c r="CJ301" s="474"/>
      <c r="CK301" s="474"/>
      <c r="CL301" s="474"/>
      <c r="CM301" s="474"/>
      <c r="CN301" s="474"/>
      <c r="CO301" s="474"/>
      <c r="CP301" s="474"/>
      <c r="CQ301" s="474"/>
      <c r="CR301" s="474"/>
      <c r="CS301" s="474"/>
      <c r="CT301" s="474"/>
      <c r="CU301" s="474"/>
      <c r="CV301" s="474"/>
      <c r="CW301" s="474"/>
      <c r="CX301" s="474"/>
    </row>
    <row r="302" spans="1:102" x14ac:dyDescent="0.25">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c r="AA302" s="474"/>
      <c r="AB302" s="474"/>
      <c r="AC302" s="474"/>
      <c r="AD302" s="474"/>
      <c r="AE302" s="474"/>
      <c r="AF302" s="474"/>
      <c r="AG302" s="474"/>
      <c r="AH302" s="474"/>
      <c r="AI302" s="474"/>
      <c r="AJ302" s="474"/>
      <c r="AK302" s="474"/>
      <c r="AL302" s="474"/>
      <c r="AM302" s="474"/>
      <c r="AN302" s="474"/>
      <c r="AO302" s="474"/>
      <c r="AP302" s="474"/>
      <c r="AQ302" s="474"/>
      <c r="AR302" s="474"/>
      <c r="AS302" s="474"/>
      <c r="AT302" s="474"/>
      <c r="AU302" s="474"/>
      <c r="AV302" s="474"/>
      <c r="AW302" s="474"/>
      <c r="AX302" s="474"/>
      <c r="AY302" s="474"/>
      <c r="AZ302" s="474"/>
      <c r="BA302" s="474"/>
      <c r="BB302" s="474"/>
      <c r="BC302" s="474"/>
      <c r="BD302" s="474"/>
      <c r="BE302" s="474"/>
      <c r="BF302" s="474"/>
      <c r="BG302" s="474"/>
      <c r="BH302" s="474"/>
      <c r="BI302" s="474"/>
      <c r="BJ302" s="474"/>
      <c r="BK302" s="474"/>
      <c r="BL302" s="474"/>
      <c r="BM302" s="474"/>
      <c r="BN302" s="474"/>
      <c r="BO302" s="474"/>
      <c r="BP302" s="474"/>
      <c r="BQ302" s="474"/>
      <c r="BR302" s="474"/>
      <c r="BS302" s="474"/>
      <c r="BT302" s="474"/>
      <c r="BU302" s="474"/>
      <c r="BV302" s="474"/>
      <c r="BW302" s="474"/>
      <c r="BX302" s="474"/>
      <c r="BY302" s="474"/>
      <c r="BZ302" s="474"/>
      <c r="CA302" s="474"/>
      <c r="CB302" s="474"/>
      <c r="CC302" s="474"/>
      <c r="CD302" s="474"/>
      <c r="CE302" s="474"/>
      <c r="CF302" s="474"/>
      <c r="CG302" s="474"/>
      <c r="CH302" s="474"/>
      <c r="CI302" s="474"/>
      <c r="CJ302" s="474"/>
      <c r="CK302" s="474"/>
      <c r="CL302" s="474"/>
      <c r="CM302" s="474"/>
      <c r="CN302" s="474"/>
      <c r="CO302" s="474"/>
      <c r="CP302" s="474"/>
      <c r="CQ302" s="474"/>
      <c r="CR302" s="474"/>
      <c r="CS302" s="474"/>
      <c r="CT302" s="474"/>
      <c r="CU302" s="474"/>
      <c r="CV302" s="474"/>
      <c r="CW302" s="474"/>
      <c r="CX302" s="474"/>
    </row>
    <row r="303" spans="1:102" x14ac:dyDescent="0.25">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c r="AA303" s="474"/>
      <c r="AB303" s="474"/>
      <c r="AC303" s="474"/>
      <c r="AD303" s="474"/>
      <c r="AE303" s="474"/>
      <c r="AF303" s="474"/>
      <c r="AG303" s="474"/>
      <c r="AH303" s="474"/>
      <c r="AI303" s="474"/>
      <c r="AJ303" s="474"/>
      <c r="AK303" s="474"/>
      <c r="AL303" s="474"/>
      <c r="AM303" s="474"/>
      <c r="AN303" s="474"/>
      <c r="AO303" s="474"/>
      <c r="AP303" s="474"/>
      <c r="AQ303" s="474"/>
      <c r="AR303" s="474"/>
      <c r="AS303" s="474"/>
      <c r="AT303" s="474"/>
      <c r="AU303" s="474"/>
      <c r="AV303" s="474"/>
      <c r="AW303" s="474"/>
      <c r="AX303" s="474"/>
      <c r="AY303" s="474"/>
      <c r="AZ303" s="474"/>
      <c r="BA303" s="474"/>
      <c r="BB303" s="474"/>
      <c r="BC303" s="474"/>
      <c r="BD303" s="474"/>
      <c r="BE303" s="474"/>
      <c r="BF303" s="474"/>
      <c r="BG303" s="474"/>
      <c r="BH303" s="474"/>
      <c r="BI303" s="474"/>
      <c r="BJ303" s="474"/>
      <c r="BK303" s="474"/>
      <c r="BL303" s="474"/>
      <c r="BM303" s="474"/>
      <c r="BN303" s="474"/>
      <c r="BO303" s="474"/>
      <c r="BP303" s="474"/>
      <c r="BQ303" s="474"/>
      <c r="BR303" s="474"/>
      <c r="BS303" s="474"/>
      <c r="BT303" s="474"/>
      <c r="BU303" s="474"/>
      <c r="BV303" s="474"/>
      <c r="BW303" s="474"/>
      <c r="BX303" s="474"/>
      <c r="BY303" s="474"/>
      <c r="BZ303" s="474"/>
      <c r="CA303" s="474"/>
      <c r="CB303" s="474"/>
      <c r="CC303" s="474"/>
      <c r="CD303" s="474"/>
      <c r="CE303" s="474"/>
      <c r="CF303" s="474"/>
      <c r="CG303" s="474"/>
      <c r="CH303" s="474"/>
      <c r="CI303" s="474"/>
      <c r="CJ303" s="474"/>
      <c r="CK303" s="474"/>
      <c r="CL303" s="474"/>
      <c r="CM303" s="474"/>
      <c r="CN303" s="474"/>
      <c r="CO303" s="474"/>
      <c r="CP303" s="474"/>
      <c r="CQ303" s="474"/>
      <c r="CR303" s="474"/>
      <c r="CS303" s="474"/>
      <c r="CT303" s="474"/>
      <c r="CU303" s="474"/>
      <c r="CV303" s="474"/>
      <c r="CW303" s="474"/>
      <c r="CX303" s="474"/>
    </row>
    <row r="304" spans="1:102" x14ac:dyDescent="0.25">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c r="W304" s="474"/>
      <c r="X304" s="474"/>
      <c r="Y304" s="474"/>
      <c r="Z304" s="474"/>
      <c r="AA304" s="474"/>
      <c r="AB304" s="474"/>
      <c r="AC304" s="474"/>
      <c r="AD304" s="474"/>
      <c r="AE304" s="474"/>
      <c r="AF304" s="474"/>
      <c r="AG304" s="474"/>
      <c r="AH304" s="474"/>
      <c r="AI304" s="474"/>
      <c r="AJ304" s="474"/>
      <c r="AK304" s="474"/>
      <c r="AL304" s="474"/>
      <c r="AM304" s="474"/>
      <c r="AN304" s="474"/>
      <c r="AO304" s="474"/>
      <c r="AP304" s="474"/>
      <c r="AQ304" s="474"/>
      <c r="AR304" s="474"/>
      <c r="AS304" s="474"/>
      <c r="AT304" s="474"/>
      <c r="AU304" s="474"/>
      <c r="AV304" s="474"/>
      <c r="AW304" s="474"/>
      <c r="AX304" s="474"/>
      <c r="AY304" s="474"/>
      <c r="AZ304" s="474"/>
      <c r="BA304" s="474"/>
      <c r="BB304" s="474"/>
      <c r="BC304" s="474"/>
      <c r="BD304" s="474"/>
      <c r="BE304" s="474"/>
      <c r="BF304" s="474"/>
      <c r="BG304" s="474"/>
      <c r="BH304" s="474"/>
      <c r="BI304" s="474"/>
      <c r="BJ304" s="474"/>
      <c r="BK304" s="474"/>
      <c r="BL304" s="474"/>
      <c r="BM304" s="474"/>
      <c r="BN304" s="474"/>
      <c r="BO304" s="474"/>
      <c r="BP304" s="474"/>
      <c r="BQ304" s="474"/>
      <c r="BR304" s="474"/>
      <c r="BS304" s="474"/>
      <c r="BT304" s="474"/>
      <c r="BU304" s="474"/>
      <c r="BV304" s="474"/>
      <c r="BW304" s="474"/>
      <c r="BX304" s="474"/>
      <c r="BY304" s="474"/>
      <c r="BZ304" s="474"/>
      <c r="CA304" s="474"/>
      <c r="CB304" s="474"/>
      <c r="CC304" s="474"/>
      <c r="CD304" s="474"/>
      <c r="CE304" s="474"/>
      <c r="CF304" s="474"/>
      <c r="CG304" s="474"/>
      <c r="CH304" s="474"/>
      <c r="CI304" s="474"/>
      <c r="CJ304" s="474"/>
      <c r="CK304" s="474"/>
      <c r="CL304" s="474"/>
      <c r="CM304" s="474"/>
      <c r="CN304" s="474"/>
      <c r="CO304" s="474"/>
      <c r="CP304" s="474"/>
      <c r="CQ304" s="474"/>
      <c r="CR304" s="474"/>
      <c r="CS304" s="474"/>
      <c r="CT304" s="474"/>
      <c r="CU304" s="474"/>
      <c r="CV304" s="474"/>
      <c r="CW304" s="474"/>
      <c r="CX304" s="474"/>
    </row>
    <row r="305" spans="1:102" x14ac:dyDescent="0.25">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c r="W305" s="474"/>
      <c r="X305" s="474"/>
      <c r="Y305" s="474"/>
      <c r="Z305" s="474"/>
      <c r="AA305" s="474"/>
      <c r="AB305" s="474"/>
      <c r="AC305" s="474"/>
      <c r="AD305" s="474"/>
      <c r="AE305" s="474"/>
      <c r="AF305" s="474"/>
      <c r="AG305" s="474"/>
      <c r="AH305" s="474"/>
      <c r="AI305" s="474"/>
      <c r="AJ305" s="474"/>
      <c r="AK305" s="474"/>
      <c r="AL305" s="474"/>
      <c r="AM305" s="474"/>
      <c r="AN305" s="474"/>
      <c r="AO305" s="474"/>
      <c r="AP305" s="474"/>
      <c r="AQ305" s="474"/>
      <c r="AR305" s="474"/>
      <c r="AS305" s="474"/>
      <c r="AT305" s="474"/>
      <c r="AU305" s="474"/>
      <c r="AV305" s="474"/>
      <c r="AW305" s="474"/>
      <c r="AX305" s="474"/>
      <c r="AY305" s="474"/>
      <c r="AZ305" s="474"/>
      <c r="BA305" s="474"/>
      <c r="BB305" s="474"/>
      <c r="BC305" s="474"/>
      <c r="BD305" s="474"/>
      <c r="BE305" s="474"/>
      <c r="BF305" s="474"/>
      <c r="BG305" s="474"/>
      <c r="BH305" s="474"/>
      <c r="BI305" s="474"/>
      <c r="BJ305" s="474"/>
      <c r="BK305" s="474"/>
      <c r="BL305" s="474"/>
      <c r="BM305" s="474"/>
      <c r="BN305" s="474"/>
      <c r="BO305" s="474"/>
      <c r="BP305" s="474"/>
      <c r="BQ305" s="474"/>
      <c r="BR305" s="474"/>
      <c r="BS305" s="474"/>
      <c r="BT305" s="474"/>
      <c r="BU305" s="474"/>
      <c r="BV305" s="474"/>
      <c r="BW305" s="474"/>
      <c r="BX305" s="474"/>
      <c r="BY305" s="474"/>
      <c r="BZ305" s="474"/>
      <c r="CA305" s="474"/>
      <c r="CB305" s="474"/>
      <c r="CC305" s="474"/>
      <c r="CD305" s="474"/>
      <c r="CE305" s="474"/>
      <c r="CF305" s="474"/>
      <c r="CG305" s="474"/>
      <c r="CH305" s="474"/>
      <c r="CI305" s="474"/>
      <c r="CJ305" s="474"/>
      <c r="CK305" s="474"/>
      <c r="CL305" s="474"/>
      <c r="CM305" s="474"/>
      <c r="CN305" s="474"/>
      <c r="CO305" s="474"/>
      <c r="CP305" s="474"/>
      <c r="CQ305" s="474"/>
      <c r="CR305" s="474"/>
      <c r="CS305" s="474"/>
      <c r="CT305" s="474"/>
      <c r="CU305" s="474"/>
      <c r="CV305" s="474"/>
      <c r="CW305" s="474"/>
      <c r="CX305" s="474"/>
    </row>
    <row r="306" spans="1:102" x14ac:dyDescent="0.25">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c r="W306" s="474"/>
      <c r="X306" s="474"/>
      <c r="Y306" s="474"/>
      <c r="Z306" s="474"/>
      <c r="AA306" s="474"/>
      <c r="AB306" s="474"/>
      <c r="AC306" s="474"/>
      <c r="AD306" s="474"/>
      <c r="AE306" s="474"/>
      <c r="AF306" s="474"/>
      <c r="AG306" s="474"/>
      <c r="AH306" s="474"/>
      <c r="AI306" s="474"/>
      <c r="AJ306" s="474"/>
      <c r="AK306" s="474"/>
      <c r="AL306" s="474"/>
      <c r="AM306" s="474"/>
      <c r="AN306" s="474"/>
      <c r="AO306" s="474"/>
      <c r="AP306" s="474"/>
      <c r="AQ306" s="474"/>
      <c r="AR306" s="474"/>
      <c r="AS306" s="474"/>
      <c r="AT306" s="474"/>
      <c r="AU306" s="474"/>
      <c r="AV306" s="474"/>
      <c r="AW306" s="474"/>
      <c r="AX306" s="474"/>
      <c r="AY306" s="474"/>
      <c r="AZ306" s="474"/>
      <c r="BA306" s="474"/>
      <c r="BB306" s="474"/>
      <c r="BC306" s="474"/>
      <c r="BD306" s="474"/>
      <c r="BE306" s="474"/>
      <c r="BF306" s="474"/>
      <c r="BG306" s="474"/>
      <c r="BH306" s="474"/>
      <c r="BI306" s="474"/>
      <c r="BJ306" s="474"/>
      <c r="BK306" s="474"/>
      <c r="BL306" s="474"/>
      <c r="BM306" s="474"/>
      <c r="BN306" s="474"/>
      <c r="BO306" s="474"/>
      <c r="BP306" s="474"/>
      <c r="BQ306" s="474"/>
      <c r="BR306" s="474"/>
      <c r="BS306" s="474"/>
      <c r="BT306" s="474"/>
      <c r="BU306" s="474"/>
      <c r="BV306" s="474"/>
      <c r="BW306" s="474"/>
      <c r="BX306" s="474"/>
      <c r="BY306" s="474"/>
      <c r="BZ306" s="474"/>
      <c r="CA306" s="474"/>
      <c r="CB306" s="474"/>
      <c r="CC306" s="474"/>
      <c r="CD306" s="474"/>
      <c r="CE306" s="474"/>
      <c r="CF306" s="474"/>
      <c r="CG306" s="474"/>
      <c r="CH306" s="474"/>
      <c r="CI306" s="474"/>
      <c r="CJ306" s="474"/>
      <c r="CK306" s="474"/>
      <c r="CL306" s="474"/>
      <c r="CM306" s="474"/>
      <c r="CN306" s="474"/>
      <c r="CO306" s="474"/>
      <c r="CP306" s="474"/>
      <c r="CQ306" s="474"/>
      <c r="CR306" s="474"/>
      <c r="CS306" s="474"/>
      <c r="CT306" s="474"/>
      <c r="CU306" s="474"/>
      <c r="CV306" s="474"/>
      <c r="CW306" s="474"/>
      <c r="CX306" s="474"/>
    </row>
    <row r="307" spans="1:102" x14ac:dyDescent="0.25">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c r="W307" s="474"/>
      <c r="X307" s="474"/>
      <c r="Y307" s="474"/>
      <c r="Z307" s="474"/>
      <c r="AA307" s="474"/>
      <c r="AB307" s="474"/>
      <c r="AC307" s="474"/>
      <c r="AD307" s="474"/>
      <c r="AE307" s="474"/>
      <c r="AF307" s="474"/>
      <c r="AG307" s="474"/>
      <c r="AH307" s="474"/>
      <c r="AI307" s="474"/>
      <c r="AJ307" s="474"/>
      <c r="AK307" s="474"/>
      <c r="AL307" s="474"/>
      <c r="AM307" s="474"/>
      <c r="AN307" s="474"/>
      <c r="AO307" s="474"/>
      <c r="AP307" s="474"/>
      <c r="AQ307" s="474"/>
      <c r="AR307" s="474"/>
      <c r="AS307" s="474"/>
      <c r="AT307" s="474"/>
      <c r="AU307" s="474"/>
      <c r="AV307" s="474"/>
      <c r="AW307" s="474"/>
      <c r="AX307" s="474"/>
      <c r="AY307" s="474"/>
      <c r="AZ307" s="474"/>
      <c r="BA307" s="474"/>
      <c r="BB307" s="474"/>
      <c r="BC307" s="474"/>
      <c r="BD307" s="474"/>
      <c r="BE307" s="474"/>
      <c r="BF307" s="474"/>
      <c r="BG307" s="474"/>
      <c r="BH307" s="474"/>
      <c r="BI307" s="474"/>
      <c r="BJ307" s="474"/>
      <c r="BK307" s="474"/>
      <c r="BL307" s="474"/>
      <c r="BM307" s="474"/>
      <c r="BN307" s="474"/>
      <c r="BO307" s="474"/>
      <c r="BP307" s="474"/>
      <c r="BQ307" s="474"/>
      <c r="BR307" s="474"/>
      <c r="BS307" s="474"/>
      <c r="BT307" s="474"/>
      <c r="BU307" s="474"/>
      <c r="BV307" s="474"/>
      <c r="BW307" s="474"/>
      <c r="BX307" s="474"/>
      <c r="BY307" s="474"/>
      <c r="BZ307" s="474"/>
      <c r="CA307" s="474"/>
      <c r="CB307" s="474"/>
      <c r="CC307" s="474"/>
      <c r="CD307" s="474"/>
      <c r="CE307" s="474"/>
      <c r="CF307" s="474"/>
      <c r="CG307" s="474"/>
      <c r="CH307" s="474"/>
      <c r="CI307" s="474"/>
      <c r="CJ307" s="474"/>
      <c r="CK307" s="474"/>
      <c r="CL307" s="474"/>
      <c r="CM307" s="474"/>
      <c r="CN307" s="474"/>
      <c r="CO307" s="474"/>
      <c r="CP307" s="474"/>
      <c r="CQ307" s="474"/>
      <c r="CR307" s="474"/>
      <c r="CS307" s="474"/>
      <c r="CT307" s="474"/>
      <c r="CU307" s="474"/>
      <c r="CV307" s="474"/>
      <c r="CW307" s="474"/>
      <c r="CX307" s="474"/>
    </row>
    <row r="308" spans="1:102" x14ac:dyDescent="0.25">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c r="W308" s="474"/>
      <c r="X308" s="474"/>
      <c r="Y308" s="474"/>
      <c r="Z308" s="474"/>
      <c r="AA308" s="474"/>
      <c r="AB308" s="474"/>
      <c r="AC308" s="474"/>
      <c r="AD308" s="474"/>
      <c r="AE308" s="474"/>
      <c r="AF308" s="474"/>
      <c r="AG308" s="474"/>
      <c r="AH308" s="474"/>
      <c r="AI308" s="474"/>
      <c r="AJ308" s="474"/>
      <c r="AK308" s="474"/>
      <c r="AL308" s="474"/>
      <c r="AM308" s="474"/>
      <c r="AN308" s="474"/>
      <c r="AO308" s="474"/>
      <c r="AP308" s="474"/>
      <c r="AQ308" s="474"/>
      <c r="AR308" s="474"/>
      <c r="AS308" s="474"/>
      <c r="AT308" s="474"/>
      <c r="AU308" s="474"/>
      <c r="AV308" s="474"/>
      <c r="AW308" s="474"/>
      <c r="AX308" s="474"/>
      <c r="AY308" s="474"/>
      <c r="AZ308" s="474"/>
      <c r="BA308" s="474"/>
      <c r="BB308" s="474"/>
      <c r="BC308" s="474"/>
      <c r="BD308" s="474"/>
      <c r="BE308" s="474"/>
      <c r="BF308" s="474"/>
      <c r="BG308" s="474"/>
      <c r="BH308" s="474"/>
      <c r="BI308" s="474"/>
      <c r="BJ308" s="474"/>
      <c r="BK308" s="474"/>
      <c r="BL308" s="474"/>
      <c r="BM308" s="474"/>
      <c r="BN308" s="474"/>
      <c r="BO308" s="474"/>
      <c r="BP308" s="474"/>
      <c r="BQ308" s="474"/>
      <c r="BR308" s="474"/>
      <c r="BS308" s="474"/>
      <c r="BT308" s="474"/>
      <c r="BU308" s="474"/>
      <c r="BV308" s="474"/>
      <c r="BW308" s="474"/>
      <c r="BX308" s="474"/>
      <c r="BY308" s="474"/>
      <c r="BZ308" s="474"/>
      <c r="CA308" s="474"/>
      <c r="CB308" s="474"/>
      <c r="CC308" s="474"/>
      <c r="CD308" s="474"/>
      <c r="CE308" s="474"/>
      <c r="CF308" s="474"/>
      <c r="CG308" s="474"/>
      <c r="CH308" s="474"/>
      <c r="CI308" s="474"/>
      <c r="CJ308" s="474"/>
      <c r="CK308" s="474"/>
      <c r="CL308" s="474"/>
      <c r="CM308" s="474"/>
      <c r="CN308" s="474"/>
      <c r="CO308" s="474"/>
      <c r="CP308" s="474"/>
      <c r="CQ308" s="474"/>
      <c r="CR308" s="474"/>
      <c r="CS308" s="474"/>
      <c r="CT308" s="474"/>
      <c r="CU308" s="474"/>
      <c r="CV308" s="474"/>
      <c r="CW308" s="474"/>
      <c r="CX308" s="474"/>
    </row>
    <row r="309" spans="1:102" x14ac:dyDescent="0.25">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c r="W309" s="474"/>
      <c r="X309" s="474"/>
      <c r="Y309" s="474"/>
      <c r="Z309" s="474"/>
      <c r="AA309" s="474"/>
      <c r="AB309" s="474"/>
      <c r="AC309" s="474"/>
      <c r="AD309" s="474"/>
      <c r="AE309" s="474"/>
      <c r="AF309" s="474"/>
      <c r="AG309" s="474"/>
      <c r="AH309" s="474"/>
      <c r="AI309" s="474"/>
      <c r="AJ309" s="474"/>
      <c r="AK309" s="474"/>
      <c r="AL309" s="474"/>
      <c r="AM309" s="474"/>
      <c r="AN309" s="474"/>
      <c r="AO309" s="474"/>
      <c r="AP309" s="474"/>
      <c r="AQ309" s="474"/>
      <c r="AR309" s="474"/>
      <c r="AS309" s="474"/>
      <c r="AT309" s="474"/>
      <c r="AU309" s="474"/>
      <c r="AV309" s="474"/>
      <c r="AW309" s="474"/>
      <c r="AX309" s="474"/>
      <c r="AY309" s="474"/>
      <c r="AZ309" s="474"/>
      <c r="BA309" s="474"/>
      <c r="BB309" s="474"/>
      <c r="BC309" s="474"/>
      <c r="BD309" s="474"/>
      <c r="BE309" s="474"/>
      <c r="BF309" s="474"/>
      <c r="BG309" s="474"/>
      <c r="BH309" s="474"/>
      <c r="BI309" s="474"/>
      <c r="BJ309" s="474"/>
      <c r="BK309" s="474"/>
      <c r="BL309" s="474"/>
      <c r="BM309" s="474"/>
      <c r="BN309" s="474"/>
      <c r="BO309" s="474"/>
      <c r="BP309" s="474"/>
      <c r="BQ309" s="474"/>
      <c r="BR309" s="474"/>
      <c r="BS309" s="474"/>
      <c r="BT309" s="474"/>
      <c r="BU309" s="474"/>
      <c r="BV309" s="474"/>
      <c r="BW309" s="474"/>
      <c r="BX309" s="474"/>
      <c r="BY309" s="474"/>
      <c r="BZ309" s="474"/>
      <c r="CA309" s="474"/>
      <c r="CB309" s="474"/>
      <c r="CC309" s="474"/>
      <c r="CD309" s="474"/>
      <c r="CE309" s="474"/>
      <c r="CF309" s="474"/>
      <c r="CG309" s="474"/>
      <c r="CH309" s="474"/>
      <c r="CI309" s="474"/>
      <c r="CJ309" s="474"/>
      <c r="CK309" s="474"/>
      <c r="CL309" s="474"/>
      <c r="CM309" s="474"/>
      <c r="CN309" s="474"/>
      <c r="CO309" s="474"/>
      <c r="CP309" s="474"/>
      <c r="CQ309" s="474"/>
      <c r="CR309" s="474"/>
      <c r="CS309" s="474"/>
      <c r="CT309" s="474"/>
      <c r="CU309" s="474"/>
      <c r="CV309" s="474"/>
      <c r="CW309" s="474"/>
      <c r="CX309" s="474"/>
    </row>
    <row r="310" spans="1:102" x14ac:dyDescent="0.25">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c r="W310" s="474"/>
      <c r="X310" s="474"/>
      <c r="Y310" s="474"/>
      <c r="Z310" s="474"/>
      <c r="AA310" s="474"/>
      <c r="AB310" s="474"/>
      <c r="AC310" s="474"/>
      <c r="AD310" s="474"/>
      <c r="AE310" s="474"/>
      <c r="AF310" s="474"/>
      <c r="AG310" s="474"/>
      <c r="AH310" s="474"/>
      <c r="AI310" s="474"/>
      <c r="AJ310" s="474"/>
      <c r="AK310" s="474"/>
      <c r="AL310" s="474"/>
      <c r="AM310" s="474"/>
      <c r="AN310" s="474"/>
      <c r="AO310" s="474"/>
      <c r="AP310" s="474"/>
      <c r="AQ310" s="474"/>
      <c r="AR310" s="474"/>
      <c r="AS310" s="474"/>
      <c r="AT310" s="474"/>
      <c r="AU310" s="474"/>
      <c r="AV310" s="474"/>
      <c r="AW310" s="474"/>
      <c r="AX310" s="474"/>
      <c r="AY310" s="474"/>
      <c r="AZ310" s="474"/>
      <c r="BA310" s="474"/>
      <c r="BB310" s="474"/>
      <c r="BC310" s="474"/>
      <c r="BD310" s="474"/>
      <c r="BE310" s="474"/>
      <c r="BF310" s="474"/>
      <c r="BG310" s="474"/>
      <c r="BH310" s="474"/>
      <c r="BI310" s="474"/>
      <c r="BJ310" s="474"/>
      <c r="BK310" s="474"/>
      <c r="BL310" s="474"/>
      <c r="BM310" s="474"/>
      <c r="BN310" s="474"/>
      <c r="BO310" s="474"/>
      <c r="BP310" s="474"/>
      <c r="BQ310" s="474"/>
      <c r="BR310" s="474"/>
      <c r="BS310" s="474"/>
      <c r="BT310" s="474"/>
      <c r="BU310" s="474"/>
      <c r="BV310" s="474"/>
      <c r="BW310" s="474"/>
      <c r="BX310" s="474"/>
      <c r="BY310" s="474"/>
      <c r="BZ310" s="474"/>
      <c r="CA310" s="474"/>
      <c r="CB310" s="474"/>
      <c r="CC310" s="474"/>
      <c r="CD310" s="474"/>
      <c r="CE310" s="474"/>
      <c r="CF310" s="474"/>
      <c r="CG310" s="474"/>
      <c r="CH310" s="474"/>
      <c r="CI310" s="474"/>
      <c r="CJ310" s="474"/>
      <c r="CK310" s="474"/>
      <c r="CL310" s="474"/>
      <c r="CM310" s="474"/>
      <c r="CN310" s="474"/>
      <c r="CO310" s="474"/>
      <c r="CP310" s="474"/>
      <c r="CQ310" s="474"/>
      <c r="CR310" s="474"/>
      <c r="CS310" s="474"/>
      <c r="CT310" s="474"/>
      <c r="CU310" s="474"/>
      <c r="CV310" s="474"/>
      <c r="CW310" s="474"/>
      <c r="CX310" s="474"/>
    </row>
    <row r="311" spans="1:102" x14ac:dyDescent="0.25">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c r="W311" s="474"/>
      <c r="X311" s="474"/>
      <c r="Y311" s="474"/>
      <c r="Z311" s="474"/>
      <c r="AA311" s="474"/>
      <c r="AB311" s="474"/>
      <c r="AC311" s="474"/>
      <c r="AD311" s="474"/>
      <c r="AE311" s="474"/>
      <c r="AF311" s="474"/>
      <c r="AG311" s="474"/>
      <c r="AH311" s="474"/>
      <c r="AI311" s="474"/>
      <c r="AJ311" s="474"/>
      <c r="AK311" s="474"/>
      <c r="AL311" s="474"/>
      <c r="AM311" s="474"/>
      <c r="AN311" s="474"/>
      <c r="AO311" s="474"/>
      <c r="AP311" s="474"/>
      <c r="AQ311" s="474"/>
      <c r="AR311" s="474"/>
      <c r="AS311" s="474"/>
      <c r="AT311" s="474"/>
      <c r="AU311" s="474"/>
      <c r="AV311" s="474"/>
      <c r="AW311" s="474"/>
      <c r="AX311" s="474"/>
      <c r="AY311" s="474"/>
      <c r="AZ311" s="474"/>
      <c r="BA311" s="474"/>
      <c r="BB311" s="474"/>
      <c r="BC311" s="474"/>
      <c r="BD311" s="474"/>
      <c r="BE311" s="474"/>
      <c r="BF311" s="474"/>
      <c r="BG311" s="474"/>
      <c r="BH311" s="474"/>
      <c r="BI311" s="474"/>
      <c r="BJ311" s="474"/>
      <c r="BK311" s="474"/>
      <c r="BL311" s="474"/>
      <c r="BM311" s="474"/>
      <c r="BN311" s="474"/>
      <c r="BO311" s="474"/>
      <c r="BP311" s="474"/>
      <c r="BQ311" s="474"/>
      <c r="BR311" s="474"/>
      <c r="BS311" s="474"/>
      <c r="BT311" s="474"/>
      <c r="BU311" s="474"/>
      <c r="BV311" s="474"/>
      <c r="BW311" s="474"/>
      <c r="BX311" s="474"/>
      <c r="BY311" s="474"/>
      <c r="BZ311" s="474"/>
      <c r="CA311" s="474"/>
      <c r="CB311" s="474"/>
      <c r="CC311" s="474"/>
      <c r="CD311" s="474"/>
      <c r="CE311" s="474"/>
      <c r="CF311" s="474"/>
      <c r="CG311" s="474"/>
      <c r="CH311" s="474"/>
      <c r="CI311" s="474"/>
      <c r="CJ311" s="474"/>
      <c r="CK311" s="474"/>
      <c r="CL311" s="474"/>
      <c r="CM311" s="474"/>
      <c r="CN311" s="474"/>
      <c r="CO311" s="474"/>
      <c r="CP311" s="474"/>
      <c r="CQ311" s="474"/>
      <c r="CR311" s="474"/>
      <c r="CS311" s="474"/>
      <c r="CT311" s="474"/>
      <c r="CU311" s="474"/>
      <c r="CV311" s="474"/>
      <c r="CW311" s="474"/>
      <c r="CX311" s="474"/>
    </row>
    <row r="312" spans="1:102" x14ac:dyDescent="0.25">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c r="W312" s="474"/>
      <c r="X312" s="474"/>
      <c r="Y312" s="474"/>
      <c r="Z312" s="474"/>
      <c r="AA312" s="474"/>
      <c r="AB312" s="474"/>
      <c r="AC312" s="474"/>
      <c r="AD312" s="474"/>
      <c r="AE312" s="474"/>
      <c r="AF312" s="474"/>
      <c r="AG312" s="474"/>
      <c r="AH312" s="474"/>
      <c r="AI312" s="474"/>
      <c r="AJ312" s="474"/>
      <c r="AK312" s="474"/>
      <c r="AL312" s="474"/>
      <c r="AM312" s="474"/>
      <c r="AN312" s="474"/>
      <c r="AO312" s="474"/>
      <c r="AP312" s="474"/>
      <c r="AQ312" s="474"/>
      <c r="AR312" s="474"/>
      <c r="AS312" s="474"/>
      <c r="AT312" s="474"/>
      <c r="AU312" s="474"/>
      <c r="AV312" s="474"/>
      <c r="AW312" s="474"/>
      <c r="AX312" s="474"/>
      <c r="AY312" s="474"/>
      <c r="AZ312" s="474"/>
      <c r="BA312" s="474"/>
      <c r="BB312" s="474"/>
      <c r="BC312" s="474"/>
      <c r="BD312" s="474"/>
      <c r="BE312" s="474"/>
      <c r="BF312" s="474"/>
      <c r="BG312" s="474"/>
      <c r="BH312" s="474"/>
      <c r="BI312" s="474"/>
      <c r="BJ312" s="474"/>
      <c r="BK312" s="474"/>
      <c r="BL312" s="474"/>
      <c r="BM312" s="474"/>
      <c r="BN312" s="474"/>
      <c r="BO312" s="474"/>
      <c r="BP312" s="474"/>
      <c r="BQ312" s="474"/>
      <c r="BR312" s="474"/>
      <c r="BS312" s="474"/>
      <c r="BT312" s="474"/>
      <c r="BU312" s="474"/>
      <c r="BV312" s="474"/>
      <c r="BW312" s="474"/>
      <c r="BX312" s="474"/>
      <c r="BY312" s="474"/>
      <c r="BZ312" s="474"/>
      <c r="CA312" s="474"/>
      <c r="CB312" s="474"/>
      <c r="CC312" s="474"/>
      <c r="CD312" s="474"/>
      <c r="CE312" s="474"/>
      <c r="CF312" s="474"/>
      <c r="CG312" s="474"/>
      <c r="CH312" s="474"/>
      <c r="CI312" s="474"/>
      <c r="CJ312" s="474"/>
      <c r="CK312" s="474"/>
      <c r="CL312" s="474"/>
      <c r="CM312" s="474"/>
      <c r="CN312" s="474"/>
      <c r="CO312" s="474"/>
      <c r="CP312" s="474"/>
      <c r="CQ312" s="474"/>
      <c r="CR312" s="474"/>
      <c r="CS312" s="474"/>
      <c r="CT312" s="474"/>
      <c r="CU312" s="474"/>
      <c r="CV312" s="474"/>
      <c r="CW312" s="474"/>
      <c r="CX312" s="474"/>
    </row>
    <row r="313" spans="1:102" x14ac:dyDescent="0.25">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c r="W313" s="474"/>
      <c r="X313" s="474"/>
      <c r="Y313" s="474"/>
      <c r="Z313" s="474"/>
      <c r="AA313" s="474"/>
      <c r="AB313" s="474"/>
      <c r="AC313" s="474"/>
      <c r="AD313" s="474"/>
      <c r="AE313" s="474"/>
      <c r="AF313" s="474"/>
      <c r="AG313" s="474"/>
      <c r="AH313" s="474"/>
      <c r="AI313" s="474"/>
      <c r="AJ313" s="474"/>
      <c r="AK313" s="474"/>
      <c r="AL313" s="474"/>
      <c r="AM313" s="474"/>
      <c r="AN313" s="474"/>
      <c r="AO313" s="474"/>
      <c r="AP313" s="474"/>
      <c r="AQ313" s="474"/>
      <c r="AR313" s="474"/>
      <c r="AS313" s="474"/>
      <c r="AT313" s="474"/>
      <c r="AU313" s="474"/>
      <c r="AV313" s="474"/>
      <c r="AW313" s="474"/>
      <c r="AX313" s="474"/>
      <c r="AY313" s="474"/>
      <c r="AZ313" s="474"/>
      <c r="BA313" s="474"/>
      <c r="BB313" s="474"/>
      <c r="BC313" s="474"/>
      <c r="BD313" s="474"/>
      <c r="BE313" s="474"/>
      <c r="BF313" s="474"/>
      <c r="BG313" s="474"/>
      <c r="BH313" s="474"/>
      <c r="BI313" s="474"/>
      <c r="BJ313" s="474"/>
      <c r="BK313" s="474"/>
      <c r="BL313" s="474"/>
      <c r="BM313" s="474"/>
      <c r="BN313" s="474"/>
      <c r="BO313" s="474"/>
      <c r="BP313" s="474"/>
      <c r="BQ313" s="474"/>
      <c r="BR313" s="474"/>
      <c r="BS313" s="474"/>
      <c r="BT313" s="474"/>
      <c r="BU313" s="474"/>
      <c r="BV313" s="474"/>
      <c r="BW313" s="474"/>
      <c r="BX313" s="474"/>
      <c r="BY313" s="474"/>
      <c r="BZ313" s="474"/>
      <c r="CA313" s="474"/>
      <c r="CB313" s="474"/>
      <c r="CC313" s="474"/>
      <c r="CD313" s="474"/>
      <c r="CE313" s="474"/>
      <c r="CF313" s="474"/>
      <c r="CG313" s="474"/>
      <c r="CH313" s="474"/>
      <c r="CI313" s="474"/>
      <c r="CJ313" s="474"/>
      <c r="CK313" s="474"/>
      <c r="CL313" s="474"/>
      <c r="CM313" s="474"/>
      <c r="CN313" s="474"/>
      <c r="CO313" s="474"/>
      <c r="CP313" s="474"/>
      <c r="CQ313" s="474"/>
      <c r="CR313" s="474"/>
      <c r="CS313" s="474"/>
      <c r="CT313" s="474"/>
      <c r="CU313" s="474"/>
      <c r="CV313" s="474"/>
      <c r="CW313" s="474"/>
      <c r="CX313" s="474"/>
    </row>
    <row r="314" spans="1:102" x14ac:dyDescent="0.25">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c r="W314" s="474"/>
      <c r="X314" s="474"/>
      <c r="Y314" s="474"/>
      <c r="Z314" s="474"/>
      <c r="AA314" s="474"/>
      <c r="AB314" s="474"/>
      <c r="AC314" s="474"/>
      <c r="AD314" s="474"/>
      <c r="AE314" s="474"/>
      <c r="AF314" s="474"/>
      <c r="AG314" s="474"/>
      <c r="AH314" s="474"/>
      <c r="AI314" s="474"/>
      <c r="AJ314" s="474"/>
      <c r="AK314" s="474"/>
      <c r="AL314" s="474"/>
      <c r="AM314" s="474"/>
      <c r="AN314" s="474"/>
      <c r="AO314" s="474"/>
      <c r="AP314" s="474"/>
      <c r="AQ314" s="474"/>
      <c r="AR314" s="474"/>
      <c r="AS314" s="474"/>
      <c r="AT314" s="474"/>
      <c r="AU314" s="474"/>
      <c r="AV314" s="474"/>
      <c r="AW314" s="474"/>
      <c r="AX314" s="474"/>
      <c r="AY314" s="474"/>
      <c r="AZ314" s="474"/>
      <c r="BA314" s="474"/>
      <c r="BB314" s="474"/>
      <c r="BC314" s="474"/>
      <c r="BD314" s="474"/>
      <c r="BE314" s="474"/>
      <c r="BF314" s="474"/>
      <c r="BG314" s="474"/>
      <c r="BH314" s="474"/>
      <c r="BI314" s="474"/>
      <c r="BJ314" s="474"/>
      <c r="BK314" s="474"/>
      <c r="BL314" s="474"/>
      <c r="BM314" s="474"/>
      <c r="BN314" s="474"/>
      <c r="BO314" s="474"/>
      <c r="BP314" s="474"/>
      <c r="BQ314" s="474"/>
      <c r="BR314" s="474"/>
      <c r="BS314" s="474"/>
      <c r="BT314" s="474"/>
      <c r="BU314" s="474"/>
      <c r="BV314" s="474"/>
      <c r="BW314" s="474"/>
      <c r="BX314" s="474"/>
      <c r="BY314" s="474"/>
      <c r="BZ314" s="474"/>
      <c r="CA314" s="474"/>
      <c r="CB314" s="474"/>
      <c r="CC314" s="474"/>
      <c r="CD314" s="474"/>
      <c r="CE314" s="474"/>
      <c r="CF314" s="474"/>
      <c r="CG314" s="474"/>
      <c r="CH314" s="474"/>
      <c r="CI314" s="474"/>
      <c r="CJ314" s="474"/>
      <c r="CK314" s="474"/>
      <c r="CL314" s="474"/>
      <c r="CM314" s="474"/>
      <c r="CN314" s="474"/>
      <c r="CO314" s="474"/>
      <c r="CP314" s="474"/>
      <c r="CQ314" s="474"/>
      <c r="CR314" s="474"/>
      <c r="CS314" s="474"/>
      <c r="CT314" s="474"/>
      <c r="CU314" s="474"/>
      <c r="CV314" s="474"/>
      <c r="CW314" s="474"/>
      <c r="CX314" s="474"/>
    </row>
    <row r="315" spans="1:102" x14ac:dyDescent="0.25">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c r="W315" s="474"/>
      <c r="X315" s="474"/>
      <c r="Y315" s="474"/>
      <c r="Z315" s="474"/>
      <c r="AA315" s="474"/>
      <c r="AB315" s="474"/>
      <c r="AC315" s="474"/>
      <c r="AD315" s="474"/>
      <c r="AE315" s="474"/>
      <c r="AF315" s="474"/>
      <c r="AG315" s="474"/>
      <c r="AH315" s="474"/>
      <c r="AI315" s="474"/>
      <c r="AJ315" s="474"/>
      <c r="AK315" s="474"/>
      <c r="AL315" s="474"/>
      <c r="AM315" s="474"/>
      <c r="AN315" s="474"/>
      <c r="AO315" s="474"/>
      <c r="AP315" s="474"/>
      <c r="AQ315" s="474"/>
      <c r="AR315" s="474"/>
      <c r="AS315" s="474"/>
      <c r="AT315" s="474"/>
      <c r="AU315" s="474"/>
      <c r="AV315" s="474"/>
      <c r="AW315" s="474"/>
      <c r="AX315" s="474"/>
      <c r="AY315" s="474"/>
      <c r="AZ315" s="474"/>
      <c r="BA315" s="474"/>
      <c r="BB315" s="474"/>
      <c r="BC315" s="474"/>
      <c r="BD315" s="474"/>
      <c r="BE315" s="474"/>
      <c r="BF315" s="474"/>
      <c r="BG315" s="474"/>
      <c r="BH315" s="474"/>
      <c r="BI315" s="474"/>
      <c r="BJ315" s="474"/>
      <c r="BK315" s="474"/>
      <c r="BL315" s="474"/>
      <c r="BM315" s="474"/>
      <c r="BN315" s="474"/>
      <c r="BO315" s="474"/>
      <c r="BP315" s="474"/>
      <c r="BQ315" s="474"/>
      <c r="BR315" s="474"/>
      <c r="BS315" s="474"/>
      <c r="BT315" s="474"/>
      <c r="BU315" s="474"/>
      <c r="BV315" s="474"/>
      <c r="BW315" s="474"/>
      <c r="BX315" s="474"/>
      <c r="BY315" s="474"/>
      <c r="BZ315" s="474"/>
      <c r="CA315" s="474"/>
      <c r="CB315" s="474"/>
      <c r="CC315" s="474"/>
      <c r="CD315" s="474"/>
      <c r="CE315" s="474"/>
      <c r="CF315" s="474"/>
      <c r="CG315" s="474"/>
      <c r="CH315" s="474"/>
      <c r="CI315" s="474"/>
      <c r="CJ315" s="474"/>
      <c r="CK315" s="474"/>
      <c r="CL315" s="474"/>
      <c r="CM315" s="474"/>
      <c r="CN315" s="474"/>
      <c r="CO315" s="474"/>
      <c r="CP315" s="474"/>
      <c r="CQ315" s="474"/>
      <c r="CR315" s="474"/>
      <c r="CS315" s="474"/>
      <c r="CT315" s="474"/>
      <c r="CU315" s="474"/>
      <c r="CV315" s="474"/>
      <c r="CW315" s="474"/>
      <c r="CX315" s="474"/>
    </row>
    <row r="316" spans="1:102" x14ac:dyDescent="0.25">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c r="W316" s="474"/>
      <c r="X316" s="474"/>
      <c r="Y316" s="474"/>
      <c r="Z316" s="474"/>
      <c r="AA316" s="474"/>
      <c r="AB316" s="474"/>
      <c r="AC316" s="474"/>
      <c r="AD316" s="474"/>
      <c r="AE316" s="474"/>
      <c r="AF316" s="474"/>
      <c r="AG316" s="474"/>
      <c r="AH316" s="474"/>
      <c r="AI316" s="474"/>
      <c r="AJ316" s="474"/>
      <c r="AK316" s="474"/>
      <c r="AL316" s="474"/>
      <c r="AM316" s="474"/>
      <c r="AN316" s="474"/>
      <c r="AO316" s="474"/>
      <c r="AP316" s="474"/>
      <c r="AQ316" s="474"/>
      <c r="AR316" s="474"/>
      <c r="AS316" s="474"/>
      <c r="AT316" s="474"/>
      <c r="AU316" s="474"/>
      <c r="AV316" s="474"/>
      <c r="AW316" s="474"/>
      <c r="AX316" s="474"/>
      <c r="AY316" s="474"/>
      <c r="AZ316" s="474"/>
      <c r="BA316" s="474"/>
      <c r="BB316" s="474"/>
      <c r="BC316" s="474"/>
      <c r="BD316" s="474"/>
      <c r="BE316" s="474"/>
      <c r="BF316" s="474"/>
      <c r="BG316" s="474"/>
      <c r="BH316" s="474"/>
      <c r="BI316" s="474"/>
      <c r="BJ316" s="474"/>
      <c r="BK316" s="474"/>
      <c r="BL316" s="474"/>
      <c r="BM316" s="474"/>
      <c r="BN316" s="474"/>
      <c r="BO316" s="474"/>
      <c r="BP316" s="474"/>
      <c r="BQ316" s="474"/>
      <c r="BR316" s="474"/>
      <c r="BS316" s="474"/>
      <c r="BT316" s="474"/>
      <c r="BU316" s="474"/>
      <c r="BV316" s="474"/>
      <c r="BW316" s="474"/>
      <c r="BX316" s="474"/>
      <c r="BY316" s="474"/>
      <c r="BZ316" s="474"/>
      <c r="CA316" s="474"/>
      <c r="CB316" s="474"/>
      <c r="CC316" s="474"/>
      <c r="CD316" s="474"/>
      <c r="CE316" s="474"/>
      <c r="CF316" s="474"/>
      <c r="CG316" s="474"/>
      <c r="CH316" s="474"/>
      <c r="CI316" s="474"/>
      <c r="CJ316" s="474"/>
      <c r="CK316" s="474"/>
      <c r="CL316" s="474"/>
      <c r="CM316" s="474"/>
      <c r="CN316" s="474"/>
      <c r="CO316" s="474"/>
      <c r="CP316" s="474"/>
      <c r="CQ316" s="474"/>
      <c r="CR316" s="474"/>
      <c r="CS316" s="474"/>
      <c r="CT316" s="474"/>
      <c r="CU316" s="474"/>
      <c r="CV316" s="474"/>
      <c r="CW316" s="474"/>
      <c r="CX316" s="474"/>
    </row>
    <row r="317" spans="1:102" x14ac:dyDescent="0.25">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c r="BS317" s="474"/>
      <c r="BT317" s="474"/>
      <c r="BU317" s="474"/>
      <c r="BV317" s="474"/>
      <c r="BW317" s="474"/>
      <c r="BX317" s="474"/>
      <c r="BY317" s="474"/>
      <c r="BZ317" s="474"/>
      <c r="CA317" s="474"/>
      <c r="CB317" s="474"/>
      <c r="CC317" s="474"/>
      <c r="CD317" s="474"/>
      <c r="CE317" s="474"/>
      <c r="CF317" s="474"/>
      <c r="CG317" s="474"/>
      <c r="CH317" s="474"/>
      <c r="CI317" s="474"/>
      <c r="CJ317" s="474"/>
      <c r="CK317" s="474"/>
      <c r="CL317" s="474"/>
      <c r="CM317" s="474"/>
      <c r="CN317" s="474"/>
      <c r="CO317" s="474"/>
      <c r="CP317" s="474"/>
      <c r="CQ317" s="474"/>
      <c r="CR317" s="474"/>
      <c r="CS317" s="474"/>
      <c r="CT317" s="474"/>
      <c r="CU317" s="474"/>
      <c r="CV317" s="474"/>
      <c r="CW317" s="474"/>
      <c r="CX317" s="474"/>
    </row>
    <row r="318" spans="1:102" x14ac:dyDescent="0.25">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c r="W318" s="474"/>
      <c r="X318" s="474"/>
      <c r="Y318" s="474"/>
      <c r="Z318" s="474"/>
      <c r="AA318" s="474"/>
      <c r="AB318" s="474"/>
      <c r="AC318" s="474"/>
      <c r="AD318" s="474"/>
      <c r="AE318" s="474"/>
      <c r="AF318" s="474"/>
      <c r="AG318" s="474"/>
      <c r="AH318" s="474"/>
      <c r="AI318" s="474"/>
      <c r="AJ318" s="474"/>
      <c r="AK318" s="474"/>
      <c r="AL318" s="474"/>
      <c r="AM318" s="474"/>
      <c r="AN318" s="474"/>
      <c r="AO318" s="474"/>
      <c r="AP318" s="474"/>
      <c r="AQ318" s="474"/>
      <c r="AR318" s="474"/>
      <c r="AS318" s="474"/>
      <c r="AT318" s="474"/>
      <c r="AU318" s="474"/>
      <c r="AV318" s="474"/>
      <c r="AW318" s="474"/>
      <c r="AX318" s="474"/>
      <c r="AY318" s="474"/>
      <c r="AZ318" s="474"/>
      <c r="BA318" s="474"/>
      <c r="BB318" s="474"/>
      <c r="BC318" s="474"/>
      <c r="BD318" s="474"/>
      <c r="BE318" s="474"/>
      <c r="BF318" s="474"/>
      <c r="BG318" s="474"/>
      <c r="BH318" s="474"/>
      <c r="BI318" s="474"/>
      <c r="BJ318" s="474"/>
      <c r="BK318" s="474"/>
      <c r="BL318" s="474"/>
      <c r="BM318" s="474"/>
      <c r="BN318" s="474"/>
      <c r="BO318" s="474"/>
      <c r="BP318" s="474"/>
      <c r="BQ318" s="474"/>
      <c r="BR318" s="474"/>
      <c r="BS318" s="474"/>
      <c r="BT318" s="474"/>
      <c r="BU318" s="474"/>
      <c r="BV318" s="474"/>
      <c r="BW318" s="474"/>
      <c r="BX318" s="474"/>
      <c r="BY318" s="474"/>
      <c r="BZ318" s="474"/>
      <c r="CA318" s="474"/>
      <c r="CB318" s="474"/>
      <c r="CC318" s="474"/>
      <c r="CD318" s="474"/>
      <c r="CE318" s="474"/>
      <c r="CF318" s="474"/>
      <c r="CG318" s="474"/>
      <c r="CH318" s="474"/>
      <c r="CI318" s="474"/>
      <c r="CJ318" s="474"/>
      <c r="CK318" s="474"/>
      <c r="CL318" s="474"/>
      <c r="CM318" s="474"/>
      <c r="CN318" s="474"/>
      <c r="CO318" s="474"/>
      <c r="CP318" s="474"/>
      <c r="CQ318" s="474"/>
      <c r="CR318" s="474"/>
      <c r="CS318" s="474"/>
      <c r="CT318" s="474"/>
      <c r="CU318" s="474"/>
      <c r="CV318" s="474"/>
      <c r="CW318" s="474"/>
      <c r="CX318" s="474"/>
    </row>
    <row r="319" spans="1:102" x14ac:dyDescent="0.25">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c r="W319" s="474"/>
      <c r="X319" s="474"/>
      <c r="Y319" s="474"/>
      <c r="Z319" s="474"/>
      <c r="AA319" s="474"/>
      <c r="AB319" s="474"/>
      <c r="AC319" s="474"/>
      <c r="AD319" s="474"/>
      <c r="AE319" s="474"/>
      <c r="AF319" s="474"/>
      <c r="AG319" s="474"/>
      <c r="AH319" s="474"/>
      <c r="AI319" s="474"/>
      <c r="AJ319" s="474"/>
      <c r="AK319" s="474"/>
      <c r="AL319" s="474"/>
      <c r="AM319" s="474"/>
      <c r="AN319" s="474"/>
      <c r="AO319" s="474"/>
      <c r="AP319" s="474"/>
      <c r="AQ319" s="474"/>
      <c r="AR319" s="474"/>
      <c r="AS319" s="474"/>
      <c r="AT319" s="474"/>
      <c r="AU319" s="474"/>
      <c r="AV319" s="474"/>
      <c r="AW319" s="474"/>
      <c r="AX319" s="474"/>
      <c r="AY319" s="474"/>
      <c r="AZ319" s="474"/>
      <c r="BA319" s="474"/>
      <c r="BB319" s="474"/>
      <c r="BC319" s="474"/>
      <c r="BD319" s="474"/>
      <c r="BE319" s="474"/>
      <c r="BF319" s="474"/>
      <c r="BG319" s="474"/>
      <c r="BH319" s="474"/>
      <c r="BI319" s="474"/>
      <c r="BJ319" s="474"/>
      <c r="BK319" s="474"/>
      <c r="BL319" s="474"/>
      <c r="BM319" s="474"/>
      <c r="BN319" s="474"/>
      <c r="BO319" s="474"/>
      <c r="BP319" s="474"/>
      <c r="BQ319" s="474"/>
      <c r="BR319" s="474"/>
      <c r="BS319" s="474"/>
      <c r="BT319" s="474"/>
      <c r="BU319" s="474"/>
      <c r="BV319" s="474"/>
      <c r="BW319" s="474"/>
      <c r="BX319" s="474"/>
      <c r="BY319" s="474"/>
      <c r="BZ319" s="474"/>
      <c r="CA319" s="474"/>
      <c r="CB319" s="474"/>
      <c r="CC319" s="474"/>
      <c r="CD319" s="474"/>
      <c r="CE319" s="474"/>
      <c r="CF319" s="474"/>
      <c r="CG319" s="474"/>
      <c r="CH319" s="474"/>
      <c r="CI319" s="474"/>
      <c r="CJ319" s="474"/>
      <c r="CK319" s="474"/>
      <c r="CL319" s="474"/>
      <c r="CM319" s="474"/>
      <c r="CN319" s="474"/>
      <c r="CO319" s="474"/>
      <c r="CP319" s="474"/>
      <c r="CQ319" s="474"/>
      <c r="CR319" s="474"/>
      <c r="CS319" s="474"/>
      <c r="CT319" s="474"/>
      <c r="CU319" s="474"/>
      <c r="CV319" s="474"/>
      <c r="CW319" s="474"/>
      <c r="CX319" s="474"/>
    </row>
    <row r="320" spans="1:102" x14ac:dyDescent="0.25">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c r="W320" s="474"/>
      <c r="X320" s="474"/>
      <c r="Y320" s="474"/>
      <c r="Z320" s="474"/>
      <c r="AA320" s="474"/>
      <c r="AB320" s="474"/>
      <c r="AC320" s="474"/>
      <c r="AD320" s="474"/>
      <c r="AE320" s="474"/>
      <c r="AF320" s="474"/>
      <c r="AG320" s="474"/>
      <c r="AH320" s="474"/>
      <c r="AI320" s="474"/>
      <c r="AJ320" s="474"/>
      <c r="AK320" s="474"/>
      <c r="AL320" s="474"/>
      <c r="AM320" s="474"/>
      <c r="AN320" s="474"/>
      <c r="AO320" s="474"/>
      <c r="AP320" s="474"/>
      <c r="AQ320" s="474"/>
      <c r="AR320" s="474"/>
      <c r="AS320" s="474"/>
      <c r="AT320" s="474"/>
      <c r="AU320" s="474"/>
      <c r="AV320" s="474"/>
      <c r="AW320" s="474"/>
      <c r="AX320" s="474"/>
      <c r="AY320" s="474"/>
      <c r="AZ320" s="474"/>
      <c r="BA320" s="474"/>
      <c r="BB320" s="474"/>
      <c r="BC320" s="474"/>
      <c r="BD320" s="474"/>
      <c r="BE320" s="474"/>
      <c r="BF320" s="474"/>
      <c r="BG320" s="474"/>
      <c r="BH320" s="474"/>
      <c r="BI320" s="474"/>
      <c r="BJ320" s="474"/>
      <c r="BK320" s="474"/>
      <c r="BL320" s="474"/>
      <c r="BM320" s="474"/>
      <c r="BN320" s="474"/>
      <c r="BO320" s="474"/>
      <c r="BP320" s="474"/>
      <c r="BQ320" s="474"/>
      <c r="BR320" s="474"/>
      <c r="BS320" s="474"/>
      <c r="BT320" s="474"/>
      <c r="BU320" s="474"/>
      <c r="BV320" s="474"/>
      <c r="BW320" s="474"/>
      <c r="BX320" s="474"/>
      <c r="BY320" s="474"/>
      <c r="BZ320" s="474"/>
      <c r="CA320" s="474"/>
      <c r="CB320" s="474"/>
      <c r="CC320" s="474"/>
      <c r="CD320" s="474"/>
      <c r="CE320" s="474"/>
      <c r="CF320" s="474"/>
      <c r="CG320" s="474"/>
      <c r="CH320" s="474"/>
      <c r="CI320" s="474"/>
      <c r="CJ320" s="474"/>
      <c r="CK320" s="474"/>
      <c r="CL320" s="474"/>
      <c r="CM320" s="474"/>
      <c r="CN320" s="474"/>
      <c r="CO320" s="474"/>
      <c r="CP320" s="474"/>
      <c r="CQ320" s="474"/>
      <c r="CR320" s="474"/>
      <c r="CS320" s="474"/>
      <c r="CT320" s="474"/>
      <c r="CU320" s="474"/>
      <c r="CV320" s="474"/>
      <c r="CW320" s="474"/>
      <c r="CX320" s="474"/>
    </row>
    <row r="321" spans="1:102" x14ac:dyDescent="0.25">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c r="W321" s="474"/>
      <c r="X321" s="474"/>
      <c r="Y321" s="474"/>
      <c r="Z321" s="474"/>
      <c r="AA321" s="474"/>
      <c r="AB321" s="474"/>
      <c r="AC321" s="474"/>
      <c r="AD321" s="474"/>
      <c r="AE321" s="474"/>
      <c r="AF321" s="474"/>
      <c r="AG321" s="474"/>
      <c r="AH321" s="474"/>
      <c r="AI321" s="474"/>
      <c r="AJ321" s="474"/>
      <c r="AK321" s="474"/>
      <c r="AL321" s="474"/>
      <c r="AM321" s="474"/>
      <c r="AN321" s="474"/>
      <c r="AO321" s="474"/>
      <c r="AP321" s="474"/>
      <c r="AQ321" s="474"/>
      <c r="AR321" s="474"/>
      <c r="AS321" s="474"/>
      <c r="AT321" s="474"/>
      <c r="AU321" s="474"/>
      <c r="AV321" s="474"/>
      <c r="AW321" s="474"/>
      <c r="AX321" s="474"/>
      <c r="AY321" s="474"/>
      <c r="AZ321" s="474"/>
      <c r="BA321" s="474"/>
      <c r="BB321" s="474"/>
      <c r="BC321" s="474"/>
      <c r="BD321" s="474"/>
      <c r="BE321" s="474"/>
      <c r="BF321" s="474"/>
      <c r="BG321" s="474"/>
      <c r="BH321" s="474"/>
      <c r="BI321" s="474"/>
      <c r="BJ321" s="474"/>
      <c r="BK321" s="474"/>
      <c r="BL321" s="474"/>
      <c r="BM321" s="474"/>
      <c r="BN321" s="474"/>
      <c r="BO321" s="474"/>
      <c r="BP321" s="474"/>
      <c r="BQ321" s="474"/>
      <c r="BR321" s="474"/>
      <c r="BS321" s="474"/>
      <c r="BT321" s="474"/>
      <c r="BU321" s="474"/>
      <c r="BV321" s="474"/>
      <c r="BW321" s="474"/>
      <c r="BX321" s="474"/>
      <c r="BY321" s="474"/>
      <c r="BZ321" s="474"/>
      <c r="CA321" s="474"/>
      <c r="CB321" s="474"/>
      <c r="CC321" s="474"/>
      <c r="CD321" s="474"/>
      <c r="CE321" s="474"/>
      <c r="CF321" s="474"/>
      <c r="CG321" s="474"/>
      <c r="CH321" s="474"/>
      <c r="CI321" s="474"/>
      <c r="CJ321" s="474"/>
      <c r="CK321" s="474"/>
      <c r="CL321" s="474"/>
      <c r="CM321" s="474"/>
      <c r="CN321" s="474"/>
      <c r="CO321" s="474"/>
      <c r="CP321" s="474"/>
      <c r="CQ321" s="474"/>
      <c r="CR321" s="474"/>
      <c r="CS321" s="474"/>
      <c r="CT321" s="474"/>
      <c r="CU321" s="474"/>
      <c r="CV321" s="474"/>
      <c r="CW321" s="474"/>
      <c r="CX321" s="474"/>
    </row>
    <row r="322" spans="1:102" x14ac:dyDescent="0.25">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c r="W322" s="474"/>
      <c r="X322" s="474"/>
      <c r="Y322" s="474"/>
      <c r="Z322" s="474"/>
      <c r="AA322" s="474"/>
      <c r="AB322" s="474"/>
      <c r="AC322" s="474"/>
      <c r="AD322" s="474"/>
      <c r="AE322" s="474"/>
      <c r="AF322" s="474"/>
      <c r="AG322" s="474"/>
      <c r="AH322" s="474"/>
      <c r="AI322" s="474"/>
      <c r="AJ322" s="474"/>
      <c r="AK322" s="474"/>
      <c r="AL322" s="474"/>
      <c r="AM322" s="474"/>
      <c r="AN322" s="474"/>
      <c r="AO322" s="474"/>
      <c r="AP322" s="474"/>
      <c r="AQ322" s="474"/>
      <c r="AR322" s="474"/>
      <c r="AS322" s="474"/>
      <c r="AT322" s="474"/>
      <c r="AU322" s="474"/>
      <c r="AV322" s="474"/>
      <c r="AW322" s="474"/>
      <c r="AX322" s="474"/>
      <c r="AY322" s="474"/>
      <c r="AZ322" s="474"/>
      <c r="BA322" s="474"/>
      <c r="BB322" s="474"/>
      <c r="BC322" s="474"/>
      <c r="BD322" s="474"/>
      <c r="BE322" s="474"/>
      <c r="BF322" s="474"/>
      <c r="BG322" s="474"/>
      <c r="BH322" s="474"/>
      <c r="BI322" s="474"/>
      <c r="BJ322" s="474"/>
      <c r="BK322" s="474"/>
      <c r="BL322" s="474"/>
      <c r="BM322" s="474"/>
      <c r="BN322" s="474"/>
      <c r="BO322" s="474"/>
      <c r="BP322" s="474"/>
      <c r="BQ322" s="474"/>
      <c r="BR322" s="474"/>
      <c r="BS322" s="474"/>
      <c r="BT322" s="474"/>
      <c r="BU322" s="474"/>
      <c r="BV322" s="474"/>
      <c r="BW322" s="474"/>
      <c r="BX322" s="474"/>
      <c r="BY322" s="474"/>
      <c r="BZ322" s="474"/>
      <c r="CA322" s="474"/>
      <c r="CB322" s="474"/>
      <c r="CC322" s="474"/>
      <c r="CD322" s="474"/>
      <c r="CE322" s="474"/>
      <c r="CF322" s="474"/>
      <c r="CG322" s="474"/>
      <c r="CH322" s="474"/>
      <c r="CI322" s="474"/>
      <c r="CJ322" s="474"/>
      <c r="CK322" s="474"/>
      <c r="CL322" s="474"/>
      <c r="CM322" s="474"/>
      <c r="CN322" s="474"/>
      <c r="CO322" s="474"/>
      <c r="CP322" s="474"/>
      <c r="CQ322" s="474"/>
      <c r="CR322" s="474"/>
      <c r="CS322" s="474"/>
      <c r="CT322" s="474"/>
      <c r="CU322" s="474"/>
      <c r="CV322" s="474"/>
      <c r="CW322" s="474"/>
      <c r="CX322" s="474"/>
    </row>
    <row r="323" spans="1:102" x14ac:dyDescent="0.25">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c r="W323" s="474"/>
      <c r="X323" s="474"/>
      <c r="Y323" s="474"/>
      <c r="Z323" s="474"/>
      <c r="AA323" s="474"/>
      <c r="AB323" s="474"/>
      <c r="AC323" s="474"/>
      <c r="AD323" s="474"/>
      <c r="AE323" s="474"/>
      <c r="AF323" s="474"/>
      <c r="AG323" s="474"/>
      <c r="AH323" s="474"/>
      <c r="AI323" s="474"/>
      <c r="AJ323" s="474"/>
      <c r="AK323" s="474"/>
      <c r="AL323" s="474"/>
      <c r="AM323" s="474"/>
      <c r="AN323" s="474"/>
      <c r="AO323" s="474"/>
      <c r="AP323" s="474"/>
      <c r="AQ323" s="474"/>
      <c r="AR323" s="474"/>
      <c r="AS323" s="474"/>
      <c r="AT323" s="474"/>
      <c r="AU323" s="474"/>
      <c r="AV323" s="474"/>
      <c r="AW323" s="474"/>
      <c r="AX323" s="474"/>
      <c r="AY323" s="474"/>
      <c r="AZ323" s="474"/>
      <c r="BA323" s="474"/>
      <c r="BB323" s="474"/>
      <c r="BC323" s="474"/>
      <c r="BD323" s="474"/>
      <c r="BE323" s="474"/>
      <c r="BF323" s="474"/>
      <c r="BG323" s="474"/>
      <c r="BH323" s="474"/>
      <c r="BI323" s="474"/>
      <c r="BJ323" s="474"/>
      <c r="BK323" s="474"/>
      <c r="BL323" s="474"/>
      <c r="BM323" s="474"/>
      <c r="BN323" s="474"/>
      <c r="BO323" s="474"/>
      <c r="BP323" s="474"/>
      <c r="BQ323" s="474"/>
      <c r="BR323" s="474"/>
      <c r="BS323" s="474"/>
      <c r="BT323" s="474"/>
      <c r="BU323" s="474"/>
      <c r="BV323" s="474"/>
      <c r="BW323" s="474"/>
      <c r="BX323" s="474"/>
      <c r="BY323" s="474"/>
      <c r="BZ323" s="474"/>
      <c r="CA323" s="474"/>
      <c r="CB323" s="474"/>
      <c r="CC323" s="474"/>
      <c r="CD323" s="474"/>
      <c r="CE323" s="474"/>
      <c r="CF323" s="474"/>
      <c r="CG323" s="474"/>
      <c r="CH323" s="474"/>
      <c r="CI323" s="474"/>
      <c r="CJ323" s="474"/>
      <c r="CK323" s="474"/>
      <c r="CL323" s="474"/>
      <c r="CM323" s="474"/>
      <c r="CN323" s="474"/>
      <c r="CO323" s="474"/>
      <c r="CP323" s="474"/>
      <c r="CQ323" s="474"/>
      <c r="CR323" s="474"/>
      <c r="CS323" s="474"/>
      <c r="CT323" s="474"/>
      <c r="CU323" s="474"/>
      <c r="CV323" s="474"/>
      <c r="CW323" s="474"/>
      <c r="CX323" s="474"/>
    </row>
    <row r="324" spans="1:102" x14ac:dyDescent="0.25">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c r="W324" s="474"/>
      <c r="X324" s="474"/>
      <c r="Y324" s="474"/>
      <c r="Z324" s="474"/>
      <c r="AA324" s="474"/>
      <c r="AB324" s="474"/>
      <c r="AC324" s="474"/>
      <c r="AD324" s="474"/>
      <c r="AE324" s="474"/>
      <c r="AF324" s="474"/>
      <c r="AG324" s="474"/>
      <c r="AH324" s="474"/>
      <c r="AI324" s="474"/>
      <c r="AJ324" s="474"/>
      <c r="AK324" s="474"/>
      <c r="AL324" s="474"/>
      <c r="AM324" s="474"/>
      <c r="AN324" s="474"/>
      <c r="AO324" s="474"/>
      <c r="AP324" s="474"/>
      <c r="AQ324" s="474"/>
      <c r="AR324" s="474"/>
      <c r="AS324" s="474"/>
      <c r="AT324" s="474"/>
      <c r="AU324" s="474"/>
      <c r="AV324" s="474"/>
      <c r="AW324" s="474"/>
      <c r="AX324" s="474"/>
      <c r="AY324" s="474"/>
      <c r="AZ324" s="474"/>
      <c r="BA324" s="474"/>
      <c r="BB324" s="474"/>
      <c r="BC324" s="474"/>
      <c r="BD324" s="474"/>
      <c r="BE324" s="474"/>
      <c r="BF324" s="474"/>
      <c r="BG324" s="474"/>
      <c r="BH324" s="474"/>
      <c r="BI324" s="474"/>
      <c r="BJ324" s="474"/>
      <c r="BK324" s="474"/>
      <c r="BL324" s="474"/>
      <c r="BM324" s="474"/>
      <c r="BN324" s="474"/>
      <c r="BO324" s="474"/>
      <c r="BP324" s="474"/>
      <c r="BQ324" s="474"/>
      <c r="BR324" s="474"/>
      <c r="BS324" s="474"/>
      <c r="BT324" s="474"/>
      <c r="BU324" s="474"/>
      <c r="BV324" s="474"/>
      <c r="BW324" s="474"/>
      <c r="BX324" s="474"/>
      <c r="BY324" s="474"/>
      <c r="BZ324" s="474"/>
      <c r="CA324" s="474"/>
      <c r="CB324" s="474"/>
      <c r="CC324" s="474"/>
      <c r="CD324" s="474"/>
      <c r="CE324" s="474"/>
      <c r="CF324" s="474"/>
      <c r="CG324" s="474"/>
      <c r="CH324" s="474"/>
      <c r="CI324" s="474"/>
      <c r="CJ324" s="474"/>
      <c r="CK324" s="474"/>
      <c r="CL324" s="474"/>
      <c r="CM324" s="474"/>
      <c r="CN324" s="474"/>
      <c r="CO324" s="474"/>
      <c r="CP324" s="474"/>
      <c r="CQ324" s="474"/>
      <c r="CR324" s="474"/>
      <c r="CS324" s="474"/>
      <c r="CT324" s="474"/>
      <c r="CU324" s="474"/>
      <c r="CV324" s="474"/>
      <c r="CW324" s="474"/>
      <c r="CX324" s="474"/>
    </row>
    <row r="325" spans="1:102" x14ac:dyDescent="0.25">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c r="W325" s="474"/>
      <c r="X325" s="474"/>
      <c r="Y325" s="474"/>
      <c r="Z325" s="474"/>
      <c r="AA325" s="474"/>
      <c r="AB325" s="474"/>
      <c r="AC325" s="474"/>
      <c r="AD325" s="474"/>
      <c r="AE325" s="474"/>
      <c r="AF325" s="474"/>
      <c r="AG325" s="474"/>
      <c r="AH325" s="474"/>
      <c r="AI325" s="474"/>
      <c r="AJ325" s="474"/>
      <c r="AK325" s="474"/>
      <c r="AL325" s="474"/>
      <c r="AM325" s="474"/>
      <c r="AN325" s="474"/>
      <c r="AO325" s="474"/>
      <c r="AP325" s="474"/>
      <c r="AQ325" s="474"/>
      <c r="AR325" s="474"/>
      <c r="AS325" s="474"/>
      <c r="AT325" s="474"/>
      <c r="AU325" s="474"/>
      <c r="AV325" s="474"/>
      <c r="AW325" s="474"/>
      <c r="AX325" s="474"/>
      <c r="AY325" s="474"/>
      <c r="AZ325" s="474"/>
      <c r="BA325" s="474"/>
      <c r="BB325" s="474"/>
      <c r="BC325" s="474"/>
      <c r="BD325" s="474"/>
      <c r="BE325" s="474"/>
      <c r="BF325" s="474"/>
      <c r="BG325" s="474"/>
      <c r="BH325" s="474"/>
      <c r="BI325" s="474"/>
      <c r="BJ325" s="474"/>
      <c r="BK325" s="474"/>
      <c r="BL325" s="474"/>
      <c r="BM325" s="474"/>
      <c r="BN325" s="474"/>
      <c r="BO325" s="474"/>
      <c r="BP325" s="474"/>
      <c r="BQ325" s="474"/>
      <c r="BR325" s="474"/>
      <c r="BS325" s="474"/>
      <c r="BT325" s="474"/>
      <c r="BU325" s="474"/>
      <c r="BV325" s="474"/>
      <c r="BW325" s="474"/>
      <c r="BX325" s="474"/>
      <c r="BY325" s="474"/>
      <c r="BZ325" s="474"/>
      <c r="CA325" s="474"/>
      <c r="CB325" s="474"/>
      <c r="CC325" s="474"/>
      <c r="CD325" s="474"/>
      <c r="CE325" s="474"/>
      <c r="CF325" s="474"/>
      <c r="CG325" s="474"/>
      <c r="CH325" s="474"/>
      <c r="CI325" s="474"/>
      <c r="CJ325" s="474"/>
      <c r="CK325" s="474"/>
      <c r="CL325" s="474"/>
      <c r="CM325" s="474"/>
      <c r="CN325" s="474"/>
      <c r="CO325" s="474"/>
      <c r="CP325" s="474"/>
      <c r="CQ325" s="474"/>
      <c r="CR325" s="474"/>
      <c r="CS325" s="474"/>
      <c r="CT325" s="474"/>
      <c r="CU325" s="474"/>
      <c r="CV325" s="474"/>
      <c r="CW325" s="474"/>
      <c r="CX325" s="474"/>
    </row>
    <row r="326" spans="1:102" x14ac:dyDescent="0.25">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c r="W326" s="474"/>
      <c r="X326" s="474"/>
      <c r="Y326" s="474"/>
      <c r="Z326" s="474"/>
      <c r="AA326" s="474"/>
      <c r="AB326" s="474"/>
      <c r="AC326" s="474"/>
      <c r="AD326" s="474"/>
      <c r="AE326" s="474"/>
      <c r="AF326" s="474"/>
      <c r="AG326" s="474"/>
      <c r="AH326" s="474"/>
      <c r="AI326" s="474"/>
      <c r="AJ326" s="474"/>
      <c r="AK326" s="474"/>
      <c r="AL326" s="474"/>
      <c r="AM326" s="474"/>
      <c r="AN326" s="474"/>
      <c r="AO326" s="474"/>
      <c r="AP326" s="474"/>
      <c r="AQ326" s="474"/>
      <c r="AR326" s="474"/>
      <c r="AS326" s="474"/>
      <c r="AT326" s="474"/>
      <c r="AU326" s="474"/>
      <c r="AV326" s="474"/>
      <c r="AW326" s="474"/>
      <c r="AX326" s="474"/>
      <c r="AY326" s="474"/>
      <c r="AZ326" s="474"/>
      <c r="BA326" s="474"/>
      <c r="BB326" s="474"/>
      <c r="BC326" s="474"/>
      <c r="BD326" s="474"/>
      <c r="BE326" s="474"/>
      <c r="BF326" s="474"/>
      <c r="BG326" s="474"/>
      <c r="BH326" s="474"/>
      <c r="BI326" s="474"/>
      <c r="BJ326" s="474"/>
      <c r="BK326" s="474"/>
      <c r="BL326" s="474"/>
      <c r="BM326" s="474"/>
      <c r="BN326" s="474"/>
      <c r="BO326" s="474"/>
      <c r="BP326" s="474"/>
      <c r="BQ326" s="474"/>
      <c r="BR326" s="474"/>
      <c r="BS326" s="474"/>
      <c r="BT326" s="474"/>
      <c r="BU326" s="474"/>
      <c r="BV326" s="474"/>
      <c r="BW326" s="474"/>
      <c r="BX326" s="474"/>
      <c r="BY326" s="474"/>
      <c r="BZ326" s="474"/>
      <c r="CA326" s="474"/>
      <c r="CB326" s="474"/>
      <c r="CC326" s="474"/>
      <c r="CD326" s="474"/>
      <c r="CE326" s="474"/>
      <c r="CF326" s="474"/>
      <c r="CG326" s="474"/>
      <c r="CH326" s="474"/>
      <c r="CI326" s="474"/>
      <c r="CJ326" s="474"/>
      <c r="CK326" s="474"/>
      <c r="CL326" s="474"/>
      <c r="CM326" s="474"/>
      <c r="CN326" s="474"/>
      <c r="CO326" s="474"/>
      <c r="CP326" s="474"/>
      <c r="CQ326" s="474"/>
      <c r="CR326" s="474"/>
      <c r="CS326" s="474"/>
      <c r="CT326" s="474"/>
      <c r="CU326" s="474"/>
      <c r="CV326" s="474"/>
      <c r="CW326" s="474"/>
      <c r="CX326" s="474"/>
    </row>
    <row r="327" spans="1:102" x14ac:dyDescent="0.25">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c r="W327" s="474"/>
      <c r="X327" s="474"/>
      <c r="Y327" s="474"/>
      <c r="Z327" s="474"/>
      <c r="AA327" s="474"/>
      <c r="AB327" s="474"/>
      <c r="AC327" s="474"/>
      <c r="AD327" s="474"/>
      <c r="AE327" s="474"/>
      <c r="AF327" s="474"/>
      <c r="AG327" s="474"/>
      <c r="AH327" s="474"/>
      <c r="AI327" s="474"/>
      <c r="AJ327" s="474"/>
      <c r="AK327" s="474"/>
      <c r="AL327" s="474"/>
      <c r="AM327" s="474"/>
      <c r="AN327" s="474"/>
      <c r="AO327" s="474"/>
      <c r="AP327" s="474"/>
      <c r="AQ327" s="474"/>
      <c r="AR327" s="474"/>
      <c r="AS327" s="474"/>
      <c r="AT327" s="474"/>
      <c r="AU327" s="474"/>
      <c r="AV327" s="474"/>
      <c r="AW327" s="474"/>
      <c r="AX327" s="474"/>
      <c r="AY327" s="474"/>
      <c r="AZ327" s="474"/>
      <c r="BA327" s="474"/>
      <c r="BB327" s="474"/>
      <c r="BC327" s="474"/>
      <c r="BD327" s="474"/>
      <c r="BE327" s="474"/>
      <c r="BF327" s="474"/>
      <c r="BG327" s="474"/>
      <c r="BH327" s="474"/>
      <c r="BI327" s="474"/>
      <c r="BJ327" s="474"/>
      <c r="BK327" s="474"/>
      <c r="BL327" s="474"/>
      <c r="BM327" s="474"/>
      <c r="BN327" s="474"/>
      <c r="BO327" s="474"/>
      <c r="BP327" s="474"/>
      <c r="BQ327" s="474"/>
      <c r="BR327" s="474"/>
      <c r="BS327" s="474"/>
      <c r="BT327" s="474"/>
      <c r="BU327" s="474"/>
      <c r="BV327" s="474"/>
      <c r="BW327" s="474"/>
      <c r="BX327" s="474"/>
      <c r="BY327" s="474"/>
      <c r="BZ327" s="474"/>
      <c r="CA327" s="474"/>
      <c r="CB327" s="474"/>
      <c r="CC327" s="474"/>
      <c r="CD327" s="474"/>
      <c r="CE327" s="474"/>
      <c r="CF327" s="474"/>
      <c r="CG327" s="474"/>
      <c r="CH327" s="474"/>
      <c r="CI327" s="474"/>
      <c r="CJ327" s="474"/>
      <c r="CK327" s="474"/>
      <c r="CL327" s="474"/>
      <c r="CM327" s="474"/>
      <c r="CN327" s="474"/>
      <c r="CO327" s="474"/>
      <c r="CP327" s="474"/>
      <c r="CQ327" s="474"/>
      <c r="CR327" s="474"/>
      <c r="CS327" s="474"/>
      <c r="CT327" s="474"/>
      <c r="CU327" s="474"/>
      <c r="CV327" s="474"/>
      <c r="CW327" s="474"/>
      <c r="CX327" s="474"/>
    </row>
    <row r="328" spans="1:102" x14ac:dyDescent="0.25">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c r="W328" s="474"/>
      <c r="X328" s="474"/>
      <c r="Y328" s="474"/>
      <c r="Z328" s="474"/>
      <c r="AA328" s="474"/>
      <c r="AB328" s="474"/>
      <c r="AC328" s="474"/>
      <c r="AD328" s="474"/>
      <c r="AE328" s="474"/>
      <c r="AF328" s="474"/>
      <c r="AG328" s="474"/>
      <c r="AH328" s="474"/>
      <c r="AI328" s="474"/>
      <c r="AJ328" s="474"/>
      <c r="AK328" s="474"/>
      <c r="AL328" s="474"/>
      <c r="AM328" s="474"/>
      <c r="AN328" s="474"/>
      <c r="AO328" s="474"/>
      <c r="AP328" s="474"/>
      <c r="AQ328" s="474"/>
      <c r="AR328" s="474"/>
      <c r="AS328" s="474"/>
      <c r="AT328" s="474"/>
      <c r="AU328" s="474"/>
      <c r="AV328" s="474"/>
      <c r="AW328" s="474"/>
      <c r="AX328" s="474"/>
      <c r="AY328" s="474"/>
      <c r="AZ328" s="474"/>
      <c r="BA328" s="474"/>
      <c r="BB328" s="474"/>
      <c r="BC328" s="474"/>
      <c r="BD328" s="474"/>
      <c r="BE328" s="474"/>
      <c r="BF328" s="474"/>
      <c r="BG328" s="474"/>
      <c r="BH328" s="474"/>
      <c r="BI328" s="474"/>
      <c r="BJ328" s="474"/>
      <c r="BK328" s="474"/>
      <c r="BL328" s="474"/>
      <c r="BM328" s="474"/>
      <c r="BN328" s="474"/>
      <c r="BO328" s="474"/>
      <c r="BP328" s="474"/>
      <c r="BQ328" s="474"/>
      <c r="BR328" s="474"/>
      <c r="BS328" s="474"/>
      <c r="BT328" s="474"/>
      <c r="BU328" s="474"/>
      <c r="BV328" s="474"/>
      <c r="BW328" s="474"/>
      <c r="BX328" s="474"/>
      <c r="BY328" s="474"/>
      <c r="BZ328" s="474"/>
      <c r="CA328" s="474"/>
      <c r="CB328" s="474"/>
      <c r="CC328" s="474"/>
      <c r="CD328" s="474"/>
      <c r="CE328" s="474"/>
      <c r="CF328" s="474"/>
      <c r="CG328" s="474"/>
      <c r="CH328" s="474"/>
      <c r="CI328" s="474"/>
      <c r="CJ328" s="474"/>
      <c r="CK328" s="474"/>
      <c r="CL328" s="474"/>
      <c r="CM328" s="474"/>
      <c r="CN328" s="474"/>
      <c r="CO328" s="474"/>
      <c r="CP328" s="474"/>
      <c r="CQ328" s="474"/>
      <c r="CR328" s="474"/>
      <c r="CS328" s="474"/>
      <c r="CT328" s="474"/>
      <c r="CU328" s="474"/>
      <c r="CV328" s="474"/>
      <c r="CW328" s="474"/>
      <c r="CX328" s="474"/>
    </row>
    <row r="329" spans="1:102" x14ac:dyDescent="0.25">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4"/>
      <c r="BC329" s="474"/>
      <c r="BD329" s="474"/>
      <c r="BE329" s="474"/>
      <c r="BF329" s="474"/>
      <c r="BG329" s="474"/>
      <c r="BH329" s="474"/>
      <c r="BI329" s="474"/>
      <c r="BJ329" s="474"/>
      <c r="BK329" s="474"/>
      <c r="BL329" s="474"/>
      <c r="BM329" s="474"/>
      <c r="BN329" s="474"/>
      <c r="BO329" s="474"/>
      <c r="BP329" s="474"/>
      <c r="BQ329" s="474"/>
      <c r="BR329" s="474"/>
      <c r="BS329" s="474"/>
      <c r="BT329" s="474"/>
      <c r="BU329" s="474"/>
      <c r="BV329" s="474"/>
      <c r="BW329" s="474"/>
      <c r="BX329" s="474"/>
      <c r="BY329" s="474"/>
      <c r="BZ329" s="474"/>
      <c r="CA329" s="474"/>
      <c r="CB329" s="474"/>
      <c r="CC329" s="474"/>
      <c r="CD329" s="474"/>
      <c r="CE329" s="474"/>
      <c r="CF329" s="474"/>
      <c r="CG329" s="474"/>
      <c r="CH329" s="474"/>
      <c r="CI329" s="474"/>
      <c r="CJ329" s="474"/>
      <c r="CK329" s="474"/>
      <c r="CL329" s="474"/>
      <c r="CM329" s="474"/>
      <c r="CN329" s="474"/>
      <c r="CO329" s="474"/>
      <c r="CP329" s="474"/>
      <c r="CQ329" s="474"/>
      <c r="CR329" s="474"/>
      <c r="CS329" s="474"/>
      <c r="CT329" s="474"/>
      <c r="CU329" s="474"/>
      <c r="CV329" s="474"/>
      <c r="CW329" s="474"/>
      <c r="CX329" s="474"/>
    </row>
    <row r="330" spans="1:102" x14ac:dyDescent="0.25">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c r="W330" s="474"/>
      <c r="X330" s="474"/>
      <c r="Y330" s="474"/>
      <c r="Z330" s="474"/>
      <c r="AA330" s="474"/>
      <c r="AB330" s="474"/>
      <c r="AC330" s="474"/>
      <c r="AD330" s="474"/>
      <c r="AE330" s="474"/>
      <c r="AF330" s="474"/>
      <c r="AG330" s="474"/>
      <c r="AH330" s="474"/>
      <c r="AI330" s="474"/>
      <c r="AJ330" s="474"/>
      <c r="AK330" s="474"/>
      <c r="AL330" s="474"/>
      <c r="AM330" s="474"/>
      <c r="AN330" s="474"/>
      <c r="AO330" s="474"/>
      <c r="AP330" s="474"/>
      <c r="AQ330" s="474"/>
      <c r="AR330" s="474"/>
      <c r="AS330" s="474"/>
      <c r="AT330" s="474"/>
      <c r="AU330" s="474"/>
      <c r="AV330" s="474"/>
      <c r="AW330" s="474"/>
      <c r="AX330" s="474"/>
      <c r="AY330" s="474"/>
      <c r="AZ330" s="474"/>
      <c r="BA330" s="474"/>
      <c r="BB330" s="474"/>
      <c r="BC330" s="474"/>
      <c r="BD330" s="474"/>
      <c r="BE330" s="474"/>
      <c r="BF330" s="474"/>
      <c r="BG330" s="474"/>
      <c r="BH330" s="474"/>
      <c r="BI330" s="474"/>
      <c r="BJ330" s="474"/>
      <c r="BK330" s="474"/>
      <c r="BL330" s="474"/>
      <c r="BM330" s="474"/>
      <c r="BN330" s="474"/>
      <c r="BO330" s="474"/>
      <c r="BP330" s="474"/>
      <c r="BQ330" s="474"/>
      <c r="BR330" s="474"/>
      <c r="BS330" s="474"/>
      <c r="BT330" s="474"/>
      <c r="BU330" s="474"/>
      <c r="BV330" s="474"/>
      <c r="BW330" s="474"/>
      <c r="BX330" s="474"/>
      <c r="BY330" s="474"/>
      <c r="BZ330" s="474"/>
      <c r="CA330" s="474"/>
      <c r="CB330" s="474"/>
      <c r="CC330" s="474"/>
      <c r="CD330" s="474"/>
      <c r="CE330" s="474"/>
      <c r="CF330" s="474"/>
      <c r="CG330" s="474"/>
      <c r="CH330" s="474"/>
      <c r="CI330" s="474"/>
      <c r="CJ330" s="474"/>
      <c r="CK330" s="474"/>
      <c r="CL330" s="474"/>
      <c r="CM330" s="474"/>
      <c r="CN330" s="474"/>
      <c r="CO330" s="474"/>
      <c r="CP330" s="474"/>
      <c r="CQ330" s="474"/>
      <c r="CR330" s="474"/>
      <c r="CS330" s="474"/>
      <c r="CT330" s="474"/>
      <c r="CU330" s="474"/>
      <c r="CV330" s="474"/>
      <c r="CW330" s="474"/>
      <c r="CX330" s="474"/>
    </row>
    <row r="331" spans="1:102" x14ac:dyDescent="0.25">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c r="W331" s="474"/>
      <c r="X331" s="474"/>
      <c r="Y331" s="474"/>
      <c r="Z331" s="474"/>
      <c r="AA331" s="474"/>
      <c r="AB331" s="474"/>
      <c r="AC331" s="474"/>
      <c r="AD331" s="474"/>
      <c r="AE331" s="474"/>
      <c r="AF331" s="474"/>
      <c r="AG331" s="474"/>
      <c r="AH331" s="474"/>
      <c r="AI331" s="474"/>
      <c r="AJ331" s="474"/>
      <c r="AK331" s="474"/>
      <c r="AL331" s="474"/>
      <c r="AM331" s="474"/>
      <c r="AN331" s="474"/>
      <c r="AO331" s="474"/>
      <c r="AP331" s="474"/>
      <c r="AQ331" s="474"/>
      <c r="AR331" s="474"/>
      <c r="AS331" s="474"/>
      <c r="AT331" s="474"/>
      <c r="AU331" s="474"/>
      <c r="AV331" s="474"/>
      <c r="AW331" s="474"/>
      <c r="AX331" s="474"/>
      <c r="AY331" s="474"/>
      <c r="AZ331" s="474"/>
      <c r="BA331" s="474"/>
      <c r="BB331" s="474"/>
      <c r="BC331" s="474"/>
      <c r="BD331" s="474"/>
      <c r="BE331" s="474"/>
      <c r="BF331" s="474"/>
      <c r="BG331" s="474"/>
      <c r="BH331" s="474"/>
      <c r="BI331" s="474"/>
      <c r="BJ331" s="474"/>
      <c r="BK331" s="474"/>
      <c r="BL331" s="474"/>
      <c r="BM331" s="474"/>
      <c r="BN331" s="474"/>
      <c r="BO331" s="474"/>
      <c r="BP331" s="474"/>
      <c r="BQ331" s="474"/>
      <c r="BR331" s="474"/>
      <c r="BS331" s="474"/>
      <c r="BT331" s="474"/>
      <c r="BU331" s="474"/>
      <c r="BV331" s="474"/>
      <c r="BW331" s="474"/>
      <c r="BX331" s="474"/>
      <c r="BY331" s="474"/>
      <c r="BZ331" s="474"/>
      <c r="CA331" s="474"/>
      <c r="CB331" s="474"/>
      <c r="CC331" s="474"/>
      <c r="CD331" s="474"/>
      <c r="CE331" s="474"/>
      <c r="CF331" s="474"/>
      <c r="CG331" s="474"/>
      <c r="CH331" s="474"/>
      <c r="CI331" s="474"/>
      <c r="CJ331" s="474"/>
      <c r="CK331" s="474"/>
      <c r="CL331" s="474"/>
      <c r="CM331" s="474"/>
      <c r="CN331" s="474"/>
      <c r="CO331" s="474"/>
      <c r="CP331" s="474"/>
      <c r="CQ331" s="474"/>
      <c r="CR331" s="474"/>
      <c r="CS331" s="474"/>
      <c r="CT331" s="474"/>
      <c r="CU331" s="474"/>
      <c r="CV331" s="474"/>
      <c r="CW331" s="474"/>
      <c r="CX331" s="474"/>
    </row>
    <row r="332" spans="1:102" x14ac:dyDescent="0.25">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c r="W332" s="474"/>
      <c r="X332" s="474"/>
      <c r="Y332" s="474"/>
      <c r="Z332" s="474"/>
      <c r="AA332" s="474"/>
      <c r="AB332" s="474"/>
      <c r="AC332" s="474"/>
      <c r="AD332" s="474"/>
      <c r="AE332" s="474"/>
      <c r="AF332" s="474"/>
      <c r="AG332" s="474"/>
      <c r="AH332" s="474"/>
      <c r="AI332" s="474"/>
      <c r="AJ332" s="474"/>
      <c r="AK332" s="474"/>
      <c r="AL332" s="474"/>
      <c r="AM332" s="474"/>
      <c r="AN332" s="474"/>
      <c r="AO332" s="474"/>
      <c r="AP332" s="474"/>
      <c r="AQ332" s="474"/>
      <c r="AR332" s="474"/>
      <c r="AS332" s="474"/>
      <c r="AT332" s="474"/>
      <c r="AU332" s="474"/>
      <c r="AV332" s="474"/>
      <c r="AW332" s="474"/>
      <c r="AX332" s="474"/>
      <c r="AY332" s="474"/>
      <c r="AZ332" s="474"/>
      <c r="BA332" s="474"/>
      <c r="BB332" s="474"/>
      <c r="BC332" s="474"/>
      <c r="BD332" s="474"/>
      <c r="BE332" s="474"/>
      <c r="BF332" s="474"/>
      <c r="BG332" s="474"/>
      <c r="BH332" s="474"/>
      <c r="BI332" s="474"/>
      <c r="BJ332" s="474"/>
      <c r="BK332" s="474"/>
      <c r="BL332" s="474"/>
      <c r="BM332" s="474"/>
      <c r="BN332" s="474"/>
      <c r="BO332" s="474"/>
      <c r="BP332" s="474"/>
      <c r="BQ332" s="474"/>
      <c r="BR332" s="474"/>
      <c r="BS332" s="474"/>
      <c r="BT332" s="474"/>
      <c r="BU332" s="474"/>
      <c r="BV332" s="474"/>
      <c r="BW332" s="474"/>
      <c r="BX332" s="474"/>
      <c r="BY332" s="474"/>
      <c r="BZ332" s="474"/>
      <c r="CA332" s="474"/>
      <c r="CB332" s="474"/>
      <c r="CC332" s="474"/>
      <c r="CD332" s="474"/>
      <c r="CE332" s="474"/>
      <c r="CF332" s="474"/>
      <c r="CG332" s="474"/>
      <c r="CH332" s="474"/>
      <c r="CI332" s="474"/>
      <c r="CJ332" s="474"/>
      <c r="CK332" s="474"/>
      <c r="CL332" s="474"/>
      <c r="CM332" s="474"/>
      <c r="CN332" s="474"/>
      <c r="CO332" s="474"/>
      <c r="CP332" s="474"/>
      <c r="CQ332" s="474"/>
      <c r="CR332" s="474"/>
      <c r="CS332" s="474"/>
      <c r="CT332" s="474"/>
      <c r="CU332" s="474"/>
      <c r="CV332" s="474"/>
      <c r="CW332" s="474"/>
      <c r="CX332" s="474"/>
    </row>
    <row r="333" spans="1:102" x14ac:dyDescent="0.25">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c r="W333" s="474"/>
      <c r="X333" s="474"/>
      <c r="Y333" s="474"/>
      <c r="Z333" s="474"/>
      <c r="AA333" s="474"/>
      <c r="AB333" s="474"/>
      <c r="AC333" s="474"/>
      <c r="AD333" s="474"/>
      <c r="AE333" s="474"/>
      <c r="AF333" s="474"/>
      <c r="AG333" s="474"/>
      <c r="AH333" s="474"/>
      <c r="AI333" s="474"/>
      <c r="AJ333" s="474"/>
      <c r="AK333" s="474"/>
      <c r="AL333" s="474"/>
      <c r="AM333" s="474"/>
      <c r="AN333" s="474"/>
      <c r="AO333" s="474"/>
      <c r="AP333" s="474"/>
      <c r="AQ333" s="474"/>
      <c r="AR333" s="474"/>
      <c r="AS333" s="474"/>
      <c r="AT333" s="474"/>
      <c r="AU333" s="474"/>
      <c r="AV333" s="474"/>
      <c r="AW333" s="474"/>
      <c r="AX333" s="474"/>
      <c r="AY333" s="474"/>
      <c r="AZ333" s="474"/>
      <c r="BA333" s="474"/>
      <c r="BB333" s="474"/>
      <c r="BC333" s="474"/>
      <c r="BD333" s="474"/>
      <c r="BE333" s="474"/>
      <c r="BF333" s="474"/>
      <c r="BG333" s="474"/>
      <c r="BH333" s="474"/>
      <c r="BI333" s="474"/>
      <c r="BJ333" s="474"/>
      <c r="BK333" s="474"/>
      <c r="BL333" s="474"/>
      <c r="BM333" s="474"/>
      <c r="BN333" s="474"/>
      <c r="BO333" s="474"/>
      <c r="BP333" s="474"/>
      <c r="BQ333" s="474"/>
      <c r="BR333" s="474"/>
      <c r="BS333" s="474"/>
      <c r="BT333" s="474"/>
      <c r="BU333" s="474"/>
      <c r="BV333" s="474"/>
      <c r="BW333" s="474"/>
      <c r="BX333" s="474"/>
      <c r="BY333" s="474"/>
      <c r="BZ333" s="474"/>
      <c r="CA333" s="474"/>
      <c r="CB333" s="474"/>
      <c r="CC333" s="474"/>
      <c r="CD333" s="474"/>
      <c r="CE333" s="474"/>
      <c r="CF333" s="474"/>
      <c r="CG333" s="474"/>
      <c r="CH333" s="474"/>
      <c r="CI333" s="474"/>
      <c r="CJ333" s="474"/>
      <c r="CK333" s="474"/>
      <c r="CL333" s="474"/>
      <c r="CM333" s="474"/>
      <c r="CN333" s="474"/>
      <c r="CO333" s="474"/>
      <c r="CP333" s="474"/>
      <c r="CQ333" s="474"/>
      <c r="CR333" s="474"/>
      <c r="CS333" s="474"/>
      <c r="CT333" s="474"/>
      <c r="CU333" s="474"/>
      <c r="CV333" s="474"/>
      <c r="CW333" s="474"/>
      <c r="CX333" s="474"/>
    </row>
    <row r="334" spans="1:102" x14ac:dyDescent="0.25">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c r="W334" s="474"/>
      <c r="X334" s="474"/>
      <c r="Y334" s="474"/>
      <c r="Z334" s="474"/>
      <c r="AA334" s="474"/>
      <c r="AB334" s="474"/>
      <c r="AC334" s="474"/>
      <c r="AD334" s="474"/>
      <c r="AE334" s="474"/>
      <c r="AF334" s="474"/>
      <c r="AG334" s="474"/>
      <c r="AH334" s="474"/>
      <c r="AI334" s="474"/>
      <c r="AJ334" s="474"/>
      <c r="AK334" s="474"/>
      <c r="AL334" s="474"/>
      <c r="AM334" s="474"/>
      <c r="AN334" s="474"/>
      <c r="AO334" s="474"/>
      <c r="AP334" s="474"/>
      <c r="AQ334" s="474"/>
      <c r="AR334" s="474"/>
      <c r="AS334" s="474"/>
      <c r="AT334" s="474"/>
      <c r="AU334" s="474"/>
      <c r="AV334" s="474"/>
      <c r="AW334" s="474"/>
      <c r="AX334" s="474"/>
      <c r="AY334" s="474"/>
      <c r="AZ334" s="474"/>
      <c r="BA334" s="474"/>
      <c r="BB334" s="474"/>
      <c r="BC334" s="474"/>
      <c r="BD334" s="474"/>
      <c r="BE334" s="474"/>
      <c r="BF334" s="474"/>
      <c r="BG334" s="474"/>
      <c r="BH334" s="474"/>
      <c r="BI334" s="474"/>
      <c r="BJ334" s="474"/>
      <c r="BK334" s="474"/>
      <c r="BL334" s="474"/>
      <c r="BM334" s="474"/>
      <c r="BN334" s="474"/>
      <c r="BO334" s="474"/>
      <c r="BP334" s="474"/>
      <c r="BQ334" s="474"/>
      <c r="BR334" s="474"/>
      <c r="BS334" s="474"/>
      <c r="BT334" s="474"/>
      <c r="BU334" s="474"/>
      <c r="BV334" s="474"/>
      <c r="BW334" s="474"/>
      <c r="BX334" s="474"/>
      <c r="BY334" s="474"/>
      <c r="BZ334" s="474"/>
      <c r="CA334" s="474"/>
      <c r="CB334" s="474"/>
      <c r="CC334" s="474"/>
      <c r="CD334" s="474"/>
      <c r="CE334" s="474"/>
      <c r="CF334" s="474"/>
      <c r="CG334" s="474"/>
      <c r="CH334" s="474"/>
      <c r="CI334" s="474"/>
      <c r="CJ334" s="474"/>
      <c r="CK334" s="474"/>
      <c r="CL334" s="474"/>
      <c r="CM334" s="474"/>
      <c r="CN334" s="474"/>
      <c r="CO334" s="474"/>
      <c r="CP334" s="474"/>
      <c r="CQ334" s="474"/>
      <c r="CR334" s="474"/>
      <c r="CS334" s="474"/>
      <c r="CT334" s="474"/>
      <c r="CU334" s="474"/>
      <c r="CV334" s="474"/>
      <c r="CW334" s="474"/>
      <c r="CX334" s="474"/>
    </row>
    <row r="335" spans="1:102" x14ac:dyDescent="0.25">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c r="W335" s="474"/>
      <c r="X335" s="474"/>
      <c r="Y335" s="474"/>
      <c r="Z335" s="474"/>
      <c r="AA335" s="474"/>
      <c r="AB335" s="474"/>
      <c r="AC335" s="474"/>
      <c r="AD335" s="474"/>
      <c r="AE335" s="474"/>
      <c r="AF335" s="474"/>
      <c r="AG335" s="474"/>
      <c r="AH335" s="474"/>
      <c r="AI335" s="474"/>
      <c r="AJ335" s="474"/>
      <c r="AK335" s="474"/>
      <c r="AL335" s="474"/>
      <c r="AM335" s="474"/>
      <c r="AN335" s="474"/>
      <c r="AO335" s="474"/>
      <c r="AP335" s="474"/>
      <c r="AQ335" s="474"/>
      <c r="AR335" s="474"/>
      <c r="AS335" s="474"/>
      <c r="AT335" s="474"/>
      <c r="AU335" s="474"/>
      <c r="AV335" s="474"/>
      <c r="AW335" s="474"/>
      <c r="AX335" s="474"/>
      <c r="AY335" s="474"/>
      <c r="AZ335" s="474"/>
      <c r="BA335" s="474"/>
      <c r="BB335" s="474"/>
      <c r="BC335" s="474"/>
      <c r="BD335" s="474"/>
      <c r="BE335" s="474"/>
      <c r="BF335" s="474"/>
      <c r="BG335" s="474"/>
      <c r="BH335" s="474"/>
      <c r="BI335" s="474"/>
      <c r="BJ335" s="474"/>
      <c r="BK335" s="474"/>
      <c r="BL335" s="474"/>
      <c r="BM335" s="474"/>
      <c r="BN335" s="474"/>
      <c r="BO335" s="474"/>
      <c r="BP335" s="474"/>
      <c r="BQ335" s="474"/>
      <c r="BR335" s="474"/>
      <c r="BS335" s="474"/>
      <c r="BT335" s="474"/>
      <c r="BU335" s="474"/>
      <c r="BV335" s="474"/>
      <c r="BW335" s="474"/>
      <c r="BX335" s="474"/>
      <c r="BY335" s="474"/>
      <c r="BZ335" s="474"/>
      <c r="CA335" s="474"/>
      <c r="CB335" s="474"/>
      <c r="CC335" s="474"/>
      <c r="CD335" s="474"/>
      <c r="CE335" s="474"/>
      <c r="CF335" s="474"/>
      <c r="CG335" s="474"/>
      <c r="CH335" s="474"/>
      <c r="CI335" s="474"/>
      <c r="CJ335" s="474"/>
      <c r="CK335" s="474"/>
      <c r="CL335" s="474"/>
      <c r="CM335" s="474"/>
      <c r="CN335" s="474"/>
      <c r="CO335" s="474"/>
      <c r="CP335" s="474"/>
      <c r="CQ335" s="474"/>
      <c r="CR335" s="474"/>
      <c r="CS335" s="474"/>
      <c r="CT335" s="474"/>
      <c r="CU335" s="474"/>
      <c r="CV335" s="474"/>
      <c r="CW335" s="474"/>
      <c r="CX335" s="474"/>
    </row>
    <row r="336" spans="1:102" x14ac:dyDescent="0.25">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c r="W336" s="474"/>
      <c r="X336" s="474"/>
      <c r="Y336" s="474"/>
      <c r="Z336" s="474"/>
      <c r="AA336" s="474"/>
      <c r="AB336" s="474"/>
      <c r="AC336" s="474"/>
      <c r="AD336" s="474"/>
      <c r="AE336" s="474"/>
      <c r="AF336" s="474"/>
      <c r="AG336" s="474"/>
      <c r="AH336" s="474"/>
      <c r="AI336" s="474"/>
      <c r="AJ336" s="474"/>
      <c r="AK336" s="474"/>
      <c r="AL336" s="474"/>
      <c r="AM336" s="474"/>
      <c r="AN336" s="474"/>
      <c r="AO336" s="474"/>
      <c r="AP336" s="474"/>
      <c r="AQ336" s="474"/>
      <c r="AR336" s="474"/>
      <c r="AS336" s="474"/>
      <c r="AT336" s="474"/>
      <c r="AU336" s="474"/>
      <c r="AV336" s="474"/>
      <c r="AW336" s="474"/>
      <c r="AX336" s="474"/>
      <c r="AY336" s="474"/>
      <c r="AZ336" s="474"/>
      <c r="BA336" s="474"/>
      <c r="BB336" s="474"/>
      <c r="BC336" s="474"/>
      <c r="BD336" s="474"/>
      <c r="BE336" s="474"/>
      <c r="BF336" s="474"/>
      <c r="BG336" s="474"/>
      <c r="BH336" s="474"/>
      <c r="BI336" s="474"/>
      <c r="BJ336" s="474"/>
      <c r="BK336" s="474"/>
      <c r="BL336" s="474"/>
      <c r="BM336" s="474"/>
      <c r="BN336" s="474"/>
      <c r="BO336" s="474"/>
      <c r="BP336" s="474"/>
      <c r="BQ336" s="474"/>
      <c r="BR336" s="474"/>
      <c r="BS336" s="474"/>
      <c r="BT336" s="474"/>
      <c r="BU336" s="474"/>
      <c r="BV336" s="474"/>
      <c r="BW336" s="474"/>
      <c r="BX336" s="474"/>
      <c r="BY336" s="474"/>
      <c r="BZ336" s="474"/>
      <c r="CA336" s="474"/>
      <c r="CB336" s="474"/>
      <c r="CC336" s="474"/>
      <c r="CD336" s="474"/>
      <c r="CE336" s="474"/>
      <c r="CF336" s="474"/>
      <c r="CG336" s="474"/>
      <c r="CH336" s="474"/>
      <c r="CI336" s="474"/>
      <c r="CJ336" s="474"/>
      <c r="CK336" s="474"/>
      <c r="CL336" s="474"/>
      <c r="CM336" s="474"/>
      <c r="CN336" s="474"/>
      <c r="CO336" s="474"/>
      <c r="CP336" s="474"/>
      <c r="CQ336" s="474"/>
      <c r="CR336" s="474"/>
      <c r="CS336" s="474"/>
      <c r="CT336" s="474"/>
      <c r="CU336" s="474"/>
      <c r="CV336" s="474"/>
      <c r="CW336" s="474"/>
      <c r="CX336" s="474"/>
    </row>
    <row r="337" spans="1:102" x14ac:dyDescent="0.25">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c r="AA337" s="474"/>
      <c r="AB337" s="474"/>
      <c r="AC337" s="474"/>
      <c r="AD337" s="474"/>
      <c r="AE337" s="474"/>
      <c r="AF337" s="474"/>
      <c r="AG337" s="474"/>
      <c r="AH337" s="474"/>
      <c r="AI337" s="474"/>
      <c r="AJ337" s="474"/>
      <c r="AK337" s="474"/>
      <c r="AL337" s="474"/>
      <c r="AM337" s="474"/>
      <c r="AN337" s="474"/>
      <c r="AO337" s="474"/>
      <c r="AP337" s="474"/>
      <c r="AQ337" s="474"/>
      <c r="AR337" s="474"/>
      <c r="AS337" s="474"/>
      <c r="AT337" s="474"/>
      <c r="AU337" s="474"/>
      <c r="AV337" s="474"/>
      <c r="AW337" s="474"/>
      <c r="AX337" s="474"/>
      <c r="AY337" s="474"/>
      <c r="AZ337" s="474"/>
      <c r="BA337" s="474"/>
      <c r="BB337" s="474"/>
      <c r="BC337" s="474"/>
      <c r="BD337" s="474"/>
      <c r="BE337" s="474"/>
      <c r="BF337" s="474"/>
      <c r="BG337" s="474"/>
      <c r="BH337" s="474"/>
      <c r="BI337" s="474"/>
      <c r="BJ337" s="474"/>
      <c r="BK337" s="474"/>
      <c r="BL337" s="474"/>
      <c r="BM337" s="474"/>
      <c r="BN337" s="474"/>
      <c r="BO337" s="474"/>
      <c r="BP337" s="474"/>
      <c r="BQ337" s="474"/>
      <c r="BR337" s="474"/>
      <c r="BS337" s="474"/>
      <c r="BT337" s="474"/>
      <c r="BU337" s="474"/>
      <c r="BV337" s="474"/>
      <c r="BW337" s="474"/>
      <c r="BX337" s="474"/>
      <c r="BY337" s="474"/>
      <c r="BZ337" s="474"/>
      <c r="CA337" s="474"/>
      <c r="CB337" s="474"/>
      <c r="CC337" s="474"/>
      <c r="CD337" s="474"/>
      <c r="CE337" s="474"/>
      <c r="CF337" s="474"/>
      <c r="CG337" s="474"/>
      <c r="CH337" s="474"/>
      <c r="CI337" s="474"/>
      <c r="CJ337" s="474"/>
      <c r="CK337" s="474"/>
      <c r="CL337" s="474"/>
      <c r="CM337" s="474"/>
      <c r="CN337" s="474"/>
      <c r="CO337" s="474"/>
      <c r="CP337" s="474"/>
      <c r="CQ337" s="474"/>
      <c r="CR337" s="474"/>
      <c r="CS337" s="474"/>
      <c r="CT337" s="474"/>
      <c r="CU337" s="474"/>
      <c r="CV337" s="474"/>
      <c r="CW337" s="474"/>
      <c r="CX337" s="474"/>
    </row>
    <row r="338" spans="1:102" x14ac:dyDescent="0.25">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c r="AA338" s="474"/>
      <c r="AB338" s="474"/>
      <c r="AC338" s="474"/>
      <c r="AD338" s="474"/>
      <c r="AE338" s="474"/>
      <c r="AF338" s="474"/>
      <c r="AG338" s="474"/>
      <c r="AH338" s="474"/>
      <c r="AI338" s="474"/>
      <c r="AJ338" s="474"/>
      <c r="AK338" s="474"/>
      <c r="AL338" s="474"/>
      <c r="AM338" s="474"/>
      <c r="AN338" s="474"/>
      <c r="AO338" s="474"/>
      <c r="AP338" s="474"/>
      <c r="AQ338" s="474"/>
      <c r="AR338" s="474"/>
      <c r="AS338" s="474"/>
      <c r="AT338" s="474"/>
      <c r="AU338" s="474"/>
      <c r="AV338" s="474"/>
      <c r="AW338" s="474"/>
      <c r="AX338" s="474"/>
      <c r="AY338" s="474"/>
      <c r="AZ338" s="474"/>
      <c r="BA338" s="474"/>
      <c r="BB338" s="474"/>
      <c r="BC338" s="474"/>
      <c r="BD338" s="474"/>
      <c r="BE338" s="474"/>
      <c r="BF338" s="474"/>
      <c r="BG338" s="474"/>
      <c r="BH338" s="474"/>
      <c r="BI338" s="474"/>
      <c r="BJ338" s="474"/>
      <c r="BK338" s="474"/>
      <c r="BL338" s="474"/>
      <c r="BM338" s="474"/>
      <c r="BN338" s="474"/>
      <c r="BO338" s="474"/>
      <c r="BP338" s="474"/>
      <c r="BQ338" s="474"/>
      <c r="BR338" s="474"/>
      <c r="BS338" s="474"/>
      <c r="BT338" s="474"/>
      <c r="BU338" s="474"/>
      <c r="BV338" s="474"/>
      <c r="BW338" s="474"/>
      <c r="BX338" s="474"/>
      <c r="BY338" s="474"/>
      <c r="BZ338" s="474"/>
      <c r="CA338" s="474"/>
      <c r="CB338" s="474"/>
      <c r="CC338" s="474"/>
      <c r="CD338" s="474"/>
      <c r="CE338" s="474"/>
      <c r="CF338" s="474"/>
      <c r="CG338" s="474"/>
      <c r="CH338" s="474"/>
      <c r="CI338" s="474"/>
      <c r="CJ338" s="474"/>
      <c r="CK338" s="474"/>
      <c r="CL338" s="474"/>
      <c r="CM338" s="474"/>
      <c r="CN338" s="474"/>
      <c r="CO338" s="474"/>
      <c r="CP338" s="474"/>
      <c r="CQ338" s="474"/>
      <c r="CR338" s="474"/>
      <c r="CS338" s="474"/>
      <c r="CT338" s="474"/>
      <c r="CU338" s="474"/>
      <c r="CV338" s="474"/>
      <c r="CW338" s="474"/>
      <c r="CX338" s="474"/>
    </row>
    <row r="339" spans="1:102" x14ac:dyDescent="0.25">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c r="W339" s="474"/>
      <c r="X339" s="474"/>
      <c r="Y339" s="474"/>
      <c r="Z339" s="474"/>
      <c r="AA339" s="474"/>
      <c r="AB339" s="474"/>
      <c r="AC339" s="474"/>
      <c r="AD339" s="474"/>
      <c r="AE339" s="474"/>
      <c r="AF339" s="474"/>
      <c r="AG339" s="474"/>
      <c r="AH339" s="474"/>
      <c r="AI339" s="474"/>
      <c r="AJ339" s="474"/>
      <c r="AK339" s="474"/>
      <c r="AL339" s="474"/>
      <c r="AM339" s="474"/>
      <c r="AN339" s="474"/>
      <c r="AO339" s="474"/>
      <c r="AP339" s="474"/>
      <c r="AQ339" s="474"/>
      <c r="AR339" s="474"/>
      <c r="AS339" s="474"/>
      <c r="AT339" s="474"/>
      <c r="AU339" s="474"/>
      <c r="AV339" s="474"/>
      <c r="AW339" s="474"/>
      <c r="AX339" s="474"/>
      <c r="AY339" s="474"/>
      <c r="AZ339" s="474"/>
      <c r="BA339" s="474"/>
      <c r="BB339" s="474"/>
      <c r="BC339" s="474"/>
      <c r="BD339" s="474"/>
      <c r="BE339" s="474"/>
      <c r="BF339" s="474"/>
      <c r="BG339" s="474"/>
      <c r="BH339" s="474"/>
      <c r="BI339" s="474"/>
      <c r="BJ339" s="474"/>
      <c r="BK339" s="474"/>
      <c r="BL339" s="474"/>
      <c r="BM339" s="474"/>
      <c r="BN339" s="474"/>
      <c r="BO339" s="474"/>
      <c r="BP339" s="474"/>
      <c r="BQ339" s="474"/>
      <c r="BR339" s="474"/>
      <c r="BS339" s="474"/>
      <c r="BT339" s="474"/>
      <c r="BU339" s="474"/>
      <c r="BV339" s="474"/>
      <c r="BW339" s="474"/>
      <c r="BX339" s="474"/>
      <c r="BY339" s="474"/>
      <c r="BZ339" s="474"/>
      <c r="CA339" s="474"/>
      <c r="CB339" s="474"/>
      <c r="CC339" s="474"/>
      <c r="CD339" s="474"/>
      <c r="CE339" s="474"/>
      <c r="CF339" s="474"/>
      <c r="CG339" s="474"/>
      <c r="CH339" s="474"/>
      <c r="CI339" s="474"/>
      <c r="CJ339" s="474"/>
      <c r="CK339" s="474"/>
      <c r="CL339" s="474"/>
      <c r="CM339" s="474"/>
      <c r="CN339" s="474"/>
      <c r="CO339" s="474"/>
      <c r="CP339" s="474"/>
      <c r="CQ339" s="474"/>
      <c r="CR339" s="474"/>
      <c r="CS339" s="474"/>
      <c r="CT339" s="474"/>
      <c r="CU339" s="474"/>
      <c r="CV339" s="474"/>
      <c r="CW339" s="474"/>
      <c r="CX339" s="474"/>
    </row>
    <row r="340" spans="1:102" x14ac:dyDescent="0.25">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c r="W340" s="474"/>
      <c r="X340" s="474"/>
      <c r="Y340" s="474"/>
      <c r="Z340" s="474"/>
      <c r="AA340" s="474"/>
      <c r="AB340" s="474"/>
      <c r="AC340" s="474"/>
      <c r="AD340" s="474"/>
      <c r="AE340" s="474"/>
      <c r="AF340" s="474"/>
      <c r="AG340" s="474"/>
      <c r="AH340" s="474"/>
      <c r="AI340" s="474"/>
      <c r="AJ340" s="474"/>
      <c r="AK340" s="474"/>
      <c r="AL340" s="474"/>
      <c r="AM340" s="474"/>
      <c r="AN340" s="474"/>
      <c r="AO340" s="474"/>
      <c r="AP340" s="474"/>
      <c r="AQ340" s="474"/>
      <c r="AR340" s="474"/>
      <c r="AS340" s="474"/>
      <c r="AT340" s="474"/>
      <c r="AU340" s="474"/>
      <c r="AV340" s="474"/>
      <c r="AW340" s="474"/>
      <c r="AX340" s="474"/>
      <c r="AY340" s="474"/>
      <c r="AZ340" s="474"/>
      <c r="BA340" s="474"/>
      <c r="BB340" s="474"/>
      <c r="BC340" s="474"/>
      <c r="BD340" s="474"/>
      <c r="BE340" s="474"/>
      <c r="BF340" s="474"/>
      <c r="BG340" s="474"/>
      <c r="BH340" s="474"/>
      <c r="BI340" s="474"/>
      <c r="BJ340" s="474"/>
      <c r="BK340" s="474"/>
      <c r="BL340" s="474"/>
      <c r="BM340" s="474"/>
      <c r="BN340" s="474"/>
      <c r="BO340" s="474"/>
      <c r="BP340" s="474"/>
      <c r="BQ340" s="474"/>
      <c r="BR340" s="474"/>
      <c r="BS340" s="474"/>
      <c r="BT340" s="474"/>
      <c r="BU340" s="474"/>
      <c r="BV340" s="474"/>
      <c r="BW340" s="474"/>
      <c r="BX340" s="474"/>
      <c r="BY340" s="474"/>
      <c r="BZ340" s="474"/>
      <c r="CA340" s="474"/>
      <c r="CB340" s="474"/>
      <c r="CC340" s="474"/>
      <c r="CD340" s="474"/>
      <c r="CE340" s="474"/>
      <c r="CF340" s="474"/>
      <c r="CG340" s="474"/>
      <c r="CH340" s="474"/>
      <c r="CI340" s="474"/>
      <c r="CJ340" s="474"/>
      <c r="CK340" s="474"/>
      <c r="CL340" s="474"/>
      <c r="CM340" s="474"/>
      <c r="CN340" s="474"/>
      <c r="CO340" s="474"/>
      <c r="CP340" s="474"/>
      <c r="CQ340" s="474"/>
      <c r="CR340" s="474"/>
      <c r="CS340" s="474"/>
      <c r="CT340" s="474"/>
      <c r="CU340" s="474"/>
      <c r="CV340" s="474"/>
      <c r="CW340" s="474"/>
      <c r="CX340" s="474"/>
    </row>
    <row r="341" spans="1:102" x14ac:dyDescent="0.25">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c r="BS341" s="474"/>
      <c r="BT341" s="474"/>
      <c r="BU341" s="474"/>
      <c r="BV341" s="474"/>
      <c r="BW341" s="474"/>
      <c r="BX341" s="474"/>
      <c r="BY341" s="474"/>
      <c r="BZ341" s="474"/>
      <c r="CA341" s="474"/>
      <c r="CB341" s="474"/>
      <c r="CC341" s="474"/>
      <c r="CD341" s="474"/>
      <c r="CE341" s="474"/>
      <c r="CF341" s="474"/>
      <c r="CG341" s="474"/>
      <c r="CH341" s="474"/>
      <c r="CI341" s="474"/>
      <c r="CJ341" s="474"/>
      <c r="CK341" s="474"/>
      <c r="CL341" s="474"/>
      <c r="CM341" s="474"/>
      <c r="CN341" s="474"/>
      <c r="CO341" s="474"/>
      <c r="CP341" s="474"/>
      <c r="CQ341" s="474"/>
      <c r="CR341" s="474"/>
      <c r="CS341" s="474"/>
      <c r="CT341" s="474"/>
      <c r="CU341" s="474"/>
      <c r="CV341" s="474"/>
      <c r="CW341" s="474"/>
      <c r="CX341" s="474"/>
    </row>
    <row r="342" spans="1:102" x14ac:dyDescent="0.25">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c r="W342" s="474"/>
      <c r="X342" s="474"/>
      <c r="Y342" s="474"/>
      <c r="Z342" s="474"/>
      <c r="AA342" s="474"/>
      <c r="AB342" s="474"/>
      <c r="AC342" s="474"/>
      <c r="AD342" s="474"/>
      <c r="AE342" s="474"/>
      <c r="AF342" s="474"/>
      <c r="AG342" s="474"/>
      <c r="AH342" s="474"/>
      <c r="AI342" s="474"/>
      <c r="AJ342" s="474"/>
      <c r="AK342" s="474"/>
      <c r="AL342" s="474"/>
      <c r="AM342" s="474"/>
      <c r="AN342" s="474"/>
      <c r="AO342" s="474"/>
      <c r="AP342" s="474"/>
      <c r="AQ342" s="474"/>
      <c r="AR342" s="474"/>
      <c r="AS342" s="474"/>
      <c r="AT342" s="474"/>
      <c r="AU342" s="474"/>
      <c r="AV342" s="474"/>
      <c r="AW342" s="474"/>
      <c r="AX342" s="474"/>
      <c r="AY342" s="474"/>
      <c r="AZ342" s="474"/>
      <c r="BA342" s="474"/>
      <c r="BB342" s="474"/>
      <c r="BC342" s="474"/>
      <c r="BD342" s="474"/>
      <c r="BE342" s="474"/>
      <c r="BF342" s="474"/>
      <c r="BG342" s="474"/>
      <c r="BH342" s="474"/>
      <c r="BI342" s="474"/>
      <c r="BJ342" s="474"/>
      <c r="BK342" s="474"/>
      <c r="BL342" s="474"/>
      <c r="BM342" s="474"/>
      <c r="BN342" s="474"/>
      <c r="BO342" s="474"/>
      <c r="BP342" s="474"/>
      <c r="BQ342" s="474"/>
      <c r="BR342" s="474"/>
      <c r="BS342" s="474"/>
      <c r="BT342" s="474"/>
      <c r="BU342" s="474"/>
      <c r="BV342" s="474"/>
      <c r="BW342" s="474"/>
      <c r="BX342" s="474"/>
      <c r="BY342" s="474"/>
      <c r="BZ342" s="474"/>
      <c r="CA342" s="474"/>
      <c r="CB342" s="474"/>
      <c r="CC342" s="474"/>
      <c r="CD342" s="474"/>
      <c r="CE342" s="474"/>
      <c r="CF342" s="474"/>
      <c r="CG342" s="474"/>
      <c r="CH342" s="474"/>
      <c r="CI342" s="474"/>
      <c r="CJ342" s="474"/>
      <c r="CK342" s="474"/>
      <c r="CL342" s="474"/>
      <c r="CM342" s="474"/>
      <c r="CN342" s="474"/>
      <c r="CO342" s="474"/>
      <c r="CP342" s="474"/>
      <c r="CQ342" s="474"/>
      <c r="CR342" s="474"/>
      <c r="CS342" s="474"/>
      <c r="CT342" s="474"/>
      <c r="CU342" s="474"/>
      <c r="CV342" s="474"/>
      <c r="CW342" s="474"/>
      <c r="CX342" s="474"/>
    </row>
    <row r="343" spans="1:102" x14ac:dyDescent="0.25">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c r="W343" s="474"/>
      <c r="X343" s="474"/>
      <c r="Y343" s="474"/>
      <c r="Z343" s="474"/>
      <c r="AA343" s="474"/>
      <c r="AB343" s="474"/>
      <c r="AC343" s="474"/>
      <c r="AD343" s="474"/>
      <c r="AE343" s="474"/>
      <c r="AF343" s="474"/>
      <c r="AG343" s="474"/>
      <c r="AH343" s="474"/>
      <c r="AI343" s="474"/>
      <c r="AJ343" s="474"/>
      <c r="AK343" s="474"/>
      <c r="AL343" s="474"/>
      <c r="AM343" s="474"/>
      <c r="AN343" s="474"/>
      <c r="AO343" s="474"/>
      <c r="AP343" s="474"/>
      <c r="AQ343" s="474"/>
      <c r="AR343" s="474"/>
      <c r="AS343" s="474"/>
      <c r="AT343" s="474"/>
      <c r="AU343" s="474"/>
      <c r="AV343" s="474"/>
      <c r="AW343" s="474"/>
      <c r="AX343" s="474"/>
      <c r="AY343" s="474"/>
      <c r="AZ343" s="474"/>
      <c r="BA343" s="474"/>
      <c r="BB343" s="474"/>
      <c r="BC343" s="474"/>
      <c r="BD343" s="474"/>
      <c r="BE343" s="474"/>
      <c r="BF343" s="474"/>
      <c r="BG343" s="474"/>
      <c r="BH343" s="474"/>
      <c r="BI343" s="474"/>
      <c r="BJ343" s="474"/>
      <c r="BK343" s="474"/>
      <c r="BL343" s="474"/>
      <c r="BM343" s="474"/>
      <c r="BN343" s="474"/>
      <c r="BO343" s="474"/>
      <c r="BP343" s="474"/>
      <c r="BQ343" s="474"/>
      <c r="BR343" s="474"/>
      <c r="BS343" s="474"/>
      <c r="BT343" s="474"/>
      <c r="BU343" s="474"/>
      <c r="BV343" s="474"/>
      <c r="BW343" s="474"/>
      <c r="BX343" s="474"/>
      <c r="BY343" s="474"/>
      <c r="BZ343" s="474"/>
      <c r="CA343" s="474"/>
      <c r="CB343" s="474"/>
      <c r="CC343" s="474"/>
      <c r="CD343" s="474"/>
      <c r="CE343" s="474"/>
      <c r="CF343" s="474"/>
      <c r="CG343" s="474"/>
      <c r="CH343" s="474"/>
      <c r="CI343" s="474"/>
      <c r="CJ343" s="474"/>
      <c r="CK343" s="474"/>
      <c r="CL343" s="474"/>
      <c r="CM343" s="474"/>
      <c r="CN343" s="474"/>
      <c r="CO343" s="474"/>
      <c r="CP343" s="474"/>
      <c r="CQ343" s="474"/>
      <c r="CR343" s="474"/>
      <c r="CS343" s="474"/>
      <c r="CT343" s="474"/>
      <c r="CU343" s="474"/>
      <c r="CV343" s="474"/>
      <c r="CW343" s="474"/>
      <c r="CX343" s="474"/>
    </row>
    <row r="344" spans="1:102" x14ac:dyDescent="0.25">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c r="W344" s="474"/>
      <c r="X344" s="474"/>
      <c r="Y344" s="474"/>
      <c r="Z344" s="474"/>
      <c r="AA344" s="474"/>
      <c r="AB344" s="474"/>
      <c r="AC344" s="474"/>
      <c r="AD344" s="474"/>
      <c r="AE344" s="474"/>
      <c r="AF344" s="474"/>
      <c r="AG344" s="474"/>
      <c r="AH344" s="474"/>
      <c r="AI344" s="474"/>
      <c r="AJ344" s="474"/>
      <c r="AK344" s="474"/>
      <c r="AL344" s="474"/>
      <c r="AM344" s="474"/>
      <c r="AN344" s="474"/>
      <c r="AO344" s="474"/>
      <c r="AP344" s="474"/>
      <c r="AQ344" s="474"/>
      <c r="AR344" s="474"/>
      <c r="AS344" s="474"/>
      <c r="AT344" s="474"/>
      <c r="AU344" s="474"/>
      <c r="AV344" s="474"/>
      <c r="AW344" s="474"/>
      <c r="AX344" s="474"/>
      <c r="AY344" s="474"/>
      <c r="AZ344" s="474"/>
      <c r="BA344" s="474"/>
      <c r="BB344" s="474"/>
      <c r="BC344" s="474"/>
      <c r="BD344" s="474"/>
      <c r="BE344" s="474"/>
      <c r="BF344" s="474"/>
      <c r="BG344" s="474"/>
      <c r="BH344" s="474"/>
      <c r="BI344" s="474"/>
      <c r="BJ344" s="474"/>
      <c r="BK344" s="474"/>
      <c r="BL344" s="474"/>
      <c r="BM344" s="474"/>
      <c r="BN344" s="474"/>
      <c r="BO344" s="474"/>
      <c r="BP344" s="474"/>
      <c r="BQ344" s="474"/>
      <c r="BR344" s="474"/>
      <c r="BS344" s="474"/>
      <c r="BT344" s="474"/>
      <c r="BU344" s="474"/>
      <c r="BV344" s="474"/>
      <c r="BW344" s="474"/>
      <c r="BX344" s="474"/>
      <c r="BY344" s="474"/>
      <c r="BZ344" s="474"/>
      <c r="CA344" s="474"/>
      <c r="CB344" s="474"/>
      <c r="CC344" s="474"/>
      <c r="CD344" s="474"/>
      <c r="CE344" s="474"/>
      <c r="CF344" s="474"/>
      <c r="CG344" s="474"/>
      <c r="CH344" s="474"/>
      <c r="CI344" s="474"/>
      <c r="CJ344" s="474"/>
      <c r="CK344" s="474"/>
      <c r="CL344" s="474"/>
      <c r="CM344" s="474"/>
      <c r="CN344" s="474"/>
      <c r="CO344" s="474"/>
      <c r="CP344" s="474"/>
      <c r="CQ344" s="474"/>
      <c r="CR344" s="474"/>
      <c r="CS344" s="474"/>
      <c r="CT344" s="474"/>
      <c r="CU344" s="474"/>
      <c r="CV344" s="474"/>
      <c r="CW344" s="474"/>
      <c r="CX344" s="474"/>
    </row>
    <row r="345" spans="1:102" x14ac:dyDescent="0.25">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c r="W345" s="474"/>
      <c r="X345" s="474"/>
      <c r="Y345" s="474"/>
      <c r="Z345" s="474"/>
      <c r="AA345" s="474"/>
      <c r="AB345" s="474"/>
      <c r="AC345" s="474"/>
      <c r="AD345" s="474"/>
      <c r="AE345" s="474"/>
      <c r="AF345" s="474"/>
      <c r="AG345" s="474"/>
      <c r="AH345" s="474"/>
      <c r="AI345" s="474"/>
      <c r="AJ345" s="474"/>
      <c r="AK345" s="474"/>
      <c r="AL345" s="474"/>
      <c r="AM345" s="474"/>
      <c r="AN345" s="474"/>
      <c r="AO345" s="474"/>
      <c r="AP345" s="474"/>
      <c r="AQ345" s="474"/>
      <c r="AR345" s="474"/>
      <c r="AS345" s="474"/>
      <c r="AT345" s="474"/>
      <c r="AU345" s="474"/>
      <c r="AV345" s="474"/>
      <c r="AW345" s="474"/>
      <c r="AX345" s="474"/>
      <c r="AY345" s="474"/>
      <c r="AZ345" s="474"/>
      <c r="BA345" s="474"/>
      <c r="BB345" s="474"/>
      <c r="BC345" s="474"/>
      <c r="BD345" s="474"/>
      <c r="BE345" s="474"/>
      <c r="BF345" s="474"/>
      <c r="BG345" s="474"/>
      <c r="BH345" s="474"/>
      <c r="BI345" s="474"/>
      <c r="BJ345" s="474"/>
      <c r="BK345" s="474"/>
      <c r="BL345" s="474"/>
      <c r="BM345" s="474"/>
      <c r="BN345" s="474"/>
      <c r="BO345" s="474"/>
      <c r="BP345" s="474"/>
      <c r="BQ345" s="474"/>
      <c r="BR345" s="474"/>
      <c r="BS345" s="474"/>
      <c r="BT345" s="474"/>
      <c r="BU345" s="474"/>
      <c r="BV345" s="474"/>
      <c r="BW345" s="474"/>
      <c r="BX345" s="474"/>
      <c r="BY345" s="474"/>
      <c r="BZ345" s="474"/>
      <c r="CA345" s="474"/>
      <c r="CB345" s="474"/>
      <c r="CC345" s="474"/>
      <c r="CD345" s="474"/>
      <c r="CE345" s="474"/>
      <c r="CF345" s="474"/>
      <c r="CG345" s="474"/>
      <c r="CH345" s="474"/>
      <c r="CI345" s="474"/>
      <c r="CJ345" s="474"/>
      <c r="CK345" s="474"/>
      <c r="CL345" s="474"/>
      <c r="CM345" s="474"/>
      <c r="CN345" s="474"/>
      <c r="CO345" s="474"/>
      <c r="CP345" s="474"/>
      <c r="CQ345" s="474"/>
      <c r="CR345" s="474"/>
      <c r="CS345" s="474"/>
      <c r="CT345" s="474"/>
      <c r="CU345" s="474"/>
      <c r="CV345" s="474"/>
      <c r="CW345" s="474"/>
      <c r="CX345" s="474"/>
    </row>
    <row r="346" spans="1:102" x14ac:dyDescent="0.25">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c r="W346" s="474"/>
      <c r="X346" s="474"/>
      <c r="Y346" s="474"/>
      <c r="Z346" s="474"/>
      <c r="AA346" s="474"/>
      <c r="AB346" s="474"/>
      <c r="AC346" s="474"/>
      <c r="AD346" s="474"/>
      <c r="AE346" s="474"/>
      <c r="AF346" s="474"/>
      <c r="AG346" s="474"/>
      <c r="AH346" s="474"/>
      <c r="AI346" s="474"/>
      <c r="AJ346" s="474"/>
      <c r="AK346" s="474"/>
      <c r="AL346" s="474"/>
      <c r="AM346" s="474"/>
      <c r="AN346" s="474"/>
      <c r="AO346" s="474"/>
      <c r="AP346" s="474"/>
      <c r="AQ346" s="474"/>
      <c r="AR346" s="474"/>
      <c r="AS346" s="474"/>
      <c r="AT346" s="474"/>
      <c r="AU346" s="474"/>
      <c r="AV346" s="474"/>
      <c r="AW346" s="474"/>
      <c r="AX346" s="474"/>
      <c r="AY346" s="474"/>
      <c r="AZ346" s="474"/>
      <c r="BA346" s="474"/>
      <c r="BB346" s="474"/>
      <c r="BC346" s="474"/>
      <c r="BD346" s="474"/>
      <c r="BE346" s="474"/>
      <c r="BF346" s="474"/>
      <c r="BG346" s="474"/>
      <c r="BH346" s="474"/>
      <c r="BI346" s="474"/>
      <c r="BJ346" s="474"/>
      <c r="BK346" s="474"/>
      <c r="BL346" s="474"/>
      <c r="BM346" s="474"/>
      <c r="BN346" s="474"/>
      <c r="BO346" s="474"/>
      <c r="BP346" s="474"/>
      <c r="BQ346" s="474"/>
      <c r="BR346" s="474"/>
      <c r="BS346" s="474"/>
      <c r="BT346" s="474"/>
      <c r="BU346" s="474"/>
      <c r="BV346" s="474"/>
      <c r="BW346" s="474"/>
      <c r="BX346" s="474"/>
      <c r="BY346" s="474"/>
      <c r="BZ346" s="474"/>
      <c r="CA346" s="474"/>
      <c r="CB346" s="474"/>
      <c r="CC346" s="474"/>
      <c r="CD346" s="474"/>
      <c r="CE346" s="474"/>
      <c r="CF346" s="474"/>
      <c r="CG346" s="474"/>
      <c r="CH346" s="474"/>
      <c r="CI346" s="474"/>
      <c r="CJ346" s="474"/>
      <c r="CK346" s="474"/>
      <c r="CL346" s="474"/>
      <c r="CM346" s="474"/>
      <c r="CN346" s="474"/>
      <c r="CO346" s="474"/>
      <c r="CP346" s="474"/>
      <c r="CQ346" s="474"/>
      <c r="CR346" s="474"/>
      <c r="CS346" s="474"/>
      <c r="CT346" s="474"/>
      <c r="CU346" s="474"/>
      <c r="CV346" s="474"/>
      <c r="CW346" s="474"/>
      <c r="CX346" s="474"/>
    </row>
    <row r="347" spans="1:102" x14ac:dyDescent="0.25">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c r="W347" s="474"/>
      <c r="X347" s="474"/>
      <c r="Y347" s="474"/>
      <c r="Z347" s="474"/>
      <c r="AA347" s="474"/>
      <c r="AB347" s="474"/>
      <c r="AC347" s="474"/>
      <c r="AD347" s="474"/>
      <c r="AE347" s="474"/>
      <c r="AF347" s="474"/>
      <c r="AG347" s="474"/>
      <c r="AH347" s="474"/>
      <c r="AI347" s="474"/>
      <c r="AJ347" s="474"/>
      <c r="AK347" s="474"/>
      <c r="AL347" s="474"/>
      <c r="AM347" s="474"/>
      <c r="AN347" s="474"/>
      <c r="AO347" s="474"/>
      <c r="AP347" s="474"/>
      <c r="AQ347" s="474"/>
      <c r="AR347" s="474"/>
      <c r="AS347" s="474"/>
      <c r="AT347" s="474"/>
      <c r="AU347" s="474"/>
      <c r="AV347" s="474"/>
      <c r="AW347" s="474"/>
      <c r="AX347" s="474"/>
      <c r="AY347" s="474"/>
      <c r="AZ347" s="474"/>
      <c r="BA347" s="474"/>
      <c r="BB347" s="474"/>
      <c r="BC347" s="474"/>
      <c r="BD347" s="474"/>
      <c r="BE347" s="474"/>
      <c r="BF347" s="474"/>
      <c r="BG347" s="474"/>
      <c r="BH347" s="474"/>
      <c r="BI347" s="474"/>
      <c r="BJ347" s="474"/>
      <c r="BK347" s="474"/>
      <c r="BL347" s="474"/>
      <c r="BM347" s="474"/>
      <c r="BN347" s="474"/>
      <c r="BO347" s="474"/>
      <c r="BP347" s="474"/>
      <c r="BQ347" s="474"/>
      <c r="BR347" s="474"/>
      <c r="BS347" s="474"/>
      <c r="BT347" s="474"/>
      <c r="BU347" s="474"/>
      <c r="BV347" s="474"/>
      <c r="BW347" s="474"/>
      <c r="BX347" s="474"/>
      <c r="BY347" s="474"/>
      <c r="BZ347" s="474"/>
      <c r="CA347" s="474"/>
      <c r="CB347" s="474"/>
      <c r="CC347" s="474"/>
      <c r="CD347" s="474"/>
      <c r="CE347" s="474"/>
      <c r="CF347" s="474"/>
      <c r="CG347" s="474"/>
      <c r="CH347" s="474"/>
      <c r="CI347" s="474"/>
      <c r="CJ347" s="474"/>
      <c r="CK347" s="474"/>
      <c r="CL347" s="474"/>
      <c r="CM347" s="474"/>
      <c r="CN347" s="474"/>
      <c r="CO347" s="474"/>
      <c r="CP347" s="474"/>
      <c r="CQ347" s="474"/>
      <c r="CR347" s="474"/>
      <c r="CS347" s="474"/>
      <c r="CT347" s="474"/>
      <c r="CU347" s="474"/>
      <c r="CV347" s="474"/>
      <c r="CW347" s="474"/>
      <c r="CX347" s="474"/>
    </row>
    <row r="348" spans="1:102" x14ac:dyDescent="0.25">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c r="W348" s="474"/>
      <c r="X348" s="474"/>
      <c r="Y348" s="474"/>
      <c r="Z348" s="474"/>
      <c r="AA348" s="474"/>
      <c r="AB348" s="474"/>
      <c r="AC348" s="474"/>
      <c r="AD348" s="474"/>
      <c r="AE348" s="474"/>
      <c r="AF348" s="474"/>
      <c r="AG348" s="474"/>
      <c r="AH348" s="474"/>
      <c r="AI348" s="474"/>
      <c r="AJ348" s="474"/>
      <c r="AK348" s="474"/>
      <c r="AL348" s="474"/>
      <c r="AM348" s="474"/>
      <c r="AN348" s="474"/>
      <c r="AO348" s="474"/>
      <c r="AP348" s="474"/>
      <c r="AQ348" s="474"/>
      <c r="AR348" s="474"/>
      <c r="AS348" s="474"/>
      <c r="AT348" s="474"/>
      <c r="AU348" s="474"/>
      <c r="AV348" s="474"/>
      <c r="AW348" s="474"/>
      <c r="AX348" s="474"/>
      <c r="AY348" s="474"/>
      <c r="AZ348" s="474"/>
      <c r="BA348" s="474"/>
      <c r="BB348" s="474"/>
      <c r="BC348" s="474"/>
      <c r="BD348" s="474"/>
      <c r="BE348" s="474"/>
      <c r="BF348" s="474"/>
      <c r="BG348" s="474"/>
      <c r="BH348" s="474"/>
      <c r="BI348" s="474"/>
      <c r="BJ348" s="474"/>
      <c r="BK348" s="474"/>
      <c r="BL348" s="474"/>
      <c r="BM348" s="474"/>
      <c r="BN348" s="474"/>
      <c r="BO348" s="474"/>
      <c r="BP348" s="474"/>
      <c r="BQ348" s="474"/>
      <c r="BR348" s="474"/>
      <c r="BS348" s="474"/>
      <c r="BT348" s="474"/>
      <c r="BU348" s="474"/>
      <c r="BV348" s="474"/>
      <c r="BW348" s="474"/>
      <c r="BX348" s="474"/>
      <c r="BY348" s="474"/>
      <c r="BZ348" s="474"/>
      <c r="CA348" s="474"/>
      <c r="CB348" s="474"/>
      <c r="CC348" s="474"/>
      <c r="CD348" s="474"/>
      <c r="CE348" s="474"/>
      <c r="CF348" s="474"/>
      <c r="CG348" s="474"/>
      <c r="CH348" s="474"/>
      <c r="CI348" s="474"/>
      <c r="CJ348" s="474"/>
      <c r="CK348" s="474"/>
      <c r="CL348" s="474"/>
      <c r="CM348" s="474"/>
      <c r="CN348" s="474"/>
      <c r="CO348" s="474"/>
      <c r="CP348" s="474"/>
      <c r="CQ348" s="474"/>
      <c r="CR348" s="474"/>
      <c r="CS348" s="474"/>
      <c r="CT348" s="474"/>
      <c r="CU348" s="474"/>
      <c r="CV348" s="474"/>
      <c r="CW348" s="474"/>
      <c r="CX348" s="474"/>
    </row>
    <row r="349" spans="1:102" x14ac:dyDescent="0.25">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c r="W349" s="474"/>
      <c r="X349" s="474"/>
      <c r="Y349" s="474"/>
      <c r="Z349" s="474"/>
      <c r="AA349" s="474"/>
      <c r="AB349" s="474"/>
      <c r="AC349" s="474"/>
      <c r="AD349" s="474"/>
      <c r="AE349" s="474"/>
      <c r="AF349" s="474"/>
      <c r="AG349" s="474"/>
      <c r="AH349" s="474"/>
      <c r="AI349" s="474"/>
      <c r="AJ349" s="474"/>
      <c r="AK349" s="474"/>
      <c r="AL349" s="474"/>
      <c r="AM349" s="474"/>
      <c r="AN349" s="474"/>
      <c r="AO349" s="474"/>
      <c r="AP349" s="474"/>
      <c r="AQ349" s="474"/>
      <c r="AR349" s="474"/>
      <c r="AS349" s="474"/>
      <c r="AT349" s="474"/>
      <c r="AU349" s="474"/>
      <c r="AV349" s="474"/>
      <c r="AW349" s="474"/>
      <c r="AX349" s="474"/>
      <c r="AY349" s="474"/>
      <c r="AZ349" s="474"/>
      <c r="BA349" s="474"/>
      <c r="BB349" s="474"/>
      <c r="BC349" s="474"/>
      <c r="BD349" s="474"/>
      <c r="BE349" s="474"/>
      <c r="BF349" s="474"/>
      <c r="BG349" s="474"/>
      <c r="BH349" s="474"/>
      <c r="BI349" s="474"/>
      <c r="BJ349" s="474"/>
      <c r="BK349" s="474"/>
      <c r="BL349" s="474"/>
      <c r="BM349" s="474"/>
      <c r="BN349" s="474"/>
      <c r="BO349" s="474"/>
      <c r="BP349" s="474"/>
      <c r="BQ349" s="474"/>
      <c r="BR349" s="474"/>
      <c r="BS349" s="474"/>
      <c r="BT349" s="474"/>
      <c r="BU349" s="474"/>
      <c r="BV349" s="474"/>
      <c r="BW349" s="474"/>
      <c r="BX349" s="474"/>
      <c r="BY349" s="474"/>
      <c r="BZ349" s="474"/>
      <c r="CA349" s="474"/>
      <c r="CB349" s="474"/>
      <c r="CC349" s="474"/>
      <c r="CD349" s="474"/>
      <c r="CE349" s="474"/>
      <c r="CF349" s="474"/>
      <c r="CG349" s="474"/>
      <c r="CH349" s="474"/>
      <c r="CI349" s="474"/>
      <c r="CJ349" s="474"/>
      <c r="CK349" s="474"/>
      <c r="CL349" s="474"/>
      <c r="CM349" s="474"/>
      <c r="CN349" s="474"/>
      <c r="CO349" s="474"/>
      <c r="CP349" s="474"/>
      <c r="CQ349" s="474"/>
      <c r="CR349" s="474"/>
      <c r="CS349" s="474"/>
      <c r="CT349" s="474"/>
      <c r="CU349" s="474"/>
      <c r="CV349" s="474"/>
      <c r="CW349" s="474"/>
      <c r="CX349" s="474"/>
    </row>
    <row r="350" spans="1:102" x14ac:dyDescent="0.25">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c r="W350" s="474"/>
      <c r="X350" s="474"/>
      <c r="Y350" s="474"/>
      <c r="Z350" s="474"/>
      <c r="AA350" s="474"/>
      <c r="AB350" s="474"/>
      <c r="AC350" s="474"/>
      <c r="AD350" s="474"/>
      <c r="AE350" s="474"/>
      <c r="AF350" s="474"/>
      <c r="AG350" s="474"/>
      <c r="AH350" s="474"/>
      <c r="AI350" s="474"/>
      <c r="AJ350" s="474"/>
      <c r="AK350" s="474"/>
      <c r="AL350" s="474"/>
      <c r="AM350" s="474"/>
      <c r="AN350" s="474"/>
      <c r="AO350" s="474"/>
      <c r="AP350" s="474"/>
      <c r="AQ350" s="474"/>
      <c r="AR350" s="474"/>
      <c r="AS350" s="474"/>
      <c r="AT350" s="474"/>
      <c r="AU350" s="474"/>
      <c r="AV350" s="474"/>
      <c r="AW350" s="474"/>
      <c r="AX350" s="474"/>
      <c r="AY350" s="474"/>
      <c r="AZ350" s="474"/>
      <c r="BA350" s="474"/>
      <c r="BB350" s="474"/>
      <c r="BC350" s="474"/>
      <c r="BD350" s="474"/>
      <c r="BE350" s="474"/>
      <c r="BF350" s="474"/>
      <c r="BG350" s="474"/>
      <c r="BH350" s="474"/>
      <c r="BI350" s="474"/>
      <c r="BJ350" s="474"/>
      <c r="BK350" s="474"/>
      <c r="BL350" s="474"/>
      <c r="BM350" s="474"/>
      <c r="BN350" s="474"/>
      <c r="BO350" s="474"/>
      <c r="BP350" s="474"/>
      <c r="BQ350" s="474"/>
      <c r="BR350" s="474"/>
      <c r="BS350" s="474"/>
      <c r="BT350" s="474"/>
      <c r="BU350" s="474"/>
      <c r="BV350" s="474"/>
      <c r="BW350" s="474"/>
      <c r="BX350" s="474"/>
      <c r="BY350" s="474"/>
      <c r="BZ350" s="474"/>
      <c r="CA350" s="474"/>
      <c r="CB350" s="474"/>
      <c r="CC350" s="474"/>
      <c r="CD350" s="474"/>
      <c r="CE350" s="474"/>
      <c r="CF350" s="474"/>
      <c r="CG350" s="474"/>
      <c r="CH350" s="474"/>
      <c r="CI350" s="474"/>
      <c r="CJ350" s="474"/>
      <c r="CK350" s="474"/>
      <c r="CL350" s="474"/>
      <c r="CM350" s="474"/>
      <c r="CN350" s="474"/>
      <c r="CO350" s="474"/>
      <c r="CP350" s="474"/>
      <c r="CQ350" s="474"/>
      <c r="CR350" s="474"/>
      <c r="CS350" s="474"/>
      <c r="CT350" s="474"/>
      <c r="CU350" s="474"/>
      <c r="CV350" s="474"/>
      <c r="CW350" s="474"/>
      <c r="CX350" s="474"/>
    </row>
    <row r="351" spans="1:102" x14ac:dyDescent="0.25">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c r="W351" s="474"/>
      <c r="X351" s="474"/>
      <c r="Y351" s="474"/>
      <c r="Z351" s="474"/>
      <c r="AA351" s="474"/>
      <c r="AB351" s="474"/>
      <c r="AC351" s="474"/>
      <c r="AD351" s="474"/>
      <c r="AE351" s="474"/>
      <c r="AF351" s="474"/>
      <c r="AG351" s="474"/>
      <c r="AH351" s="474"/>
      <c r="AI351" s="474"/>
      <c r="AJ351" s="474"/>
      <c r="AK351" s="474"/>
      <c r="AL351" s="474"/>
      <c r="AM351" s="474"/>
      <c r="AN351" s="474"/>
      <c r="AO351" s="474"/>
      <c r="AP351" s="474"/>
      <c r="AQ351" s="474"/>
      <c r="AR351" s="474"/>
      <c r="AS351" s="474"/>
      <c r="AT351" s="474"/>
      <c r="AU351" s="474"/>
      <c r="AV351" s="474"/>
      <c r="AW351" s="474"/>
      <c r="AX351" s="474"/>
      <c r="AY351" s="474"/>
      <c r="AZ351" s="474"/>
      <c r="BA351" s="474"/>
      <c r="BB351" s="474"/>
      <c r="BC351" s="474"/>
      <c r="BD351" s="474"/>
      <c r="BE351" s="474"/>
      <c r="BF351" s="474"/>
      <c r="BG351" s="474"/>
      <c r="BH351" s="474"/>
      <c r="BI351" s="474"/>
      <c r="BJ351" s="474"/>
      <c r="BK351" s="474"/>
      <c r="BL351" s="474"/>
      <c r="BM351" s="474"/>
      <c r="BN351" s="474"/>
      <c r="BO351" s="474"/>
      <c r="BP351" s="474"/>
      <c r="BQ351" s="474"/>
      <c r="BR351" s="474"/>
      <c r="BS351" s="474"/>
      <c r="BT351" s="474"/>
      <c r="BU351" s="474"/>
      <c r="BV351" s="474"/>
      <c r="BW351" s="474"/>
      <c r="BX351" s="474"/>
      <c r="BY351" s="474"/>
      <c r="BZ351" s="474"/>
      <c r="CA351" s="474"/>
      <c r="CB351" s="474"/>
      <c r="CC351" s="474"/>
      <c r="CD351" s="474"/>
      <c r="CE351" s="474"/>
      <c r="CF351" s="474"/>
      <c r="CG351" s="474"/>
      <c r="CH351" s="474"/>
      <c r="CI351" s="474"/>
      <c r="CJ351" s="474"/>
      <c r="CK351" s="474"/>
      <c r="CL351" s="474"/>
      <c r="CM351" s="474"/>
      <c r="CN351" s="474"/>
      <c r="CO351" s="474"/>
      <c r="CP351" s="474"/>
      <c r="CQ351" s="474"/>
      <c r="CR351" s="474"/>
      <c r="CS351" s="474"/>
      <c r="CT351" s="474"/>
      <c r="CU351" s="474"/>
      <c r="CV351" s="474"/>
      <c r="CW351" s="474"/>
      <c r="CX351" s="474"/>
    </row>
    <row r="352" spans="1:102" x14ac:dyDescent="0.25">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c r="W352" s="474"/>
      <c r="X352" s="474"/>
      <c r="Y352" s="474"/>
      <c r="Z352" s="474"/>
      <c r="AA352" s="474"/>
      <c r="AB352" s="474"/>
      <c r="AC352" s="474"/>
      <c r="AD352" s="474"/>
      <c r="AE352" s="474"/>
      <c r="AF352" s="474"/>
      <c r="AG352" s="474"/>
      <c r="AH352" s="474"/>
      <c r="AI352" s="474"/>
      <c r="AJ352" s="474"/>
      <c r="AK352" s="474"/>
      <c r="AL352" s="474"/>
      <c r="AM352" s="474"/>
      <c r="AN352" s="474"/>
      <c r="AO352" s="474"/>
      <c r="AP352" s="474"/>
      <c r="AQ352" s="474"/>
      <c r="AR352" s="474"/>
      <c r="AS352" s="474"/>
      <c r="AT352" s="474"/>
      <c r="AU352" s="474"/>
      <c r="AV352" s="474"/>
      <c r="AW352" s="474"/>
      <c r="AX352" s="474"/>
      <c r="AY352" s="474"/>
      <c r="AZ352" s="474"/>
      <c r="BA352" s="474"/>
      <c r="BB352" s="474"/>
      <c r="BC352" s="474"/>
      <c r="BD352" s="474"/>
      <c r="BE352" s="474"/>
      <c r="BF352" s="474"/>
      <c r="BG352" s="474"/>
      <c r="BH352" s="474"/>
      <c r="BI352" s="474"/>
      <c r="BJ352" s="474"/>
      <c r="BK352" s="474"/>
      <c r="BL352" s="474"/>
      <c r="BM352" s="474"/>
      <c r="BN352" s="474"/>
      <c r="BO352" s="474"/>
      <c r="BP352" s="474"/>
      <c r="BQ352" s="474"/>
      <c r="BR352" s="474"/>
      <c r="BS352" s="474"/>
      <c r="BT352" s="474"/>
      <c r="BU352" s="474"/>
      <c r="BV352" s="474"/>
      <c r="BW352" s="474"/>
      <c r="BX352" s="474"/>
      <c r="BY352" s="474"/>
      <c r="BZ352" s="474"/>
      <c r="CA352" s="474"/>
      <c r="CB352" s="474"/>
      <c r="CC352" s="474"/>
      <c r="CD352" s="474"/>
      <c r="CE352" s="474"/>
      <c r="CF352" s="474"/>
      <c r="CG352" s="474"/>
      <c r="CH352" s="474"/>
      <c r="CI352" s="474"/>
      <c r="CJ352" s="474"/>
      <c r="CK352" s="474"/>
      <c r="CL352" s="474"/>
      <c r="CM352" s="474"/>
      <c r="CN352" s="474"/>
      <c r="CO352" s="474"/>
      <c r="CP352" s="474"/>
      <c r="CQ352" s="474"/>
      <c r="CR352" s="474"/>
      <c r="CS352" s="474"/>
      <c r="CT352" s="474"/>
      <c r="CU352" s="474"/>
      <c r="CV352" s="474"/>
      <c r="CW352" s="474"/>
      <c r="CX352" s="474"/>
    </row>
    <row r="353" spans="1:102" x14ac:dyDescent="0.25">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c r="W353" s="474"/>
      <c r="X353" s="474"/>
      <c r="Y353" s="474"/>
      <c r="Z353" s="474"/>
      <c r="AA353" s="474"/>
      <c r="AB353" s="474"/>
      <c r="AC353" s="474"/>
      <c r="AD353" s="474"/>
      <c r="AE353" s="474"/>
      <c r="AF353" s="474"/>
      <c r="AG353" s="474"/>
      <c r="AH353" s="474"/>
      <c r="AI353" s="474"/>
      <c r="AJ353" s="474"/>
      <c r="AK353" s="474"/>
      <c r="AL353" s="474"/>
      <c r="AM353" s="474"/>
      <c r="AN353" s="474"/>
      <c r="AO353" s="474"/>
      <c r="AP353" s="474"/>
      <c r="AQ353" s="474"/>
      <c r="AR353" s="474"/>
      <c r="AS353" s="474"/>
      <c r="AT353" s="474"/>
      <c r="AU353" s="474"/>
      <c r="AV353" s="474"/>
      <c r="AW353" s="474"/>
      <c r="AX353" s="474"/>
      <c r="AY353" s="474"/>
      <c r="AZ353" s="474"/>
      <c r="BA353" s="474"/>
      <c r="BB353" s="474"/>
      <c r="BC353" s="474"/>
      <c r="BD353" s="474"/>
      <c r="BE353" s="474"/>
      <c r="BF353" s="474"/>
      <c r="BG353" s="474"/>
      <c r="BH353" s="474"/>
      <c r="BI353" s="474"/>
      <c r="BJ353" s="474"/>
      <c r="BK353" s="474"/>
      <c r="BL353" s="474"/>
      <c r="BM353" s="474"/>
      <c r="BN353" s="474"/>
      <c r="BO353" s="474"/>
      <c r="BP353" s="474"/>
      <c r="BQ353" s="474"/>
      <c r="BR353" s="474"/>
      <c r="BS353" s="474"/>
      <c r="BT353" s="474"/>
      <c r="BU353" s="474"/>
      <c r="BV353" s="474"/>
      <c r="BW353" s="474"/>
      <c r="BX353" s="474"/>
      <c r="BY353" s="474"/>
      <c r="BZ353" s="474"/>
      <c r="CA353" s="474"/>
      <c r="CB353" s="474"/>
      <c r="CC353" s="474"/>
      <c r="CD353" s="474"/>
      <c r="CE353" s="474"/>
      <c r="CF353" s="474"/>
      <c r="CG353" s="474"/>
      <c r="CH353" s="474"/>
      <c r="CI353" s="474"/>
      <c r="CJ353" s="474"/>
      <c r="CK353" s="474"/>
      <c r="CL353" s="474"/>
      <c r="CM353" s="474"/>
      <c r="CN353" s="474"/>
      <c r="CO353" s="474"/>
      <c r="CP353" s="474"/>
      <c r="CQ353" s="474"/>
      <c r="CR353" s="474"/>
      <c r="CS353" s="474"/>
      <c r="CT353" s="474"/>
      <c r="CU353" s="474"/>
      <c r="CV353" s="474"/>
      <c r="CW353" s="474"/>
      <c r="CX353" s="474"/>
    </row>
    <row r="354" spans="1:102" x14ac:dyDescent="0.25">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c r="W354" s="474"/>
      <c r="X354" s="474"/>
      <c r="Y354" s="474"/>
      <c r="Z354" s="474"/>
      <c r="AA354" s="474"/>
      <c r="AB354" s="474"/>
      <c r="AC354" s="474"/>
      <c r="AD354" s="474"/>
      <c r="AE354" s="474"/>
      <c r="AF354" s="474"/>
      <c r="AG354" s="474"/>
      <c r="AH354" s="474"/>
      <c r="AI354" s="474"/>
      <c r="AJ354" s="474"/>
      <c r="AK354" s="474"/>
      <c r="AL354" s="474"/>
      <c r="AM354" s="474"/>
      <c r="AN354" s="474"/>
      <c r="AO354" s="474"/>
      <c r="AP354" s="474"/>
      <c r="AQ354" s="474"/>
      <c r="AR354" s="474"/>
      <c r="AS354" s="474"/>
      <c r="AT354" s="474"/>
      <c r="AU354" s="474"/>
      <c r="AV354" s="474"/>
      <c r="AW354" s="474"/>
      <c r="AX354" s="474"/>
      <c r="AY354" s="474"/>
      <c r="AZ354" s="474"/>
      <c r="BA354" s="474"/>
      <c r="BB354" s="474"/>
      <c r="BC354" s="474"/>
      <c r="BD354" s="474"/>
      <c r="BE354" s="474"/>
      <c r="BF354" s="474"/>
      <c r="BG354" s="474"/>
      <c r="BH354" s="474"/>
      <c r="BI354" s="474"/>
      <c r="BJ354" s="474"/>
      <c r="BK354" s="474"/>
      <c r="BL354" s="474"/>
      <c r="BM354" s="474"/>
      <c r="BN354" s="474"/>
      <c r="BO354" s="474"/>
      <c r="BP354" s="474"/>
      <c r="BQ354" s="474"/>
      <c r="BR354" s="474"/>
      <c r="BS354" s="474"/>
      <c r="BT354" s="474"/>
      <c r="BU354" s="474"/>
      <c r="BV354" s="474"/>
      <c r="BW354" s="474"/>
      <c r="BX354" s="474"/>
      <c r="BY354" s="474"/>
      <c r="BZ354" s="474"/>
      <c r="CA354" s="474"/>
      <c r="CB354" s="474"/>
      <c r="CC354" s="474"/>
      <c r="CD354" s="474"/>
      <c r="CE354" s="474"/>
      <c r="CF354" s="474"/>
      <c r="CG354" s="474"/>
      <c r="CH354" s="474"/>
      <c r="CI354" s="474"/>
      <c r="CJ354" s="474"/>
      <c r="CK354" s="474"/>
      <c r="CL354" s="474"/>
      <c r="CM354" s="474"/>
      <c r="CN354" s="474"/>
      <c r="CO354" s="474"/>
      <c r="CP354" s="474"/>
      <c r="CQ354" s="474"/>
      <c r="CR354" s="474"/>
      <c r="CS354" s="474"/>
      <c r="CT354" s="474"/>
      <c r="CU354" s="474"/>
      <c r="CV354" s="474"/>
      <c r="CW354" s="474"/>
      <c r="CX354" s="474"/>
    </row>
    <row r="355" spans="1:102" x14ac:dyDescent="0.25">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c r="W355" s="474"/>
      <c r="X355" s="474"/>
      <c r="Y355" s="474"/>
      <c r="Z355" s="474"/>
      <c r="AA355" s="474"/>
      <c r="AB355" s="474"/>
      <c r="AC355" s="474"/>
      <c r="AD355" s="474"/>
      <c r="AE355" s="474"/>
      <c r="AF355" s="474"/>
      <c r="AG355" s="474"/>
      <c r="AH355" s="474"/>
      <c r="AI355" s="474"/>
      <c r="AJ355" s="474"/>
      <c r="AK355" s="474"/>
      <c r="AL355" s="474"/>
      <c r="AM355" s="474"/>
      <c r="AN355" s="474"/>
      <c r="AO355" s="474"/>
      <c r="AP355" s="474"/>
      <c r="AQ355" s="474"/>
      <c r="AR355" s="474"/>
      <c r="AS355" s="474"/>
      <c r="AT355" s="474"/>
      <c r="AU355" s="474"/>
      <c r="AV355" s="474"/>
      <c r="AW355" s="474"/>
      <c r="AX355" s="474"/>
      <c r="AY355" s="474"/>
      <c r="AZ355" s="474"/>
      <c r="BA355" s="474"/>
      <c r="BB355" s="474"/>
      <c r="BC355" s="474"/>
      <c r="BD355" s="474"/>
      <c r="BE355" s="474"/>
      <c r="BF355" s="474"/>
      <c r="BG355" s="474"/>
      <c r="BH355" s="474"/>
      <c r="BI355" s="474"/>
      <c r="BJ355" s="474"/>
      <c r="BK355" s="474"/>
      <c r="BL355" s="474"/>
      <c r="BM355" s="474"/>
      <c r="BN355" s="474"/>
      <c r="BO355" s="474"/>
      <c r="BP355" s="474"/>
      <c r="BQ355" s="474"/>
      <c r="BR355" s="474"/>
      <c r="BS355" s="474"/>
      <c r="BT355" s="474"/>
      <c r="BU355" s="474"/>
      <c r="BV355" s="474"/>
      <c r="BW355" s="474"/>
      <c r="BX355" s="474"/>
      <c r="BY355" s="474"/>
      <c r="BZ355" s="474"/>
      <c r="CA355" s="474"/>
      <c r="CB355" s="474"/>
      <c r="CC355" s="474"/>
      <c r="CD355" s="474"/>
      <c r="CE355" s="474"/>
      <c r="CF355" s="474"/>
      <c r="CG355" s="474"/>
      <c r="CH355" s="474"/>
      <c r="CI355" s="474"/>
      <c r="CJ355" s="474"/>
      <c r="CK355" s="474"/>
      <c r="CL355" s="474"/>
      <c r="CM355" s="474"/>
      <c r="CN355" s="474"/>
      <c r="CO355" s="474"/>
      <c r="CP355" s="474"/>
      <c r="CQ355" s="474"/>
      <c r="CR355" s="474"/>
      <c r="CS355" s="474"/>
      <c r="CT355" s="474"/>
      <c r="CU355" s="474"/>
      <c r="CV355" s="474"/>
      <c r="CW355" s="474"/>
      <c r="CX355" s="474"/>
    </row>
    <row r="356" spans="1:102" x14ac:dyDescent="0.25">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c r="W356" s="474"/>
      <c r="X356" s="474"/>
      <c r="Y356" s="474"/>
      <c r="Z356" s="474"/>
      <c r="AA356" s="474"/>
      <c r="AB356" s="474"/>
      <c r="AC356" s="474"/>
      <c r="AD356" s="474"/>
      <c r="AE356" s="474"/>
      <c r="AF356" s="474"/>
      <c r="AG356" s="474"/>
      <c r="AH356" s="474"/>
      <c r="AI356" s="474"/>
      <c r="AJ356" s="474"/>
      <c r="AK356" s="474"/>
      <c r="AL356" s="474"/>
      <c r="AM356" s="474"/>
      <c r="AN356" s="474"/>
      <c r="AO356" s="474"/>
      <c r="AP356" s="474"/>
      <c r="AQ356" s="474"/>
      <c r="AR356" s="474"/>
      <c r="AS356" s="474"/>
      <c r="AT356" s="474"/>
      <c r="AU356" s="474"/>
      <c r="AV356" s="474"/>
      <c r="AW356" s="474"/>
      <c r="AX356" s="474"/>
      <c r="AY356" s="474"/>
      <c r="AZ356" s="474"/>
      <c r="BA356" s="474"/>
      <c r="BB356" s="474"/>
      <c r="BC356" s="474"/>
      <c r="BD356" s="474"/>
      <c r="BE356" s="474"/>
      <c r="BF356" s="474"/>
      <c r="BG356" s="474"/>
      <c r="BH356" s="474"/>
      <c r="BI356" s="474"/>
      <c r="BJ356" s="474"/>
      <c r="BK356" s="474"/>
      <c r="BL356" s="474"/>
      <c r="BM356" s="474"/>
      <c r="BN356" s="474"/>
      <c r="BO356" s="474"/>
      <c r="BP356" s="474"/>
      <c r="BQ356" s="474"/>
      <c r="BR356" s="474"/>
      <c r="BS356" s="474"/>
      <c r="BT356" s="474"/>
      <c r="BU356" s="474"/>
      <c r="BV356" s="474"/>
      <c r="BW356" s="474"/>
      <c r="BX356" s="474"/>
      <c r="BY356" s="474"/>
      <c r="BZ356" s="474"/>
      <c r="CA356" s="474"/>
      <c r="CB356" s="474"/>
      <c r="CC356" s="474"/>
      <c r="CD356" s="474"/>
      <c r="CE356" s="474"/>
      <c r="CF356" s="474"/>
      <c r="CG356" s="474"/>
      <c r="CH356" s="474"/>
      <c r="CI356" s="474"/>
      <c r="CJ356" s="474"/>
      <c r="CK356" s="474"/>
      <c r="CL356" s="474"/>
      <c r="CM356" s="474"/>
      <c r="CN356" s="474"/>
      <c r="CO356" s="474"/>
      <c r="CP356" s="474"/>
      <c r="CQ356" s="474"/>
      <c r="CR356" s="474"/>
      <c r="CS356" s="474"/>
      <c r="CT356" s="474"/>
      <c r="CU356" s="474"/>
      <c r="CV356" s="474"/>
      <c r="CW356" s="474"/>
      <c r="CX356" s="474"/>
    </row>
    <row r="357" spans="1:102" x14ac:dyDescent="0.25">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c r="W357" s="474"/>
      <c r="X357" s="474"/>
      <c r="Y357" s="474"/>
      <c r="Z357" s="474"/>
      <c r="AA357" s="474"/>
      <c r="AB357" s="474"/>
      <c r="AC357" s="474"/>
      <c r="AD357" s="474"/>
      <c r="AE357" s="474"/>
      <c r="AF357" s="474"/>
      <c r="AG357" s="474"/>
      <c r="AH357" s="474"/>
      <c r="AI357" s="474"/>
      <c r="AJ357" s="474"/>
      <c r="AK357" s="474"/>
      <c r="AL357" s="474"/>
      <c r="AM357" s="474"/>
      <c r="AN357" s="474"/>
      <c r="AO357" s="474"/>
      <c r="AP357" s="474"/>
      <c r="AQ357" s="474"/>
      <c r="AR357" s="474"/>
      <c r="AS357" s="474"/>
      <c r="AT357" s="474"/>
      <c r="AU357" s="474"/>
      <c r="AV357" s="474"/>
      <c r="AW357" s="474"/>
      <c r="AX357" s="474"/>
      <c r="AY357" s="474"/>
      <c r="AZ357" s="474"/>
      <c r="BA357" s="474"/>
      <c r="BB357" s="474"/>
      <c r="BC357" s="474"/>
      <c r="BD357" s="474"/>
      <c r="BE357" s="474"/>
      <c r="BF357" s="474"/>
      <c r="BG357" s="474"/>
      <c r="BH357" s="474"/>
      <c r="BI357" s="474"/>
      <c r="BJ357" s="474"/>
      <c r="BK357" s="474"/>
      <c r="BL357" s="474"/>
      <c r="BM357" s="474"/>
      <c r="BN357" s="474"/>
      <c r="BO357" s="474"/>
      <c r="BP357" s="474"/>
      <c r="BQ357" s="474"/>
      <c r="BR357" s="474"/>
      <c r="BS357" s="474"/>
      <c r="BT357" s="474"/>
      <c r="BU357" s="474"/>
      <c r="BV357" s="474"/>
      <c r="BW357" s="474"/>
      <c r="BX357" s="474"/>
      <c r="BY357" s="474"/>
      <c r="BZ357" s="474"/>
      <c r="CA357" s="474"/>
      <c r="CB357" s="474"/>
      <c r="CC357" s="474"/>
      <c r="CD357" s="474"/>
      <c r="CE357" s="474"/>
      <c r="CF357" s="474"/>
      <c r="CG357" s="474"/>
      <c r="CH357" s="474"/>
      <c r="CI357" s="474"/>
      <c r="CJ357" s="474"/>
      <c r="CK357" s="474"/>
      <c r="CL357" s="474"/>
      <c r="CM357" s="474"/>
      <c r="CN357" s="474"/>
      <c r="CO357" s="474"/>
      <c r="CP357" s="474"/>
      <c r="CQ357" s="474"/>
      <c r="CR357" s="474"/>
      <c r="CS357" s="474"/>
      <c r="CT357" s="474"/>
      <c r="CU357" s="474"/>
      <c r="CV357" s="474"/>
      <c r="CW357" s="474"/>
      <c r="CX357" s="474"/>
    </row>
    <row r="358" spans="1:102" x14ac:dyDescent="0.25">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c r="W358" s="474"/>
      <c r="X358" s="474"/>
      <c r="Y358" s="474"/>
      <c r="Z358" s="474"/>
      <c r="AA358" s="474"/>
      <c r="AB358" s="474"/>
      <c r="AC358" s="474"/>
      <c r="AD358" s="474"/>
      <c r="AE358" s="474"/>
      <c r="AF358" s="474"/>
      <c r="AG358" s="474"/>
      <c r="AH358" s="474"/>
      <c r="AI358" s="474"/>
      <c r="AJ358" s="474"/>
      <c r="AK358" s="474"/>
      <c r="AL358" s="474"/>
      <c r="AM358" s="474"/>
      <c r="AN358" s="474"/>
      <c r="AO358" s="474"/>
      <c r="AP358" s="474"/>
      <c r="AQ358" s="474"/>
      <c r="AR358" s="474"/>
      <c r="AS358" s="474"/>
      <c r="AT358" s="474"/>
      <c r="AU358" s="474"/>
      <c r="AV358" s="474"/>
      <c r="AW358" s="474"/>
      <c r="AX358" s="474"/>
      <c r="AY358" s="474"/>
      <c r="AZ358" s="474"/>
      <c r="BA358" s="474"/>
      <c r="BB358" s="474"/>
      <c r="BC358" s="474"/>
      <c r="BD358" s="474"/>
      <c r="BE358" s="474"/>
      <c r="BF358" s="474"/>
      <c r="BG358" s="474"/>
      <c r="BH358" s="474"/>
      <c r="BI358" s="474"/>
      <c r="BJ358" s="474"/>
      <c r="BK358" s="474"/>
      <c r="BL358" s="474"/>
      <c r="BM358" s="474"/>
      <c r="BN358" s="474"/>
      <c r="BO358" s="474"/>
      <c r="BP358" s="474"/>
      <c r="BQ358" s="474"/>
      <c r="BR358" s="474"/>
      <c r="BS358" s="474"/>
      <c r="BT358" s="474"/>
      <c r="BU358" s="474"/>
      <c r="BV358" s="474"/>
      <c r="BW358" s="474"/>
      <c r="BX358" s="474"/>
      <c r="BY358" s="474"/>
      <c r="BZ358" s="474"/>
      <c r="CA358" s="474"/>
      <c r="CB358" s="474"/>
      <c r="CC358" s="474"/>
      <c r="CD358" s="474"/>
      <c r="CE358" s="474"/>
      <c r="CF358" s="474"/>
      <c r="CG358" s="474"/>
      <c r="CH358" s="474"/>
      <c r="CI358" s="474"/>
      <c r="CJ358" s="474"/>
      <c r="CK358" s="474"/>
      <c r="CL358" s="474"/>
      <c r="CM358" s="474"/>
      <c r="CN358" s="474"/>
      <c r="CO358" s="474"/>
      <c r="CP358" s="474"/>
      <c r="CQ358" s="474"/>
      <c r="CR358" s="474"/>
      <c r="CS358" s="474"/>
      <c r="CT358" s="474"/>
      <c r="CU358" s="474"/>
      <c r="CV358" s="474"/>
      <c r="CW358" s="474"/>
      <c r="CX358" s="474"/>
    </row>
    <row r="359" spans="1:102" x14ac:dyDescent="0.25">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c r="W359" s="474"/>
      <c r="X359" s="474"/>
      <c r="Y359" s="474"/>
      <c r="Z359" s="474"/>
      <c r="AA359" s="474"/>
      <c r="AB359" s="474"/>
      <c r="AC359" s="474"/>
      <c r="AD359" s="474"/>
      <c r="AE359" s="474"/>
      <c r="AF359" s="474"/>
      <c r="AG359" s="474"/>
      <c r="AH359" s="474"/>
      <c r="AI359" s="474"/>
      <c r="AJ359" s="474"/>
      <c r="AK359" s="474"/>
      <c r="AL359" s="474"/>
      <c r="AM359" s="474"/>
      <c r="AN359" s="474"/>
      <c r="AO359" s="474"/>
      <c r="AP359" s="474"/>
      <c r="AQ359" s="474"/>
      <c r="AR359" s="474"/>
      <c r="AS359" s="474"/>
      <c r="AT359" s="474"/>
      <c r="AU359" s="474"/>
      <c r="AV359" s="474"/>
      <c r="AW359" s="474"/>
      <c r="AX359" s="474"/>
      <c r="AY359" s="474"/>
      <c r="AZ359" s="474"/>
      <c r="BA359" s="474"/>
      <c r="BB359" s="474"/>
      <c r="BC359" s="474"/>
      <c r="BD359" s="474"/>
      <c r="BE359" s="474"/>
      <c r="BF359" s="474"/>
      <c r="BG359" s="474"/>
      <c r="BH359" s="474"/>
      <c r="BI359" s="474"/>
      <c r="BJ359" s="474"/>
      <c r="BK359" s="474"/>
      <c r="BL359" s="474"/>
      <c r="BM359" s="474"/>
      <c r="BN359" s="474"/>
      <c r="BO359" s="474"/>
      <c r="BP359" s="474"/>
      <c r="BQ359" s="474"/>
      <c r="BR359" s="474"/>
      <c r="BS359" s="474"/>
      <c r="BT359" s="474"/>
      <c r="BU359" s="474"/>
      <c r="BV359" s="474"/>
      <c r="BW359" s="474"/>
      <c r="BX359" s="474"/>
      <c r="BY359" s="474"/>
      <c r="BZ359" s="474"/>
      <c r="CA359" s="474"/>
      <c r="CB359" s="474"/>
      <c r="CC359" s="474"/>
      <c r="CD359" s="474"/>
      <c r="CE359" s="474"/>
      <c r="CF359" s="474"/>
      <c r="CG359" s="474"/>
      <c r="CH359" s="474"/>
      <c r="CI359" s="474"/>
      <c r="CJ359" s="474"/>
      <c r="CK359" s="474"/>
      <c r="CL359" s="474"/>
      <c r="CM359" s="474"/>
      <c r="CN359" s="474"/>
      <c r="CO359" s="474"/>
      <c r="CP359" s="474"/>
      <c r="CQ359" s="474"/>
      <c r="CR359" s="474"/>
      <c r="CS359" s="474"/>
      <c r="CT359" s="474"/>
      <c r="CU359" s="474"/>
      <c r="CV359" s="474"/>
      <c r="CW359" s="474"/>
      <c r="CX359" s="474"/>
    </row>
    <row r="360" spans="1:102" x14ac:dyDescent="0.25">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c r="W360" s="474"/>
      <c r="X360" s="474"/>
      <c r="Y360" s="474"/>
      <c r="Z360" s="474"/>
      <c r="AA360" s="474"/>
      <c r="AB360" s="474"/>
      <c r="AC360" s="474"/>
      <c r="AD360" s="474"/>
      <c r="AE360" s="474"/>
      <c r="AF360" s="474"/>
      <c r="AG360" s="474"/>
      <c r="AH360" s="474"/>
      <c r="AI360" s="474"/>
      <c r="AJ360" s="474"/>
      <c r="AK360" s="474"/>
      <c r="AL360" s="474"/>
      <c r="AM360" s="474"/>
      <c r="AN360" s="474"/>
      <c r="AO360" s="474"/>
      <c r="AP360" s="474"/>
      <c r="AQ360" s="474"/>
      <c r="AR360" s="474"/>
      <c r="AS360" s="474"/>
      <c r="AT360" s="474"/>
      <c r="AU360" s="474"/>
      <c r="AV360" s="474"/>
      <c r="AW360" s="474"/>
      <c r="AX360" s="474"/>
      <c r="AY360" s="474"/>
      <c r="AZ360" s="474"/>
      <c r="BA360" s="474"/>
      <c r="BB360" s="474"/>
      <c r="BC360" s="474"/>
      <c r="BD360" s="474"/>
      <c r="BE360" s="474"/>
      <c r="BF360" s="474"/>
      <c r="BG360" s="474"/>
      <c r="BH360" s="474"/>
      <c r="BI360" s="474"/>
      <c r="BJ360" s="474"/>
      <c r="BK360" s="474"/>
      <c r="BL360" s="474"/>
      <c r="BM360" s="474"/>
      <c r="BN360" s="474"/>
      <c r="BO360" s="474"/>
      <c r="BP360" s="474"/>
      <c r="BQ360" s="474"/>
      <c r="BR360" s="474"/>
      <c r="BS360" s="474"/>
      <c r="BT360" s="474"/>
      <c r="BU360" s="474"/>
      <c r="BV360" s="474"/>
      <c r="BW360" s="474"/>
      <c r="BX360" s="474"/>
      <c r="BY360" s="474"/>
      <c r="BZ360" s="474"/>
      <c r="CA360" s="474"/>
      <c r="CB360" s="474"/>
      <c r="CC360" s="474"/>
      <c r="CD360" s="474"/>
      <c r="CE360" s="474"/>
      <c r="CF360" s="474"/>
      <c r="CG360" s="474"/>
      <c r="CH360" s="474"/>
      <c r="CI360" s="474"/>
      <c r="CJ360" s="474"/>
      <c r="CK360" s="474"/>
      <c r="CL360" s="474"/>
      <c r="CM360" s="474"/>
      <c r="CN360" s="474"/>
      <c r="CO360" s="474"/>
      <c r="CP360" s="474"/>
      <c r="CQ360" s="474"/>
      <c r="CR360" s="474"/>
      <c r="CS360" s="474"/>
      <c r="CT360" s="474"/>
      <c r="CU360" s="474"/>
      <c r="CV360" s="474"/>
      <c r="CW360" s="474"/>
      <c r="CX360" s="474"/>
    </row>
    <row r="361" spans="1:102" x14ac:dyDescent="0.25">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c r="W361" s="474"/>
      <c r="X361" s="474"/>
      <c r="Y361" s="474"/>
      <c r="Z361" s="474"/>
      <c r="AA361" s="474"/>
      <c r="AB361" s="474"/>
      <c r="AC361" s="474"/>
      <c r="AD361" s="474"/>
      <c r="AE361" s="474"/>
      <c r="AF361" s="474"/>
      <c r="AG361" s="474"/>
      <c r="AH361" s="474"/>
      <c r="AI361" s="474"/>
      <c r="AJ361" s="474"/>
      <c r="AK361" s="474"/>
      <c r="AL361" s="474"/>
      <c r="AM361" s="474"/>
      <c r="AN361" s="474"/>
      <c r="AO361" s="474"/>
      <c r="AP361" s="474"/>
      <c r="AQ361" s="474"/>
      <c r="AR361" s="474"/>
      <c r="AS361" s="474"/>
      <c r="AT361" s="474"/>
      <c r="AU361" s="474"/>
      <c r="AV361" s="474"/>
      <c r="AW361" s="474"/>
      <c r="AX361" s="474"/>
      <c r="AY361" s="474"/>
      <c r="AZ361" s="474"/>
      <c r="BA361" s="474"/>
      <c r="BB361" s="474"/>
      <c r="BC361" s="474"/>
      <c r="BD361" s="474"/>
      <c r="BE361" s="474"/>
      <c r="BF361" s="474"/>
      <c r="BG361" s="474"/>
      <c r="BH361" s="474"/>
      <c r="BI361" s="474"/>
      <c r="BJ361" s="474"/>
      <c r="BK361" s="474"/>
      <c r="BL361" s="474"/>
      <c r="BM361" s="474"/>
      <c r="BN361" s="474"/>
      <c r="BO361" s="474"/>
      <c r="BP361" s="474"/>
      <c r="BQ361" s="474"/>
      <c r="BR361" s="474"/>
      <c r="BS361" s="474"/>
      <c r="BT361" s="474"/>
      <c r="BU361" s="474"/>
      <c r="BV361" s="474"/>
      <c r="BW361" s="474"/>
      <c r="BX361" s="474"/>
      <c r="BY361" s="474"/>
      <c r="BZ361" s="474"/>
      <c r="CA361" s="474"/>
      <c r="CB361" s="474"/>
      <c r="CC361" s="474"/>
      <c r="CD361" s="474"/>
      <c r="CE361" s="474"/>
      <c r="CF361" s="474"/>
      <c r="CG361" s="474"/>
      <c r="CH361" s="474"/>
      <c r="CI361" s="474"/>
      <c r="CJ361" s="474"/>
      <c r="CK361" s="474"/>
      <c r="CL361" s="474"/>
      <c r="CM361" s="474"/>
      <c r="CN361" s="474"/>
      <c r="CO361" s="474"/>
      <c r="CP361" s="474"/>
      <c r="CQ361" s="474"/>
      <c r="CR361" s="474"/>
      <c r="CS361" s="474"/>
      <c r="CT361" s="474"/>
      <c r="CU361" s="474"/>
      <c r="CV361" s="474"/>
      <c r="CW361" s="474"/>
      <c r="CX361" s="474"/>
    </row>
    <row r="362" spans="1:102" x14ac:dyDescent="0.25">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c r="W362" s="474"/>
      <c r="X362" s="474"/>
      <c r="Y362" s="474"/>
      <c r="Z362" s="474"/>
      <c r="AA362" s="474"/>
      <c r="AB362" s="474"/>
      <c r="AC362" s="474"/>
      <c r="AD362" s="474"/>
      <c r="AE362" s="474"/>
      <c r="AF362" s="474"/>
      <c r="AG362" s="474"/>
      <c r="AH362" s="474"/>
      <c r="AI362" s="474"/>
      <c r="AJ362" s="474"/>
      <c r="AK362" s="474"/>
      <c r="AL362" s="474"/>
      <c r="AM362" s="474"/>
      <c r="AN362" s="474"/>
      <c r="AO362" s="474"/>
      <c r="AP362" s="474"/>
      <c r="AQ362" s="474"/>
      <c r="AR362" s="474"/>
      <c r="AS362" s="474"/>
      <c r="AT362" s="474"/>
      <c r="AU362" s="474"/>
      <c r="AV362" s="474"/>
      <c r="AW362" s="474"/>
      <c r="AX362" s="474"/>
      <c r="AY362" s="474"/>
      <c r="AZ362" s="474"/>
      <c r="BA362" s="474"/>
      <c r="BB362" s="474"/>
      <c r="BC362" s="474"/>
      <c r="BD362" s="474"/>
      <c r="BE362" s="474"/>
      <c r="BF362" s="474"/>
      <c r="BG362" s="474"/>
      <c r="BH362" s="474"/>
      <c r="BI362" s="474"/>
      <c r="BJ362" s="474"/>
      <c r="BK362" s="474"/>
      <c r="BL362" s="474"/>
      <c r="BM362" s="474"/>
      <c r="BN362" s="474"/>
      <c r="BO362" s="474"/>
      <c r="BP362" s="474"/>
      <c r="BQ362" s="474"/>
      <c r="BR362" s="474"/>
      <c r="BS362" s="474"/>
      <c r="BT362" s="474"/>
      <c r="BU362" s="474"/>
      <c r="BV362" s="474"/>
      <c r="BW362" s="474"/>
      <c r="BX362" s="474"/>
      <c r="BY362" s="474"/>
      <c r="BZ362" s="474"/>
      <c r="CA362" s="474"/>
      <c r="CB362" s="474"/>
      <c r="CC362" s="474"/>
      <c r="CD362" s="474"/>
      <c r="CE362" s="474"/>
      <c r="CF362" s="474"/>
      <c r="CG362" s="474"/>
      <c r="CH362" s="474"/>
      <c r="CI362" s="474"/>
      <c r="CJ362" s="474"/>
      <c r="CK362" s="474"/>
      <c r="CL362" s="474"/>
      <c r="CM362" s="474"/>
      <c r="CN362" s="474"/>
      <c r="CO362" s="474"/>
      <c r="CP362" s="474"/>
      <c r="CQ362" s="474"/>
      <c r="CR362" s="474"/>
      <c r="CS362" s="474"/>
      <c r="CT362" s="474"/>
      <c r="CU362" s="474"/>
      <c r="CV362" s="474"/>
      <c r="CW362" s="474"/>
      <c r="CX362" s="474"/>
    </row>
    <row r="363" spans="1:102" x14ac:dyDescent="0.25">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c r="W363" s="474"/>
      <c r="X363" s="474"/>
      <c r="Y363" s="474"/>
      <c r="Z363" s="474"/>
      <c r="AA363" s="474"/>
      <c r="AB363" s="474"/>
      <c r="AC363" s="474"/>
      <c r="AD363" s="474"/>
      <c r="AE363" s="474"/>
      <c r="AF363" s="474"/>
      <c r="AG363" s="474"/>
      <c r="AH363" s="474"/>
      <c r="AI363" s="474"/>
      <c r="AJ363" s="474"/>
      <c r="AK363" s="474"/>
      <c r="AL363" s="474"/>
      <c r="AM363" s="474"/>
      <c r="AN363" s="474"/>
      <c r="AO363" s="474"/>
      <c r="AP363" s="474"/>
      <c r="AQ363" s="474"/>
      <c r="AR363" s="474"/>
      <c r="AS363" s="474"/>
      <c r="AT363" s="474"/>
      <c r="AU363" s="474"/>
      <c r="AV363" s="474"/>
      <c r="AW363" s="474"/>
      <c r="AX363" s="474"/>
      <c r="AY363" s="474"/>
      <c r="AZ363" s="474"/>
      <c r="BA363" s="474"/>
      <c r="BB363" s="474"/>
      <c r="BC363" s="474"/>
      <c r="BD363" s="474"/>
      <c r="BE363" s="474"/>
      <c r="BF363" s="474"/>
      <c r="BG363" s="474"/>
      <c r="BH363" s="474"/>
      <c r="BI363" s="474"/>
      <c r="BJ363" s="474"/>
      <c r="BK363" s="474"/>
      <c r="BL363" s="474"/>
      <c r="BM363" s="474"/>
      <c r="BN363" s="474"/>
      <c r="BO363" s="474"/>
      <c r="BP363" s="474"/>
      <c r="BQ363" s="474"/>
      <c r="BR363" s="474"/>
      <c r="BS363" s="474"/>
      <c r="BT363" s="474"/>
      <c r="BU363" s="474"/>
      <c r="BV363" s="474"/>
      <c r="BW363" s="474"/>
      <c r="BX363" s="474"/>
      <c r="BY363" s="474"/>
      <c r="BZ363" s="474"/>
      <c r="CA363" s="474"/>
      <c r="CB363" s="474"/>
      <c r="CC363" s="474"/>
      <c r="CD363" s="474"/>
      <c r="CE363" s="474"/>
      <c r="CF363" s="474"/>
      <c r="CG363" s="474"/>
      <c r="CH363" s="474"/>
      <c r="CI363" s="474"/>
      <c r="CJ363" s="474"/>
      <c r="CK363" s="474"/>
      <c r="CL363" s="474"/>
      <c r="CM363" s="474"/>
      <c r="CN363" s="474"/>
      <c r="CO363" s="474"/>
      <c r="CP363" s="474"/>
      <c r="CQ363" s="474"/>
      <c r="CR363" s="474"/>
      <c r="CS363" s="474"/>
      <c r="CT363" s="474"/>
      <c r="CU363" s="474"/>
      <c r="CV363" s="474"/>
      <c r="CW363" s="474"/>
      <c r="CX363" s="474"/>
    </row>
    <row r="364" spans="1:102" x14ac:dyDescent="0.25">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c r="W364" s="474"/>
      <c r="X364" s="474"/>
      <c r="Y364" s="474"/>
      <c r="Z364" s="474"/>
      <c r="AA364" s="474"/>
      <c r="AB364" s="474"/>
      <c r="AC364" s="474"/>
      <c r="AD364" s="474"/>
      <c r="AE364" s="474"/>
      <c r="AF364" s="474"/>
      <c r="AG364" s="474"/>
      <c r="AH364" s="474"/>
      <c r="AI364" s="474"/>
      <c r="AJ364" s="474"/>
      <c r="AK364" s="474"/>
      <c r="AL364" s="474"/>
      <c r="AM364" s="474"/>
      <c r="AN364" s="474"/>
      <c r="AO364" s="474"/>
      <c r="AP364" s="474"/>
      <c r="AQ364" s="474"/>
      <c r="AR364" s="474"/>
      <c r="AS364" s="474"/>
      <c r="AT364" s="474"/>
      <c r="AU364" s="474"/>
      <c r="AV364" s="474"/>
      <c r="AW364" s="474"/>
      <c r="AX364" s="474"/>
      <c r="AY364" s="474"/>
      <c r="AZ364" s="474"/>
      <c r="BA364" s="474"/>
      <c r="BB364" s="474"/>
      <c r="BC364" s="474"/>
      <c r="BD364" s="474"/>
      <c r="BE364" s="474"/>
      <c r="BF364" s="474"/>
      <c r="BG364" s="474"/>
      <c r="BH364" s="474"/>
      <c r="BI364" s="474"/>
      <c r="BJ364" s="474"/>
      <c r="BK364" s="474"/>
      <c r="BL364" s="474"/>
      <c r="BM364" s="474"/>
      <c r="BN364" s="474"/>
      <c r="BO364" s="474"/>
      <c r="BP364" s="474"/>
      <c r="BQ364" s="474"/>
      <c r="BR364" s="474"/>
      <c r="BS364" s="474"/>
      <c r="BT364" s="474"/>
      <c r="BU364" s="474"/>
      <c r="BV364" s="474"/>
      <c r="BW364" s="474"/>
      <c r="BX364" s="474"/>
      <c r="BY364" s="474"/>
      <c r="BZ364" s="474"/>
      <c r="CA364" s="474"/>
      <c r="CB364" s="474"/>
      <c r="CC364" s="474"/>
      <c r="CD364" s="474"/>
      <c r="CE364" s="474"/>
      <c r="CF364" s="474"/>
      <c r="CG364" s="474"/>
      <c r="CH364" s="474"/>
      <c r="CI364" s="474"/>
      <c r="CJ364" s="474"/>
      <c r="CK364" s="474"/>
      <c r="CL364" s="474"/>
      <c r="CM364" s="474"/>
      <c r="CN364" s="474"/>
      <c r="CO364" s="474"/>
      <c r="CP364" s="474"/>
      <c r="CQ364" s="474"/>
      <c r="CR364" s="474"/>
      <c r="CS364" s="474"/>
      <c r="CT364" s="474"/>
      <c r="CU364" s="474"/>
      <c r="CV364" s="474"/>
      <c r="CW364" s="474"/>
      <c r="CX364" s="474"/>
    </row>
    <row r="365" spans="1:102" x14ac:dyDescent="0.25">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c r="W365" s="474"/>
      <c r="X365" s="474"/>
      <c r="Y365" s="474"/>
      <c r="Z365" s="474"/>
      <c r="AA365" s="474"/>
      <c r="AB365" s="474"/>
      <c r="AC365" s="474"/>
      <c r="AD365" s="474"/>
      <c r="AE365" s="474"/>
      <c r="AF365" s="474"/>
      <c r="AG365" s="474"/>
      <c r="AH365" s="474"/>
      <c r="AI365" s="474"/>
      <c r="AJ365" s="474"/>
      <c r="AK365" s="474"/>
      <c r="AL365" s="474"/>
      <c r="AM365" s="474"/>
      <c r="AN365" s="474"/>
      <c r="AO365" s="474"/>
      <c r="AP365" s="474"/>
      <c r="AQ365" s="474"/>
      <c r="AR365" s="474"/>
      <c r="AS365" s="474"/>
      <c r="AT365" s="474"/>
      <c r="AU365" s="474"/>
      <c r="AV365" s="474"/>
      <c r="AW365" s="474"/>
      <c r="AX365" s="474"/>
      <c r="AY365" s="474"/>
      <c r="AZ365" s="474"/>
      <c r="BA365" s="474"/>
      <c r="BB365" s="474"/>
      <c r="BC365" s="474"/>
      <c r="BD365" s="474"/>
      <c r="BE365" s="474"/>
      <c r="BF365" s="474"/>
      <c r="BG365" s="474"/>
      <c r="BH365" s="474"/>
      <c r="BI365" s="474"/>
      <c r="BJ365" s="474"/>
      <c r="BK365" s="474"/>
      <c r="BL365" s="474"/>
      <c r="BM365" s="474"/>
      <c r="BN365" s="474"/>
      <c r="BO365" s="474"/>
      <c r="BP365" s="474"/>
      <c r="BQ365" s="474"/>
      <c r="BR365" s="474"/>
      <c r="BS365" s="474"/>
      <c r="BT365" s="474"/>
      <c r="BU365" s="474"/>
      <c r="BV365" s="474"/>
      <c r="BW365" s="474"/>
      <c r="BX365" s="474"/>
      <c r="BY365" s="474"/>
      <c r="BZ365" s="474"/>
      <c r="CA365" s="474"/>
      <c r="CB365" s="474"/>
      <c r="CC365" s="474"/>
      <c r="CD365" s="474"/>
      <c r="CE365" s="474"/>
      <c r="CF365" s="474"/>
      <c r="CG365" s="474"/>
      <c r="CH365" s="474"/>
      <c r="CI365" s="474"/>
      <c r="CJ365" s="474"/>
      <c r="CK365" s="474"/>
      <c r="CL365" s="474"/>
      <c r="CM365" s="474"/>
      <c r="CN365" s="474"/>
      <c r="CO365" s="474"/>
      <c r="CP365" s="474"/>
      <c r="CQ365" s="474"/>
      <c r="CR365" s="474"/>
      <c r="CS365" s="474"/>
      <c r="CT365" s="474"/>
      <c r="CU365" s="474"/>
      <c r="CV365" s="474"/>
      <c r="CW365" s="474"/>
      <c r="CX365" s="474"/>
    </row>
    <row r="366" spans="1:102" x14ac:dyDescent="0.25">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c r="W366" s="474"/>
      <c r="X366" s="474"/>
      <c r="Y366" s="474"/>
      <c r="Z366" s="474"/>
      <c r="AA366" s="474"/>
      <c r="AB366" s="474"/>
      <c r="AC366" s="474"/>
      <c r="AD366" s="474"/>
      <c r="AE366" s="474"/>
      <c r="AF366" s="474"/>
      <c r="AG366" s="474"/>
      <c r="AH366" s="474"/>
      <c r="AI366" s="474"/>
      <c r="AJ366" s="474"/>
      <c r="AK366" s="474"/>
      <c r="AL366" s="474"/>
      <c r="AM366" s="474"/>
      <c r="AN366" s="474"/>
      <c r="AO366" s="474"/>
      <c r="AP366" s="474"/>
      <c r="AQ366" s="474"/>
      <c r="AR366" s="474"/>
      <c r="AS366" s="474"/>
      <c r="AT366" s="474"/>
      <c r="AU366" s="474"/>
      <c r="AV366" s="474"/>
      <c r="AW366" s="474"/>
      <c r="AX366" s="474"/>
      <c r="AY366" s="474"/>
      <c r="AZ366" s="474"/>
      <c r="BA366" s="474"/>
      <c r="BB366" s="474"/>
      <c r="BC366" s="474"/>
      <c r="BD366" s="474"/>
      <c r="BE366" s="474"/>
      <c r="BF366" s="474"/>
      <c r="BG366" s="474"/>
      <c r="BH366" s="474"/>
      <c r="BI366" s="474"/>
      <c r="BJ366" s="474"/>
      <c r="BK366" s="474"/>
      <c r="BL366" s="474"/>
      <c r="BM366" s="474"/>
      <c r="BN366" s="474"/>
      <c r="BO366" s="474"/>
      <c r="BP366" s="474"/>
      <c r="BQ366" s="474"/>
      <c r="BR366" s="474"/>
      <c r="BS366" s="474"/>
      <c r="BT366" s="474"/>
      <c r="BU366" s="474"/>
      <c r="BV366" s="474"/>
      <c r="BW366" s="474"/>
      <c r="BX366" s="474"/>
      <c r="BY366" s="474"/>
      <c r="BZ366" s="474"/>
      <c r="CA366" s="474"/>
      <c r="CB366" s="474"/>
      <c r="CC366" s="474"/>
      <c r="CD366" s="474"/>
      <c r="CE366" s="474"/>
      <c r="CF366" s="474"/>
      <c r="CG366" s="474"/>
      <c r="CH366" s="474"/>
      <c r="CI366" s="474"/>
      <c r="CJ366" s="474"/>
      <c r="CK366" s="474"/>
      <c r="CL366" s="474"/>
      <c r="CM366" s="474"/>
      <c r="CN366" s="474"/>
      <c r="CO366" s="474"/>
      <c r="CP366" s="474"/>
      <c r="CQ366" s="474"/>
      <c r="CR366" s="474"/>
      <c r="CS366" s="474"/>
      <c r="CT366" s="474"/>
      <c r="CU366" s="474"/>
      <c r="CV366" s="474"/>
      <c r="CW366" s="474"/>
      <c r="CX366" s="474"/>
    </row>
    <row r="367" spans="1:102" x14ac:dyDescent="0.25">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c r="W367" s="474"/>
      <c r="X367" s="474"/>
      <c r="Y367" s="474"/>
      <c r="Z367" s="474"/>
      <c r="AA367" s="474"/>
      <c r="AB367" s="474"/>
      <c r="AC367" s="474"/>
      <c r="AD367" s="474"/>
      <c r="AE367" s="474"/>
      <c r="AF367" s="474"/>
      <c r="AG367" s="474"/>
      <c r="AH367" s="474"/>
      <c r="AI367" s="474"/>
      <c r="AJ367" s="474"/>
      <c r="AK367" s="474"/>
      <c r="AL367" s="474"/>
      <c r="AM367" s="474"/>
      <c r="AN367" s="474"/>
      <c r="AO367" s="474"/>
      <c r="AP367" s="474"/>
      <c r="AQ367" s="474"/>
      <c r="AR367" s="474"/>
      <c r="AS367" s="474"/>
      <c r="AT367" s="474"/>
      <c r="AU367" s="474"/>
      <c r="AV367" s="474"/>
      <c r="AW367" s="474"/>
      <c r="AX367" s="474"/>
      <c r="AY367" s="474"/>
      <c r="AZ367" s="474"/>
      <c r="BA367" s="474"/>
      <c r="BB367" s="474"/>
      <c r="BC367" s="474"/>
      <c r="BD367" s="474"/>
      <c r="BE367" s="474"/>
      <c r="BF367" s="474"/>
      <c r="BG367" s="474"/>
      <c r="BH367" s="474"/>
      <c r="BI367" s="474"/>
      <c r="BJ367" s="474"/>
      <c r="BK367" s="474"/>
      <c r="BL367" s="474"/>
      <c r="BM367" s="474"/>
      <c r="BN367" s="474"/>
      <c r="BO367" s="474"/>
      <c r="BP367" s="474"/>
      <c r="BQ367" s="474"/>
      <c r="BR367" s="474"/>
      <c r="BS367" s="474"/>
      <c r="BT367" s="474"/>
      <c r="BU367" s="474"/>
      <c r="BV367" s="474"/>
      <c r="BW367" s="474"/>
      <c r="BX367" s="474"/>
      <c r="BY367" s="474"/>
      <c r="BZ367" s="474"/>
      <c r="CA367" s="474"/>
      <c r="CB367" s="474"/>
      <c r="CC367" s="474"/>
      <c r="CD367" s="474"/>
      <c r="CE367" s="474"/>
      <c r="CF367" s="474"/>
      <c r="CG367" s="474"/>
      <c r="CH367" s="474"/>
      <c r="CI367" s="474"/>
      <c r="CJ367" s="474"/>
      <c r="CK367" s="474"/>
      <c r="CL367" s="474"/>
      <c r="CM367" s="474"/>
      <c r="CN367" s="474"/>
      <c r="CO367" s="474"/>
      <c r="CP367" s="474"/>
      <c r="CQ367" s="474"/>
      <c r="CR367" s="474"/>
      <c r="CS367" s="474"/>
      <c r="CT367" s="474"/>
      <c r="CU367" s="474"/>
      <c r="CV367" s="474"/>
      <c r="CW367" s="474"/>
      <c r="CX367" s="474"/>
    </row>
    <row r="368" spans="1:102" x14ac:dyDescent="0.25">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c r="W368" s="474"/>
      <c r="X368" s="474"/>
      <c r="Y368" s="474"/>
      <c r="Z368" s="474"/>
      <c r="AA368" s="474"/>
      <c r="AB368" s="474"/>
      <c r="AC368" s="474"/>
      <c r="AD368" s="474"/>
      <c r="AE368" s="474"/>
      <c r="AF368" s="474"/>
      <c r="AG368" s="474"/>
      <c r="AH368" s="474"/>
      <c r="AI368" s="474"/>
      <c r="AJ368" s="474"/>
      <c r="AK368" s="474"/>
      <c r="AL368" s="474"/>
      <c r="AM368" s="474"/>
      <c r="AN368" s="474"/>
      <c r="AO368" s="474"/>
      <c r="AP368" s="474"/>
      <c r="AQ368" s="474"/>
      <c r="AR368" s="474"/>
      <c r="AS368" s="474"/>
      <c r="AT368" s="474"/>
      <c r="AU368" s="474"/>
      <c r="AV368" s="474"/>
      <c r="AW368" s="474"/>
      <c r="AX368" s="474"/>
      <c r="AY368" s="474"/>
      <c r="AZ368" s="474"/>
      <c r="BA368" s="474"/>
      <c r="BB368" s="474"/>
      <c r="BC368" s="474"/>
      <c r="BD368" s="474"/>
      <c r="BE368" s="474"/>
      <c r="BF368" s="474"/>
      <c r="BG368" s="474"/>
      <c r="BH368" s="474"/>
      <c r="BI368" s="474"/>
      <c r="BJ368" s="474"/>
      <c r="BK368" s="474"/>
      <c r="BL368" s="474"/>
      <c r="BM368" s="474"/>
      <c r="BN368" s="474"/>
      <c r="BO368" s="474"/>
      <c r="BP368" s="474"/>
      <c r="BQ368" s="474"/>
      <c r="BR368" s="474"/>
      <c r="BS368" s="474"/>
      <c r="BT368" s="474"/>
      <c r="BU368" s="474"/>
      <c r="BV368" s="474"/>
      <c r="BW368" s="474"/>
      <c r="BX368" s="474"/>
      <c r="BY368" s="474"/>
      <c r="BZ368" s="474"/>
      <c r="CA368" s="474"/>
      <c r="CB368" s="474"/>
      <c r="CC368" s="474"/>
      <c r="CD368" s="474"/>
      <c r="CE368" s="474"/>
      <c r="CF368" s="474"/>
      <c r="CG368" s="474"/>
      <c r="CH368" s="474"/>
      <c r="CI368" s="474"/>
      <c r="CJ368" s="474"/>
      <c r="CK368" s="474"/>
      <c r="CL368" s="474"/>
      <c r="CM368" s="474"/>
      <c r="CN368" s="474"/>
      <c r="CO368" s="474"/>
      <c r="CP368" s="474"/>
      <c r="CQ368" s="474"/>
      <c r="CR368" s="474"/>
      <c r="CS368" s="474"/>
      <c r="CT368" s="474"/>
      <c r="CU368" s="474"/>
      <c r="CV368" s="474"/>
      <c r="CW368" s="474"/>
      <c r="CX368" s="474"/>
    </row>
    <row r="369" spans="1:102" x14ac:dyDescent="0.25">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c r="W369" s="474"/>
      <c r="X369" s="474"/>
      <c r="Y369" s="474"/>
      <c r="Z369" s="474"/>
      <c r="AA369" s="474"/>
      <c r="AB369" s="474"/>
      <c r="AC369" s="474"/>
      <c r="AD369" s="474"/>
      <c r="AE369" s="474"/>
      <c r="AF369" s="474"/>
      <c r="AG369" s="474"/>
      <c r="AH369" s="474"/>
      <c r="AI369" s="474"/>
      <c r="AJ369" s="474"/>
      <c r="AK369" s="474"/>
      <c r="AL369" s="474"/>
      <c r="AM369" s="474"/>
      <c r="AN369" s="474"/>
      <c r="AO369" s="474"/>
      <c r="AP369" s="474"/>
      <c r="AQ369" s="474"/>
      <c r="AR369" s="474"/>
      <c r="AS369" s="474"/>
      <c r="AT369" s="474"/>
      <c r="AU369" s="474"/>
      <c r="AV369" s="474"/>
      <c r="AW369" s="474"/>
      <c r="AX369" s="474"/>
      <c r="AY369" s="474"/>
      <c r="AZ369" s="474"/>
      <c r="BA369" s="474"/>
      <c r="BB369" s="474"/>
      <c r="BC369" s="474"/>
      <c r="BD369" s="474"/>
      <c r="BE369" s="474"/>
      <c r="BF369" s="474"/>
      <c r="BG369" s="474"/>
      <c r="BH369" s="474"/>
      <c r="BI369" s="474"/>
      <c r="BJ369" s="474"/>
      <c r="BK369" s="474"/>
      <c r="BL369" s="474"/>
      <c r="BM369" s="474"/>
      <c r="BN369" s="474"/>
      <c r="BO369" s="474"/>
      <c r="BP369" s="474"/>
      <c r="BQ369" s="474"/>
      <c r="BR369" s="474"/>
      <c r="BS369" s="474"/>
      <c r="BT369" s="474"/>
      <c r="BU369" s="474"/>
      <c r="BV369" s="474"/>
      <c r="BW369" s="474"/>
      <c r="BX369" s="474"/>
      <c r="BY369" s="474"/>
      <c r="BZ369" s="474"/>
      <c r="CA369" s="474"/>
      <c r="CB369" s="474"/>
      <c r="CC369" s="474"/>
      <c r="CD369" s="474"/>
      <c r="CE369" s="474"/>
      <c r="CF369" s="474"/>
      <c r="CG369" s="474"/>
      <c r="CH369" s="474"/>
      <c r="CI369" s="474"/>
      <c r="CJ369" s="474"/>
      <c r="CK369" s="474"/>
      <c r="CL369" s="474"/>
      <c r="CM369" s="474"/>
      <c r="CN369" s="474"/>
      <c r="CO369" s="474"/>
      <c r="CP369" s="474"/>
      <c r="CQ369" s="474"/>
      <c r="CR369" s="474"/>
      <c r="CS369" s="474"/>
      <c r="CT369" s="474"/>
      <c r="CU369" s="474"/>
      <c r="CV369" s="474"/>
      <c r="CW369" s="474"/>
      <c r="CX369" s="474"/>
    </row>
    <row r="370" spans="1:102" x14ac:dyDescent="0.25">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c r="W370" s="474"/>
      <c r="X370" s="474"/>
      <c r="Y370" s="474"/>
      <c r="Z370" s="474"/>
      <c r="AA370" s="474"/>
      <c r="AB370" s="474"/>
      <c r="AC370" s="474"/>
      <c r="AD370" s="474"/>
      <c r="AE370" s="474"/>
      <c r="AF370" s="474"/>
      <c r="AG370" s="474"/>
      <c r="AH370" s="474"/>
      <c r="AI370" s="474"/>
      <c r="AJ370" s="474"/>
      <c r="AK370" s="474"/>
      <c r="AL370" s="474"/>
      <c r="AM370" s="474"/>
      <c r="AN370" s="474"/>
      <c r="AO370" s="474"/>
      <c r="AP370" s="474"/>
      <c r="AQ370" s="474"/>
      <c r="AR370" s="474"/>
      <c r="AS370" s="474"/>
      <c r="AT370" s="474"/>
      <c r="AU370" s="474"/>
      <c r="AV370" s="474"/>
      <c r="AW370" s="474"/>
      <c r="AX370" s="474"/>
      <c r="AY370" s="474"/>
      <c r="AZ370" s="474"/>
      <c r="BA370" s="474"/>
      <c r="BB370" s="474"/>
      <c r="BC370" s="474"/>
      <c r="BD370" s="474"/>
      <c r="BE370" s="474"/>
      <c r="BF370" s="474"/>
      <c r="BG370" s="474"/>
      <c r="BH370" s="474"/>
      <c r="BI370" s="474"/>
      <c r="BJ370" s="474"/>
      <c r="BK370" s="474"/>
      <c r="BL370" s="474"/>
      <c r="BM370" s="474"/>
      <c r="BN370" s="474"/>
      <c r="BO370" s="474"/>
      <c r="BP370" s="474"/>
      <c r="BQ370" s="474"/>
      <c r="BR370" s="474"/>
      <c r="BS370" s="474"/>
      <c r="BT370" s="474"/>
      <c r="BU370" s="474"/>
      <c r="BV370" s="474"/>
      <c r="BW370" s="474"/>
      <c r="BX370" s="474"/>
      <c r="BY370" s="474"/>
      <c r="BZ370" s="474"/>
      <c r="CA370" s="474"/>
      <c r="CB370" s="474"/>
      <c r="CC370" s="474"/>
      <c r="CD370" s="474"/>
      <c r="CE370" s="474"/>
      <c r="CF370" s="474"/>
      <c r="CG370" s="474"/>
      <c r="CH370" s="474"/>
      <c r="CI370" s="474"/>
      <c r="CJ370" s="474"/>
      <c r="CK370" s="474"/>
      <c r="CL370" s="474"/>
      <c r="CM370" s="474"/>
      <c r="CN370" s="474"/>
      <c r="CO370" s="474"/>
      <c r="CP370" s="474"/>
      <c r="CQ370" s="474"/>
      <c r="CR370" s="474"/>
      <c r="CS370" s="474"/>
      <c r="CT370" s="474"/>
      <c r="CU370" s="474"/>
      <c r="CV370" s="474"/>
      <c r="CW370" s="474"/>
      <c r="CX370" s="474"/>
    </row>
    <row r="371" spans="1:102" x14ac:dyDescent="0.25">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c r="W371" s="474"/>
      <c r="X371" s="474"/>
      <c r="Y371" s="474"/>
      <c r="Z371" s="474"/>
      <c r="AA371" s="474"/>
      <c r="AB371" s="474"/>
      <c r="AC371" s="474"/>
      <c r="AD371" s="474"/>
      <c r="AE371" s="474"/>
      <c r="AF371" s="474"/>
      <c r="AG371" s="474"/>
      <c r="AH371" s="474"/>
      <c r="AI371" s="474"/>
      <c r="AJ371" s="474"/>
      <c r="AK371" s="474"/>
      <c r="AL371" s="474"/>
      <c r="AM371" s="474"/>
      <c r="AN371" s="474"/>
      <c r="AO371" s="474"/>
      <c r="AP371" s="474"/>
      <c r="AQ371" s="474"/>
      <c r="AR371" s="474"/>
      <c r="AS371" s="474"/>
      <c r="AT371" s="474"/>
      <c r="AU371" s="474"/>
      <c r="AV371" s="474"/>
      <c r="AW371" s="474"/>
      <c r="AX371" s="474"/>
      <c r="AY371" s="474"/>
      <c r="AZ371" s="474"/>
      <c r="BA371" s="474"/>
      <c r="BB371" s="474"/>
      <c r="BC371" s="474"/>
      <c r="BD371" s="474"/>
      <c r="BE371" s="474"/>
      <c r="BF371" s="474"/>
      <c r="BG371" s="474"/>
      <c r="BH371" s="474"/>
      <c r="BI371" s="474"/>
      <c r="BJ371" s="474"/>
      <c r="BK371" s="474"/>
      <c r="BL371" s="474"/>
      <c r="BM371" s="474"/>
      <c r="BN371" s="474"/>
      <c r="BO371" s="474"/>
      <c r="BP371" s="474"/>
      <c r="BQ371" s="474"/>
      <c r="BR371" s="474"/>
      <c r="BS371" s="474"/>
      <c r="BT371" s="474"/>
      <c r="BU371" s="474"/>
      <c r="BV371" s="474"/>
      <c r="BW371" s="474"/>
      <c r="BX371" s="474"/>
      <c r="BY371" s="474"/>
      <c r="BZ371" s="474"/>
      <c r="CA371" s="474"/>
      <c r="CB371" s="474"/>
      <c r="CC371" s="474"/>
      <c r="CD371" s="474"/>
      <c r="CE371" s="474"/>
      <c r="CF371" s="474"/>
      <c r="CG371" s="474"/>
      <c r="CH371" s="474"/>
      <c r="CI371" s="474"/>
      <c r="CJ371" s="474"/>
      <c r="CK371" s="474"/>
      <c r="CL371" s="474"/>
      <c r="CM371" s="474"/>
      <c r="CN371" s="474"/>
      <c r="CO371" s="474"/>
      <c r="CP371" s="474"/>
      <c r="CQ371" s="474"/>
      <c r="CR371" s="474"/>
      <c r="CS371" s="474"/>
      <c r="CT371" s="474"/>
      <c r="CU371" s="474"/>
      <c r="CV371" s="474"/>
      <c r="CW371" s="474"/>
      <c r="CX371" s="474"/>
    </row>
    <row r="372" spans="1:102" x14ac:dyDescent="0.25">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c r="W372" s="474"/>
      <c r="X372" s="474"/>
      <c r="Y372" s="474"/>
      <c r="Z372" s="474"/>
      <c r="AA372" s="474"/>
      <c r="AB372" s="474"/>
      <c r="AC372" s="474"/>
      <c r="AD372" s="474"/>
      <c r="AE372" s="474"/>
      <c r="AF372" s="474"/>
      <c r="AG372" s="474"/>
      <c r="AH372" s="474"/>
      <c r="AI372" s="474"/>
      <c r="AJ372" s="474"/>
      <c r="AK372" s="474"/>
      <c r="AL372" s="474"/>
      <c r="AM372" s="474"/>
      <c r="AN372" s="474"/>
      <c r="AO372" s="474"/>
      <c r="AP372" s="474"/>
      <c r="AQ372" s="474"/>
      <c r="AR372" s="474"/>
      <c r="AS372" s="474"/>
      <c r="AT372" s="474"/>
      <c r="AU372" s="474"/>
      <c r="AV372" s="474"/>
      <c r="AW372" s="474"/>
      <c r="AX372" s="474"/>
      <c r="AY372" s="474"/>
      <c r="AZ372" s="474"/>
      <c r="BA372" s="474"/>
      <c r="BB372" s="474"/>
      <c r="BC372" s="474"/>
      <c r="BD372" s="474"/>
      <c r="BE372" s="474"/>
      <c r="BF372" s="474"/>
      <c r="BG372" s="474"/>
      <c r="BH372" s="474"/>
      <c r="BI372" s="474"/>
      <c r="BJ372" s="474"/>
      <c r="BK372" s="474"/>
      <c r="BL372" s="474"/>
      <c r="BM372" s="474"/>
      <c r="BN372" s="474"/>
      <c r="BO372" s="474"/>
      <c r="BP372" s="474"/>
      <c r="BQ372" s="474"/>
      <c r="BR372" s="474"/>
      <c r="BS372" s="474"/>
      <c r="BT372" s="474"/>
      <c r="BU372" s="474"/>
      <c r="BV372" s="474"/>
      <c r="BW372" s="474"/>
      <c r="BX372" s="474"/>
      <c r="BY372" s="474"/>
      <c r="BZ372" s="474"/>
      <c r="CA372" s="474"/>
      <c r="CB372" s="474"/>
      <c r="CC372" s="474"/>
      <c r="CD372" s="474"/>
      <c r="CE372" s="474"/>
      <c r="CF372" s="474"/>
      <c r="CG372" s="474"/>
      <c r="CH372" s="474"/>
      <c r="CI372" s="474"/>
      <c r="CJ372" s="474"/>
      <c r="CK372" s="474"/>
      <c r="CL372" s="474"/>
      <c r="CM372" s="474"/>
      <c r="CN372" s="474"/>
      <c r="CO372" s="474"/>
      <c r="CP372" s="474"/>
      <c r="CQ372" s="474"/>
      <c r="CR372" s="474"/>
      <c r="CS372" s="474"/>
      <c r="CT372" s="474"/>
      <c r="CU372" s="474"/>
      <c r="CV372" s="474"/>
      <c r="CW372" s="474"/>
      <c r="CX372" s="474"/>
    </row>
    <row r="373" spans="1:102" x14ac:dyDescent="0.25">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c r="W373" s="474"/>
      <c r="X373" s="474"/>
      <c r="Y373" s="474"/>
      <c r="Z373" s="474"/>
      <c r="AA373" s="474"/>
      <c r="AB373" s="474"/>
      <c r="AC373" s="474"/>
      <c r="AD373" s="474"/>
      <c r="AE373" s="474"/>
      <c r="AF373" s="474"/>
      <c r="AG373" s="474"/>
      <c r="AH373" s="474"/>
      <c r="AI373" s="474"/>
      <c r="AJ373" s="474"/>
      <c r="AK373" s="474"/>
      <c r="AL373" s="474"/>
      <c r="AM373" s="474"/>
      <c r="AN373" s="474"/>
      <c r="AO373" s="474"/>
      <c r="AP373" s="474"/>
      <c r="AQ373" s="474"/>
      <c r="AR373" s="474"/>
      <c r="AS373" s="474"/>
      <c r="AT373" s="474"/>
      <c r="AU373" s="474"/>
      <c r="AV373" s="474"/>
      <c r="AW373" s="474"/>
      <c r="AX373" s="474"/>
      <c r="AY373" s="474"/>
      <c r="AZ373" s="474"/>
      <c r="BA373" s="474"/>
      <c r="BB373" s="474"/>
      <c r="BC373" s="474"/>
      <c r="BD373" s="474"/>
      <c r="BE373" s="474"/>
      <c r="BF373" s="474"/>
      <c r="BG373" s="474"/>
      <c r="BH373" s="474"/>
      <c r="BI373" s="474"/>
      <c r="BJ373" s="474"/>
      <c r="BK373" s="474"/>
      <c r="BL373" s="474"/>
      <c r="BM373" s="474"/>
      <c r="BN373" s="474"/>
      <c r="BO373" s="474"/>
      <c r="BP373" s="474"/>
      <c r="BQ373" s="474"/>
      <c r="BR373" s="474"/>
      <c r="BS373" s="474"/>
      <c r="BT373" s="474"/>
      <c r="BU373" s="474"/>
      <c r="BV373" s="474"/>
      <c r="BW373" s="474"/>
      <c r="BX373" s="474"/>
      <c r="BY373" s="474"/>
      <c r="BZ373" s="474"/>
      <c r="CA373" s="474"/>
      <c r="CB373" s="474"/>
      <c r="CC373" s="474"/>
      <c r="CD373" s="474"/>
      <c r="CE373" s="474"/>
      <c r="CF373" s="474"/>
      <c r="CG373" s="474"/>
      <c r="CH373" s="474"/>
      <c r="CI373" s="474"/>
      <c r="CJ373" s="474"/>
      <c r="CK373" s="474"/>
      <c r="CL373" s="474"/>
      <c r="CM373" s="474"/>
      <c r="CN373" s="474"/>
      <c r="CO373" s="474"/>
      <c r="CP373" s="474"/>
      <c r="CQ373" s="474"/>
      <c r="CR373" s="474"/>
      <c r="CS373" s="474"/>
      <c r="CT373" s="474"/>
      <c r="CU373" s="474"/>
      <c r="CV373" s="474"/>
      <c r="CW373" s="474"/>
      <c r="CX373" s="474"/>
    </row>
    <row r="374" spans="1:102" x14ac:dyDescent="0.25">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c r="W374" s="474"/>
      <c r="X374" s="474"/>
      <c r="Y374" s="474"/>
      <c r="Z374" s="474"/>
      <c r="AA374" s="474"/>
      <c r="AB374" s="474"/>
      <c r="AC374" s="474"/>
      <c r="AD374" s="474"/>
      <c r="AE374" s="474"/>
      <c r="AF374" s="474"/>
      <c r="AG374" s="474"/>
      <c r="AH374" s="474"/>
      <c r="AI374" s="474"/>
      <c r="AJ374" s="474"/>
      <c r="AK374" s="474"/>
      <c r="AL374" s="474"/>
      <c r="AM374" s="474"/>
      <c r="AN374" s="474"/>
      <c r="AO374" s="474"/>
      <c r="AP374" s="474"/>
      <c r="AQ374" s="474"/>
      <c r="AR374" s="474"/>
      <c r="AS374" s="474"/>
      <c r="AT374" s="474"/>
      <c r="AU374" s="474"/>
      <c r="AV374" s="474"/>
      <c r="AW374" s="474"/>
      <c r="AX374" s="474"/>
      <c r="AY374" s="474"/>
      <c r="AZ374" s="474"/>
      <c r="BA374" s="474"/>
      <c r="BB374" s="474"/>
      <c r="BC374" s="474"/>
      <c r="BD374" s="474"/>
      <c r="BE374" s="474"/>
      <c r="BF374" s="474"/>
      <c r="BG374" s="474"/>
      <c r="BH374" s="474"/>
      <c r="BI374" s="474"/>
      <c r="BJ374" s="474"/>
      <c r="BK374" s="474"/>
      <c r="BL374" s="474"/>
      <c r="BM374" s="474"/>
      <c r="BN374" s="474"/>
      <c r="BO374" s="474"/>
      <c r="BP374" s="474"/>
      <c r="BQ374" s="474"/>
      <c r="BR374" s="474"/>
      <c r="BS374" s="474"/>
      <c r="BT374" s="474"/>
      <c r="BU374" s="474"/>
      <c r="BV374" s="474"/>
      <c r="BW374" s="474"/>
      <c r="BX374" s="474"/>
      <c r="BY374" s="474"/>
      <c r="BZ374" s="474"/>
      <c r="CA374" s="474"/>
      <c r="CB374" s="474"/>
      <c r="CC374" s="474"/>
      <c r="CD374" s="474"/>
      <c r="CE374" s="474"/>
      <c r="CF374" s="474"/>
      <c r="CG374" s="474"/>
      <c r="CH374" s="474"/>
      <c r="CI374" s="474"/>
      <c r="CJ374" s="474"/>
      <c r="CK374" s="474"/>
      <c r="CL374" s="474"/>
      <c r="CM374" s="474"/>
      <c r="CN374" s="474"/>
      <c r="CO374" s="474"/>
      <c r="CP374" s="474"/>
      <c r="CQ374" s="474"/>
      <c r="CR374" s="474"/>
      <c r="CS374" s="474"/>
      <c r="CT374" s="474"/>
      <c r="CU374" s="474"/>
      <c r="CV374" s="474"/>
      <c r="CW374" s="474"/>
      <c r="CX374" s="474"/>
    </row>
    <row r="375" spans="1:102" x14ac:dyDescent="0.25">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c r="W375" s="474"/>
      <c r="X375" s="474"/>
      <c r="Y375" s="474"/>
      <c r="Z375" s="474"/>
      <c r="AA375" s="474"/>
      <c r="AB375" s="474"/>
      <c r="AC375" s="474"/>
      <c r="AD375" s="474"/>
      <c r="AE375" s="474"/>
      <c r="AF375" s="474"/>
      <c r="AG375" s="474"/>
      <c r="AH375" s="474"/>
      <c r="AI375" s="474"/>
      <c r="AJ375" s="474"/>
      <c r="AK375" s="474"/>
      <c r="AL375" s="474"/>
      <c r="AM375" s="474"/>
      <c r="AN375" s="474"/>
      <c r="AO375" s="474"/>
      <c r="AP375" s="474"/>
      <c r="AQ375" s="474"/>
      <c r="AR375" s="474"/>
      <c r="AS375" s="474"/>
      <c r="AT375" s="474"/>
      <c r="AU375" s="474"/>
      <c r="AV375" s="474"/>
      <c r="AW375" s="474"/>
      <c r="AX375" s="474"/>
      <c r="AY375" s="474"/>
      <c r="AZ375" s="474"/>
      <c r="BA375" s="474"/>
      <c r="BB375" s="474"/>
      <c r="BC375" s="474"/>
      <c r="BD375" s="474"/>
      <c r="BE375" s="474"/>
      <c r="BF375" s="474"/>
      <c r="BG375" s="474"/>
      <c r="BH375" s="474"/>
      <c r="BI375" s="474"/>
      <c r="BJ375" s="474"/>
      <c r="BK375" s="474"/>
      <c r="BL375" s="474"/>
      <c r="BM375" s="474"/>
      <c r="BN375" s="474"/>
      <c r="BO375" s="474"/>
      <c r="BP375" s="474"/>
      <c r="BQ375" s="474"/>
      <c r="BR375" s="474"/>
      <c r="BS375" s="474"/>
      <c r="BT375" s="474"/>
      <c r="BU375" s="474"/>
      <c r="BV375" s="474"/>
      <c r="BW375" s="474"/>
      <c r="BX375" s="474"/>
      <c r="BY375" s="474"/>
      <c r="BZ375" s="474"/>
      <c r="CA375" s="474"/>
      <c r="CB375" s="474"/>
      <c r="CC375" s="474"/>
      <c r="CD375" s="474"/>
      <c r="CE375" s="474"/>
      <c r="CF375" s="474"/>
      <c r="CG375" s="474"/>
      <c r="CH375" s="474"/>
      <c r="CI375" s="474"/>
      <c r="CJ375" s="474"/>
      <c r="CK375" s="474"/>
      <c r="CL375" s="474"/>
      <c r="CM375" s="474"/>
      <c r="CN375" s="474"/>
      <c r="CO375" s="474"/>
      <c r="CP375" s="474"/>
      <c r="CQ375" s="474"/>
      <c r="CR375" s="474"/>
      <c r="CS375" s="474"/>
      <c r="CT375" s="474"/>
      <c r="CU375" s="474"/>
      <c r="CV375" s="474"/>
      <c r="CW375" s="474"/>
      <c r="CX375" s="474"/>
    </row>
    <row r="376" spans="1:102" x14ac:dyDescent="0.25">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c r="W376" s="474"/>
      <c r="X376" s="474"/>
      <c r="Y376" s="474"/>
      <c r="Z376" s="474"/>
      <c r="AA376" s="474"/>
      <c r="AB376" s="474"/>
      <c r="AC376" s="474"/>
      <c r="AD376" s="474"/>
      <c r="AE376" s="474"/>
      <c r="AF376" s="474"/>
      <c r="AG376" s="474"/>
      <c r="AH376" s="474"/>
      <c r="AI376" s="474"/>
      <c r="AJ376" s="474"/>
      <c r="AK376" s="474"/>
      <c r="AL376" s="474"/>
      <c r="AM376" s="474"/>
      <c r="AN376" s="474"/>
      <c r="AO376" s="474"/>
      <c r="AP376" s="474"/>
      <c r="AQ376" s="474"/>
      <c r="AR376" s="474"/>
      <c r="AS376" s="474"/>
      <c r="AT376" s="474"/>
      <c r="AU376" s="474"/>
      <c r="AV376" s="474"/>
      <c r="AW376" s="474"/>
      <c r="AX376" s="474"/>
      <c r="AY376" s="474"/>
      <c r="AZ376" s="474"/>
      <c r="BA376" s="474"/>
      <c r="BB376" s="474"/>
      <c r="BC376" s="474"/>
      <c r="BD376" s="474"/>
      <c r="BE376" s="474"/>
      <c r="BF376" s="474"/>
      <c r="BG376" s="474"/>
      <c r="BH376" s="474"/>
      <c r="BI376" s="474"/>
      <c r="BJ376" s="474"/>
      <c r="BK376" s="474"/>
      <c r="BL376" s="474"/>
      <c r="BM376" s="474"/>
      <c r="BN376" s="474"/>
      <c r="BO376" s="474"/>
      <c r="BP376" s="474"/>
      <c r="BQ376" s="474"/>
      <c r="BR376" s="474"/>
      <c r="BS376" s="474"/>
      <c r="BT376" s="474"/>
      <c r="BU376" s="474"/>
      <c r="BV376" s="474"/>
      <c r="BW376" s="474"/>
      <c r="BX376" s="474"/>
      <c r="BY376" s="474"/>
      <c r="BZ376" s="474"/>
      <c r="CA376" s="474"/>
      <c r="CB376" s="474"/>
      <c r="CC376" s="474"/>
      <c r="CD376" s="474"/>
      <c r="CE376" s="474"/>
      <c r="CF376" s="474"/>
      <c r="CG376" s="474"/>
      <c r="CH376" s="474"/>
      <c r="CI376" s="474"/>
      <c r="CJ376" s="474"/>
      <c r="CK376" s="474"/>
      <c r="CL376" s="474"/>
      <c r="CM376" s="474"/>
      <c r="CN376" s="474"/>
      <c r="CO376" s="474"/>
      <c r="CP376" s="474"/>
      <c r="CQ376" s="474"/>
      <c r="CR376" s="474"/>
      <c r="CS376" s="474"/>
      <c r="CT376" s="474"/>
      <c r="CU376" s="474"/>
      <c r="CV376" s="474"/>
      <c r="CW376" s="474"/>
      <c r="CX376" s="474"/>
    </row>
    <row r="377" spans="1:102" x14ac:dyDescent="0.25">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c r="W377" s="474"/>
      <c r="X377" s="474"/>
      <c r="Y377" s="474"/>
      <c r="Z377" s="474"/>
      <c r="AA377" s="474"/>
      <c r="AB377" s="474"/>
      <c r="AC377" s="474"/>
      <c r="AD377" s="474"/>
      <c r="AE377" s="474"/>
      <c r="AF377" s="474"/>
      <c r="AG377" s="474"/>
      <c r="AH377" s="474"/>
      <c r="AI377" s="474"/>
      <c r="AJ377" s="474"/>
      <c r="AK377" s="474"/>
      <c r="AL377" s="474"/>
      <c r="AM377" s="474"/>
      <c r="AN377" s="474"/>
      <c r="AO377" s="474"/>
      <c r="AP377" s="474"/>
      <c r="AQ377" s="474"/>
      <c r="AR377" s="474"/>
      <c r="AS377" s="474"/>
      <c r="AT377" s="474"/>
      <c r="AU377" s="474"/>
      <c r="AV377" s="474"/>
      <c r="AW377" s="474"/>
      <c r="AX377" s="474"/>
      <c r="AY377" s="474"/>
      <c r="AZ377" s="474"/>
      <c r="BA377" s="474"/>
      <c r="BB377" s="474"/>
      <c r="BC377" s="474"/>
      <c r="BD377" s="474"/>
      <c r="BE377" s="474"/>
      <c r="BF377" s="474"/>
      <c r="BG377" s="474"/>
      <c r="BH377" s="474"/>
      <c r="BI377" s="474"/>
      <c r="BJ377" s="474"/>
      <c r="BK377" s="474"/>
      <c r="BL377" s="474"/>
      <c r="BM377" s="474"/>
      <c r="BN377" s="474"/>
      <c r="BO377" s="474"/>
      <c r="BP377" s="474"/>
      <c r="BQ377" s="474"/>
      <c r="BR377" s="474"/>
      <c r="BS377" s="474"/>
      <c r="BT377" s="474"/>
      <c r="BU377" s="474"/>
      <c r="BV377" s="474"/>
      <c r="BW377" s="474"/>
      <c r="BX377" s="474"/>
      <c r="BY377" s="474"/>
      <c r="BZ377" s="474"/>
      <c r="CA377" s="474"/>
      <c r="CB377" s="474"/>
      <c r="CC377" s="474"/>
      <c r="CD377" s="474"/>
      <c r="CE377" s="474"/>
      <c r="CF377" s="474"/>
      <c r="CG377" s="474"/>
      <c r="CH377" s="474"/>
      <c r="CI377" s="474"/>
      <c r="CJ377" s="474"/>
      <c r="CK377" s="474"/>
      <c r="CL377" s="474"/>
      <c r="CM377" s="474"/>
      <c r="CN377" s="474"/>
      <c r="CO377" s="474"/>
      <c r="CP377" s="474"/>
      <c r="CQ377" s="474"/>
      <c r="CR377" s="474"/>
      <c r="CS377" s="474"/>
      <c r="CT377" s="474"/>
      <c r="CU377" s="474"/>
      <c r="CV377" s="474"/>
      <c r="CW377" s="474"/>
      <c r="CX377" s="474"/>
    </row>
    <row r="378" spans="1:102" x14ac:dyDescent="0.25">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c r="W378" s="474"/>
      <c r="X378" s="474"/>
      <c r="Y378" s="474"/>
      <c r="Z378" s="474"/>
      <c r="AA378" s="474"/>
      <c r="AB378" s="474"/>
      <c r="AC378" s="474"/>
      <c r="AD378" s="474"/>
      <c r="AE378" s="474"/>
      <c r="AF378" s="474"/>
      <c r="AG378" s="474"/>
      <c r="AH378" s="474"/>
      <c r="AI378" s="474"/>
      <c r="AJ378" s="474"/>
      <c r="AK378" s="474"/>
      <c r="AL378" s="474"/>
      <c r="AM378" s="474"/>
      <c r="AN378" s="474"/>
      <c r="AO378" s="474"/>
      <c r="AP378" s="474"/>
      <c r="AQ378" s="474"/>
      <c r="AR378" s="474"/>
      <c r="AS378" s="474"/>
      <c r="AT378" s="474"/>
      <c r="AU378" s="474"/>
      <c r="AV378" s="474"/>
      <c r="AW378" s="474"/>
      <c r="AX378" s="474"/>
      <c r="AY378" s="474"/>
      <c r="AZ378" s="474"/>
      <c r="BA378" s="474"/>
      <c r="BB378" s="474"/>
      <c r="BC378" s="474"/>
      <c r="BD378" s="474"/>
      <c r="BE378" s="474"/>
      <c r="BF378" s="474"/>
      <c r="BG378" s="474"/>
      <c r="BH378" s="474"/>
      <c r="BI378" s="474"/>
      <c r="BJ378" s="474"/>
      <c r="BK378" s="474"/>
      <c r="BL378" s="474"/>
      <c r="BM378" s="474"/>
      <c r="BN378" s="474"/>
      <c r="BO378" s="474"/>
      <c r="BP378" s="474"/>
      <c r="BQ378" s="474"/>
      <c r="BR378" s="474"/>
      <c r="BS378" s="474"/>
      <c r="BT378" s="474"/>
      <c r="BU378" s="474"/>
      <c r="BV378" s="474"/>
      <c r="BW378" s="474"/>
      <c r="BX378" s="474"/>
      <c r="BY378" s="474"/>
      <c r="BZ378" s="474"/>
      <c r="CA378" s="474"/>
      <c r="CB378" s="474"/>
      <c r="CC378" s="474"/>
      <c r="CD378" s="474"/>
      <c r="CE378" s="474"/>
      <c r="CF378" s="474"/>
      <c r="CG378" s="474"/>
      <c r="CH378" s="474"/>
      <c r="CI378" s="474"/>
      <c r="CJ378" s="474"/>
      <c r="CK378" s="474"/>
      <c r="CL378" s="474"/>
      <c r="CM378" s="474"/>
      <c r="CN378" s="474"/>
      <c r="CO378" s="474"/>
      <c r="CP378" s="474"/>
      <c r="CQ378" s="474"/>
      <c r="CR378" s="474"/>
      <c r="CS378" s="474"/>
      <c r="CT378" s="474"/>
      <c r="CU378" s="474"/>
      <c r="CV378" s="474"/>
      <c r="CW378" s="474"/>
      <c r="CX378" s="474"/>
    </row>
    <row r="379" spans="1:102" x14ac:dyDescent="0.25">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c r="W379" s="474"/>
      <c r="X379" s="474"/>
      <c r="Y379" s="474"/>
      <c r="Z379" s="474"/>
      <c r="AA379" s="474"/>
      <c r="AB379" s="474"/>
      <c r="AC379" s="474"/>
      <c r="AD379" s="474"/>
      <c r="AE379" s="474"/>
      <c r="AF379" s="474"/>
      <c r="AG379" s="474"/>
      <c r="AH379" s="474"/>
      <c r="AI379" s="474"/>
      <c r="AJ379" s="474"/>
      <c r="AK379" s="474"/>
      <c r="AL379" s="474"/>
      <c r="AM379" s="474"/>
      <c r="AN379" s="474"/>
      <c r="AO379" s="474"/>
      <c r="AP379" s="474"/>
      <c r="AQ379" s="474"/>
      <c r="AR379" s="474"/>
      <c r="AS379" s="474"/>
      <c r="AT379" s="474"/>
      <c r="AU379" s="474"/>
      <c r="AV379" s="474"/>
      <c r="AW379" s="474"/>
      <c r="AX379" s="474"/>
      <c r="AY379" s="474"/>
      <c r="AZ379" s="474"/>
      <c r="BA379" s="474"/>
      <c r="BB379" s="474"/>
      <c r="BC379" s="474"/>
      <c r="BD379" s="474"/>
      <c r="BE379" s="474"/>
      <c r="BF379" s="474"/>
      <c r="BG379" s="474"/>
      <c r="BH379" s="474"/>
      <c r="BI379" s="474"/>
      <c r="BJ379" s="474"/>
      <c r="BK379" s="474"/>
      <c r="BL379" s="474"/>
      <c r="BM379" s="474"/>
      <c r="BN379" s="474"/>
      <c r="BO379" s="474"/>
      <c r="BP379" s="474"/>
      <c r="BQ379" s="474"/>
      <c r="BR379" s="474"/>
      <c r="BS379" s="474"/>
      <c r="BT379" s="474"/>
      <c r="BU379" s="474"/>
      <c r="BV379" s="474"/>
      <c r="BW379" s="474"/>
      <c r="BX379" s="474"/>
      <c r="BY379" s="474"/>
      <c r="BZ379" s="474"/>
      <c r="CA379" s="474"/>
      <c r="CB379" s="474"/>
      <c r="CC379" s="474"/>
      <c r="CD379" s="474"/>
      <c r="CE379" s="474"/>
      <c r="CF379" s="474"/>
      <c r="CG379" s="474"/>
      <c r="CH379" s="474"/>
      <c r="CI379" s="474"/>
      <c r="CJ379" s="474"/>
      <c r="CK379" s="474"/>
      <c r="CL379" s="474"/>
      <c r="CM379" s="474"/>
      <c r="CN379" s="474"/>
      <c r="CO379" s="474"/>
      <c r="CP379" s="474"/>
      <c r="CQ379" s="474"/>
      <c r="CR379" s="474"/>
      <c r="CS379" s="474"/>
      <c r="CT379" s="474"/>
      <c r="CU379" s="474"/>
      <c r="CV379" s="474"/>
      <c r="CW379" s="474"/>
      <c r="CX379" s="474"/>
    </row>
    <row r="380" spans="1:102" x14ac:dyDescent="0.25">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c r="W380" s="474"/>
      <c r="X380" s="474"/>
      <c r="Y380" s="474"/>
      <c r="Z380" s="474"/>
      <c r="AA380" s="474"/>
      <c r="AB380" s="474"/>
      <c r="AC380" s="474"/>
      <c r="AD380" s="474"/>
      <c r="AE380" s="474"/>
      <c r="AF380" s="474"/>
      <c r="AG380" s="474"/>
      <c r="AH380" s="474"/>
      <c r="AI380" s="474"/>
      <c r="AJ380" s="474"/>
      <c r="AK380" s="474"/>
      <c r="AL380" s="474"/>
      <c r="AM380" s="474"/>
      <c r="AN380" s="474"/>
      <c r="AO380" s="474"/>
      <c r="AP380" s="474"/>
      <c r="AQ380" s="474"/>
      <c r="AR380" s="474"/>
      <c r="AS380" s="474"/>
      <c r="AT380" s="474"/>
      <c r="AU380" s="474"/>
      <c r="AV380" s="474"/>
      <c r="AW380" s="474"/>
      <c r="AX380" s="474"/>
      <c r="AY380" s="474"/>
      <c r="AZ380" s="474"/>
      <c r="BA380" s="474"/>
      <c r="BB380" s="474"/>
      <c r="BC380" s="474"/>
      <c r="BD380" s="474"/>
      <c r="BE380" s="474"/>
      <c r="BF380" s="474"/>
      <c r="BG380" s="474"/>
      <c r="BH380" s="474"/>
      <c r="BI380" s="474"/>
      <c r="BJ380" s="474"/>
      <c r="BK380" s="474"/>
      <c r="BL380" s="474"/>
      <c r="BM380" s="474"/>
      <c r="BN380" s="474"/>
      <c r="BO380" s="474"/>
      <c r="BP380" s="474"/>
      <c r="BQ380" s="474"/>
      <c r="BR380" s="474"/>
      <c r="BS380" s="474"/>
      <c r="BT380" s="474"/>
      <c r="BU380" s="474"/>
      <c r="BV380" s="474"/>
      <c r="BW380" s="474"/>
      <c r="BX380" s="474"/>
      <c r="BY380" s="474"/>
      <c r="BZ380" s="474"/>
      <c r="CA380" s="474"/>
      <c r="CB380" s="474"/>
      <c r="CC380" s="474"/>
      <c r="CD380" s="474"/>
      <c r="CE380" s="474"/>
      <c r="CF380" s="474"/>
      <c r="CG380" s="474"/>
      <c r="CH380" s="474"/>
      <c r="CI380" s="474"/>
      <c r="CJ380" s="474"/>
      <c r="CK380" s="474"/>
      <c r="CL380" s="474"/>
      <c r="CM380" s="474"/>
      <c r="CN380" s="474"/>
      <c r="CO380" s="474"/>
      <c r="CP380" s="474"/>
      <c r="CQ380" s="474"/>
      <c r="CR380" s="474"/>
      <c r="CS380" s="474"/>
      <c r="CT380" s="474"/>
      <c r="CU380" s="474"/>
      <c r="CV380" s="474"/>
      <c r="CW380" s="474"/>
      <c r="CX380" s="474"/>
    </row>
    <row r="381" spans="1:102" x14ac:dyDescent="0.25">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c r="W381" s="474"/>
      <c r="X381" s="474"/>
      <c r="Y381" s="474"/>
      <c r="Z381" s="474"/>
      <c r="AA381" s="474"/>
      <c r="AB381" s="474"/>
      <c r="AC381" s="474"/>
      <c r="AD381" s="474"/>
      <c r="AE381" s="474"/>
      <c r="AF381" s="474"/>
      <c r="AG381" s="474"/>
      <c r="AH381" s="474"/>
      <c r="AI381" s="474"/>
      <c r="AJ381" s="474"/>
      <c r="AK381" s="474"/>
      <c r="AL381" s="474"/>
      <c r="AM381" s="474"/>
      <c r="AN381" s="474"/>
      <c r="AO381" s="474"/>
      <c r="AP381" s="474"/>
      <c r="AQ381" s="474"/>
      <c r="AR381" s="474"/>
      <c r="AS381" s="474"/>
      <c r="AT381" s="474"/>
      <c r="AU381" s="474"/>
      <c r="AV381" s="474"/>
      <c r="AW381" s="474"/>
      <c r="AX381" s="474"/>
      <c r="AY381" s="474"/>
      <c r="AZ381" s="474"/>
      <c r="BA381" s="474"/>
      <c r="BB381" s="474"/>
      <c r="BC381" s="474"/>
      <c r="BD381" s="474"/>
      <c r="BE381" s="474"/>
      <c r="BF381" s="474"/>
      <c r="BG381" s="474"/>
      <c r="BH381" s="474"/>
      <c r="BI381" s="474"/>
      <c r="BJ381" s="474"/>
      <c r="BK381" s="474"/>
      <c r="BL381" s="474"/>
      <c r="BM381" s="474"/>
      <c r="BN381" s="474"/>
      <c r="BO381" s="474"/>
      <c r="BP381" s="474"/>
      <c r="BQ381" s="474"/>
      <c r="BR381" s="474"/>
      <c r="BS381" s="474"/>
      <c r="BT381" s="474"/>
      <c r="BU381" s="474"/>
      <c r="BV381" s="474"/>
      <c r="BW381" s="474"/>
      <c r="BX381" s="474"/>
      <c r="BY381" s="474"/>
      <c r="BZ381" s="474"/>
      <c r="CA381" s="474"/>
      <c r="CB381" s="474"/>
      <c r="CC381" s="474"/>
      <c r="CD381" s="474"/>
      <c r="CE381" s="474"/>
      <c r="CF381" s="474"/>
      <c r="CG381" s="474"/>
      <c r="CH381" s="474"/>
      <c r="CI381" s="474"/>
      <c r="CJ381" s="474"/>
      <c r="CK381" s="474"/>
      <c r="CL381" s="474"/>
      <c r="CM381" s="474"/>
      <c r="CN381" s="474"/>
      <c r="CO381" s="474"/>
      <c r="CP381" s="474"/>
      <c r="CQ381" s="474"/>
      <c r="CR381" s="474"/>
      <c r="CS381" s="474"/>
      <c r="CT381" s="474"/>
      <c r="CU381" s="474"/>
      <c r="CV381" s="474"/>
      <c r="CW381" s="474"/>
      <c r="CX381" s="474"/>
    </row>
    <row r="382" spans="1:102" x14ac:dyDescent="0.25">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c r="W382" s="474"/>
      <c r="X382" s="474"/>
      <c r="Y382" s="474"/>
      <c r="Z382" s="474"/>
      <c r="AA382" s="474"/>
      <c r="AB382" s="474"/>
      <c r="AC382" s="474"/>
      <c r="AD382" s="474"/>
      <c r="AE382" s="474"/>
      <c r="AF382" s="474"/>
      <c r="AG382" s="474"/>
      <c r="AH382" s="474"/>
      <c r="AI382" s="474"/>
      <c r="AJ382" s="474"/>
      <c r="AK382" s="474"/>
      <c r="AL382" s="474"/>
      <c r="AM382" s="474"/>
      <c r="AN382" s="474"/>
      <c r="AO382" s="474"/>
      <c r="AP382" s="474"/>
      <c r="AQ382" s="474"/>
      <c r="AR382" s="474"/>
      <c r="AS382" s="474"/>
      <c r="AT382" s="474"/>
      <c r="AU382" s="474"/>
      <c r="AV382" s="474"/>
      <c r="AW382" s="474"/>
      <c r="AX382" s="474"/>
      <c r="AY382" s="474"/>
      <c r="AZ382" s="474"/>
      <c r="BA382" s="474"/>
      <c r="BB382" s="474"/>
      <c r="BC382" s="474"/>
      <c r="BD382" s="474"/>
      <c r="BE382" s="474"/>
      <c r="BF382" s="474"/>
      <c r="BG382" s="474"/>
      <c r="BH382" s="474"/>
      <c r="BI382" s="474"/>
      <c r="BJ382" s="474"/>
      <c r="BK382" s="474"/>
      <c r="BL382" s="474"/>
      <c r="BM382" s="474"/>
      <c r="BN382" s="474"/>
      <c r="BO382" s="474"/>
      <c r="BP382" s="474"/>
      <c r="BQ382" s="474"/>
      <c r="BR382" s="474"/>
      <c r="BS382" s="474"/>
      <c r="BT382" s="474"/>
      <c r="BU382" s="474"/>
      <c r="BV382" s="474"/>
      <c r="BW382" s="474"/>
      <c r="BX382" s="474"/>
      <c r="BY382" s="474"/>
      <c r="BZ382" s="474"/>
      <c r="CA382" s="474"/>
      <c r="CB382" s="474"/>
      <c r="CC382" s="474"/>
      <c r="CD382" s="474"/>
      <c r="CE382" s="474"/>
      <c r="CF382" s="474"/>
      <c r="CG382" s="474"/>
      <c r="CH382" s="474"/>
      <c r="CI382" s="474"/>
      <c r="CJ382" s="474"/>
      <c r="CK382" s="474"/>
      <c r="CL382" s="474"/>
      <c r="CM382" s="474"/>
      <c r="CN382" s="474"/>
      <c r="CO382" s="474"/>
      <c r="CP382" s="474"/>
      <c r="CQ382" s="474"/>
      <c r="CR382" s="474"/>
      <c r="CS382" s="474"/>
      <c r="CT382" s="474"/>
      <c r="CU382" s="474"/>
      <c r="CV382" s="474"/>
      <c r="CW382" s="474"/>
      <c r="CX382" s="474"/>
    </row>
    <row r="383" spans="1:102" x14ac:dyDescent="0.25">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c r="W383" s="474"/>
      <c r="X383" s="474"/>
      <c r="Y383" s="474"/>
      <c r="Z383" s="474"/>
      <c r="AA383" s="474"/>
      <c r="AB383" s="474"/>
      <c r="AC383" s="474"/>
      <c r="AD383" s="474"/>
      <c r="AE383" s="474"/>
      <c r="AF383" s="474"/>
      <c r="AG383" s="474"/>
      <c r="AH383" s="474"/>
      <c r="AI383" s="474"/>
      <c r="AJ383" s="474"/>
      <c r="AK383" s="474"/>
      <c r="AL383" s="474"/>
      <c r="AM383" s="474"/>
      <c r="AN383" s="474"/>
      <c r="AO383" s="474"/>
      <c r="AP383" s="474"/>
      <c r="AQ383" s="474"/>
      <c r="AR383" s="474"/>
      <c r="AS383" s="474"/>
      <c r="AT383" s="474"/>
      <c r="AU383" s="474"/>
      <c r="AV383" s="474"/>
      <c r="AW383" s="474"/>
      <c r="AX383" s="474"/>
      <c r="AY383" s="474"/>
      <c r="AZ383" s="474"/>
      <c r="BA383" s="474"/>
      <c r="BB383" s="474"/>
      <c r="BC383" s="474"/>
      <c r="BD383" s="474"/>
      <c r="BE383" s="474"/>
      <c r="BF383" s="474"/>
      <c r="BG383" s="474"/>
      <c r="BH383" s="474"/>
      <c r="BI383" s="474"/>
      <c r="BJ383" s="474"/>
      <c r="BK383" s="474"/>
      <c r="BL383" s="474"/>
      <c r="BM383" s="474"/>
      <c r="BN383" s="474"/>
      <c r="BO383" s="474"/>
      <c r="BP383" s="474"/>
      <c r="BQ383" s="474"/>
      <c r="BR383" s="474"/>
      <c r="BS383" s="474"/>
      <c r="BT383" s="474"/>
      <c r="BU383" s="474"/>
      <c r="BV383" s="474"/>
      <c r="BW383" s="474"/>
      <c r="BX383" s="474"/>
      <c r="BY383" s="474"/>
      <c r="BZ383" s="474"/>
      <c r="CA383" s="474"/>
      <c r="CB383" s="474"/>
      <c r="CC383" s="474"/>
      <c r="CD383" s="474"/>
      <c r="CE383" s="474"/>
      <c r="CF383" s="474"/>
      <c r="CG383" s="474"/>
      <c r="CH383" s="474"/>
      <c r="CI383" s="474"/>
      <c r="CJ383" s="474"/>
      <c r="CK383" s="474"/>
      <c r="CL383" s="474"/>
      <c r="CM383" s="474"/>
      <c r="CN383" s="474"/>
      <c r="CO383" s="474"/>
      <c r="CP383" s="474"/>
      <c r="CQ383" s="474"/>
      <c r="CR383" s="474"/>
      <c r="CS383" s="474"/>
      <c r="CT383" s="474"/>
      <c r="CU383" s="474"/>
      <c r="CV383" s="474"/>
      <c r="CW383" s="474"/>
      <c r="CX383" s="474"/>
    </row>
    <row r="384" spans="1:102" x14ac:dyDescent="0.25">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c r="W384" s="474"/>
      <c r="X384" s="474"/>
      <c r="Y384" s="474"/>
      <c r="Z384" s="474"/>
      <c r="AA384" s="474"/>
      <c r="AB384" s="474"/>
      <c r="AC384" s="474"/>
      <c r="AD384" s="474"/>
      <c r="AE384" s="474"/>
      <c r="AF384" s="474"/>
      <c r="AG384" s="474"/>
      <c r="AH384" s="474"/>
      <c r="AI384" s="474"/>
      <c r="AJ384" s="474"/>
      <c r="AK384" s="474"/>
      <c r="AL384" s="474"/>
      <c r="AM384" s="474"/>
      <c r="AN384" s="474"/>
      <c r="AO384" s="474"/>
      <c r="AP384" s="474"/>
      <c r="AQ384" s="474"/>
      <c r="AR384" s="474"/>
      <c r="AS384" s="474"/>
      <c r="AT384" s="474"/>
      <c r="AU384" s="474"/>
      <c r="AV384" s="474"/>
      <c r="AW384" s="474"/>
      <c r="AX384" s="474"/>
      <c r="AY384" s="474"/>
      <c r="AZ384" s="474"/>
      <c r="BA384" s="474"/>
      <c r="BB384" s="474"/>
      <c r="BC384" s="474"/>
      <c r="BD384" s="474"/>
      <c r="BE384" s="474"/>
      <c r="BF384" s="474"/>
      <c r="BG384" s="474"/>
      <c r="BH384" s="474"/>
      <c r="BI384" s="474"/>
      <c r="BJ384" s="474"/>
      <c r="BK384" s="474"/>
      <c r="BL384" s="474"/>
      <c r="BM384" s="474"/>
      <c r="BN384" s="474"/>
      <c r="BO384" s="474"/>
      <c r="BP384" s="474"/>
      <c r="BQ384" s="474"/>
      <c r="BR384" s="474"/>
      <c r="BS384" s="474"/>
      <c r="BT384" s="474"/>
      <c r="BU384" s="474"/>
      <c r="BV384" s="474"/>
      <c r="BW384" s="474"/>
      <c r="BX384" s="474"/>
      <c r="BY384" s="474"/>
      <c r="BZ384" s="474"/>
      <c r="CA384" s="474"/>
      <c r="CB384" s="474"/>
      <c r="CC384" s="474"/>
      <c r="CD384" s="474"/>
      <c r="CE384" s="474"/>
      <c r="CF384" s="474"/>
      <c r="CG384" s="474"/>
      <c r="CH384" s="474"/>
      <c r="CI384" s="474"/>
      <c r="CJ384" s="474"/>
      <c r="CK384" s="474"/>
      <c r="CL384" s="474"/>
      <c r="CM384" s="474"/>
      <c r="CN384" s="474"/>
      <c r="CO384" s="474"/>
      <c r="CP384" s="474"/>
      <c r="CQ384" s="474"/>
      <c r="CR384" s="474"/>
      <c r="CS384" s="474"/>
      <c r="CT384" s="474"/>
      <c r="CU384" s="474"/>
      <c r="CV384" s="474"/>
      <c r="CW384" s="474"/>
      <c r="CX384" s="474"/>
    </row>
    <row r="385" spans="1:102" x14ac:dyDescent="0.25">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c r="W385" s="474"/>
      <c r="X385" s="474"/>
      <c r="Y385" s="474"/>
      <c r="Z385" s="474"/>
      <c r="AA385" s="474"/>
      <c r="AB385" s="474"/>
      <c r="AC385" s="474"/>
      <c r="AD385" s="474"/>
      <c r="AE385" s="474"/>
      <c r="AF385" s="474"/>
      <c r="AG385" s="474"/>
      <c r="AH385" s="474"/>
      <c r="AI385" s="474"/>
      <c r="AJ385" s="474"/>
      <c r="AK385" s="474"/>
      <c r="AL385" s="474"/>
      <c r="AM385" s="474"/>
      <c r="AN385" s="474"/>
      <c r="AO385" s="474"/>
      <c r="AP385" s="474"/>
      <c r="AQ385" s="474"/>
      <c r="AR385" s="474"/>
      <c r="AS385" s="474"/>
      <c r="AT385" s="474"/>
      <c r="AU385" s="474"/>
      <c r="AV385" s="474"/>
      <c r="AW385" s="474"/>
      <c r="AX385" s="474"/>
      <c r="AY385" s="474"/>
      <c r="AZ385" s="474"/>
      <c r="BA385" s="474"/>
      <c r="BB385" s="474"/>
      <c r="BC385" s="474"/>
      <c r="BD385" s="474"/>
      <c r="BE385" s="474"/>
      <c r="BF385" s="474"/>
      <c r="BG385" s="474"/>
      <c r="BH385" s="474"/>
      <c r="BI385" s="474"/>
      <c r="BJ385" s="474"/>
      <c r="BK385" s="474"/>
      <c r="BL385" s="474"/>
      <c r="BM385" s="474"/>
      <c r="BN385" s="474"/>
      <c r="BO385" s="474"/>
      <c r="BP385" s="474"/>
      <c r="BQ385" s="474"/>
      <c r="BR385" s="474"/>
      <c r="BS385" s="474"/>
      <c r="BT385" s="474"/>
      <c r="BU385" s="474"/>
      <c r="BV385" s="474"/>
      <c r="BW385" s="474"/>
      <c r="BX385" s="474"/>
      <c r="BY385" s="474"/>
      <c r="BZ385" s="474"/>
      <c r="CA385" s="474"/>
      <c r="CB385" s="474"/>
      <c r="CC385" s="474"/>
      <c r="CD385" s="474"/>
      <c r="CE385" s="474"/>
      <c r="CF385" s="474"/>
      <c r="CG385" s="474"/>
      <c r="CH385" s="474"/>
      <c r="CI385" s="474"/>
      <c r="CJ385" s="474"/>
      <c r="CK385" s="474"/>
      <c r="CL385" s="474"/>
      <c r="CM385" s="474"/>
      <c r="CN385" s="474"/>
      <c r="CO385" s="474"/>
      <c r="CP385" s="474"/>
      <c r="CQ385" s="474"/>
      <c r="CR385" s="474"/>
      <c r="CS385" s="474"/>
      <c r="CT385" s="474"/>
      <c r="CU385" s="474"/>
      <c r="CV385" s="474"/>
      <c r="CW385" s="474"/>
      <c r="CX385" s="474"/>
    </row>
    <row r="386" spans="1:102" x14ac:dyDescent="0.25">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c r="W386" s="474"/>
      <c r="X386" s="474"/>
      <c r="Y386" s="474"/>
      <c r="Z386" s="474"/>
      <c r="AA386" s="474"/>
      <c r="AB386" s="474"/>
      <c r="AC386" s="474"/>
      <c r="AD386" s="474"/>
      <c r="AE386" s="474"/>
      <c r="AF386" s="474"/>
      <c r="AG386" s="474"/>
      <c r="AH386" s="474"/>
      <c r="AI386" s="474"/>
      <c r="AJ386" s="474"/>
      <c r="AK386" s="474"/>
      <c r="AL386" s="474"/>
      <c r="AM386" s="474"/>
      <c r="AN386" s="474"/>
      <c r="AO386" s="474"/>
      <c r="AP386" s="474"/>
      <c r="AQ386" s="474"/>
      <c r="AR386" s="474"/>
      <c r="AS386" s="474"/>
      <c r="AT386" s="474"/>
      <c r="AU386" s="474"/>
      <c r="AV386" s="474"/>
      <c r="AW386" s="474"/>
      <c r="AX386" s="474"/>
      <c r="AY386" s="474"/>
      <c r="AZ386" s="474"/>
      <c r="BA386" s="474"/>
      <c r="BB386" s="474"/>
      <c r="BC386" s="474"/>
      <c r="BD386" s="474"/>
      <c r="BE386" s="474"/>
      <c r="BF386" s="474"/>
      <c r="BG386" s="474"/>
      <c r="BH386" s="474"/>
      <c r="BI386" s="474"/>
      <c r="BJ386" s="474"/>
      <c r="BK386" s="474"/>
      <c r="BL386" s="474"/>
      <c r="BM386" s="474"/>
      <c r="BN386" s="474"/>
      <c r="BO386" s="474"/>
      <c r="BP386" s="474"/>
      <c r="BQ386" s="474"/>
      <c r="BR386" s="474"/>
      <c r="BS386" s="474"/>
      <c r="BT386" s="474"/>
      <c r="BU386" s="474"/>
      <c r="BV386" s="474"/>
      <c r="BW386" s="474"/>
      <c r="BX386" s="474"/>
      <c r="BY386" s="474"/>
      <c r="BZ386" s="474"/>
      <c r="CA386" s="474"/>
      <c r="CB386" s="474"/>
      <c r="CC386" s="474"/>
      <c r="CD386" s="474"/>
      <c r="CE386" s="474"/>
      <c r="CF386" s="474"/>
      <c r="CG386" s="474"/>
      <c r="CH386" s="474"/>
      <c r="CI386" s="474"/>
      <c r="CJ386" s="474"/>
      <c r="CK386" s="474"/>
      <c r="CL386" s="474"/>
      <c r="CM386" s="474"/>
      <c r="CN386" s="474"/>
      <c r="CO386" s="474"/>
      <c r="CP386" s="474"/>
      <c r="CQ386" s="474"/>
      <c r="CR386" s="474"/>
      <c r="CS386" s="474"/>
      <c r="CT386" s="474"/>
      <c r="CU386" s="474"/>
      <c r="CV386" s="474"/>
      <c r="CW386" s="474"/>
      <c r="CX386" s="474"/>
    </row>
    <row r="387" spans="1:102" x14ac:dyDescent="0.25">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c r="W387" s="474"/>
      <c r="X387" s="474"/>
      <c r="Y387" s="474"/>
      <c r="Z387" s="474"/>
      <c r="AA387" s="474"/>
      <c r="AB387" s="474"/>
      <c r="AC387" s="474"/>
      <c r="AD387" s="474"/>
      <c r="AE387" s="474"/>
      <c r="AF387" s="474"/>
      <c r="AG387" s="474"/>
      <c r="AH387" s="474"/>
      <c r="AI387" s="474"/>
      <c r="AJ387" s="474"/>
      <c r="AK387" s="474"/>
      <c r="AL387" s="474"/>
      <c r="AM387" s="474"/>
      <c r="AN387" s="474"/>
      <c r="AO387" s="474"/>
      <c r="AP387" s="474"/>
      <c r="AQ387" s="474"/>
      <c r="AR387" s="474"/>
      <c r="AS387" s="474"/>
      <c r="AT387" s="474"/>
      <c r="AU387" s="474"/>
      <c r="AV387" s="474"/>
      <c r="AW387" s="474"/>
      <c r="AX387" s="474"/>
      <c r="AY387" s="474"/>
      <c r="AZ387" s="474"/>
      <c r="BA387" s="474"/>
      <c r="BB387" s="474"/>
      <c r="BC387" s="474"/>
      <c r="BD387" s="474"/>
      <c r="BE387" s="474"/>
      <c r="BF387" s="474"/>
      <c r="BG387" s="474"/>
      <c r="BH387" s="474"/>
      <c r="BI387" s="474"/>
      <c r="BJ387" s="474"/>
      <c r="BK387" s="474"/>
      <c r="BL387" s="474"/>
      <c r="BM387" s="474"/>
      <c r="BN387" s="474"/>
      <c r="BO387" s="474"/>
      <c r="BP387" s="474"/>
      <c r="BQ387" s="474"/>
      <c r="BR387" s="474"/>
      <c r="BS387" s="474"/>
      <c r="BT387" s="474"/>
      <c r="BU387" s="474"/>
      <c r="BV387" s="474"/>
      <c r="BW387" s="474"/>
      <c r="BX387" s="474"/>
      <c r="BY387" s="474"/>
      <c r="BZ387" s="474"/>
      <c r="CA387" s="474"/>
      <c r="CB387" s="474"/>
      <c r="CC387" s="474"/>
      <c r="CD387" s="474"/>
      <c r="CE387" s="474"/>
      <c r="CF387" s="474"/>
      <c r="CG387" s="474"/>
      <c r="CH387" s="474"/>
      <c r="CI387" s="474"/>
      <c r="CJ387" s="474"/>
      <c r="CK387" s="474"/>
      <c r="CL387" s="474"/>
      <c r="CM387" s="474"/>
      <c r="CN387" s="474"/>
      <c r="CO387" s="474"/>
      <c r="CP387" s="474"/>
      <c r="CQ387" s="474"/>
      <c r="CR387" s="474"/>
      <c r="CS387" s="474"/>
      <c r="CT387" s="474"/>
      <c r="CU387" s="474"/>
      <c r="CV387" s="474"/>
      <c r="CW387" s="474"/>
      <c r="CX387" s="474"/>
    </row>
    <row r="388" spans="1:102" x14ac:dyDescent="0.25">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c r="W388" s="474"/>
      <c r="X388" s="474"/>
      <c r="Y388" s="474"/>
      <c r="Z388" s="474"/>
      <c r="AA388" s="474"/>
      <c r="AB388" s="474"/>
      <c r="AC388" s="474"/>
      <c r="AD388" s="474"/>
      <c r="AE388" s="474"/>
      <c r="AF388" s="474"/>
      <c r="AG388" s="474"/>
      <c r="AH388" s="474"/>
      <c r="AI388" s="474"/>
      <c r="AJ388" s="474"/>
      <c r="AK388" s="474"/>
      <c r="AL388" s="474"/>
      <c r="AM388" s="474"/>
      <c r="AN388" s="474"/>
      <c r="AO388" s="474"/>
      <c r="AP388" s="474"/>
      <c r="AQ388" s="474"/>
      <c r="AR388" s="474"/>
      <c r="AS388" s="474"/>
      <c r="AT388" s="474"/>
      <c r="AU388" s="474"/>
      <c r="AV388" s="474"/>
      <c r="AW388" s="474"/>
      <c r="AX388" s="474"/>
      <c r="AY388" s="474"/>
      <c r="AZ388" s="474"/>
      <c r="BA388" s="474"/>
      <c r="BB388" s="474"/>
      <c r="BC388" s="474"/>
      <c r="BD388" s="474"/>
      <c r="BE388" s="474"/>
      <c r="BF388" s="474"/>
      <c r="BG388" s="474"/>
      <c r="BH388" s="474"/>
      <c r="BI388" s="474"/>
      <c r="BJ388" s="474"/>
      <c r="BK388" s="474"/>
      <c r="BL388" s="474"/>
      <c r="BM388" s="474"/>
      <c r="BN388" s="474"/>
      <c r="BO388" s="474"/>
      <c r="BP388" s="474"/>
      <c r="BQ388" s="474"/>
      <c r="BR388" s="474"/>
      <c r="BS388" s="474"/>
      <c r="BT388" s="474"/>
      <c r="BU388" s="474"/>
      <c r="BV388" s="474"/>
      <c r="BW388" s="474"/>
      <c r="BX388" s="474"/>
      <c r="BY388" s="474"/>
      <c r="BZ388" s="474"/>
      <c r="CA388" s="474"/>
      <c r="CB388" s="474"/>
      <c r="CC388" s="474"/>
      <c r="CD388" s="474"/>
      <c r="CE388" s="474"/>
      <c r="CF388" s="474"/>
      <c r="CG388" s="474"/>
      <c r="CH388" s="474"/>
      <c r="CI388" s="474"/>
      <c r="CJ388" s="474"/>
      <c r="CK388" s="474"/>
      <c r="CL388" s="474"/>
      <c r="CM388" s="474"/>
      <c r="CN388" s="474"/>
      <c r="CO388" s="474"/>
      <c r="CP388" s="474"/>
      <c r="CQ388" s="474"/>
      <c r="CR388" s="474"/>
      <c r="CS388" s="474"/>
      <c r="CT388" s="474"/>
      <c r="CU388" s="474"/>
      <c r="CV388" s="474"/>
      <c r="CW388" s="474"/>
      <c r="CX388" s="474"/>
    </row>
    <row r="389" spans="1:102" x14ac:dyDescent="0.25">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c r="W389" s="474"/>
      <c r="X389" s="474"/>
      <c r="Y389" s="474"/>
      <c r="Z389" s="474"/>
      <c r="AA389" s="474"/>
      <c r="AB389" s="474"/>
      <c r="AC389" s="474"/>
      <c r="AD389" s="474"/>
      <c r="AE389" s="474"/>
      <c r="AF389" s="474"/>
      <c r="AG389" s="474"/>
      <c r="AH389" s="474"/>
      <c r="AI389" s="474"/>
      <c r="AJ389" s="474"/>
      <c r="AK389" s="474"/>
      <c r="AL389" s="474"/>
      <c r="AM389" s="474"/>
      <c r="AN389" s="474"/>
      <c r="AO389" s="474"/>
      <c r="AP389" s="474"/>
      <c r="AQ389" s="474"/>
      <c r="AR389" s="474"/>
      <c r="AS389" s="474"/>
      <c r="AT389" s="474"/>
      <c r="AU389" s="474"/>
      <c r="AV389" s="474"/>
      <c r="AW389" s="474"/>
      <c r="AX389" s="474"/>
      <c r="AY389" s="474"/>
      <c r="AZ389" s="474"/>
      <c r="BA389" s="474"/>
      <c r="BB389" s="474"/>
      <c r="BC389" s="474"/>
      <c r="BD389" s="474"/>
      <c r="BE389" s="474"/>
      <c r="BF389" s="474"/>
      <c r="BG389" s="474"/>
      <c r="BH389" s="474"/>
      <c r="BI389" s="474"/>
      <c r="BJ389" s="474"/>
      <c r="BK389" s="474"/>
      <c r="BL389" s="474"/>
      <c r="BM389" s="474"/>
      <c r="BN389" s="474"/>
      <c r="BO389" s="474"/>
      <c r="BP389" s="474"/>
      <c r="BQ389" s="474"/>
      <c r="BR389" s="474"/>
      <c r="BS389" s="474"/>
      <c r="BT389" s="474"/>
      <c r="BU389" s="474"/>
      <c r="BV389" s="474"/>
      <c r="BW389" s="474"/>
      <c r="BX389" s="474"/>
      <c r="BY389" s="474"/>
      <c r="BZ389" s="474"/>
      <c r="CA389" s="474"/>
      <c r="CB389" s="474"/>
      <c r="CC389" s="474"/>
      <c r="CD389" s="474"/>
      <c r="CE389" s="474"/>
      <c r="CF389" s="474"/>
      <c r="CG389" s="474"/>
      <c r="CH389" s="474"/>
      <c r="CI389" s="474"/>
      <c r="CJ389" s="474"/>
      <c r="CK389" s="474"/>
      <c r="CL389" s="474"/>
      <c r="CM389" s="474"/>
      <c r="CN389" s="474"/>
      <c r="CO389" s="474"/>
      <c r="CP389" s="474"/>
      <c r="CQ389" s="474"/>
      <c r="CR389" s="474"/>
      <c r="CS389" s="474"/>
      <c r="CT389" s="474"/>
      <c r="CU389" s="474"/>
      <c r="CV389" s="474"/>
      <c r="CW389" s="474"/>
      <c r="CX389" s="474"/>
    </row>
    <row r="390" spans="1:102" x14ac:dyDescent="0.25">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c r="W390" s="474"/>
      <c r="X390" s="474"/>
      <c r="Y390" s="474"/>
      <c r="Z390" s="474"/>
      <c r="AA390" s="474"/>
      <c r="AB390" s="474"/>
      <c r="AC390" s="474"/>
      <c r="AD390" s="474"/>
      <c r="AE390" s="474"/>
      <c r="AF390" s="474"/>
      <c r="AG390" s="474"/>
      <c r="AH390" s="474"/>
      <c r="AI390" s="474"/>
      <c r="AJ390" s="474"/>
      <c r="AK390" s="474"/>
      <c r="AL390" s="474"/>
      <c r="AM390" s="474"/>
      <c r="AN390" s="474"/>
      <c r="AO390" s="474"/>
      <c r="AP390" s="474"/>
      <c r="AQ390" s="474"/>
      <c r="AR390" s="474"/>
      <c r="AS390" s="474"/>
      <c r="AT390" s="474"/>
      <c r="AU390" s="474"/>
      <c r="AV390" s="474"/>
      <c r="AW390" s="474"/>
      <c r="AX390" s="474"/>
      <c r="AY390" s="474"/>
      <c r="AZ390" s="474"/>
      <c r="BA390" s="474"/>
      <c r="BB390" s="474"/>
      <c r="BC390" s="474"/>
      <c r="BD390" s="474"/>
      <c r="BE390" s="474"/>
      <c r="BF390" s="474"/>
      <c r="BG390" s="474"/>
      <c r="BH390" s="474"/>
      <c r="BI390" s="474"/>
      <c r="BJ390" s="474"/>
      <c r="BK390" s="474"/>
      <c r="BL390" s="474"/>
      <c r="BM390" s="474"/>
      <c r="BN390" s="474"/>
      <c r="BO390" s="474"/>
      <c r="BP390" s="474"/>
      <c r="BQ390" s="474"/>
      <c r="BR390" s="474"/>
      <c r="BS390" s="474"/>
      <c r="BT390" s="474"/>
      <c r="BU390" s="474"/>
      <c r="BV390" s="474"/>
      <c r="BW390" s="474"/>
      <c r="BX390" s="474"/>
      <c r="BY390" s="474"/>
      <c r="BZ390" s="474"/>
      <c r="CA390" s="474"/>
      <c r="CB390" s="474"/>
      <c r="CC390" s="474"/>
      <c r="CD390" s="474"/>
      <c r="CE390" s="474"/>
      <c r="CF390" s="474"/>
      <c r="CG390" s="474"/>
      <c r="CH390" s="474"/>
      <c r="CI390" s="474"/>
      <c r="CJ390" s="474"/>
      <c r="CK390" s="474"/>
      <c r="CL390" s="474"/>
      <c r="CM390" s="474"/>
      <c r="CN390" s="474"/>
      <c r="CO390" s="474"/>
      <c r="CP390" s="474"/>
      <c r="CQ390" s="474"/>
      <c r="CR390" s="474"/>
      <c r="CS390" s="474"/>
      <c r="CT390" s="474"/>
      <c r="CU390" s="474"/>
      <c r="CV390" s="474"/>
      <c r="CW390" s="474"/>
      <c r="CX390" s="474"/>
    </row>
    <row r="391" spans="1:102" x14ac:dyDescent="0.25">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74"/>
      <c r="AM391" s="474"/>
      <c r="AN391" s="474"/>
      <c r="AO391" s="474"/>
      <c r="AP391" s="474"/>
      <c r="AQ391" s="474"/>
      <c r="AR391" s="474"/>
      <c r="AS391" s="474"/>
      <c r="AT391" s="474"/>
      <c r="AU391" s="474"/>
      <c r="AV391" s="474"/>
      <c r="AW391" s="474"/>
      <c r="AX391" s="474"/>
      <c r="AY391" s="474"/>
      <c r="AZ391" s="474"/>
      <c r="BA391" s="474"/>
      <c r="BB391" s="474"/>
      <c r="BC391" s="474"/>
      <c r="BD391" s="474"/>
      <c r="BE391" s="474"/>
      <c r="BF391" s="474"/>
      <c r="BG391" s="474"/>
      <c r="BH391" s="474"/>
      <c r="BI391" s="474"/>
      <c r="BJ391" s="474"/>
      <c r="BK391" s="474"/>
      <c r="BL391" s="474"/>
      <c r="BM391" s="474"/>
      <c r="BN391" s="474"/>
      <c r="BO391" s="474"/>
      <c r="BP391" s="474"/>
      <c r="BQ391" s="474"/>
      <c r="BR391" s="474"/>
      <c r="BS391" s="474"/>
      <c r="BT391" s="474"/>
      <c r="BU391" s="474"/>
      <c r="BV391" s="474"/>
      <c r="BW391" s="474"/>
      <c r="BX391" s="474"/>
      <c r="BY391" s="474"/>
      <c r="BZ391" s="474"/>
      <c r="CA391" s="474"/>
      <c r="CB391" s="474"/>
      <c r="CC391" s="474"/>
      <c r="CD391" s="474"/>
      <c r="CE391" s="474"/>
      <c r="CF391" s="474"/>
      <c r="CG391" s="474"/>
      <c r="CH391" s="474"/>
      <c r="CI391" s="474"/>
      <c r="CJ391" s="474"/>
      <c r="CK391" s="474"/>
      <c r="CL391" s="474"/>
      <c r="CM391" s="474"/>
      <c r="CN391" s="474"/>
      <c r="CO391" s="474"/>
      <c r="CP391" s="474"/>
      <c r="CQ391" s="474"/>
      <c r="CR391" s="474"/>
      <c r="CS391" s="474"/>
      <c r="CT391" s="474"/>
      <c r="CU391" s="474"/>
      <c r="CV391" s="474"/>
      <c r="CW391" s="474"/>
      <c r="CX391" s="474"/>
    </row>
    <row r="392" spans="1:102" x14ac:dyDescent="0.25">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c r="W392" s="474"/>
      <c r="X392" s="474"/>
      <c r="Y392" s="474"/>
      <c r="Z392" s="474"/>
      <c r="AA392" s="474"/>
      <c r="AB392" s="474"/>
      <c r="AC392" s="474"/>
      <c r="AD392" s="474"/>
      <c r="AE392" s="474"/>
      <c r="AF392" s="474"/>
      <c r="AG392" s="474"/>
      <c r="AH392" s="474"/>
      <c r="AI392" s="474"/>
      <c r="AJ392" s="474"/>
      <c r="AK392" s="474"/>
      <c r="AL392" s="474"/>
      <c r="AM392" s="474"/>
      <c r="AN392" s="474"/>
      <c r="AO392" s="474"/>
      <c r="AP392" s="474"/>
      <c r="AQ392" s="474"/>
      <c r="AR392" s="474"/>
      <c r="AS392" s="474"/>
      <c r="AT392" s="474"/>
      <c r="AU392" s="474"/>
      <c r="AV392" s="474"/>
      <c r="AW392" s="474"/>
      <c r="AX392" s="474"/>
      <c r="AY392" s="474"/>
      <c r="AZ392" s="474"/>
      <c r="BA392" s="474"/>
      <c r="BB392" s="474"/>
      <c r="BC392" s="474"/>
      <c r="BD392" s="474"/>
      <c r="BE392" s="474"/>
      <c r="BF392" s="474"/>
      <c r="BG392" s="474"/>
      <c r="BH392" s="474"/>
      <c r="BI392" s="474"/>
      <c r="BJ392" s="474"/>
      <c r="BK392" s="474"/>
      <c r="BL392" s="474"/>
      <c r="BM392" s="474"/>
      <c r="BN392" s="474"/>
      <c r="BO392" s="474"/>
      <c r="BP392" s="474"/>
      <c r="BQ392" s="474"/>
      <c r="BR392" s="474"/>
      <c r="BS392" s="474"/>
      <c r="BT392" s="474"/>
      <c r="BU392" s="474"/>
      <c r="BV392" s="474"/>
      <c r="BW392" s="474"/>
      <c r="BX392" s="474"/>
      <c r="BY392" s="474"/>
      <c r="BZ392" s="474"/>
      <c r="CA392" s="474"/>
      <c r="CB392" s="474"/>
      <c r="CC392" s="474"/>
      <c r="CD392" s="474"/>
      <c r="CE392" s="474"/>
      <c r="CF392" s="474"/>
      <c r="CG392" s="474"/>
      <c r="CH392" s="474"/>
      <c r="CI392" s="474"/>
      <c r="CJ392" s="474"/>
      <c r="CK392" s="474"/>
      <c r="CL392" s="474"/>
      <c r="CM392" s="474"/>
      <c r="CN392" s="474"/>
      <c r="CO392" s="474"/>
      <c r="CP392" s="474"/>
      <c r="CQ392" s="474"/>
      <c r="CR392" s="474"/>
      <c r="CS392" s="474"/>
      <c r="CT392" s="474"/>
      <c r="CU392" s="474"/>
      <c r="CV392" s="474"/>
      <c r="CW392" s="474"/>
      <c r="CX392" s="474"/>
    </row>
    <row r="393" spans="1:102" x14ac:dyDescent="0.25">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c r="W393" s="474"/>
      <c r="X393" s="474"/>
      <c r="Y393" s="474"/>
      <c r="Z393" s="474"/>
      <c r="AA393" s="474"/>
      <c r="AB393" s="474"/>
      <c r="AC393" s="474"/>
      <c r="AD393" s="474"/>
      <c r="AE393" s="474"/>
      <c r="AF393" s="474"/>
      <c r="AG393" s="474"/>
      <c r="AH393" s="474"/>
      <c r="AI393" s="474"/>
      <c r="AJ393" s="474"/>
      <c r="AK393" s="474"/>
      <c r="AL393" s="474"/>
      <c r="AM393" s="474"/>
      <c r="AN393" s="474"/>
      <c r="AO393" s="474"/>
      <c r="AP393" s="474"/>
      <c r="AQ393" s="474"/>
      <c r="AR393" s="474"/>
      <c r="AS393" s="474"/>
      <c r="AT393" s="474"/>
      <c r="AU393" s="474"/>
      <c r="AV393" s="474"/>
      <c r="AW393" s="474"/>
      <c r="AX393" s="474"/>
      <c r="AY393" s="474"/>
      <c r="AZ393" s="474"/>
      <c r="BA393" s="474"/>
      <c r="BB393" s="474"/>
      <c r="BC393" s="474"/>
      <c r="BD393" s="474"/>
      <c r="BE393" s="474"/>
      <c r="BF393" s="474"/>
      <c r="BG393" s="474"/>
      <c r="BH393" s="474"/>
      <c r="BI393" s="474"/>
      <c r="BJ393" s="474"/>
      <c r="BK393" s="474"/>
      <c r="BL393" s="474"/>
      <c r="BM393" s="474"/>
      <c r="BN393" s="474"/>
      <c r="BO393" s="474"/>
      <c r="BP393" s="474"/>
      <c r="BQ393" s="474"/>
      <c r="BR393" s="474"/>
      <c r="BS393" s="474"/>
      <c r="BT393" s="474"/>
      <c r="BU393" s="474"/>
      <c r="BV393" s="474"/>
      <c r="BW393" s="474"/>
      <c r="BX393" s="474"/>
      <c r="BY393" s="474"/>
      <c r="BZ393" s="474"/>
      <c r="CA393" s="474"/>
      <c r="CB393" s="474"/>
      <c r="CC393" s="474"/>
      <c r="CD393" s="474"/>
      <c r="CE393" s="474"/>
      <c r="CF393" s="474"/>
      <c r="CG393" s="474"/>
      <c r="CH393" s="474"/>
      <c r="CI393" s="474"/>
      <c r="CJ393" s="474"/>
      <c r="CK393" s="474"/>
      <c r="CL393" s="474"/>
      <c r="CM393" s="474"/>
      <c r="CN393" s="474"/>
      <c r="CO393" s="474"/>
      <c r="CP393" s="474"/>
      <c r="CQ393" s="474"/>
      <c r="CR393" s="474"/>
      <c r="CS393" s="474"/>
      <c r="CT393" s="474"/>
      <c r="CU393" s="474"/>
      <c r="CV393" s="474"/>
      <c r="CW393" s="474"/>
      <c r="CX393" s="474"/>
    </row>
    <row r="394" spans="1:102" x14ac:dyDescent="0.25">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c r="W394" s="474"/>
      <c r="X394" s="474"/>
      <c r="Y394" s="474"/>
      <c r="Z394" s="474"/>
      <c r="AA394" s="474"/>
      <c r="AB394" s="474"/>
      <c r="AC394" s="474"/>
      <c r="AD394" s="474"/>
      <c r="AE394" s="474"/>
      <c r="AF394" s="474"/>
      <c r="AG394" s="474"/>
      <c r="AH394" s="474"/>
      <c r="AI394" s="474"/>
      <c r="AJ394" s="474"/>
      <c r="AK394" s="474"/>
      <c r="AL394" s="474"/>
      <c r="AM394" s="474"/>
      <c r="AN394" s="474"/>
      <c r="AO394" s="474"/>
      <c r="AP394" s="474"/>
      <c r="AQ394" s="474"/>
      <c r="AR394" s="474"/>
      <c r="AS394" s="474"/>
      <c r="AT394" s="474"/>
      <c r="AU394" s="474"/>
      <c r="AV394" s="474"/>
      <c r="AW394" s="474"/>
      <c r="AX394" s="474"/>
      <c r="AY394" s="474"/>
      <c r="AZ394" s="474"/>
      <c r="BA394" s="474"/>
      <c r="BB394" s="474"/>
      <c r="BC394" s="474"/>
      <c r="BD394" s="474"/>
      <c r="BE394" s="474"/>
      <c r="BF394" s="474"/>
      <c r="BG394" s="474"/>
      <c r="BH394" s="474"/>
      <c r="BI394" s="474"/>
      <c r="BJ394" s="474"/>
      <c r="BK394" s="474"/>
      <c r="BL394" s="474"/>
      <c r="BM394" s="474"/>
      <c r="BN394" s="474"/>
      <c r="BO394" s="474"/>
      <c r="BP394" s="474"/>
      <c r="BQ394" s="474"/>
      <c r="BR394" s="474"/>
      <c r="BS394" s="474"/>
      <c r="BT394" s="474"/>
      <c r="BU394" s="474"/>
      <c r="BV394" s="474"/>
      <c r="BW394" s="474"/>
      <c r="BX394" s="474"/>
      <c r="BY394" s="474"/>
      <c r="BZ394" s="474"/>
      <c r="CA394" s="474"/>
      <c r="CB394" s="474"/>
      <c r="CC394" s="474"/>
      <c r="CD394" s="474"/>
      <c r="CE394" s="474"/>
      <c r="CF394" s="474"/>
      <c r="CG394" s="474"/>
      <c r="CH394" s="474"/>
      <c r="CI394" s="474"/>
      <c r="CJ394" s="474"/>
      <c r="CK394" s="474"/>
      <c r="CL394" s="474"/>
      <c r="CM394" s="474"/>
      <c r="CN394" s="474"/>
      <c r="CO394" s="474"/>
      <c r="CP394" s="474"/>
      <c r="CQ394" s="474"/>
      <c r="CR394" s="474"/>
      <c r="CS394" s="474"/>
      <c r="CT394" s="474"/>
      <c r="CU394" s="474"/>
      <c r="CV394" s="474"/>
      <c r="CW394" s="474"/>
      <c r="CX394" s="474"/>
    </row>
    <row r="395" spans="1:102" x14ac:dyDescent="0.25">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c r="W395" s="474"/>
      <c r="X395" s="474"/>
      <c r="Y395" s="474"/>
      <c r="Z395" s="474"/>
      <c r="AA395" s="474"/>
      <c r="AB395" s="474"/>
      <c r="AC395" s="474"/>
      <c r="AD395" s="474"/>
      <c r="AE395" s="474"/>
      <c r="AF395" s="474"/>
      <c r="AG395" s="474"/>
      <c r="AH395" s="474"/>
      <c r="AI395" s="474"/>
      <c r="AJ395" s="474"/>
      <c r="AK395" s="474"/>
      <c r="AL395" s="474"/>
      <c r="AM395" s="474"/>
      <c r="AN395" s="474"/>
      <c r="AO395" s="474"/>
      <c r="AP395" s="474"/>
      <c r="AQ395" s="474"/>
      <c r="AR395" s="474"/>
      <c r="AS395" s="474"/>
      <c r="AT395" s="474"/>
      <c r="AU395" s="474"/>
      <c r="AV395" s="474"/>
      <c r="AW395" s="474"/>
      <c r="AX395" s="474"/>
      <c r="AY395" s="474"/>
      <c r="AZ395" s="474"/>
      <c r="BA395" s="474"/>
      <c r="BB395" s="474"/>
      <c r="BC395" s="474"/>
      <c r="BD395" s="474"/>
      <c r="BE395" s="474"/>
      <c r="BF395" s="474"/>
      <c r="BG395" s="474"/>
      <c r="BH395" s="474"/>
      <c r="BI395" s="474"/>
      <c r="BJ395" s="474"/>
      <c r="BK395" s="474"/>
      <c r="BL395" s="474"/>
      <c r="BM395" s="474"/>
      <c r="BN395" s="474"/>
      <c r="BO395" s="474"/>
      <c r="BP395" s="474"/>
      <c r="BQ395" s="474"/>
      <c r="BR395" s="474"/>
      <c r="BS395" s="474"/>
      <c r="BT395" s="474"/>
      <c r="BU395" s="474"/>
      <c r="BV395" s="474"/>
      <c r="BW395" s="474"/>
      <c r="BX395" s="474"/>
      <c r="BY395" s="474"/>
      <c r="BZ395" s="474"/>
      <c r="CA395" s="474"/>
      <c r="CB395" s="474"/>
      <c r="CC395" s="474"/>
      <c r="CD395" s="474"/>
      <c r="CE395" s="474"/>
      <c r="CF395" s="474"/>
      <c r="CG395" s="474"/>
      <c r="CH395" s="474"/>
      <c r="CI395" s="474"/>
      <c r="CJ395" s="474"/>
      <c r="CK395" s="474"/>
      <c r="CL395" s="474"/>
      <c r="CM395" s="474"/>
      <c r="CN395" s="474"/>
      <c r="CO395" s="474"/>
      <c r="CP395" s="474"/>
      <c r="CQ395" s="474"/>
      <c r="CR395" s="474"/>
      <c r="CS395" s="474"/>
      <c r="CT395" s="474"/>
      <c r="CU395" s="474"/>
      <c r="CV395" s="474"/>
      <c r="CW395" s="474"/>
      <c r="CX395" s="474"/>
    </row>
    <row r="396" spans="1:102" x14ac:dyDescent="0.25">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c r="W396" s="474"/>
      <c r="X396" s="474"/>
      <c r="Y396" s="474"/>
      <c r="Z396" s="474"/>
      <c r="AA396" s="474"/>
      <c r="AB396" s="474"/>
      <c r="AC396" s="474"/>
      <c r="AD396" s="474"/>
      <c r="AE396" s="474"/>
      <c r="AF396" s="474"/>
      <c r="AG396" s="474"/>
      <c r="AH396" s="474"/>
      <c r="AI396" s="474"/>
      <c r="AJ396" s="474"/>
      <c r="AK396" s="474"/>
      <c r="AL396" s="474"/>
      <c r="AM396" s="474"/>
      <c r="AN396" s="474"/>
      <c r="AO396" s="474"/>
      <c r="AP396" s="474"/>
      <c r="AQ396" s="474"/>
      <c r="AR396" s="474"/>
      <c r="AS396" s="474"/>
      <c r="AT396" s="474"/>
      <c r="AU396" s="474"/>
      <c r="AV396" s="474"/>
      <c r="AW396" s="474"/>
      <c r="AX396" s="474"/>
      <c r="AY396" s="474"/>
      <c r="AZ396" s="474"/>
      <c r="BA396" s="474"/>
      <c r="BB396" s="474"/>
      <c r="BC396" s="474"/>
      <c r="BD396" s="474"/>
      <c r="BE396" s="474"/>
      <c r="BF396" s="474"/>
      <c r="BG396" s="474"/>
      <c r="BH396" s="474"/>
      <c r="BI396" s="474"/>
      <c r="BJ396" s="474"/>
      <c r="BK396" s="474"/>
      <c r="BL396" s="474"/>
      <c r="BM396" s="474"/>
      <c r="BN396" s="474"/>
      <c r="BO396" s="474"/>
      <c r="BP396" s="474"/>
      <c r="BQ396" s="474"/>
      <c r="BR396" s="474"/>
      <c r="BS396" s="474"/>
      <c r="BT396" s="474"/>
      <c r="BU396" s="474"/>
      <c r="BV396" s="474"/>
      <c r="BW396" s="474"/>
      <c r="BX396" s="474"/>
      <c r="BY396" s="474"/>
      <c r="BZ396" s="474"/>
      <c r="CA396" s="474"/>
      <c r="CB396" s="474"/>
      <c r="CC396" s="474"/>
      <c r="CD396" s="474"/>
      <c r="CE396" s="474"/>
      <c r="CF396" s="474"/>
      <c r="CG396" s="474"/>
      <c r="CH396" s="474"/>
      <c r="CI396" s="474"/>
      <c r="CJ396" s="474"/>
      <c r="CK396" s="474"/>
      <c r="CL396" s="474"/>
      <c r="CM396" s="474"/>
      <c r="CN396" s="474"/>
      <c r="CO396" s="474"/>
      <c r="CP396" s="474"/>
      <c r="CQ396" s="474"/>
      <c r="CR396" s="474"/>
      <c r="CS396" s="474"/>
      <c r="CT396" s="474"/>
      <c r="CU396" s="474"/>
      <c r="CV396" s="474"/>
      <c r="CW396" s="474"/>
      <c r="CX396" s="474"/>
    </row>
    <row r="397" spans="1:102" x14ac:dyDescent="0.25">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c r="W397" s="474"/>
      <c r="X397" s="474"/>
      <c r="Y397" s="474"/>
      <c r="Z397" s="474"/>
      <c r="AA397" s="474"/>
      <c r="AB397" s="474"/>
      <c r="AC397" s="474"/>
      <c r="AD397" s="474"/>
      <c r="AE397" s="474"/>
      <c r="AF397" s="474"/>
      <c r="AG397" s="474"/>
      <c r="AH397" s="474"/>
      <c r="AI397" s="474"/>
      <c r="AJ397" s="474"/>
      <c r="AK397" s="474"/>
      <c r="AL397" s="474"/>
      <c r="AM397" s="474"/>
      <c r="AN397" s="474"/>
      <c r="AO397" s="474"/>
      <c r="AP397" s="474"/>
      <c r="AQ397" s="474"/>
      <c r="AR397" s="474"/>
      <c r="AS397" s="474"/>
      <c r="AT397" s="474"/>
      <c r="AU397" s="474"/>
      <c r="AV397" s="474"/>
      <c r="AW397" s="474"/>
      <c r="AX397" s="474"/>
      <c r="AY397" s="474"/>
      <c r="AZ397" s="474"/>
      <c r="BA397" s="474"/>
      <c r="BB397" s="474"/>
      <c r="BC397" s="474"/>
      <c r="BD397" s="474"/>
      <c r="BE397" s="474"/>
      <c r="BF397" s="474"/>
      <c r="BG397" s="474"/>
      <c r="BH397" s="474"/>
      <c r="BI397" s="474"/>
      <c r="BJ397" s="474"/>
      <c r="BK397" s="474"/>
      <c r="BL397" s="474"/>
      <c r="BM397" s="474"/>
      <c r="BN397" s="474"/>
      <c r="BO397" s="474"/>
      <c r="BP397" s="474"/>
      <c r="BQ397" s="474"/>
      <c r="BR397" s="474"/>
      <c r="BS397" s="474"/>
      <c r="BT397" s="474"/>
      <c r="BU397" s="474"/>
      <c r="BV397" s="474"/>
      <c r="BW397" s="474"/>
      <c r="BX397" s="474"/>
      <c r="BY397" s="474"/>
      <c r="BZ397" s="474"/>
      <c r="CA397" s="474"/>
      <c r="CB397" s="474"/>
      <c r="CC397" s="474"/>
      <c r="CD397" s="474"/>
      <c r="CE397" s="474"/>
      <c r="CF397" s="474"/>
      <c r="CG397" s="474"/>
      <c r="CH397" s="474"/>
      <c r="CI397" s="474"/>
      <c r="CJ397" s="474"/>
      <c r="CK397" s="474"/>
      <c r="CL397" s="474"/>
      <c r="CM397" s="474"/>
      <c r="CN397" s="474"/>
      <c r="CO397" s="474"/>
      <c r="CP397" s="474"/>
      <c r="CQ397" s="474"/>
      <c r="CR397" s="474"/>
      <c r="CS397" s="474"/>
      <c r="CT397" s="474"/>
      <c r="CU397" s="474"/>
      <c r="CV397" s="474"/>
      <c r="CW397" s="474"/>
      <c r="CX397" s="474"/>
    </row>
    <row r="398" spans="1:102" x14ac:dyDescent="0.25">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c r="W398" s="474"/>
      <c r="X398" s="474"/>
      <c r="Y398" s="474"/>
      <c r="Z398" s="474"/>
      <c r="AA398" s="474"/>
      <c r="AB398" s="474"/>
      <c r="AC398" s="474"/>
      <c r="AD398" s="474"/>
      <c r="AE398" s="474"/>
      <c r="AF398" s="474"/>
      <c r="AG398" s="474"/>
      <c r="AH398" s="474"/>
      <c r="AI398" s="474"/>
      <c r="AJ398" s="474"/>
      <c r="AK398" s="474"/>
      <c r="AL398" s="474"/>
      <c r="AM398" s="474"/>
      <c r="AN398" s="474"/>
      <c r="AO398" s="474"/>
      <c r="AP398" s="474"/>
      <c r="AQ398" s="474"/>
      <c r="AR398" s="474"/>
      <c r="AS398" s="474"/>
      <c r="AT398" s="474"/>
      <c r="AU398" s="474"/>
      <c r="AV398" s="474"/>
      <c r="AW398" s="474"/>
      <c r="AX398" s="474"/>
      <c r="AY398" s="474"/>
      <c r="AZ398" s="474"/>
      <c r="BA398" s="474"/>
      <c r="BB398" s="474"/>
      <c r="BC398" s="474"/>
      <c r="BD398" s="474"/>
      <c r="BE398" s="474"/>
      <c r="BF398" s="474"/>
      <c r="BG398" s="474"/>
      <c r="BH398" s="474"/>
      <c r="BI398" s="474"/>
      <c r="BJ398" s="474"/>
      <c r="BK398" s="474"/>
      <c r="BL398" s="474"/>
      <c r="BM398" s="474"/>
      <c r="BN398" s="474"/>
      <c r="BO398" s="474"/>
      <c r="BP398" s="474"/>
      <c r="BQ398" s="474"/>
      <c r="BR398" s="474"/>
      <c r="BS398" s="474"/>
      <c r="BT398" s="474"/>
      <c r="BU398" s="474"/>
      <c r="BV398" s="474"/>
      <c r="BW398" s="474"/>
      <c r="BX398" s="474"/>
      <c r="BY398" s="474"/>
      <c r="BZ398" s="474"/>
      <c r="CA398" s="474"/>
      <c r="CB398" s="474"/>
      <c r="CC398" s="474"/>
      <c r="CD398" s="474"/>
      <c r="CE398" s="474"/>
      <c r="CF398" s="474"/>
      <c r="CG398" s="474"/>
      <c r="CH398" s="474"/>
      <c r="CI398" s="474"/>
      <c r="CJ398" s="474"/>
      <c r="CK398" s="474"/>
      <c r="CL398" s="474"/>
      <c r="CM398" s="474"/>
      <c r="CN398" s="474"/>
      <c r="CO398" s="474"/>
      <c r="CP398" s="474"/>
      <c r="CQ398" s="474"/>
      <c r="CR398" s="474"/>
      <c r="CS398" s="474"/>
      <c r="CT398" s="474"/>
      <c r="CU398" s="474"/>
      <c r="CV398" s="474"/>
      <c r="CW398" s="474"/>
      <c r="CX398" s="474"/>
    </row>
    <row r="399" spans="1:102" x14ac:dyDescent="0.25">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c r="W399" s="474"/>
      <c r="X399" s="474"/>
      <c r="Y399" s="474"/>
      <c r="Z399" s="474"/>
      <c r="AA399" s="474"/>
      <c r="AB399" s="474"/>
      <c r="AC399" s="474"/>
      <c r="AD399" s="474"/>
      <c r="AE399" s="474"/>
      <c r="AF399" s="474"/>
      <c r="AG399" s="474"/>
      <c r="AH399" s="474"/>
      <c r="AI399" s="474"/>
      <c r="AJ399" s="474"/>
      <c r="AK399" s="474"/>
      <c r="AL399" s="474"/>
      <c r="AM399" s="474"/>
      <c r="AN399" s="474"/>
      <c r="AO399" s="474"/>
      <c r="AP399" s="474"/>
      <c r="AQ399" s="474"/>
      <c r="AR399" s="474"/>
      <c r="AS399" s="474"/>
      <c r="AT399" s="474"/>
      <c r="AU399" s="474"/>
      <c r="AV399" s="474"/>
      <c r="AW399" s="474"/>
      <c r="AX399" s="474"/>
      <c r="AY399" s="474"/>
      <c r="AZ399" s="474"/>
      <c r="BA399" s="474"/>
      <c r="BB399" s="474"/>
      <c r="BC399" s="474"/>
      <c r="BD399" s="474"/>
      <c r="BE399" s="474"/>
      <c r="BF399" s="474"/>
      <c r="BG399" s="474"/>
      <c r="BH399" s="474"/>
      <c r="BI399" s="474"/>
      <c r="BJ399" s="474"/>
      <c r="BK399" s="474"/>
      <c r="BL399" s="474"/>
      <c r="BM399" s="474"/>
      <c r="BN399" s="474"/>
      <c r="BO399" s="474"/>
      <c r="BP399" s="474"/>
      <c r="BQ399" s="474"/>
      <c r="BR399" s="474"/>
      <c r="BS399" s="474"/>
      <c r="BT399" s="474"/>
      <c r="BU399" s="474"/>
      <c r="BV399" s="474"/>
      <c r="BW399" s="474"/>
      <c r="BX399" s="474"/>
      <c r="BY399" s="474"/>
      <c r="BZ399" s="474"/>
      <c r="CA399" s="474"/>
      <c r="CB399" s="474"/>
      <c r="CC399" s="474"/>
      <c r="CD399" s="474"/>
      <c r="CE399" s="474"/>
      <c r="CF399" s="474"/>
      <c r="CG399" s="474"/>
      <c r="CH399" s="474"/>
      <c r="CI399" s="474"/>
      <c r="CJ399" s="474"/>
      <c r="CK399" s="474"/>
      <c r="CL399" s="474"/>
      <c r="CM399" s="474"/>
      <c r="CN399" s="474"/>
      <c r="CO399" s="474"/>
      <c r="CP399" s="474"/>
      <c r="CQ399" s="474"/>
      <c r="CR399" s="474"/>
      <c r="CS399" s="474"/>
      <c r="CT399" s="474"/>
      <c r="CU399" s="474"/>
      <c r="CV399" s="474"/>
      <c r="CW399" s="474"/>
      <c r="CX399" s="474"/>
    </row>
    <row r="400" spans="1:102" x14ac:dyDescent="0.25">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c r="W400" s="474"/>
      <c r="X400" s="474"/>
      <c r="Y400" s="474"/>
      <c r="Z400" s="474"/>
      <c r="AA400" s="474"/>
      <c r="AB400" s="474"/>
      <c r="AC400" s="474"/>
      <c r="AD400" s="474"/>
      <c r="AE400" s="474"/>
      <c r="AF400" s="474"/>
      <c r="AG400" s="474"/>
      <c r="AH400" s="474"/>
      <c r="AI400" s="474"/>
      <c r="AJ400" s="474"/>
      <c r="AK400" s="474"/>
      <c r="AL400" s="474"/>
      <c r="AM400" s="474"/>
      <c r="AN400" s="474"/>
      <c r="AO400" s="474"/>
      <c r="AP400" s="474"/>
      <c r="AQ400" s="474"/>
      <c r="AR400" s="474"/>
      <c r="AS400" s="474"/>
      <c r="AT400" s="474"/>
      <c r="AU400" s="474"/>
      <c r="AV400" s="474"/>
      <c r="AW400" s="474"/>
      <c r="AX400" s="474"/>
      <c r="AY400" s="474"/>
      <c r="AZ400" s="474"/>
      <c r="BA400" s="474"/>
      <c r="BB400" s="474"/>
      <c r="BC400" s="474"/>
      <c r="BD400" s="474"/>
      <c r="BE400" s="474"/>
      <c r="BF400" s="474"/>
      <c r="BG400" s="474"/>
      <c r="BH400" s="474"/>
      <c r="BI400" s="474"/>
      <c r="BJ400" s="474"/>
      <c r="BK400" s="474"/>
      <c r="BL400" s="474"/>
      <c r="BM400" s="474"/>
      <c r="BN400" s="474"/>
      <c r="BO400" s="474"/>
      <c r="BP400" s="474"/>
      <c r="BQ400" s="474"/>
      <c r="BR400" s="474"/>
      <c r="BS400" s="474"/>
      <c r="BT400" s="474"/>
      <c r="BU400" s="474"/>
      <c r="BV400" s="474"/>
      <c r="BW400" s="474"/>
      <c r="BX400" s="474"/>
      <c r="BY400" s="474"/>
      <c r="BZ400" s="474"/>
      <c r="CA400" s="474"/>
      <c r="CB400" s="474"/>
      <c r="CC400" s="474"/>
      <c r="CD400" s="474"/>
      <c r="CE400" s="474"/>
      <c r="CF400" s="474"/>
      <c r="CG400" s="474"/>
      <c r="CH400" s="474"/>
      <c r="CI400" s="474"/>
      <c r="CJ400" s="474"/>
      <c r="CK400" s="474"/>
      <c r="CL400" s="474"/>
      <c r="CM400" s="474"/>
      <c r="CN400" s="474"/>
      <c r="CO400" s="474"/>
      <c r="CP400" s="474"/>
      <c r="CQ400" s="474"/>
      <c r="CR400" s="474"/>
      <c r="CS400" s="474"/>
      <c r="CT400" s="474"/>
      <c r="CU400" s="474"/>
      <c r="CV400" s="474"/>
      <c r="CW400" s="474"/>
      <c r="CX400" s="474"/>
    </row>
    <row r="401" spans="1:102" x14ac:dyDescent="0.25">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4"/>
      <c r="Z401" s="474"/>
      <c r="AA401" s="474"/>
      <c r="AB401" s="474"/>
      <c r="AC401" s="474"/>
      <c r="AD401" s="474"/>
      <c r="AE401" s="474"/>
      <c r="AF401" s="474"/>
      <c r="AG401" s="474"/>
      <c r="AH401" s="474"/>
      <c r="AI401" s="474"/>
      <c r="AJ401" s="474"/>
      <c r="AK401" s="474"/>
      <c r="AL401" s="474"/>
      <c r="AM401" s="474"/>
      <c r="AN401" s="474"/>
      <c r="AO401" s="474"/>
      <c r="AP401" s="474"/>
      <c r="AQ401" s="474"/>
      <c r="AR401" s="474"/>
      <c r="AS401" s="474"/>
      <c r="AT401" s="474"/>
      <c r="AU401" s="474"/>
      <c r="AV401" s="474"/>
      <c r="AW401" s="474"/>
      <c r="AX401" s="474"/>
      <c r="AY401" s="474"/>
      <c r="AZ401" s="474"/>
      <c r="BA401" s="474"/>
      <c r="BB401" s="474"/>
      <c r="BC401" s="474"/>
      <c r="BD401" s="474"/>
      <c r="BE401" s="474"/>
      <c r="BF401" s="474"/>
      <c r="BG401" s="474"/>
      <c r="BH401" s="474"/>
      <c r="BI401" s="474"/>
      <c r="BJ401" s="474"/>
      <c r="BK401" s="474"/>
      <c r="BL401" s="474"/>
      <c r="BM401" s="474"/>
      <c r="BN401" s="474"/>
      <c r="BO401" s="474"/>
      <c r="BP401" s="474"/>
      <c r="BQ401" s="474"/>
      <c r="BR401" s="474"/>
      <c r="BS401" s="474"/>
      <c r="BT401" s="474"/>
      <c r="BU401" s="474"/>
      <c r="BV401" s="474"/>
      <c r="BW401" s="474"/>
      <c r="BX401" s="474"/>
      <c r="BY401" s="474"/>
      <c r="BZ401" s="474"/>
      <c r="CA401" s="474"/>
      <c r="CB401" s="474"/>
      <c r="CC401" s="474"/>
      <c r="CD401" s="474"/>
      <c r="CE401" s="474"/>
      <c r="CF401" s="474"/>
      <c r="CG401" s="474"/>
      <c r="CH401" s="474"/>
      <c r="CI401" s="474"/>
      <c r="CJ401" s="474"/>
      <c r="CK401" s="474"/>
      <c r="CL401" s="474"/>
      <c r="CM401" s="474"/>
      <c r="CN401" s="474"/>
      <c r="CO401" s="474"/>
      <c r="CP401" s="474"/>
      <c r="CQ401" s="474"/>
      <c r="CR401" s="474"/>
      <c r="CS401" s="474"/>
      <c r="CT401" s="474"/>
      <c r="CU401" s="474"/>
      <c r="CV401" s="474"/>
      <c r="CW401" s="474"/>
      <c r="CX401" s="474"/>
    </row>
    <row r="402" spans="1:102" x14ac:dyDescent="0.25">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c r="W402" s="474"/>
      <c r="X402" s="474"/>
      <c r="Y402" s="474"/>
      <c r="Z402" s="474"/>
      <c r="AA402" s="474"/>
      <c r="AB402" s="474"/>
      <c r="AC402" s="474"/>
      <c r="AD402" s="474"/>
      <c r="AE402" s="474"/>
      <c r="AF402" s="474"/>
      <c r="AG402" s="474"/>
      <c r="AH402" s="474"/>
      <c r="AI402" s="474"/>
      <c r="AJ402" s="474"/>
      <c r="AK402" s="474"/>
      <c r="AL402" s="474"/>
      <c r="AM402" s="474"/>
      <c r="AN402" s="474"/>
      <c r="AO402" s="474"/>
      <c r="AP402" s="474"/>
      <c r="AQ402" s="474"/>
      <c r="AR402" s="474"/>
      <c r="AS402" s="474"/>
      <c r="AT402" s="474"/>
      <c r="AU402" s="474"/>
      <c r="AV402" s="474"/>
      <c r="AW402" s="474"/>
      <c r="AX402" s="474"/>
      <c r="AY402" s="474"/>
      <c r="AZ402" s="474"/>
      <c r="BA402" s="474"/>
      <c r="BB402" s="474"/>
      <c r="BC402" s="474"/>
      <c r="BD402" s="474"/>
      <c r="BE402" s="474"/>
      <c r="BF402" s="474"/>
      <c r="BG402" s="474"/>
      <c r="BH402" s="474"/>
      <c r="BI402" s="474"/>
      <c r="BJ402" s="474"/>
      <c r="BK402" s="474"/>
      <c r="BL402" s="474"/>
      <c r="BM402" s="474"/>
      <c r="BN402" s="474"/>
      <c r="BO402" s="474"/>
      <c r="BP402" s="474"/>
      <c r="BQ402" s="474"/>
      <c r="BR402" s="474"/>
      <c r="BS402" s="474"/>
      <c r="BT402" s="474"/>
      <c r="BU402" s="474"/>
      <c r="BV402" s="474"/>
      <c r="BW402" s="474"/>
      <c r="BX402" s="474"/>
      <c r="BY402" s="474"/>
      <c r="BZ402" s="474"/>
      <c r="CA402" s="474"/>
      <c r="CB402" s="474"/>
      <c r="CC402" s="474"/>
      <c r="CD402" s="474"/>
      <c r="CE402" s="474"/>
      <c r="CF402" s="474"/>
      <c r="CG402" s="474"/>
      <c r="CH402" s="474"/>
      <c r="CI402" s="474"/>
      <c r="CJ402" s="474"/>
      <c r="CK402" s="474"/>
      <c r="CL402" s="474"/>
      <c r="CM402" s="474"/>
      <c r="CN402" s="474"/>
      <c r="CO402" s="474"/>
      <c r="CP402" s="474"/>
      <c r="CQ402" s="474"/>
      <c r="CR402" s="474"/>
      <c r="CS402" s="474"/>
      <c r="CT402" s="474"/>
      <c r="CU402" s="474"/>
      <c r="CV402" s="474"/>
      <c r="CW402" s="474"/>
      <c r="CX402" s="474"/>
    </row>
    <row r="403" spans="1:102" x14ac:dyDescent="0.25">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c r="W403" s="474"/>
      <c r="X403" s="474"/>
      <c r="Y403" s="474"/>
      <c r="Z403" s="474"/>
      <c r="AA403" s="474"/>
      <c r="AB403" s="474"/>
      <c r="AC403" s="474"/>
      <c r="AD403" s="474"/>
      <c r="AE403" s="474"/>
      <c r="AF403" s="474"/>
      <c r="AG403" s="474"/>
      <c r="AH403" s="474"/>
      <c r="AI403" s="474"/>
      <c r="AJ403" s="474"/>
      <c r="AK403" s="474"/>
      <c r="AL403" s="474"/>
      <c r="AM403" s="474"/>
      <c r="AN403" s="474"/>
      <c r="AO403" s="474"/>
      <c r="AP403" s="474"/>
      <c r="AQ403" s="474"/>
      <c r="AR403" s="474"/>
      <c r="AS403" s="474"/>
      <c r="AT403" s="474"/>
      <c r="AU403" s="474"/>
      <c r="AV403" s="474"/>
      <c r="AW403" s="474"/>
      <c r="AX403" s="474"/>
      <c r="AY403" s="474"/>
      <c r="AZ403" s="474"/>
      <c r="BA403" s="474"/>
      <c r="BB403" s="474"/>
      <c r="BC403" s="474"/>
      <c r="BD403" s="474"/>
      <c r="BE403" s="474"/>
      <c r="BF403" s="474"/>
      <c r="BG403" s="474"/>
      <c r="BH403" s="474"/>
      <c r="BI403" s="474"/>
      <c r="BJ403" s="474"/>
      <c r="BK403" s="474"/>
      <c r="BL403" s="474"/>
      <c r="BM403" s="474"/>
      <c r="BN403" s="474"/>
      <c r="BO403" s="474"/>
      <c r="BP403" s="474"/>
      <c r="BQ403" s="474"/>
      <c r="BR403" s="474"/>
      <c r="BS403" s="474"/>
      <c r="BT403" s="474"/>
      <c r="BU403" s="474"/>
      <c r="BV403" s="474"/>
      <c r="BW403" s="474"/>
      <c r="BX403" s="474"/>
      <c r="BY403" s="474"/>
      <c r="BZ403" s="474"/>
      <c r="CA403" s="474"/>
      <c r="CB403" s="474"/>
      <c r="CC403" s="474"/>
      <c r="CD403" s="474"/>
      <c r="CE403" s="474"/>
      <c r="CF403" s="474"/>
      <c r="CG403" s="474"/>
      <c r="CH403" s="474"/>
      <c r="CI403" s="474"/>
      <c r="CJ403" s="474"/>
      <c r="CK403" s="474"/>
      <c r="CL403" s="474"/>
      <c r="CM403" s="474"/>
      <c r="CN403" s="474"/>
      <c r="CO403" s="474"/>
      <c r="CP403" s="474"/>
      <c r="CQ403" s="474"/>
      <c r="CR403" s="474"/>
      <c r="CS403" s="474"/>
      <c r="CT403" s="474"/>
      <c r="CU403" s="474"/>
      <c r="CV403" s="474"/>
      <c r="CW403" s="474"/>
      <c r="CX403" s="474"/>
    </row>
    <row r="404" spans="1:102" x14ac:dyDescent="0.25">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c r="W404" s="474"/>
      <c r="X404" s="474"/>
      <c r="Y404" s="474"/>
      <c r="Z404" s="474"/>
      <c r="AA404" s="474"/>
      <c r="AB404" s="474"/>
      <c r="AC404" s="474"/>
      <c r="AD404" s="474"/>
      <c r="AE404" s="474"/>
      <c r="AF404" s="474"/>
      <c r="AG404" s="474"/>
      <c r="AH404" s="474"/>
      <c r="AI404" s="474"/>
      <c r="AJ404" s="474"/>
      <c r="AK404" s="474"/>
      <c r="AL404" s="474"/>
      <c r="AM404" s="474"/>
      <c r="AN404" s="474"/>
      <c r="AO404" s="474"/>
      <c r="AP404" s="474"/>
      <c r="AQ404" s="474"/>
      <c r="AR404" s="474"/>
      <c r="AS404" s="474"/>
      <c r="AT404" s="474"/>
      <c r="AU404" s="474"/>
      <c r="AV404" s="474"/>
      <c r="AW404" s="474"/>
      <c r="AX404" s="474"/>
      <c r="AY404" s="474"/>
      <c r="AZ404" s="474"/>
      <c r="BA404" s="474"/>
      <c r="BB404" s="474"/>
      <c r="BC404" s="474"/>
      <c r="BD404" s="474"/>
      <c r="BE404" s="474"/>
      <c r="BF404" s="474"/>
      <c r="BG404" s="474"/>
      <c r="BH404" s="474"/>
      <c r="BI404" s="474"/>
      <c r="BJ404" s="474"/>
      <c r="BK404" s="474"/>
      <c r="BL404" s="474"/>
      <c r="BM404" s="474"/>
      <c r="BN404" s="474"/>
      <c r="BO404" s="474"/>
      <c r="BP404" s="474"/>
      <c r="BQ404" s="474"/>
      <c r="BR404" s="474"/>
      <c r="BS404" s="474"/>
      <c r="BT404" s="474"/>
      <c r="BU404" s="474"/>
      <c r="BV404" s="474"/>
      <c r="BW404" s="474"/>
      <c r="BX404" s="474"/>
      <c r="BY404" s="474"/>
      <c r="BZ404" s="474"/>
      <c r="CA404" s="474"/>
      <c r="CB404" s="474"/>
      <c r="CC404" s="474"/>
      <c r="CD404" s="474"/>
      <c r="CE404" s="474"/>
      <c r="CF404" s="474"/>
      <c r="CG404" s="474"/>
      <c r="CH404" s="474"/>
      <c r="CI404" s="474"/>
      <c r="CJ404" s="474"/>
      <c r="CK404" s="474"/>
      <c r="CL404" s="474"/>
      <c r="CM404" s="474"/>
      <c r="CN404" s="474"/>
      <c r="CO404" s="474"/>
      <c r="CP404" s="474"/>
      <c r="CQ404" s="474"/>
      <c r="CR404" s="474"/>
      <c r="CS404" s="474"/>
      <c r="CT404" s="474"/>
      <c r="CU404" s="474"/>
      <c r="CV404" s="474"/>
      <c r="CW404" s="474"/>
      <c r="CX404" s="474"/>
    </row>
    <row r="405" spans="1:102" x14ac:dyDescent="0.25">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c r="W405" s="474"/>
      <c r="X405" s="474"/>
      <c r="Y405" s="474"/>
      <c r="Z405" s="474"/>
      <c r="AA405" s="474"/>
      <c r="AB405" s="474"/>
      <c r="AC405" s="474"/>
      <c r="AD405" s="474"/>
      <c r="AE405" s="474"/>
      <c r="AF405" s="474"/>
      <c r="AG405" s="474"/>
      <c r="AH405" s="474"/>
      <c r="AI405" s="474"/>
      <c r="AJ405" s="474"/>
      <c r="AK405" s="474"/>
      <c r="AL405" s="474"/>
      <c r="AM405" s="474"/>
      <c r="AN405" s="474"/>
      <c r="AO405" s="474"/>
      <c r="AP405" s="474"/>
      <c r="AQ405" s="474"/>
      <c r="AR405" s="474"/>
      <c r="AS405" s="474"/>
      <c r="AT405" s="474"/>
      <c r="AU405" s="474"/>
      <c r="AV405" s="474"/>
      <c r="AW405" s="474"/>
      <c r="AX405" s="474"/>
      <c r="AY405" s="474"/>
      <c r="AZ405" s="474"/>
      <c r="BA405" s="474"/>
      <c r="BB405" s="474"/>
      <c r="BC405" s="474"/>
      <c r="BD405" s="474"/>
      <c r="BE405" s="474"/>
      <c r="BF405" s="474"/>
      <c r="BG405" s="474"/>
      <c r="BH405" s="474"/>
      <c r="BI405" s="474"/>
      <c r="BJ405" s="474"/>
      <c r="BK405" s="474"/>
      <c r="BL405" s="474"/>
      <c r="BM405" s="474"/>
      <c r="BN405" s="474"/>
      <c r="BO405" s="474"/>
      <c r="BP405" s="474"/>
      <c r="BQ405" s="474"/>
      <c r="BR405" s="474"/>
      <c r="BS405" s="474"/>
      <c r="BT405" s="474"/>
      <c r="BU405" s="474"/>
      <c r="BV405" s="474"/>
      <c r="BW405" s="474"/>
      <c r="BX405" s="474"/>
      <c r="BY405" s="474"/>
      <c r="BZ405" s="474"/>
      <c r="CA405" s="474"/>
      <c r="CB405" s="474"/>
      <c r="CC405" s="474"/>
      <c r="CD405" s="474"/>
      <c r="CE405" s="474"/>
      <c r="CF405" s="474"/>
      <c r="CG405" s="474"/>
      <c r="CH405" s="474"/>
      <c r="CI405" s="474"/>
      <c r="CJ405" s="474"/>
      <c r="CK405" s="474"/>
      <c r="CL405" s="474"/>
      <c r="CM405" s="474"/>
      <c r="CN405" s="474"/>
      <c r="CO405" s="474"/>
      <c r="CP405" s="474"/>
      <c r="CQ405" s="474"/>
      <c r="CR405" s="474"/>
      <c r="CS405" s="474"/>
      <c r="CT405" s="474"/>
      <c r="CU405" s="474"/>
      <c r="CV405" s="474"/>
      <c r="CW405" s="474"/>
      <c r="CX405" s="474"/>
    </row>
    <row r="406" spans="1:102" x14ac:dyDescent="0.25">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c r="W406" s="474"/>
      <c r="X406" s="474"/>
      <c r="Y406" s="474"/>
      <c r="Z406" s="474"/>
      <c r="AA406" s="474"/>
      <c r="AB406" s="474"/>
      <c r="AC406" s="474"/>
      <c r="AD406" s="474"/>
      <c r="AE406" s="474"/>
      <c r="AF406" s="474"/>
      <c r="AG406" s="474"/>
      <c r="AH406" s="474"/>
      <c r="AI406" s="474"/>
      <c r="AJ406" s="474"/>
      <c r="AK406" s="474"/>
      <c r="AL406" s="474"/>
      <c r="AM406" s="474"/>
      <c r="AN406" s="474"/>
      <c r="AO406" s="474"/>
      <c r="AP406" s="474"/>
      <c r="AQ406" s="474"/>
      <c r="AR406" s="474"/>
      <c r="AS406" s="474"/>
      <c r="AT406" s="474"/>
      <c r="AU406" s="474"/>
      <c r="AV406" s="474"/>
      <c r="AW406" s="474"/>
      <c r="AX406" s="474"/>
      <c r="AY406" s="474"/>
      <c r="AZ406" s="474"/>
      <c r="BA406" s="474"/>
      <c r="BB406" s="474"/>
      <c r="BC406" s="474"/>
      <c r="BD406" s="474"/>
      <c r="BE406" s="474"/>
      <c r="BF406" s="474"/>
      <c r="BG406" s="474"/>
      <c r="BH406" s="474"/>
      <c r="BI406" s="474"/>
      <c r="BJ406" s="474"/>
      <c r="BK406" s="474"/>
      <c r="BL406" s="474"/>
      <c r="BM406" s="474"/>
      <c r="BN406" s="474"/>
      <c r="BO406" s="474"/>
      <c r="BP406" s="474"/>
      <c r="BQ406" s="474"/>
      <c r="BR406" s="474"/>
      <c r="BS406" s="474"/>
      <c r="BT406" s="474"/>
      <c r="BU406" s="474"/>
      <c r="BV406" s="474"/>
      <c r="BW406" s="474"/>
      <c r="BX406" s="474"/>
      <c r="BY406" s="474"/>
      <c r="BZ406" s="474"/>
      <c r="CA406" s="474"/>
      <c r="CB406" s="474"/>
      <c r="CC406" s="474"/>
      <c r="CD406" s="474"/>
      <c r="CE406" s="474"/>
      <c r="CF406" s="474"/>
      <c r="CG406" s="474"/>
      <c r="CH406" s="474"/>
      <c r="CI406" s="474"/>
      <c r="CJ406" s="474"/>
      <c r="CK406" s="474"/>
      <c r="CL406" s="474"/>
      <c r="CM406" s="474"/>
      <c r="CN406" s="474"/>
      <c r="CO406" s="474"/>
      <c r="CP406" s="474"/>
      <c r="CQ406" s="474"/>
      <c r="CR406" s="474"/>
      <c r="CS406" s="474"/>
      <c r="CT406" s="474"/>
      <c r="CU406" s="474"/>
      <c r="CV406" s="474"/>
      <c r="CW406" s="474"/>
      <c r="CX406" s="474"/>
    </row>
    <row r="407" spans="1:102" x14ac:dyDescent="0.25">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c r="W407" s="474"/>
      <c r="X407" s="474"/>
      <c r="Y407" s="474"/>
      <c r="Z407" s="474"/>
      <c r="AA407" s="474"/>
      <c r="AB407" s="474"/>
      <c r="AC407" s="474"/>
      <c r="AD407" s="474"/>
      <c r="AE407" s="474"/>
      <c r="AF407" s="474"/>
      <c r="AG407" s="474"/>
      <c r="AH407" s="474"/>
      <c r="AI407" s="474"/>
      <c r="AJ407" s="474"/>
      <c r="AK407" s="474"/>
      <c r="AL407" s="474"/>
      <c r="AM407" s="474"/>
      <c r="AN407" s="474"/>
      <c r="AO407" s="474"/>
      <c r="AP407" s="474"/>
      <c r="AQ407" s="474"/>
      <c r="AR407" s="474"/>
      <c r="AS407" s="474"/>
      <c r="AT407" s="474"/>
      <c r="AU407" s="474"/>
      <c r="AV407" s="474"/>
      <c r="AW407" s="474"/>
      <c r="AX407" s="474"/>
      <c r="AY407" s="474"/>
      <c r="AZ407" s="474"/>
      <c r="BA407" s="474"/>
      <c r="BB407" s="474"/>
      <c r="BC407" s="474"/>
      <c r="BD407" s="474"/>
      <c r="BE407" s="474"/>
      <c r="BF407" s="474"/>
      <c r="BG407" s="474"/>
      <c r="BH407" s="474"/>
      <c r="BI407" s="474"/>
      <c r="BJ407" s="474"/>
      <c r="BK407" s="474"/>
      <c r="BL407" s="474"/>
      <c r="BM407" s="474"/>
      <c r="BN407" s="474"/>
      <c r="BO407" s="474"/>
      <c r="BP407" s="474"/>
      <c r="BQ407" s="474"/>
      <c r="BR407" s="474"/>
      <c r="BS407" s="474"/>
      <c r="BT407" s="474"/>
      <c r="BU407" s="474"/>
      <c r="BV407" s="474"/>
      <c r="BW407" s="474"/>
      <c r="BX407" s="474"/>
      <c r="BY407" s="474"/>
      <c r="BZ407" s="474"/>
      <c r="CA407" s="474"/>
      <c r="CB407" s="474"/>
      <c r="CC407" s="474"/>
      <c r="CD407" s="474"/>
      <c r="CE407" s="474"/>
      <c r="CF407" s="474"/>
      <c r="CG407" s="474"/>
      <c r="CH407" s="474"/>
      <c r="CI407" s="474"/>
      <c r="CJ407" s="474"/>
      <c r="CK407" s="474"/>
      <c r="CL407" s="474"/>
      <c r="CM407" s="474"/>
      <c r="CN407" s="474"/>
      <c r="CO407" s="474"/>
      <c r="CP407" s="474"/>
      <c r="CQ407" s="474"/>
      <c r="CR407" s="474"/>
      <c r="CS407" s="474"/>
      <c r="CT407" s="474"/>
      <c r="CU407" s="474"/>
      <c r="CV407" s="474"/>
      <c r="CW407" s="474"/>
      <c r="CX407" s="474"/>
    </row>
    <row r="408" spans="1:102" x14ac:dyDescent="0.25">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c r="W408" s="474"/>
      <c r="X408" s="474"/>
      <c r="Y408" s="474"/>
      <c r="Z408" s="474"/>
      <c r="AA408" s="474"/>
      <c r="AB408" s="474"/>
      <c r="AC408" s="474"/>
      <c r="AD408" s="474"/>
      <c r="AE408" s="474"/>
      <c r="AF408" s="474"/>
      <c r="AG408" s="474"/>
      <c r="AH408" s="474"/>
      <c r="AI408" s="474"/>
      <c r="AJ408" s="474"/>
      <c r="AK408" s="474"/>
      <c r="AL408" s="474"/>
      <c r="AM408" s="474"/>
      <c r="AN408" s="474"/>
      <c r="AO408" s="474"/>
      <c r="AP408" s="474"/>
      <c r="AQ408" s="474"/>
      <c r="AR408" s="474"/>
      <c r="AS408" s="474"/>
      <c r="AT408" s="474"/>
      <c r="AU408" s="474"/>
      <c r="AV408" s="474"/>
      <c r="AW408" s="474"/>
      <c r="AX408" s="474"/>
      <c r="AY408" s="474"/>
      <c r="AZ408" s="474"/>
      <c r="BA408" s="474"/>
      <c r="BB408" s="474"/>
      <c r="BC408" s="474"/>
      <c r="BD408" s="474"/>
      <c r="BE408" s="474"/>
      <c r="BF408" s="474"/>
      <c r="BG408" s="474"/>
      <c r="BH408" s="474"/>
      <c r="BI408" s="474"/>
      <c r="BJ408" s="474"/>
      <c r="BK408" s="474"/>
      <c r="BL408" s="474"/>
      <c r="BM408" s="474"/>
      <c r="BN408" s="474"/>
      <c r="BO408" s="474"/>
      <c r="BP408" s="474"/>
      <c r="BQ408" s="474"/>
      <c r="BR408" s="474"/>
      <c r="BS408" s="474"/>
      <c r="BT408" s="474"/>
      <c r="BU408" s="474"/>
      <c r="BV408" s="474"/>
      <c r="BW408" s="474"/>
      <c r="BX408" s="474"/>
      <c r="BY408" s="474"/>
      <c r="BZ408" s="474"/>
      <c r="CA408" s="474"/>
      <c r="CB408" s="474"/>
      <c r="CC408" s="474"/>
      <c r="CD408" s="474"/>
      <c r="CE408" s="474"/>
      <c r="CF408" s="474"/>
      <c r="CG408" s="474"/>
      <c r="CH408" s="474"/>
      <c r="CI408" s="474"/>
      <c r="CJ408" s="474"/>
      <c r="CK408" s="474"/>
      <c r="CL408" s="474"/>
      <c r="CM408" s="474"/>
      <c r="CN408" s="474"/>
      <c r="CO408" s="474"/>
      <c r="CP408" s="474"/>
      <c r="CQ408" s="474"/>
      <c r="CR408" s="474"/>
      <c r="CS408" s="474"/>
      <c r="CT408" s="474"/>
      <c r="CU408" s="474"/>
      <c r="CV408" s="474"/>
      <c r="CW408" s="474"/>
      <c r="CX408" s="474"/>
    </row>
    <row r="409" spans="1:102" x14ac:dyDescent="0.25">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c r="W409" s="474"/>
      <c r="X409" s="474"/>
      <c r="Y409" s="474"/>
      <c r="Z409" s="474"/>
      <c r="AA409" s="474"/>
      <c r="AB409" s="474"/>
      <c r="AC409" s="474"/>
      <c r="AD409" s="474"/>
      <c r="AE409" s="474"/>
      <c r="AF409" s="474"/>
      <c r="AG409" s="474"/>
      <c r="AH409" s="474"/>
      <c r="AI409" s="474"/>
      <c r="AJ409" s="474"/>
      <c r="AK409" s="474"/>
      <c r="AL409" s="474"/>
      <c r="AM409" s="474"/>
      <c r="AN409" s="474"/>
      <c r="AO409" s="474"/>
      <c r="AP409" s="474"/>
      <c r="AQ409" s="474"/>
      <c r="AR409" s="474"/>
      <c r="AS409" s="474"/>
      <c r="AT409" s="474"/>
      <c r="AU409" s="474"/>
      <c r="AV409" s="474"/>
      <c r="AW409" s="474"/>
      <c r="AX409" s="474"/>
      <c r="AY409" s="474"/>
      <c r="AZ409" s="474"/>
      <c r="BA409" s="474"/>
      <c r="BB409" s="474"/>
      <c r="BC409" s="474"/>
      <c r="BD409" s="474"/>
      <c r="BE409" s="474"/>
      <c r="BF409" s="474"/>
      <c r="BG409" s="474"/>
      <c r="BH409" s="474"/>
      <c r="BI409" s="474"/>
      <c r="BJ409" s="474"/>
      <c r="BK409" s="474"/>
      <c r="BL409" s="474"/>
      <c r="BM409" s="474"/>
      <c r="BN409" s="474"/>
      <c r="BO409" s="474"/>
      <c r="BP409" s="474"/>
      <c r="BQ409" s="474"/>
      <c r="BR409" s="474"/>
      <c r="BS409" s="474"/>
      <c r="BT409" s="474"/>
      <c r="BU409" s="474"/>
      <c r="BV409" s="474"/>
      <c r="BW409" s="474"/>
      <c r="BX409" s="474"/>
      <c r="BY409" s="474"/>
      <c r="BZ409" s="474"/>
      <c r="CA409" s="474"/>
      <c r="CB409" s="474"/>
      <c r="CC409" s="474"/>
      <c r="CD409" s="474"/>
      <c r="CE409" s="474"/>
      <c r="CF409" s="474"/>
      <c r="CG409" s="474"/>
      <c r="CH409" s="474"/>
      <c r="CI409" s="474"/>
      <c r="CJ409" s="474"/>
      <c r="CK409" s="474"/>
      <c r="CL409" s="474"/>
      <c r="CM409" s="474"/>
      <c r="CN409" s="474"/>
      <c r="CO409" s="474"/>
      <c r="CP409" s="474"/>
      <c r="CQ409" s="474"/>
      <c r="CR409" s="474"/>
      <c r="CS409" s="474"/>
      <c r="CT409" s="474"/>
      <c r="CU409" s="474"/>
      <c r="CV409" s="474"/>
      <c r="CW409" s="474"/>
      <c r="CX409" s="474"/>
    </row>
    <row r="410" spans="1:102" x14ac:dyDescent="0.25">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c r="W410" s="474"/>
      <c r="X410" s="474"/>
      <c r="Y410" s="474"/>
      <c r="Z410" s="474"/>
      <c r="AA410" s="474"/>
      <c r="AB410" s="474"/>
      <c r="AC410" s="474"/>
      <c r="AD410" s="474"/>
      <c r="AE410" s="474"/>
      <c r="AF410" s="474"/>
      <c r="AG410" s="474"/>
      <c r="AH410" s="474"/>
      <c r="AI410" s="474"/>
      <c r="AJ410" s="474"/>
      <c r="AK410" s="474"/>
      <c r="AL410" s="474"/>
      <c r="AM410" s="474"/>
      <c r="AN410" s="474"/>
      <c r="AO410" s="474"/>
      <c r="AP410" s="474"/>
      <c r="AQ410" s="474"/>
      <c r="AR410" s="474"/>
      <c r="AS410" s="474"/>
      <c r="AT410" s="474"/>
      <c r="AU410" s="474"/>
      <c r="AV410" s="474"/>
      <c r="AW410" s="474"/>
      <c r="AX410" s="474"/>
      <c r="AY410" s="474"/>
      <c r="AZ410" s="474"/>
      <c r="BA410" s="474"/>
      <c r="BB410" s="474"/>
      <c r="BC410" s="474"/>
      <c r="BD410" s="474"/>
      <c r="BE410" s="474"/>
      <c r="BF410" s="474"/>
      <c r="BG410" s="474"/>
      <c r="BH410" s="474"/>
      <c r="BI410" s="474"/>
      <c r="BJ410" s="474"/>
      <c r="BK410" s="474"/>
      <c r="BL410" s="474"/>
      <c r="BM410" s="474"/>
      <c r="BN410" s="474"/>
      <c r="BO410" s="474"/>
      <c r="BP410" s="474"/>
      <c r="BQ410" s="474"/>
      <c r="BR410" s="474"/>
      <c r="BS410" s="474"/>
      <c r="BT410" s="474"/>
      <c r="BU410" s="474"/>
      <c r="BV410" s="474"/>
      <c r="BW410" s="474"/>
      <c r="BX410" s="474"/>
      <c r="BY410" s="474"/>
      <c r="BZ410" s="474"/>
      <c r="CA410" s="474"/>
      <c r="CB410" s="474"/>
      <c r="CC410" s="474"/>
      <c r="CD410" s="474"/>
      <c r="CE410" s="474"/>
      <c r="CF410" s="474"/>
      <c r="CG410" s="474"/>
      <c r="CH410" s="474"/>
      <c r="CI410" s="474"/>
      <c r="CJ410" s="474"/>
      <c r="CK410" s="474"/>
      <c r="CL410" s="474"/>
      <c r="CM410" s="474"/>
      <c r="CN410" s="474"/>
      <c r="CO410" s="474"/>
      <c r="CP410" s="474"/>
      <c r="CQ410" s="474"/>
      <c r="CR410" s="474"/>
      <c r="CS410" s="474"/>
      <c r="CT410" s="474"/>
      <c r="CU410" s="474"/>
      <c r="CV410" s="474"/>
      <c r="CW410" s="474"/>
      <c r="CX410" s="474"/>
    </row>
    <row r="411" spans="1:102" x14ac:dyDescent="0.25">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c r="W411" s="474"/>
      <c r="X411" s="474"/>
      <c r="Y411" s="474"/>
      <c r="Z411" s="474"/>
      <c r="AA411" s="474"/>
      <c r="AB411" s="474"/>
      <c r="AC411" s="474"/>
      <c r="AD411" s="474"/>
      <c r="AE411" s="474"/>
      <c r="AF411" s="474"/>
      <c r="AG411" s="474"/>
      <c r="AH411" s="474"/>
      <c r="AI411" s="474"/>
      <c r="AJ411" s="474"/>
      <c r="AK411" s="474"/>
      <c r="AL411" s="474"/>
      <c r="AM411" s="474"/>
      <c r="AN411" s="474"/>
      <c r="AO411" s="474"/>
      <c r="AP411" s="474"/>
      <c r="AQ411" s="474"/>
      <c r="AR411" s="474"/>
      <c r="AS411" s="474"/>
      <c r="AT411" s="474"/>
      <c r="AU411" s="474"/>
      <c r="AV411" s="474"/>
      <c r="AW411" s="474"/>
      <c r="AX411" s="474"/>
      <c r="AY411" s="474"/>
      <c r="AZ411" s="474"/>
      <c r="BA411" s="474"/>
      <c r="BB411" s="474"/>
      <c r="BC411" s="474"/>
      <c r="BD411" s="474"/>
      <c r="BE411" s="474"/>
      <c r="BF411" s="474"/>
      <c r="BG411" s="474"/>
      <c r="BH411" s="474"/>
      <c r="BI411" s="474"/>
      <c r="BJ411" s="474"/>
      <c r="BK411" s="474"/>
      <c r="BL411" s="474"/>
      <c r="BM411" s="474"/>
      <c r="BN411" s="474"/>
      <c r="BO411" s="474"/>
      <c r="BP411" s="474"/>
      <c r="BQ411" s="474"/>
      <c r="BR411" s="474"/>
      <c r="BS411" s="474"/>
      <c r="BT411" s="474"/>
      <c r="BU411" s="474"/>
      <c r="BV411" s="474"/>
      <c r="BW411" s="474"/>
      <c r="BX411" s="474"/>
      <c r="BY411" s="474"/>
      <c r="BZ411" s="474"/>
      <c r="CA411" s="474"/>
      <c r="CB411" s="474"/>
      <c r="CC411" s="474"/>
      <c r="CD411" s="474"/>
      <c r="CE411" s="474"/>
      <c r="CF411" s="474"/>
      <c r="CG411" s="474"/>
      <c r="CH411" s="474"/>
      <c r="CI411" s="474"/>
      <c r="CJ411" s="474"/>
      <c r="CK411" s="474"/>
      <c r="CL411" s="474"/>
      <c r="CM411" s="474"/>
      <c r="CN411" s="474"/>
      <c r="CO411" s="474"/>
      <c r="CP411" s="474"/>
      <c r="CQ411" s="474"/>
      <c r="CR411" s="474"/>
      <c r="CS411" s="474"/>
      <c r="CT411" s="474"/>
      <c r="CU411" s="474"/>
      <c r="CV411" s="474"/>
      <c r="CW411" s="474"/>
      <c r="CX411" s="474"/>
    </row>
    <row r="412" spans="1:102" x14ac:dyDescent="0.25">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c r="AA412" s="474"/>
      <c r="AB412" s="474"/>
      <c r="AC412" s="474"/>
      <c r="AD412" s="474"/>
      <c r="AE412" s="474"/>
      <c r="AF412" s="474"/>
      <c r="AG412" s="474"/>
      <c r="AH412" s="474"/>
      <c r="AI412" s="474"/>
      <c r="AJ412" s="474"/>
      <c r="AK412" s="474"/>
      <c r="AL412" s="474"/>
      <c r="AM412" s="474"/>
      <c r="AN412" s="474"/>
      <c r="AO412" s="474"/>
      <c r="AP412" s="474"/>
      <c r="AQ412" s="474"/>
      <c r="AR412" s="474"/>
      <c r="AS412" s="474"/>
      <c r="AT412" s="474"/>
      <c r="AU412" s="474"/>
      <c r="AV412" s="474"/>
      <c r="AW412" s="474"/>
      <c r="AX412" s="474"/>
      <c r="AY412" s="474"/>
      <c r="AZ412" s="474"/>
      <c r="BA412" s="474"/>
      <c r="BB412" s="474"/>
      <c r="BC412" s="474"/>
      <c r="BD412" s="474"/>
      <c r="BE412" s="474"/>
      <c r="BF412" s="474"/>
      <c r="BG412" s="474"/>
      <c r="BH412" s="474"/>
      <c r="BI412" s="474"/>
      <c r="BJ412" s="474"/>
      <c r="BK412" s="474"/>
      <c r="BL412" s="474"/>
      <c r="BM412" s="474"/>
      <c r="BN412" s="474"/>
      <c r="BO412" s="474"/>
      <c r="BP412" s="474"/>
      <c r="BQ412" s="474"/>
      <c r="BR412" s="474"/>
      <c r="BS412" s="474"/>
      <c r="BT412" s="474"/>
      <c r="BU412" s="474"/>
      <c r="BV412" s="474"/>
      <c r="BW412" s="474"/>
      <c r="BX412" s="474"/>
      <c r="BY412" s="474"/>
      <c r="BZ412" s="474"/>
      <c r="CA412" s="474"/>
      <c r="CB412" s="474"/>
      <c r="CC412" s="474"/>
      <c r="CD412" s="474"/>
      <c r="CE412" s="474"/>
      <c r="CF412" s="474"/>
      <c r="CG412" s="474"/>
      <c r="CH412" s="474"/>
      <c r="CI412" s="474"/>
      <c r="CJ412" s="474"/>
      <c r="CK412" s="474"/>
      <c r="CL412" s="474"/>
      <c r="CM412" s="474"/>
      <c r="CN412" s="474"/>
      <c r="CO412" s="474"/>
      <c r="CP412" s="474"/>
      <c r="CQ412" s="474"/>
      <c r="CR412" s="474"/>
      <c r="CS412" s="474"/>
      <c r="CT412" s="474"/>
      <c r="CU412" s="474"/>
      <c r="CV412" s="474"/>
      <c r="CW412" s="474"/>
      <c r="CX412" s="474"/>
    </row>
    <row r="413" spans="1:102" x14ac:dyDescent="0.25">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474"/>
      <c r="AE413" s="474"/>
      <c r="AF413" s="474"/>
      <c r="AG413" s="474"/>
      <c r="AH413" s="474"/>
      <c r="AI413" s="474"/>
      <c r="AJ413" s="474"/>
      <c r="AK413" s="474"/>
      <c r="AL413" s="474"/>
      <c r="AM413" s="474"/>
      <c r="AN413" s="474"/>
      <c r="AO413" s="474"/>
      <c r="AP413" s="474"/>
      <c r="AQ413" s="474"/>
      <c r="AR413" s="474"/>
      <c r="AS413" s="474"/>
      <c r="AT413" s="474"/>
      <c r="AU413" s="474"/>
      <c r="AV413" s="474"/>
      <c r="AW413" s="474"/>
      <c r="AX413" s="474"/>
      <c r="AY413" s="474"/>
      <c r="AZ413" s="474"/>
      <c r="BA413" s="474"/>
      <c r="BB413" s="474"/>
      <c r="BC413" s="474"/>
      <c r="BD413" s="474"/>
      <c r="BE413" s="474"/>
      <c r="BF413" s="474"/>
      <c r="BG413" s="474"/>
      <c r="BH413" s="474"/>
      <c r="BI413" s="474"/>
      <c r="BJ413" s="474"/>
      <c r="BK413" s="474"/>
      <c r="BL413" s="474"/>
      <c r="BM413" s="474"/>
      <c r="BN413" s="474"/>
      <c r="BO413" s="474"/>
      <c r="BP413" s="474"/>
      <c r="BQ413" s="474"/>
      <c r="BR413" s="474"/>
      <c r="BS413" s="474"/>
      <c r="BT413" s="474"/>
      <c r="BU413" s="474"/>
      <c r="BV413" s="474"/>
      <c r="BW413" s="474"/>
      <c r="BX413" s="474"/>
      <c r="BY413" s="474"/>
      <c r="BZ413" s="474"/>
      <c r="CA413" s="474"/>
      <c r="CB413" s="474"/>
      <c r="CC413" s="474"/>
      <c r="CD413" s="474"/>
      <c r="CE413" s="474"/>
      <c r="CF413" s="474"/>
      <c r="CG413" s="474"/>
      <c r="CH413" s="474"/>
      <c r="CI413" s="474"/>
      <c r="CJ413" s="474"/>
      <c r="CK413" s="474"/>
      <c r="CL413" s="474"/>
      <c r="CM413" s="474"/>
      <c r="CN413" s="474"/>
      <c r="CO413" s="474"/>
      <c r="CP413" s="474"/>
      <c r="CQ413" s="474"/>
      <c r="CR413" s="474"/>
      <c r="CS413" s="474"/>
      <c r="CT413" s="474"/>
      <c r="CU413" s="474"/>
      <c r="CV413" s="474"/>
      <c r="CW413" s="474"/>
      <c r="CX413" s="474"/>
    </row>
    <row r="414" spans="1:102" x14ac:dyDescent="0.25">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c r="AA414" s="474"/>
      <c r="AB414" s="474"/>
      <c r="AC414" s="474"/>
      <c r="AD414" s="474"/>
      <c r="AE414" s="474"/>
      <c r="AF414" s="474"/>
      <c r="AG414" s="474"/>
      <c r="AH414" s="474"/>
      <c r="AI414" s="474"/>
      <c r="AJ414" s="474"/>
      <c r="AK414" s="474"/>
      <c r="AL414" s="474"/>
      <c r="AM414" s="474"/>
      <c r="AN414" s="474"/>
      <c r="AO414" s="474"/>
      <c r="AP414" s="474"/>
      <c r="AQ414" s="474"/>
      <c r="AR414" s="474"/>
      <c r="AS414" s="474"/>
      <c r="AT414" s="474"/>
      <c r="AU414" s="474"/>
      <c r="AV414" s="474"/>
      <c r="AW414" s="474"/>
      <c r="AX414" s="474"/>
      <c r="AY414" s="474"/>
      <c r="AZ414" s="474"/>
      <c r="BA414" s="474"/>
      <c r="BB414" s="474"/>
      <c r="BC414" s="474"/>
      <c r="BD414" s="474"/>
      <c r="BE414" s="474"/>
      <c r="BF414" s="474"/>
      <c r="BG414" s="474"/>
      <c r="BH414" s="474"/>
      <c r="BI414" s="474"/>
      <c r="BJ414" s="474"/>
      <c r="BK414" s="474"/>
      <c r="BL414" s="474"/>
      <c r="BM414" s="474"/>
      <c r="BN414" s="474"/>
      <c r="BO414" s="474"/>
      <c r="BP414" s="474"/>
      <c r="BQ414" s="474"/>
      <c r="BR414" s="474"/>
      <c r="BS414" s="474"/>
      <c r="BT414" s="474"/>
      <c r="BU414" s="474"/>
      <c r="BV414" s="474"/>
      <c r="BW414" s="474"/>
      <c r="BX414" s="474"/>
      <c r="BY414" s="474"/>
      <c r="BZ414" s="474"/>
      <c r="CA414" s="474"/>
      <c r="CB414" s="474"/>
      <c r="CC414" s="474"/>
      <c r="CD414" s="474"/>
      <c r="CE414" s="474"/>
      <c r="CF414" s="474"/>
      <c r="CG414" s="474"/>
      <c r="CH414" s="474"/>
      <c r="CI414" s="474"/>
      <c r="CJ414" s="474"/>
      <c r="CK414" s="474"/>
      <c r="CL414" s="474"/>
      <c r="CM414" s="474"/>
      <c r="CN414" s="474"/>
      <c r="CO414" s="474"/>
      <c r="CP414" s="474"/>
      <c r="CQ414" s="474"/>
      <c r="CR414" s="474"/>
      <c r="CS414" s="474"/>
      <c r="CT414" s="474"/>
      <c r="CU414" s="474"/>
      <c r="CV414" s="474"/>
      <c r="CW414" s="474"/>
      <c r="CX414" s="474"/>
    </row>
    <row r="415" spans="1:102" x14ac:dyDescent="0.25">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474"/>
      <c r="AE415" s="474"/>
      <c r="AF415" s="474"/>
      <c r="AG415" s="474"/>
      <c r="AH415" s="474"/>
      <c r="AI415" s="474"/>
      <c r="AJ415" s="474"/>
      <c r="AK415" s="474"/>
      <c r="AL415" s="474"/>
      <c r="AM415" s="474"/>
      <c r="AN415" s="474"/>
      <c r="AO415" s="474"/>
      <c r="AP415" s="474"/>
      <c r="AQ415" s="474"/>
      <c r="AR415" s="474"/>
      <c r="AS415" s="474"/>
      <c r="AT415" s="474"/>
      <c r="AU415" s="474"/>
      <c r="AV415" s="474"/>
      <c r="AW415" s="474"/>
      <c r="AX415" s="474"/>
      <c r="AY415" s="474"/>
      <c r="AZ415" s="474"/>
      <c r="BA415" s="474"/>
      <c r="BB415" s="474"/>
      <c r="BC415" s="474"/>
      <c r="BD415" s="474"/>
      <c r="BE415" s="474"/>
      <c r="BF415" s="474"/>
      <c r="BG415" s="474"/>
      <c r="BH415" s="474"/>
      <c r="BI415" s="474"/>
      <c r="BJ415" s="474"/>
      <c r="BK415" s="474"/>
      <c r="BL415" s="474"/>
      <c r="BM415" s="474"/>
      <c r="BN415" s="474"/>
      <c r="BO415" s="474"/>
      <c r="BP415" s="474"/>
      <c r="BQ415" s="474"/>
      <c r="BR415" s="474"/>
      <c r="BS415" s="474"/>
      <c r="BT415" s="474"/>
      <c r="BU415" s="474"/>
      <c r="BV415" s="474"/>
      <c r="BW415" s="474"/>
      <c r="BX415" s="474"/>
      <c r="BY415" s="474"/>
      <c r="BZ415" s="474"/>
      <c r="CA415" s="474"/>
      <c r="CB415" s="474"/>
      <c r="CC415" s="474"/>
      <c r="CD415" s="474"/>
      <c r="CE415" s="474"/>
      <c r="CF415" s="474"/>
      <c r="CG415" s="474"/>
      <c r="CH415" s="474"/>
      <c r="CI415" s="474"/>
      <c r="CJ415" s="474"/>
      <c r="CK415" s="474"/>
      <c r="CL415" s="474"/>
      <c r="CM415" s="474"/>
      <c r="CN415" s="474"/>
      <c r="CO415" s="474"/>
      <c r="CP415" s="474"/>
      <c r="CQ415" s="474"/>
      <c r="CR415" s="474"/>
      <c r="CS415" s="474"/>
      <c r="CT415" s="474"/>
      <c r="CU415" s="474"/>
      <c r="CV415" s="474"/>
      <c r="CW415" s="474"/>
      <c r="CX415" s="474"/>
    </row>
    <row r="416" spans="1:102" x14ac:dyDescent="0.25">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4"/>
      <c r="AD416" s="474"/>
      <c r="AE416" s="474"/>
      <c r="AF416" s="474"/>
      <c r="AG416" s="474"/>
      <c r="AH416" s="474"/>
      <c r="AI416" s="474"/>
      <c r="AJ416" s="474"/>
      <c r="AK416" s="474"/>
      <c r="AL416" s="474"/>
      <c r="AM416" s="474"/>
      <c r="AN416" s="474"/>
      <c r="AO416" s="474"/>
      <c r="AP416" s="474"/>
      <c r="AQ416" s="474"/>
      <c r="AR416" s="474"/>
      <c r="AS416" s="474"/>
      <c r="AT416" s="474"/>
      <c r="AU416" s="474"/>
      <c r="AV416" s="474"/>
      <c r="AW416" s="474"/>
      <c r="AX416" s="474"/>
      <c r="AY416" s="474"/>
      <c r="AZ416" s="474"/>
      <c r="BA416" s="474"/>
      <c r="BB416" s="474"/>
      <c r="BC416" s="474"/>
      <c r="BD416" s="474"/>
      <c r="BE416" s="474"/>
      <c r="BF416" s="474"/>
      <c r="BG416" s="474"/>
      <c r="BH416" s="474"/>
      <c r="BI416" s="474"/>
      <c r="BJ416" s="474"/>
      <c r="BK416" s="474"/>
      <c r="BL416" s="474"/>
      <c r="BM416" s="474"/>
      <c r="BN416" s="474"/>
      <c r="BO416" s="474"/>
      <c r="BP416" s="474"/>
      <c r="BQ416" s="474"/>
      <c r="BR416" s="474"/>
      <c r="BS416" s="474"/>
      <c r="BT416" s="474"/>
      <c r="BU416" s="474"/>
      <c r="BV416" s="474"/>
      <c r="BW416" s="474"/>
      <c r="BX416" s="474"/>
      <c r="BY416" s="474"/>
      <c r="BZ416" s="474"/>
      <c r="CA416" s="474"/>
      <c r="CB416" s="474"/>
      <c r="CC416" s="474"/>
      <c r="CD416" s="474"/>
      <c r="CE416" s="474"/>
      <c r="CF416" s="474"/>
      <c r="CG416" s="474"/>
      <c r="CH416" s="474"/>
      <c r="CI416" s="474"/>
      <c r="CJ416" s="474"/>
      <c r="CK416" s="474"/>
      <c r="CL416" s="474"/>
      <c r="CM416" s="474"/>
      <c r="CN416" s="474"/>
      <c r="CO416" s="474"/>
      <c r="CP416" s="474"/>
      <c r="CQ416" s="474"/>
      <c r="CR416" s="474"/>
      <c r="CS416" s="474"/>
      <c r="CT416" s="474"/>
      <c r="CU416" s="474"/>
      <c r="CV416" s="474"/>
      <c r="CW416" s="474"/>
      <c r="CX416" s="474"/>
    </row>
    <row r="417" spans="1:102" x14ac:dyDescent="0.25">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c r="AA417" s="474"/>
      <c r="AB417" s="474"/>
      <c r="AC417" s="474"/>
      <c r="AD417" s="474"/>
      <c r="AE417" s="474"/>
      <c r="AF417" s="474"/>
      <c r="AG417" s="474"/>
      <c r="AH417" s="474"/>
      <c r="AI417" s="474"/>
      <c r="AJ417" s="474"/>
      <c r="AK417" s="474"/>
      <c r="AL417" s="474"/>
      <c r="AM417" s="474"/>
      <c r="AN417" s="474"/>
      <c r="AO417" s="474"/>
      <c r="AP417" s="474"/>
      <c r="AQ417" s="474"/>
      <c r="AR417" s="474"/>
      <c r="AS417" s="474"/>
      <c r="AT417" s="474"/>
      <c r="AU417" s="474"/>
      <c r="AV417" s="474"/>
      <c r="AW417" s="474"/>
      <c r="AX417" s="474"/>
      <c r="AY417" s="474"/>
      <c r="AZ417" s="474"/>
      <c r="BA417" s="474"/>
      <c r="BB417" s="474"/>
      <c r="BC417" s="474"/>
      <c r="BD417" s="474"/>
      <c r="BE417" s="474"/>
      <c r="BF417" s="474"/>
      <c r="BG417" s="474"/>
      <c r="BH417" s="474"/>
      <c r="BI417" s="474"/>
      <c r="BJ417" s="474"/>
      <c r="BK417" s="474"/>
      <c r="BL417" s="474"/>
      <c r="BM417" s="474"/>
      <c r="BN417" s="474"/>
      <c r="BO417" s="474"/>
      <c r="BP417" s="474"/>
      <c r="BQ417" s="474"/>
      <c r="BR417" s="474"/>
      <c r="BS417" s="474"/>
      <c r="BT417" s="474"/>
      <c r="BU417" s="474"/>
      <c r="BV417" s="474"/>
      <c r="BW417" s="474"/>
      <c r="BX417" s="474"/>
      <c r="BY417" s="474"/>
      <c r="BZ417" s="474"/>
      <c r="CA417" s="474"/>
      <c r="CB417" s="474"/>
      <c r="CC417" s="474"/>
      <c r="CD417" s="474"/>
      <c r="CE417" s="474"/>
      <c r="CF417" s="474"/>
      <c r="CG417" s="474"/>
      <c r="CH417" s="474"/>
      <c r="CI417" s="474"/>
      <c r="CJ417" s="474"/>
      <c r="CK417" s="474"/>
      <c r="CL417" s="474"/>
      <c r="CM417" s="474"/>
      <c r="CN417" s="474"/>
      <c r="CO417" s="474"/>
      <c r="CP417" s="474"/>
      <c r="CQ417" s="474"/>
      <c r="CR417" s="474"/>
      <c r="CS417" s="474"/>
      <c r="CT417" s="474"/>
      <c r="CU417" s="474"/>
      <c r="CV417" s="474"/>
      <c r="CW417" s="474"/>
      <c r="CX417" s="474"/>
    </row>
    <row r="418" spans="1:102" x14ac:dyDescent="0.25">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c r="AA418" s="474"/>
      <c r="AB418" s="474"/>
      <c r="AC418" s="474"/>
      <c r="AD418" s="474"/>
      <c r="AE418" s="474"/>
      <c r="AF418" s="474"/>
      <c r="AG418" s="474"/>
      <c r="AH418" s="474"/>
      <c r="AI418" s="474"/>
      <c r="AJ418" s="474"/>
      <c r="AK418" s="474"/>
      <c r="AL418" s="474"/>
      <c r="AM418" s="474"/>
      <c r="AN418" s="474"/>
      <c r="AO418" s="474"/>
      <c r="AP418" s="474"/>
      <c r="AQ418" s="474"/>
      <c r="AR418" s="474"/>
      <c r="AS418" s="474"/>
      <c r="AT418" s="474"/>
      <c r="AU418" s="474"/>
      <c r="AV418" s="474"/>
      <c r="AW418" s="474"/>
      <c r="AX418" s="474"/>
      <c r="AY418" s="474"/>
      <c r="AZ418" s="474"/>
      <c r="BA418" s="474"/>
      <c r="BB418" s="474"/>
      <c r="BC418" s="474"/>
      <c r="BD418" s="474"/>
      <c r="BE418" s="474"/>
      <c r="BF418" s="474"/>
      <c r="BG418" s="474"/>
      <c r="BH418" s="474"/>
      <c r="BI418" s="474"/>
      <c r="BJ418" s="474"/>
      <c r="BK418" s="474"/>
      <c r="BL418" s="474"/>
      <c r="BM418" s="474"/>
      <c r="BN418" s="474"/>
      <c r="BO418" s="474"/>
      <c r="BP418" s="474"/>
      <c r="BQ418" s="474"/>
      <c r="BR418" s="474"/>
      <c r="BS418" s="474"/>
      <c r="BT418" s="474"/>
      <c r="BU418" s="474"/>
      <c r="BV418" s="474"/>
      <c r="BW418" s="474"/>
      <c r="BX418" s="474"/>
      <c r="BY418" s="474"/>
      <c r="BZ418" s="474"/>
      <c r="CA418" s="474"/>
      <c r="CB418" s="474"/>
      <c r="CC418" s="474"/>
      <c r="CD418" s="474"/>
      <c r="CE418" s="474"/>
      <c r="CF418" s="474"/>
      <c r="CG418" s="474"/>
      <c r="CH418" s="474"/>
      <c r="CI418" s="474"/>
      <c r="CJ418" s="474"/>
      <c r="CK418" s="474"/>
      <c r="CL418" s="474"/>
      <c r="CM418" s="474"/>
      <c r="CN418" s="474"/>
      <c r="CO418" s="474"/>
      <c r="CP418" s="474"/>
      <c r="CQ418" s="474"/>
      <c r="CR418" s="474"/>
      <c r="CS418" s="474"/>
      <c r="CT418" s="474"/>
      <c r="CU418" s="474"/>
      <c r="CV418" s="474"/>
      <c r="CW418" s="474"/>
      <c r="CX418" s="474"/>
    </row>
    <row r="419" spans="1:102" x14ac:dyDescent="0.25">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c r="AA419" s="474"/>
      <c r="AB419" s="474"/>
      <c r="AC419" s="474"/>
      <c r="AD419" s="474"/>
      <c r="AE419" s="474"/>
      <c r="AF419" s="474"/>
      <c r="AG419" s="474"/>
      <c r="AH419" s="474"/>
      <c r="AI419" s="474"/>
      <c r="AJ419" s="474"/>
      <c r="AK419" s="474"/>
      <c r="AL419" s="474"/>
      <c r="AM419" s="474"/>
      <c r="AN419" s="474"/>
      <c r="AO419" s="474"/>
      <c r="AP419" s="474"/>
      <c r="AQ419" s="474"/>
      <c r="AR419" s="474"/>
      <c r="AS419" s="474"/>
      <c r="AT419" s="474"/>
      <c r="AU419" s="474"/>
      <c r="AV419" s="474"/>
      <c r="AW419" s="474"/>
      <c r="AX419" s="474"/>
      <c r="AY419" s="474"/>
      <c r="AZ419" s="474"/>
      <c r="BA419" s="474"/>
      <c r="BB419" s="474"/>
      <c r="BC419" s="474"/>
      <c r="BD419" s="474"/>
      <c r="BE419" s="474"/>
      <c r="BF419" s="474"/>
      <c r="BG419" s="474"/>
      <c r="BH419" s="474"/>
      <c r="BI419" s="474"/>
      <c r="BJ419" s="474"/>
      <c r="BK419" s="474"/>
      <c r="BL419" s="474"/>
      <c r="BM419" s="474"/>
      <c r="BN419" s="474"/>
      <c r="BO419" s="474"/>
      <c r="BP419" s="474"/>
      <c r="BQ419" s="474"/>
      <c r="BR419" s="474"/>
      <c r="BS419" s="474"/>
      <c r="BT419" s="474"/>
      <c r="BU419" s="474"/>
      <c r="BV419" s="474"/>
      <c r="BW419" s="474"/>
      <c r="BX419" s="474"/>
      <c r="BY419" s="474"/>
      <c r="BZ419" s="474"/>
      <c r="CA419" s="474"/>
      <c r="CB419" s="474"/>
      <c r="CC419" s="474"/>
      <c r="CD419" s="474"/>
      <c r="CE419" s="474"/>
      <c r="CF419" s="474"/>
      <c r="CG419" s="474"/>
      <c r="CH419" s="474"/>
      <c r="CI419" s="474"/>
      <c r="CJ419" s="474"/>
      <c r="CK419" s="474"/>
      <c r="CL419" s="474"/>
      <c r="CM419" s="474"/>
      <c r="CN419" s="474"/>
      <c r="CO419" s="474"/>
      <c r="CP419" s="474"/>
      <c r="CQ419" s="474"/>
      <c r="CR419" s="474"/>
      <c r="CS419" s="474"/>
      <c r="CT419" s="474"/>
      <c r="CU419" s="474"/>
      <c r="CV419" s="474"/>
      <c r="CW419" s="474"/>
      <c r="CX419" s="474"/>
    </row>
    <row r="420" spans="1:102" x14ac:dyDescent="0.25">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c r="W420" s="474"/>
      <c r="X420" s="474"/>
      <c r="Y420" s="474"/>
      <c r="Z420" s="474"/>
      <c r="AA420" s="474"/>
      <c r="AB420" s="474"/>
      <c r="AC420" s="474"/>
      <c r="AD420" s="474"/>
      <c r="AE420" s="474"/>
      <c r="AF420" s="474"/>
      <c r="AG420" s="474"/>
      <c r="AH420" s="474"/>
      <c r="AI420" s="474"/>
      <c r="AJ420" s="474"/>
      <c r="AK420" s="474"/>
      <c r="AL420" s="474"/>
      <c r="AM420" s="474"/>
      <c r="AN420" s="474"/>
      <c r="AO420" s="474"/>
      <c r="AP420" s="474"/>
      <c r="AQ420" s="474"/>
      <c r="AR420" s="474"/>
      <c r="AS420" s="474"/>
      <c r="AT420" s="474"/>
      <c r="AU420" s="474"/>
      <c r="AV420" s="474"/>
      <c r="AW420" s="474"/>
      <c r="AX420" s="474"/>
      <c r="AY420" s="474"/>
      <c r="AZ420" s="474"/>
      <c r="BA420" s="474"/>
      <c r="BB420" s="474"/>
      <c r="BC420" s="474"/>
      <c r="BD420" s="474"/>
      <c r="BE420" s="474"/>
      <c r="BF420" s="474"/>
      <c r="BG420" s="474"/>
      <c r="BH420" s="474"/>
      <c r="BI420" s="474"/>
      <c r="BJ420" s="474"/>
      <c r="BK420" s="474"/>
      <c r="BL420" s="474"/>
      <c r="BM420" s="474"/>
      <c r="BN420" s="474"/>
      <c r="BO420" s="474"/>
      <c r="BP420" s="474"/>
      <c r="BQ420" s="474"/>
      <c r="BR420" s="474"/>
      <c r="BS420" s="474"/>
      <c r="BT420" s="474"/>
      <c r="BU420" s="474"/>
      <c r="BV420" s="474"/>
      <c r="BW420" s="474"/>
      <c r="BX420" s="474"/>
      <c r="BY420" s="474"/>
      <c r="BZ420" s="474"/>
      <c r="CA420" s="474"/>
      <c r="CB420" s="474"/>
      <c r="CC420" s="474"/>
      <c r="CD420" s="474"/>
      <c r="CE420" s="474"/>
      <c r="CF420" s="474"/>
      <c r="CG420" s="474"/>
      <c r="CH420" s="474"/>
      <c r="CI420" s="474"/>
      <c r="CJ420" s="474"/>
      <c r="CK420" s="474"/>
      <c r="CL420" s="474"/>
      <c r="CM420" s="474"/>
      <c r="CN420" s="474"/>
      <c r="CO420" s="474"/>
      <c r="CP420" s="474"/>
      <c r="CQ420" s="474"/>
      <c r="CR420" s="474"/>
      <c r="CS420" s="474"/>
      <c r="CT420" s="474"/>
      <c r="CU420" s="474"/>
      <c r="CV420" s="474"/>
      <c r="CW420" s="474"/>
      <c r="CX420" s="474"/>
    </row>
    <row r="421" spans="1:102" x14ac:dyDescent="0.25">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c r="W421" s="474"/>
      <c r="X421" s="474"/>
      <c r="Y421" s="474"/>
      <c r="Z421" s="474"/>
      <c r="AA421" s="474"/>
      <c r="AB421" s="474"/>
      <c r="AC421" s="474"/>
      <c r="AD421" s="474"/>
      <c r="AE421" s="474"/>
      <c r="AF421" s="474"/>
      <c r="AG421" s="474"/>
      <c r="AH421" s="474"/>
      <c r="AI421" s="474"/>
      <c r="AJ421" s="474"/>
      <c r="AK421" s="474"/>
      <c r="AL421" s="474"/>
      <c r="AM421" s="474"/>
      <c r="AN421" s="474"/>
      <c r="AO421" s="474"/>
      <c r="AP421" s="474"/>
      <c r="AQ421" s="474"/>
      <c r="AR421" s="474"/>
      <c r="AS421" s="474"/>
      <c r="AT421" s="474"/>
      <c r="AU421" s="474"/>
      <c r="AV421" s="474"/>
      <c r="AW421" s="474"/>
      <c r="AX421" s="474"/>
      <c r="AY421" s="474"/>
      <c r="AZ421" s="474"/>
      <c r="BA421" s="474"/>
      <c r="BB421" s="474"/>
      <c r="BC421" s="474"/>
      <c r="BD421" s="474"/>
      <c r="BE421" s="474"/>
      <c r="BF421" s="474"/>
      <c r="BG421" s="474"/>
      <c r="BH421" s="474"/>
      <c r="BI421" s="474"/>
      <c r="BJ421" s="474"/>
      <c r="BK421" s="474"/>
      <c r="BL421" s="474"/>
      <c r="BM421" s="474"/>
      <c r="BN421" s="474"/>
      <c r="BO421" s="474"/>
      <c r="BP421" s="474"/>
      <c r="BQ421" s="474"/>
      <c r="BR421" s="474"/>
      <c r="BS421" s="474"/>
      <c r="BT421" s="474"/>
      <c r="BU421" s="474"/>
      <c r="BV421" s="474"/>
      <c r="BW421" s="474"/>
      <c r="BX421" s="474"/>
      <c r="BY421" s="474"/>
      <c r="BZ421" s="474"/>
      <c r="CA421" s="474"/>
      <c r="CB421" s="474"/>
      <c r="CC421" s="474"/>
      <c r="CD421" s="474"/>
      <c r="CE421" s="474"/>
      <c r="CF421" s="474"/>
      <c r="CG421" s="474"/>
      <c r="CH421" s="474"/>
      <c r="CI421" s="474"/>
      <c r="CJ421" s="474"/>
      <c r="CK421" s="474"/>
      <c r="CL421" s="474"/>
      <c r="CM421" s="474"/>
      <c r="CN421" s="474"/>
      <c r="CO421" s="474"/>
      <c r="CP421" s="474"/>
      <c r="CQ421" s="474"/>
      <c r="CR421" s="474"/>
      <c r="CS421" s="474"/>
      <c r="CT421" s="474"/>
      <c r="CU421" s="474"/>
      <c r="CV421" s="474"/>
      <c r="CW421" s="474"/>
      <c r="CX421" s="474"/>
    </row>
    <row r="422" spans="1:102" x14ac:dyDescent="0.25">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c r="W422" s="474"/>
      <c r="X422" s="474"/>
      <c r="Y422" s="474"/>
      <c r="Z422" s="474"/>
      <c r="AA422" s="474"/>
      <c r="AB422" s="474"/>
      <c r="AC422" s="474"/>
      <c r="AD422" s="474"/>
      <c r="AE422" s="474"/>
      <c r="AF422" s="474"/>
      <c r="AG422" s="474"/>
      <c r="AH422" s="474"/>
      <c r="AI422" s="474"/>
      <c r="AJ422" s="474"/>
      <c r="AK422" s="474"/>
      <c r="AL422" s="474"/>
      <c r="AM422" s="474"/>
      <c r="AN422" s="474"/>
      <c r="AO422" s="474"/>
      <c r="AP422" s="474"/>
      <c r="AQ422" s="474"/>
      <c r="AR422" s="474"/>
      <c r="AS422" s="474"/>
      <c r="AT422" s="474"/>
      <c r="AU422" s="474"/>
      <c r="AV422" s="474"/>
      <c r="AW422" s="474"/>
      <c r="AX422" s="474"/>
      <c r="AY422" s="474"/>
      <c r="AZ422" s="474"/>
      <c r="BA422" s="474"/>
      <c r="BB422" s="474"/>
      <c r="BC422" s="474"/>
      <c r="BD422" s="474"/>
      <c r="BE422" s="474"/>
      <c r="BF422" s="474"/>
      <c r="BG422" s="474"/>
      <c r="BH422" s="474"/>
      <c r="BI422" s="474"/>
      <c r="BJ422" s="474"/>
      <c r="BK422" s="474"/>
      <c r="BL422" s="474"/>
      <c r="BM422" s="474"/>
      <c r="BN422" s="474"/>
      <c r="BO422" s="474"/>
      <c r="BP422" s="474"/>
      <c r="BQ422" s="474"/>
      <c r="BR422" s="474"/>
      <c r="BS422" s="474"/>
      <c r="BT422" s="474"/>
      <c r="BU422" s="474"/>
      <c r="BV422" s="474"/>
      <c r="BW422" s="474"/>
      <c r="BX422" s="474"/>
      <c r="BY422" s="474"/>
      <c r="BZ422" s="474"/>
      <c r="CA422" s="474"/>
      <c r="CB422" s="474"/>
      <c r="CC422" s="474"/>
      <c r="CD422" s="474"/>
      <c r="CE422" s="474"/>
      <c r="CF422" s="474"/>
      <c r="CG422" s="474"/>
      <c r="CH422" s="474"/>
      <c r="CI422" s="474"/>
      <c r="CJ422" s="474"/>
      <c r="CK422" s="474"/>
      <c r="CL422" s="474"/>
      <c r="CM422" s="474"/>
      <c r="CN422" s="474"/>
      <c r="CO422" s="474"/>
      <c r="CP422" s="474"/>
      <c r="CQ422" s="474"/>
      <c r="CR422" s="474"/>
      <c r="CS422" s="474"/>
      <c r="CT422" s="474"/>
      <c r="CU422" s="474"/>
      <c r="CV422" s="474"/>
      <c r="CW422" s="474"/>
      <c r="CX422" s="474"/>
    </row>
    <row r="423" spans="1:102" x14ac:dyDescent="0.25">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c r="W423" s="474"/>
      <c r="X423" s="474"/>
      <c r="Y423" s="474"/>
      <c r="Z423" s="474"/>
      <c r="AA423" s="474"/>
      <c r="AB423" s="474"/>
      <c r="AC423" s="474"/>
      <c r="AD423" s="474"/>
      <c r="AE423" s="474"/>
      <c r="AF423" s="474"/>
      <c r="AG423" s="474"/>
      <c r="AH423" s="474"/>
      <c r="AI423" s="474"/>
      <c r="AJ423" s="474"/>
      <c r="AK423" s="474"/>
      <c r="AL423" s="474"/>
      <c r="AM423" s="474"/>
      <c r="AN423" s="474"/>
      <c r="AO423" s="474"/>
      <c r="AP423" s="474"/>
      <c r="AQ423" s="474"/>
      <c r="AR423" s="474"/>
      <c r="AS423" s="474"/>
      <c r="AT423" s="474"/>
      <c r="AU423" s="474"/>
      <c r="AV423" s="474"/>
      <c r="AW423" s="474"/>
      <c r="AX423" s="474"/>
      <c r="AY423" s="474"/>
      <c r="AZ423" s="474"/>
      <c r="BA423" s="474"/>
      <c r="BB423" s="474"/>
      <c r="BC423" s="474"/>
      <c r="BD423" s="474"/>
      <c r="BE423" s="474"/>
      <c r="BF423" s="474"/>
      <c r="BG423" s="474"/>
      <c r="BH423" s="474"/>
      <c r="BI423" s="474"/>
      <c r="BJ423" s="474"/>
      <c r="BK423" s="474"/>
      <c r="BL423" s="474"/>
      <c r="BM423" s="474"/>
      <c r="BN423" s="474"/>
      <c r="BO423" s="474"/>
      <c r="BP423" s="474"/>
      <c r="BQ423" s="474"/>
      <c r="BR423" s="474"/>
      <c r="BS423" s="474"/>
      <c r="BT423" s="474"/>
      <c r="BU423" s="474"/>
      <c r="BV423" s="474"/>
      <c r="BW423" s="474"/>
      <c r="BX423" s="474"/>
      <c r="BY423" s="474"/>
      <c r="BZ423" s="474"/>
      <c r="CA423" s="474"/>
      <c r="CB423" s="474"/>
      <c r="CC423" s="474"/>
      <c r="CD423" s="474"/>
      <c r="CE423" s="474"/>
      <c r="CF423" s="474"/>
      <c r="CG423" s="474"/>
      <c r="CH423" s="474"/>
      <c r="CI423" s="474"/>
      <c r="CJ423" s="474"/>
      <c r="CK423" s="474"/>
      <c r="CL423" s="474"/>
      <c r="CM423" s="474"/>
      <c r="CN423" s="474"/>
      <c r="CO423" s="474"/>
      <c r="CP423" s="474"/>
      <c r="CQ423" s="474"/>
      <c r="CR423" s="474"/>
      <c r="CS423" s="474"/>
      <c r="CT423" s="474"/>
      <c r="CU423" s="474"/>
      <c r="CV423" s="474"/>
      <c r="CW423" s="474"/>
      <c r="CX423" s="474"/>
    </row>
    <row r="424" spans="1:102" x14ac:dyDescent="0.25">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c r="W424" s="474"/>
      <c r="X424" s="474"/>
      <c r="Y424" s="474"/>
      <c r="Z424" s="474"/>
      <c r="AA424" s="474"/>
      <c r="AB424" s="474"/>
      <c r="AC424" s="474"/>
      <c r="AD424" s="474"/>
      <c r="AE424" s="474"/>
      <c r="AF424" s="474"/>
      <c r="AG424" s="474"/>
      <c r="AH424" s="474"/>
      <c r="AI424" s="474"/>
      <c r="AJ424" s="474"/>
      <c r="AK424" s="474"/>
      <c r="AL424" s="474"/>
      <c r="AM424" s="474"/>
      <c r="AN424" s="474"/>
      <c r="AO424" s="474"/>
      <c r="AP424" s="474"/>
      <c r="AQ424" s="474"/>
      <c r="AR424" s="474"/>
      <c r="AS424" s="474"/>
      <c r="AT424" s="474"/>
      <c r="AU424" s="474"/>
      <c r="AV424" s="474"/>
      <c r="AW424" s="474"/>
      <c r="AX424" s="474"/>
      <c r="AY424" s="474"/>
      <c r="AZ424" s="474"/>
      <c r="BA424" s="474"/>
      <c r="BB424" s="474"/>
      <c r="BC424" s="474"/>
      <c r="BD424" s="474"/>
      <c r="BE424" s="474"/>
      <c r="BF424" s="474"/>
      <c r="BG424" s="474"/>
      <c r="BH424" s="474"/>
      <c r="BI424" s="474"/>
      <c r="BJ424" s="474"/>
      <c r="BK424" s="474"/>
      <c r="BL424" s="474"/>
      <c r="BM424" s="474"/>
      <c r="BN424" s="474"/>
      <c r="BO424" s="474"/>
      <c r="BP424" s="474"/>
      <c r="BQ424" s="474"/>
      <c r="BR424" s="474"/>
      <c r="BS424" s="474"/>
      <c r="BT424" s="474"/>
      <c r="BU424" s="474"/>
      <c r="BV424" s="474"/>
      <c r="BW424" s="474"/>
      <c r="BX424" s="474"/>
      <c r="BY424" s="474"/>
      <c r="BZ424" s="474"/>
      <c r="CA424" s="474"/>
      <c r="CB424" s="474"/>
      <c r="CC424" s="474"/>
      <c r="CD424" s="474"/>
      <c r="CE424" s="474"/>
      <c r="CF424" s="474"/>
      <c r="CG424" s="474"/>
      <c r="CH424" s="474"/>
      <c r="CI424" s="474"/>
      <c r="CJ424" s="474"/>
      <c r="CK424" s="474"/>
      <c r="CL424" s="474"/>
      <c r="CM424" s="474"/>
      <c r="CN424" s="474"/>
      <c r="CO424" s="474"/>
      <c r="CP424" s="474"/>
      <c r="CQ424" s="474"/>
      <c r="CR424" s="474"/>
      <c r="CS424" s="474"/>
      <c r="CT424" s="474"/>
      <c r="CU424" s="474"/>
      <c r="CV424" s="474"/>
      <c r="CW424" s="474"/>
      <c r="CX424" s="474"/>
    </row>
    <row r="425" spans="1:102" x14ac:dyDescent="0.25">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c r="W425" s="474"/>
      <c r="X425" s="474"/>
      <c r="Y425" s="474"/>
      <c r="Z425" s="474"/>
      <c r="AA425" s="474"/>
      <c r="AB425" s="474"/>
      <c r="AC425" s="474"/>
      <c r="AD425" s="474"/>
      <c r="AE425" s="474"/>
      <c r="AF425" s="474"/>
      <c r="AG425" s="474"/>
      <c r="AH425" s="474"/>
      <c r="AI425" s="474"/>
      <c r="AJ425" s="474"/>
      <c r="AK425" s="474"/>
      <c r="AL425" s="474"/>
      <c r="AM425" s="474"/>
      <c r="AN425" s="474"/>
      <c r="AO425" s="474"/>
      <c r="AP425" s="474"/>
      <c r="AQ425" s="474"/>
      <c r="AR425" s="474"/>
      <c r="AS425" s="474"/>
      <c r="AT425" s="474"/>
      <c r="AU425" s="474"/>
      <c r="AV425" s="474"/>
      <c r="AW425" s="474"/>
      <c r="AX425" s="474"/>
      <c r="AY425" s="474"/>
      <c r="AZ425" s="474"/>
      <c r="BA425" s="474"/>
      <c r="BB425" s="474"/>
      <c r="BC425" s="474"/>
      <c r="BD425" s="474"/>
      <c r="BE425" s="474"/>
      <c r="BF425" s="474"/>
      <c r="BG425" s="474"/>
      <c r="BH425" s="474"/>
      <c r="BI425" s="474"/>
      <c r="BJ425" s="474"/>
      <c r="BK425" s="474"/>
      <c r="BL425" s="474"/>
      <c r="BM425" s="474"/>
      <c r="BN425" s="474"/>
      <c r="BO425" s="474"/>
      <c r="BP425" s="474"/>
      <c r="BQ425" s="474"/>
      <c r="BR425" s="474"/>
      <c r="BS425" s="474"/>
      <c r="BT425" s="474"/>
      <c r="BU425" s="474"/>
      <c r="BV425" s="474"/>
      <c r="BW425" s="474"/>
      <c r="BX425" s="474"/>
      <c r="BY425" s="474"/>
      <c r="BZ425" s="474"/>
      <c r="CA425" s="474"/>
      <c r="CB425" s="474"/>
      <c r="CC425" s="474"/>
      <c r="CD425" s="474"/>
      <c r="CE425" s="474"/>
      <c r="CF425" s="474"/>
      <c r="CG425" s="474"/>
      <c r="CH425" s="474"/>
      <c r="CI425" s="474"/>
      <c r="CJ425" s="474"/>
      <c r="CK425" s="474"/>
      <c r="CL425" s="474"/>
      <c r="CM425" s="474"/>
      <c r="CN425" s="474"/>
      <c r="CO425" s="474"/>
      <c r="CP425" s="474"/>
      <c r="CQ425" s="474"/>
      <c r="CR425" s="474"/>
      <c r="CS425" s="474"/>
      <c r="CT425" s="474"/>
      <c r="CU425" s="474"/>
      <c r="CV425" s="474"/>
      <c r="CW425" s="474"/>
      <c r="CX425" s="474"/>
    </row>
    <row r="426" spans="1:102" x14ac:dyDescent="0.25">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c r="W426" s="474"/>
      <c r="X426" s="474"/>
      <c r="Y426" s="474"/>
      <c r="Z426" s="474"/>
      <c r="AA426" s="474"/>
      <c r="AB426" s="474"/>
      <c r="AC426" s="474"/>
      <c r="AD426" s="474"/>
      <c r="AE426" s="474"/>
      <c r="AF426" s="474"/>
      <c r="AG426" s="474"/>
      <c r="AH426" s="474"/>
      <c r="AI426" s="474"/>
      <c r="AJ426" s="474"/>
      <c r="AK426" s="474"/>
      <c r="AL426" s="474"/>
      <c r="AM426" s="474"/>
      <c r="AN426" s="474"/>
      <c r="AO426" s="474"/>
      <c r="AP426" s="474"/>
      <c r="AQ426" s="474"/>
      <c r="AR426" s="474"/>
      <c r="AS426" s="474"/>
      <c r="AT426" s="474"/>
      <c r="AU426" s="474"/>
      <c r="AV426" s="474"/>
      <c r="AW426" s="474"/>
      <c r="AX426" s="474"/>
      <c r="AY426" s="474"/>
      <c r="AZ426" s="474"/>
      <c r="BA426" s="474"/>
      <c r="BB426" s="474"/>
      <c r="BC426" s="474"/>
      <c r="BD426" s="474"/>
      <c r="BE426" s="474"/>
      <c r="BF426" s="474"/>
      <c r="BG426" s="474"/>
      <c r="BH426" s="474"/>
      <c r="BI426" s="474"/>
      <c r="BJ426" s="474"/>
      <c r="BK426" s="474"/>
      <c r="BL426" s="474"/>
      <c r="BM426" s="474"/>
      <c r="BN426" s="474"/>
      <c r="BO426" s="474"/>
      <c r="BP426" s="474"/>
      <c r="BQ426" s="474"/>
      <c r="BR426" s="474"/>
      <c r="BS426" s="474"/>
      <c r="BT426" s="474"/>
      <c r="BU426" s="474"/>
      <c r="BV426" s="474"/>
      <c r="BW426" s="474"/>
      <c r="BX426" s="474"/>
      <c r="BY426" s="474"/>
      <c r="BZ426" s="474"/>
      <c r="CA426" s="474"/>
      <c r="CB426" s="474"/>
      <c r="CC426" s="474"/>
      <c r="CD426" s="474"/>
      <c r="CE426" s="474"/>
      <c r="CF426" s="474"/>
      <c r="CG426" s="474"/>
      <c r="CH426" s="474"/>
      <c r="CI426" s="474"/>
      <c r="CJ426" s="474"/>
      <c r="CK426" s="474"/>
      <c r="CL426" s="474"/>
      <c r="CM426" s="474"/>
      <c r="CN426" s="474"/>
      <c r="CO426" s="474"/>
      <c r="CP426" s="474"/>
      <c r="CQ426" s="474"/>
      <c r="CR426" s="474"/>
      <c r="CS426" s="474"/>
      <c r="CT426" s="474"/>
      <c r="CU426" s="474"/>
      <c r="CV426" s="474"/>
      <c r="CW426" s="474"/>
      <c r="CX426" s="474"/>
    </row>
    <row r="427" spans="1:102" x14ac:dyDescent="0.25">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c r="W427" s="474"/>
      <c r="X427" s="474"/>
      <c r="Y427" s="474"/>
      <c r="Z427" s="474"/>
      <c r="AA427" s="474"/>
      <c r="AB427" s="474"/>
      <c r="AC427" s="474"/>
      <c r="AD427" s="474"/>
      <c r="AE427" s="474"/>
      <c r="AF427" s="474"/>
      <c r="AG427" s="474"/>
      <c r="AH427" s="474"/>
      <c r="AI427" s="474"/>
      <c r="AJ427" s="474"/>
      <c r="AK427" s="474"/>
      <c r="AL427" s="474"/>
      <c r="AM427" s="474"/>
      <c r="AN427" s="474"/>
      <c r="AO427" s="474"/>
      <c r="AP427" s="474"/>
      <c r="AQ427" s="474"/>
      <c r="AR427" s="474"/>
      <c r="AS427" s="474"/>
      <c r="AT427" s="474"/>
      <c r="AU427" s="474"/>
      <c r="AV427" s="474"/>
      <c r="AW427" s="474"/>
      <c r="AX427" s="474"/>
      <c r="AY427" s="474"/>
      <c r="AZ427" s="474"/>
      <c r="BA427" s="474"/>
      <c r="BB427" s="474"/>
      <c r="BC427" s="474"/>
      <c r="BD427" s="474"/>
      <c r="BE427" s="474"/>
      <c r="BF427" s="474"/>
      <c r="BG427" s="474"/>
      <c r="BH427" s="474"/>
      <c r="BI427" s="474"/>
      <c r="BJ427" s="474"/>
      <c r="BK427" s="474"/>
      <c r="BL427" s="474"/>
      <c r="BM427" s="474"/>
      <c r="BN427" s="474"/>
      <c r="BO427" s="474"/>
      <c r="BP427" s="474"/>
      <c r="BQ427" s="474"/>
      <c r="BR427" s="474"/>
      <c r="BS427" s="474"/>
      <c r="BT427" s="474"/>
      <c r="BU427" s="474"/>
      <c r="BV427" s="474"/>
      <c r="BW427" s="474"/>
      <c r="BX427" s="474"/>
      <c r="BY427" s="474"/>
      <c r="BZ427" s="474"/>
      <c r="CA427" s="474"/>
      <c r="CB427" s="474"/>
      <c r="CC427" s="474"/>
      <c r="CD427" s="474"/>
      <c r="CE427" s="474"/>
      <c r="CF427" s="474"/>
      <c r="CG427" s="474"/>
      <c r="CH427" s="474"/>
      <c r="CI427" s="474"/>
      <c r="CJ427" s="474"/>
      <c r="CK427" s="474"/>
      <c r="CL427" s="474"/>
      <c r="CM427" s="474"/>
      <c r="CN427" s="474"/>
      <c r="CO427" s="474"/>
      <c r="CP427" s="474"/>
      <c r="CQ427" s="474"/>
      <c r="CR427" s="474"/>
      <c r="CS427" s="474"/>
      <c r="CT427" s="474"/>
      <c r="CU427" s="474"/>
      <c r="CV427" s="474"/>
      <c r="CW427" s="474"/>
      <c r="CX427" s="474"/>
    </row>
    <row r="428" spans="1:102" x14ac:dyDescent="0.25">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c r="W428" s="474"/>
      <c r="X428" s="474"/>
      <c r="Y428" s="474"/>
      <c r="Z428" s="474"/>
      <c r="AA428" s="474"/>
      <c r="AB428" s="474"/>
      <c r="AC428" s="474"/>
      <c r="AD428" s="474"/>
      <c r="AE428" s="474"/>
      <c r="AF428" s="474"/>
      <c r="AG428" s="474"/>
      <c r="AH428" s="474"/>
      <c r="AI428" s="474"/>
      <c r="AJ428" s="474"/>
      <c r="AK428" s="474"/>
      <c r="AL428" s="474"/>
      <c r="AM428" s="474"/>
      <c r="AN428" s="474"/>
      <c r="AO428" s="474"/>
      <c r="AP428" s="474"/>
      <c r="AQ428" s="474"/>
      <c r="AR428" s="474"/>
      <c r="AS428" s="474"/>
      <c r="AT428" s="474"/>
      <c r="AU428" s="474"/>
      <c r="AV428" s="474"/>
      <c r="AW428" s="474"/>
      <c r="AX428" s="474"/>
      <c r="AY428" s="474"/>
      <c r="AZ428" s="474"/>
      <c r="BA428" s="474"/>
      <c r="BB428" s="474"/>
      <c r="BC428" s="474"/>
      <c r="BD428" s="474"/>
      <c r="BE428" s="474"/>
      <c r="BF428" s="474"/>
      <c r="BG428" s="474"/>
      <c r="BH428" s="474"/>
      <c r="BI428" s="474"/>
      <c r="BJ428" s="474"/>
      <c r="BK428" s="474"/>
      <c r="BL428" s="474"/>
      <c r="BM428" s="474"/>
      <c r="BN428" s="474"/>
      <c r="BO428" s="474"/>
      <c r="BP428" s="474"/>
      <c r="BQ428" s="474"/>
      <c r="BR428" s="474"/>
      <c r="BS428" s="474"/>
      <c r="BT428" s="474"/>
      <c r="BU428" s="474"/>
      <c r="BV428" s="474"/>
      <c r="BW428" s="474"/>
      <c r="BX428" s="474"/>
      <c r="BY428" s="474"/>
      <c r="BZ428" s="474"/>
      <c r="CA428" s="474"/>
      <c r="CB428" s="474"/>
      <c r="CC428" s="474"/>
      <c r="CD428" s="474"/>
      <c r="CE428" s="474"/>
      <c r="CF428" s="474"/>
      <c r="CG428" s="474"/>
      <c r="CH428" s="474"/>
      <c r="CI428" s="474"/>
      <c r="CJ428" s="474"/>
      <c r="CK428" s="474"/>
      <c r="CL428" s="474"/>
      <c r="CM428" s="474"/>
      <c r="CN428" s="474"/>
      <c r="CO428" s="474"/>
      <c r="CP428" s="474"/>
      <c r="CQ428" s="474"/>
      <c r="CR428" s="474"/>
      <c r="CS428" s="474"/>
      <c r="CT428" s="474"/>
      <c r="CU428" s="474"/>
      <c r="CV428" s="474"/>
      <c r="CW428" s="474"/>
      <c r="CX428" s="474"/>
    </row>
    <row r="429" spans="1:102" x14ac:dyDescent="0.25">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c r="W429" s="474"/>
      <c r="X429" s="474"/>
      <c r="Y429" s="474"/>
      <c r="Z429" s="474"/>
      <c r="AA429" s="474"/>
      <c r="AB429" s="474"/>
      <c r="AC429" s="474"/>
      <c r="AD429" s="474"/>
      <c r="AE429" s="474"/>
      <c r="AF429" s="474"/>
      <c r="AG429" s="474"/>
      <c r="AH429" s="474"/>
      <c r="AI429" s="474"/>
      <c r="AJ429" s="474"/>
      <c r="AK429" s="474"/>
      <c r="AL429" s="474"/>
      <c r="AM429" s="474"/>
      <c r="AN429" s="474"/>
      <c r="AO429" s="474"/>
      <c r="AP429" s="474"/>
      <c r="AQ429" s="474"/>
      <c r="AR429" s="474"/>
      <c r="AS429" s="474"/>
      <c r="AT429" s="474"/>
      <c r="AU429" s="474"/>
      <c r="AV429" s="474"/>
      <c r="AW429" s="474"/>
      <c r="AX429" s="474"/>
      <c r="AY429" s="474"/>
      <c r="AZ429" s="474"/>
      <c r="BA429" s="474"/>
      <c r="BB429" s="474"/>
      <c r="BC429" s="474"/>
      <c r="BD429" s="474"/>
      <c r="BE429" s="474"/>
      <c r="BF429" s="474"/>
      <c r="BG429" s="474"/>
      <c r="BH429" s="474"/>
      <c r="BI429" s="474"/>
      <c r="BJ429" s="474"/>
      <c r="BK429" s="474"/>
      <c r="BL429" s="474"/>
      <c r="BM429" s="474"/>
      <c r="BN429" s="474"/>
      <c r="BO429" s="474"/>
      <c r="BP429" s="474"/>
      <c r="BQ429" s="474"/>
      <c r="BR429" s="474"/>
      <c r="BS429" s="474"/>
      <c r="BT429" s="474"/>
      <c r="BU429" s="474"/>
      <c r="BV429" s="474"/>
      <c r="BW429" s="474"/>
      <c r="BX429" s="474"/>
      <c r="BY429" s="474"/>
      <c r="BZ429" s="474"/>
      <c r="CA429" s="474"/>
      <c r="CB429" s="474"/>
      <c r="CC429" s="474"/>
      <c r="CD429" s="474"/>
      <c r="CE429" s="474"/>
      <c r="CF429" s="474"/>
      <c r="CG429" s="474"/>
      <c r="CH429" s="474"/>
      <c r="CI429" s="474"/>
      <c r="CJ429" s="474"/>
      <c r="CK429" s="474"/>
      <c r="CL429" s="474"/>
      <c r="CM429" s="474"/>
      <c r="CN429" s="474"/>
      <c r="CO429" s="474"/>
      <c r="CP429" s="474"/>
      <c r="CQ429" s="474"/>
      <c r="CR429" s="474"/>
      <c r="CS429" s="474"/>
      <c r="CT429" s="474"/>
      <c r="CU429" s="474"/>
      <c r="CV429" s="474"/>
      <c r="CW429" s="474"/>
      <c r="CX429" s="474"/>
    </row>
    <row r="430" spans="1:102" x14ac:dyDescent="0.25">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c r="W430" s="474"/>
      <c r="X430" s="474"/>
      <c r="Y430" s="474"/>
      <c r="Z430" s="474"/>
      <c r="AA430" s="474"/>
      <c r="AB430" s="474"/>
      <c r="AC430" s="474"/>
      <c r="AD430" s="474"/>
      <c r="AE430" s="474"/>
      <c r="AF430" s="474"/>
      <c r="AG430" s="474"/>
      <c r="AH430" s="474"/>
      <c r="AI430" s="474"/>
      <c r="AJ430" s="474"/>
      <c r="AK430" s="474"/>
      <c r="AL430" s="474"/>
      <c r="AM430" s="474"/>
      <c r="AN430" s="474"/>
      <c r="AO430" s="474"/>
      <c r="AP430" s="474"/>
      <c r="AQ430" s="474"/>
      <c r="AR430" s="474"/>
      <c r="AS430" s="474"/>
      <c r="AT430" s="474"/>
      <c r="AU430" s="474"/>
      <c r="AV430" s="474"/>
      <c r="AW430" s="474"/>
      <c r="AX430" s="474"/>
      <c r="AY430" s="474"/>
      <c r="AZ430" s="474"/>
      <c r="BA430" s="474"/>
      <c r="BB430" s="474"/>
      <c r="BC430" s="474"/>
      <c r="BD430" s="474"/>
      <c r="BE430" s="474"/>
      <c r="BF430" s="474"/>
      <c r="BG430" s="474"/>
      <c r="BH430" s="474"/>
      <c r="BI430" s="474"/>
      <c r="BJ430" s="474"/>
      <c r="BK430" s="474"/>
      <c r="BL430" s="474"/>
      <c r="BM430" s="474"/>
      <c r="BN430" s="474"/>
      <c r="BO430" s="474"/>
      <c r="BP430" s="474"/>
      <c r="BQ430" s="474"/>
      <c r="BR430" s="474"/>
      <c r="BS430" s="474"/>
      <c r="BT430" s="474"/>
      <c r="BU430" s="474"/>
      <c r="BV430" s="474"/>
      <c r="BW430" s="474"/>
      <c r="BX430" s="474"/>
      <c r="BY430" s="474"/>
      <c r="BZ430" s="474"/>
      <c r="CA430" s="474"/>
      <c r="CB430" s="474"/>
      <c r="CC430" s="474"/>
      <c r="CD430" s="474"/>
      <c r="CE430" s="474"/>
      <c r="CF430" s="474"/>
      <c r="CG430" s="474"/>
      <c r="CH430" s="474"/>
      <c r="CI430" s="474"/>
      <c r="CJ430" s="474"/>
      <c r="CK430" s="474"/>
      <c r="CL430" s="474"/>
      <c r="CM430" s="474"/>
      <c r="CN430" s="474"/>
      <c r="CO430" s="474"/>
      <c r="CP430" s="474"/>
      <c r="CQ430" s="474"/>
      <c r="CR430" s="474"/>
      <c r="CS430" s="474"/>
      <c r="CT430" s="474"/>
      <c r="CU430" s="474"/>
      <c r="CV430" s="474"/>
      <c r="CW430" s="474"/>
      <c r="CX430" s="474"/>
    </row>
    <row r="431" spans="1:102" x14ac:dyDescent="0.25">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c r="W431" s="474"/>
      <c r="X431" s="474"/>
      <c r="Y431" s="474"/>
      <c r="Z431" s="474"/>
      <c r="AA431" s="474"/>
      <c r="AB431" s="474"/>
      <c r="AC431" s="474"/>
      <c r="AD431" s="474"/>
      <c r="AE431" s="474"/>
      <c r="AF431" s="474"/>
      <c r="AG431" s="474"/>
      <c r="AH431" s="474"/>
      <c r="AI431" s="474"/>
      <c r="AJ431" s="474"/>
      <c r="AK431" s="474"/>
      <c r="AL431" s="474"/>
      <c r="AM431" s="474"/>
      <c r="AN431" s="474"/>
      <c r="AO431" s="474"/>
      <c r="AP431" s="474"/>
      <c r="AQ431" s="474"/>
      <c r="AR431" s="474"/>
      <c r="AS431" s="474"/>
      <c r="AT431" s="474"/>
      <c r="AU431" s="474"/>
      <c r="AV431" s="474"/>
      <c r="AW431" s="474"/>
      <c r="AX431" s="474"/>
      <c r="AY431" s="474"/>
      <c r="AZ431" s="474"/>
      <c r="BA431" s="474"/>
      <c r="BB431" s="474"/>
      <c r="BC431" s="474"/>
      <c r="BD431" s="474"/>
      <c r="BE431" s="474"/>
      <c r="BF431" s="474"/>
      <c r="BG431" s="474"/>
      <c r="BH431" s="474"/>
      <c r="BI431" s="474"/>
      <c r="BJ431" s="474"/>
      <c r="BK431" s="474"/>
      <c r="BL431" s="474"/>
      <c r="BM431" s="474"/>
      <c r="BN431" s="474"/>
      <c r="BO431" s="474"/>
      <c r="BP431" s="474"/>
      <c r="BQ431" s="474"/>
      <c r="BR431" s="474"/>
      <c r="BS431" s="474"/>
      <c r="BT431" s="474"/>
      <c r="BU431" s="474"/>
      <c r="BV431" s="474"/>
      <c r="BW431" s="474"/>
      <c r="BX431" s="474"/>
      <c r="BY431" s="474"/>
      <c r="BZ431" s="474"/>
      <c r="CA431" s="474"/>
      <c r="CB431" s="474"/>
      <c r="CC431" s="474"/>
      <c r="CD431" s="474"/>
      <c r="CE431" s="474"/>
      <c r="CF431" s="474"/>
      <c r="CG431" s="474"/>
      <c r="CH431" s="474"/>
      <c r="CI431" s="474"/>
      <c r="CJ431" s="474"/>
      <c r="CK431" s="474"/>
      <c r="CL431" s="474"/>
      <c r="CM431" s="474"/>
      <c r="CN431" s="474"/>
      <c r="CO431" s="474"/>
      <c r="CP431" s="474"/>
      <c r="CQ431" s="474"/>
      <c r="CR431" s="474"/>
      <c r="CS431" s="474"/>
      <c r="CT431" s="474"/>
      <c r="CU431" s="474"/>
      <c r="CV431" s="474"/>
      <c r="CW431" s="474"/>
      <c r="CX431" s="474"/>
    </row>
    <row r="432" spans="1:102" x14ac:dyDescent="0.25">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c r="W432" s="474"/>
      <c r="X432" s="474"/>
      <c r="Y432" s="474"/>
      <c r="Z432" s="474"/>
      <c r="AA432" s="474"/>
      <c r="AB432" s="474"/>
      <c r="AC432" s="474"/>
      <c r="AD432" s="474"/>
      <c r="AE432" s="474"/>
      <c r="AF432" s="474"/>
      <c r="AG432" s="474"/>
      <c r="AH432" s="474"/>
      <c r="AI432" s="474"/>
      <c r="AJ432" s="474"/>
      <c r="AK432" s="474"/>
      <c r="AL432" s="474"/>
      <c r="AM432" s="474"/>
      <c r="AN432" s="474"/>
      <c r="AO432" s="474"/>
      <c r="AP432" s="474"/>
      <c r="AQ432" s="474"/>
      <c r="AR432" s="474"/>
      <c r="AS432" s="474"/>
      <c r="AT432" s="474"/>
      <c r="AU432" s="474"/>
      <c r="AV432" s="474"/>
      <c r="AW432" s="474"/>
      <c r="AX432" s="474"/>
      <c r="AY432" s="474"/>
      <c r="AZ432" s="474"/>
      <c r="BA432" s="474"/>
      <c r="BB432" s="474"/>
      <c r="BC432" s="474"/>
      <c r="BD432" s="474"/>
      <c r="BE432" s="474"/>
      <c r="BF432" s="474"/>
      <c r="BG432" s="474"/>
      <c r="BH432" s="474"/>
      <c r="BI432" s="474"/>
      <c r="BJ432" s="474"/>
      <c r="BK432" s="474"/>
      <c r="BL432" s="474"/>
      <c r="BM432" s="474"/>
      <c r="BN432" s="474"/>
      <c r="BO432" s="474"/>
      <c r="BP432" s="474"/>
      <c r="BQ432" s="474"/>
      <c r="BR432" s="474"/>
      <c r="BS432" s="474"/>
      <c r="BT432" s="474"/>
      <c r="BU432" s="474"/>
      <c r="BV432" s="474"/>
      <c r="BW432" s="474"/>
      <c r="BX432" s="474"/>
      <c r="BY432" s="474"/>
      <c r="BZ432" s="474"/>
      <c r="CA432" s="474"/>
      <c r="CB432" s="474"/>
      <c r="CC432" s="474"/>
      <c r="CD432" s="474"/>
      <c r="CE432" s="474"/>
      <c r="CF432" s="474"/>
      <c r="CG432" s="474"/>
      <c r="CH432" s="474"/>
      <c r="CI432" s="474"/>
      <c r="CJ432" s="474"/>
      <c r="CK432" s="474"/>
      <c r="CL432" s="474"/>
      <c r="CM432" s="474"/>
      <c r="CN432" s="474"/>
      <c r="CO432" s="474"/>
      <c r="CP432" s="474"/>
      <c r="CQ432" s="474"/>
      <c r="CR432" s="474"/>
      <c r="CS432" s="474"/>
      <c r="CT432" s="474"/>
      <c r="CU432" s="474"/>
      <c r="CV432" s="474"/>
      <c r="CW432" s="474"/>
      <c r="CX432" s="474"/>
    </row>
    <row r="433" spans="1:102" x14ac:dyDescent="0.25">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c r="W433" s="474"/>
      <c r="X433" s="474"/>
      <c r="Y433" s="474"/>
      <c r="Z433" s="474"/>
      <c r="AA433" s="474"/>
      <c r="AB433" s="474"/>
      <c r="AC433" s="474"/>
      <c r="AD433" s="474"/>
      <c r="AE433" s="474"/>
      <c r="AF433" s="474"/>
      <c r="AG433" s="474"/>
      <c r="AH433" s="474"/>
      <c r="AI433" s="474"/>
      <c r="AJ433" s="474"/>
      <c r="AK433" s="474"/>
      <c r="AL433" s="474"/>
      <c r="AM433" s="474"/>
      <c r="AN433" s="474"/>
      <c r="AO433" s="474"/>
      <c r="AP433" s="474"/>
      <c r="AQ433" s="474"/>
      <c r="AR433" s="474"/>
      <c r="AS433" s="474"/>
      <c r="AT433" s="474"/>
      <c r="AU433" s="474"/>
      <c r="AV433" s="474"/>
      <c r="AW433" s="474"/>
      <c r="AX433" s="474"/>
      <c r="AY433" s="474"/>
      <c r="AZ433" s="474"/>
      <c r="BA433" s="474"/>
      <c r="BB433" s="474"/>
      <c r="BC433" s="474"/>
      <c r="BD433" s="474"/>
      <c r="BE433" s="474"/>
      <c r="BF433" s="474"/>
      <c r="BG433" s="474"/>
      <c r="BH433" s="474"/>
      <c r="BI433" s="474"/>
      <c r="BJ433" s="474"/>
      <c r="BK433" s="474"/>
      <c r="BL433" s="474"/>
      <c r="BM433" s="474"/>
      <c r="BN433" s="474"/>
      <c r="BO433" s="474"/>
      <c r="BP433" s="474"/>
      <c r="BQ433" s="474"/>
      <c r="BR433" s="474"/>
      <c r="BS433" s="474"/>
      <c r="BT433" s="474"/>
      <c r="BU433" s="474"/>
      <c r="BV433" s="474"/>
      <c r="BW433" s="474"/>
      <c r="BX433" s="474"/>
      <c r="BY433" s="474"/>
      <c r="BZ433" s="474"/>
      <c r="CA433" s="474"/>
      <c r="CB433" s="474"/>
      <c r="CC433" s="474"/>
      <c r="CD433" s="474"/>
      <c r="CE433" s="474"/>
      <c r="CF433" s="474"/>
      <c r="CG433" s="474"/>
      <c r="CH433" s="474"/>
      <c r="CI433" s="474"/>
      <c r="CJ433" s="474"/>
      <c r="CK433" s="474"/>
      <c r="CL433" s="474"/>
      <c r="CM433" s="474"/>
      <c r="CN433" s="474"/>
      <c r="CO433" s="474"/>
      <c r="CP433" s="474"/>
      <c r="CQ433" s="474"/>
      <c r="CR433" s="474"/>
      <c r="CS433" s="474"/>
      <c r="CT433" s="474"/>
      <c r="CU433" s="474"/>
      <c r="CV433" s="474"/>
      <c r="CW433" s="474"/>
      <c r="CX433" s="474"/>
    </row>
    <row r="434" spans="1:102" x14ac:dyDescent="0.25">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c r="W434" s="474"/>
      <c r="X434" s="474"/>
      <c r="Y434" s="474"/>
      <c r="Z434" s="474"/>
      <c r="AA434" s="474"/>
      <c r="AB434" s="474"/>
      <c r="AC434" s="474"/>
      <c r="AD434" s="474"/>
      <c r="AE434" s="474"/>
      <c r="AF434" s="474"/>
      <c r="AG434" s="474"/>
      <c r="AH434" s="474"/>
      <c r="AI434" s="474"/>
      <c r="AJ434" s="474"/>
      <c r="AK434" s="474"/>
      <c r="AL434" s="474"/>
      <c r="AM434" s="474"/>
      <c r="AN434" s="474"/>
      <c r="AO434" s="474"/>
      <c r="AP434" s="474"/>
      <c r="AQ434" s="474"/>
      <c r="AR434" s="474"/>
      <c r="AS434" s="474"/>
      <c r="AT434" s="474"/>
      <c r="AU434" s="474"/>
      <c r="AV434" s="474"/>
      <c r="AW434" s="474"/>
      <c r="AX434" s="474"/>
      <c r="AY434" s="474"/>
      <c r="AZ434" s="474"/>
      <c r="BA434" s="474"/>
      <c r="BB434" s="474"/>
      <c r="BC434" s="474"/>
      <c r="BD434" s="474"/>
      <c r="BE434" s="474"/>
      <c r="BF434" s="474"/>
      <c r="BG434" s="474"/>
      <c r="BH434" s="474"/>
      <c r="BI434" s="474"/>
      <c r="BJ434" s="474"/>
      <c r="BK434" s="474"/>
      <c r="BL434" s="474"/>
      <c r="BM434" s="474"/>
      <c r="BN434" s="474"/>
      <c r="BO434" s="474"/>
      <c r="BP434" s="474"/>
      <c r="BQ434" s="474"/>
      <c r="BR434" s="474"/>
      <c r="BS434" s="474"/>
      <c r="BT434" s="474"/>
      <c r="BU434" s="474"/>
      <c r="BV434" s="474"/>
      <c r="BW434" s="474"/>
      <c r="BX434" s="474"/>
      <c r="BY434" s="474"/>
      <c r="BZ434" s="474"/>
      <c r="CA434" s="474"/>
      <c r="CB434" s="474"/>
      <c r="CC434" s="474"/>
      <c r="CD434" s="474"/>
      <c r="CE434" s="474"/>
      <c r="CF434" s="474"/>
      <c r="CG434" s="474"/>
      <c r="CH434" s="474"/>
      <c r="CI434" s="474"/>
      <c r="CJ434" s="474"/>
      <c r="CK434" s="474"/>
      <c r="CL434" s="474"/>
      <c r="CM434" s="474"/>
      <c r="CN434" s="474"/>
      <c r="CO434" s="474"/>
      <c r="CP434" s="474"/>
      <c r="CQ434" s="474"/>
      <c r="CR434" s="474"/>
      <c r="CS434" s="474"/>
      <c r="CT434" s="474"/>
      <c r="CU434" s="474"/>
      <c r="CV434" s="474"/>
      <c r="CW434" s="474"/>
      <c r="CX434" s="474"/>
    </row>
    <row r="435" spans="1:102" x14ac:dyDescent="0.25">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c r="W435" s="474"/>
      <c r="X435" s="474"/>
      <c r="Y435" s="474"/>
      <c r="Z435" s="474"/>
      <c r="AA435" s="474"/>
      <c r="AB435" s="474"/>
      <c r="AC435" s="474"/>
      <c r="AD435" s="474"/>
      <c r="AE435" s="474"/>
      <c r="AF435" s="474"/>
      <c r="AG435" s="474"/>
      <c r="AH435" s="474"/>
      <c r="AI435" s="474"/>
      <c r="AJ435" s="474"/>
      <c r="AK435" s="474"/>
      <c r="AL435" s="474"/>
      <c r="AM435" s="474"/>
      <c r="AN435" s="474"/>
      <c r="AO435" s="474"/>
      <c r="AP435" s="474"/>
      <c r="AQ435" s="474"/>
      <c r="AR435" s="474"/>
      <c r="AS435" s="474"/>
      <c r="AT435" s="474"/>
      <c r="AU435" s="474"/>
      <c r="AV435" s="474"/>
      <c r="AW435" s="474"/>
      <c r="AX435" s="474"/>
      <c r="AY435" s="474"/>
      <c r="AZ435" s="474"/>
      <c r="BA435" s="474"/>
      <c r="BB435" s="474"/>
      <c r="BC435" s="474"/>
      <c r="BD435" s="474"/>
      <c r="BE435" s="474"/>
      <c r="BF435" s="474"/>
      <c r="BG435" s="474"/>
      <c r="BH435" s="474"/>
      <c r="BI435" s="474"/>
      <c r="BJ435" s="474"/>
      <c r="BK435" s="474"/>
      <c r="BL435" s="474"/>
      <c r="BM435" s="474"/>
      <c r="BN435" s="474"/>
      <c r="BO435" s="474"/>
      <c r="BP435" s="474"/>
      <c r="BQ435" s="474"/>
      <c r="BR435" s="474"/>
      <c r="BS435" s="474"/>
      <c r="BT435" s="474"/>
      <c r="BU435" s="474"/>
      <c r="BV435" s="474"/>
      <c r="BW435" s="474"/>
      <c r="BX435" s="474"/>
      <c r="BY435" s="474"/>
      <c r="BZ435" s="474"/>
      <c r="CA435" s="474"/>
      <c r="CB435" s="474"/>
      <c r="CC435" s="474"/>
      <c r="CD435" s="474"/>
      <c r="CE435" s="474"/>
      <c r="CF435" s="474"/>
      <c r="CG435" s="474"/>
      <c r="CH435" s="474"/>
      <c r="CI435" s="474"/>
      <c r="CJ435" s="474"/>
      <c r="CK435" s="474"/>
      <c r="CL435" s="474"/>
      <c r="CM435" s="474"/>
      <c r="CN435" s="474"/>
      <c r="CO435" s="474"/>
      <c r="CP435" s="474"/>
      <c r="CQ435" s="474"/>
      <c r="CR435" s="474"/>
      <c r="CS435" s="474"/>
      <c r="CT435" s="474"/>
      <c r="CU435" s="474"/>
      <c r="CV435" s="474"/>
      <c r="CW435" s="474"/>
      <c r="CX435" s="474"/>
    </row>
    <row r="436" spans="1:102" x14ac:dyDescent="0.25">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c r="W436" s="474"/>
      <c r="X436" s="474"/>
      <c r="Y436" s="474"/>
      <c r="Z436" s="474"/>
      <c r="AA436" s="474"/>
      <c r="AB436" s="474"/>
      <c r="AC436" s="474"/>
      <c r="AD436" s="474"/>
      <c r="AE436" s="474"/>
      <c r="AF436" s="474"/>
      <c r="AG436" s="474"/>
      <c r="AH436" s="474"/>
      <c r="AI436" s="474"/>
      <c r="AJ436" s="474"/>
      <c r="AK436" s="474"/>
      <c r="AL436" s="474"/>
      <c r="AM436" s="474"/>
      <c r="AN436" s="474"/>
      <c r="AO436" s="474"/>
      <c r="AP436" s="474"/>
      <c r="AQ436" s="474"/>
      <c r="AR436" s="474"/>
      <c r="AS436" s="474"/>
      <c r="AT436" s="474"/>
      <c r="AU436" s="474"/>
      <c r="AV436" s="474"/>
      <c r="AW436" s="474"/>
      <c r="AX436" s="474"/>
      <c r="AY436" s="474"/>
      <c r="AZ436" s="474"/>
      <c r="BA436" s="474"/>
      <c r="BB436" s="474"/>
      <c r="BC436" s="474"/>
      <c r="BD436" s="474"/>
      <c r="BE436" s="474"/>
      <c r="BF436" s="474"/>
      <c r="BG436" s="474"/>
      <c r="BH436" s="474"/>
      <c r="BI436" s="474"/>
      <c r="BJ436" s="474"/>
      <c r="BK436" s="474"/>
      <c r="BL436" s="474"/>
      <c r="BM436" s="474"/>
      <c r="BN436" s="474"/>
      <c r="BO436" s="474"/>
      <c r="BP436" s="474"/>
      <c r="BQ436" s="474"/>
      <c r="BR436" s="474"/>
      <c r="BS436" s="474"/>
      <c r="BT436" s="474"/>
      <c r="BU436" s="474"/>
      <c r="BV436" s="474"/>
      <c r="BW436" s="474"/>
      <c r="BX436" s="474"/>
      <c r="BY436" s="474"/>
      <c r="BZ436" s="474"/>
      <c r="CA436" s="474"/>
      <c r="CB436" s="474"/>
      <c r="CC436" s="474"/>
      <c r="CD436" s="474"/>
      <c r="CE436" s="474"/>
      <c r="CF436" s="474"/>
      <c r="CG436" s="474"/>
      <c r="CH436" s="474"/>
      <c r="CI436" s="474"/>
      <c r="CJ436" s="474"/>
      <c r="CK436" s="474"/>
      <c r="CL436" s="474"/>
      <c r="CM436" s="474"/>
      <c r="CN436" s="474"/>
      <c r="CO436" s="474"/>
      <c r="CP436" s="474"/>
      <c r="CQ436" s="474"/>
      <c r="CR436" s="474"/>
      <c r="CS436" s="474"/>
      <c r="CT436" s="474"/>
      <c r="CU436" s="474"/>
      <c r="CV436" s="474"/>
      <c r="CW436" s="474"/>
      <c r="CX436" s="474"/>
    </row>
    <row r="437" spans="1:102" x14ac:dyDescent="0.25">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c r="W437" s="474"/>
      <c r="X437" s="474"/>
      <c r="Y437" s="474"/>
      <c r="Z437" s="474"/>
      <c r="AA437" s="474"/>
      <c r="AB437" s="474"/>
      <c r="AC437" s="474"/>
      <c r="AD437" s="474"/>
      <c r="AE437" s="474"/>
      <c r="AF437" s="474"/>
      <c r="AG437" s="474"/>
      <c r="AH437" s="474"/>
      <c r="AI437" s="474"/>
      <c r="AJ437" s="474"/>
      <c r="AK437" s="474"/>
      <c r="AL437" s="474"/>
      <c r="AM437" s="474"/>
      <c r="AN437" s="474"/>
      <c r="AO437" s="474"/>
      <c r="AP437" s="474"/>
      <c r="AQ437" s="474"/>
      <c r="AR437" s="474"/>
      <c r="AS437" s="474"/>
      <c r="AT437" s="474"/>
      <c r="AU437" s="474"/>
      <c r="AV437" s="474"/>
      <c r="AW437" s="474"/>
      <c r="AX437" s="474"/>
      <c r="AY437" s="474"/>
      <c r="AZ437" s="474"/>
      <c r="BA437" s="474"/>
      <c r="BB437" s="474"/>
      <c r="BC437" s="474"/>
      <c r="BD437" s="474"/>
      <c r="BE437" s="474"/>
      <c r="BF437" s="474"/>
      <c r="BG437" s="474"/>
      <c r="BH437" s="474"/>
      <c r="BI437" s="474"/>
      <c r="BJ437" s="474"/>
      <c r="BK437" s="474"/>
      <c r="BL437" s="474"/>
      <c r="BM437" s="474"/>
      <c r="BN437" s="474"/>
      <c r="BO437" s="474"/>
      <c r="BP437" s="474"/>
      <c r="BQ437" s="474"/>
      <c r="BR437" s="474"/>
      <c r="BS437" s="474"/>
      <c r="BT437" s="474"/>
      <c r="BU437" s="474"/>
      <c r="BV437" s="474"/>
      <c r="BW437" s="474"/>
      <c r="BX437" s="474"/>
      <c r="BY437" s="474"/>
      <c r="BZ437" s="474"/>
      <c r="CA437" s="474"/>
      <c r="CB437" s="474"/>
      <c r="CC437" s="474"/>
      <c r="CD437" s="474"/>
      <c r="CE437" s="474"/>
      <c r="CF437" s="474"/>
      <c r="CG437" s="474"/>
      <c r="CH437" s="474"/>
      <c r="CI437" s="474"/>
      <c r="CJ437" s="474"/>
      <c r="CK437" s="474"/>
      <c r="CL437" s="474"/>
      <c r="CM437" s="474"/>
      <c r="CN437" s="474"/>
      <c r="CO437" s="474"/>
      <c r="CP437" s="474"/>
      <c r="CQ437" s="474"/>
      <c r="CR437" s="474"/>
      <c r="CS437" s="474"/>
      <c r="CT437" s="474"/>
      <c r="CU437" s="474"/>
      <c r="CV437" s="474"/>
      <c r="CW437" s="474"/>
      <c r="CX437" s="474"/>
    </row>
    <row r="438" spans="1:102" x14ac:dyDescent="0.25">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c r="W438" s="474"/>
      <c r="X438" s="474"/>
      <c r="Y438" s="474"/>
      <c r="Z438" s="474"/>
      <c r="AA438" s="474"/>
      <c r="AB438" s="474"/>
      <c r="AC438" s="474"/>
      <c r="AD438" s="474"/>
      <c r="AE438" s="474"/>
      <c r="AF438" s="474"/>
      <c r="AG438" s="474"/>
      <c r="AH438" s="474"/>
      <c r="AI438" s="474"/>
      <c r="AJ438" s="474"/>
      <c r="AK438" s="474"/>
      <c r="AL438" s="474"/>
      <c r="AM438" s="474"/>
      <c r="AN438" s="474"/>
      <c r="AO438" s="474"/>
      <c r="AP438" s="474"/>
      <c r="AQ438" s="474"/>
      <c r="AR438" s="474"/>
      <c r="AS438" s="474"/>
      <c r="AT438" s="474"/>
      <c r="AU438" s="474"/>
      <c r="AV438" s="474"/>
      <c r="AW438" s="474"/>
      <c r="AX438" s="474"/>
      <c r="AY438" s="474"/>
      <c r="AZ438" s="474"/>
      <c r="BA438" s="474"/>
      <c r="BB438" s="474"/>
      <c r="BC438" s="474"/>
      <c r="BD438" s="474"/>
      <c r="BE438" s="474"/>
      <c r="BF438" s="474"/>
      <c r="BG438" s="474"/>
      <c r="BH438" s="474"/>
      <c r="BI438" s="474"/>
      <c r="BJ438" s="474"/>
      <c r="BK438" s="474"/>
      <c r="BL438" s="474"/>
      <c r="BM438" s="474"/>
      <c r="BN438" s="474"/>
      <c r="BO438" s="474"/>
      <c r="BP438" s="474"/>
      <c r="BQ438" s="474"/>
      <c r="BR438" s="474"/>
      <c r="BS438" s="474"/>
      <c r="BT438" s="474"/>
      <c r="BU438" s="474"/>
      <c r="BV438" s="474"/>
      <c r="BW438" s="474"/>
      <c r="BX438" s="474"/>
      <c r="BY438" s="474"/>
      <c r="BZ438" s="474"/>
      <c r="CA438" s="474"/>
      <c r="CB438" s="474"/>
      <c r="CC438" s="474"/>
      <c r="CD438" s="474"/>
      <c r="CE438" s="474"/>
      <c r="CF438" s="474"/>
      <c r="CG438" s="474"/>
      <c r="CH438" s="474"/>
      <c r="CI438" s="474"/>
      <c r="CJ438" s="474"/>
      <c r="CK438" s="474"/>
      <c r="CL438" s="474"/>
      <c r="CM438" s="474"/>
      <c r="CN438" s="474"/>
      <c r="CO438" s="474"/>
      <c r="CP438" s="474"/>
      <c r="CQ438" s="474"/>
      <c r="CR438" s="474"/>
      <c r="CS438" s="474"/>
      <c r="CT438" s="474"/>
      <c r="CU438" s="474"/>
      <c r="CV438" s="474"/>
      <c r="CW438" s="474"/>
      <c r="CX438" s="474"/>
    </row>
    <row r="439" spans="1:102" x14ac:dyDescent="0.25">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c r="W439" s="474"/>
      <c r="X439" s="474"/>
      <c r="Y439" s="474"/>
      <c r="Z439" s="474"/>
      <c r="AA439" s="474"/>
      <c r="AB439" s="474"/>
      <c r="AC439" s="474"/>
      <c r="AD439" s="474"/>
      <c r="AE439" s="474"/>
      <c r="AF439" s="474"/>
      <c r="AG439" s="474"/>
      <c r="AH439" s="474"/>
      <c r="AI439" s="474"/>
      <c r="AJ439" s="474"/>
      <c r="AK439" s="474"/>
      <c r="AL439" s="474"/>
      <c r="AM439" s="474"/>
      <c r="AN439" s="474"/>
      <c r="AO439" s="474"/>
      <c r="AP439" s="474"/>
      <c r="AQ439" s="474"/>
      <c r="AR439" s="474"/>
      <c r="AS439" s="474"/>
      <c r="AT439" s="474"/>
      <c r="AU439" s="474"/>
      <c r="AV439" s="474"/>
      <c r="AW439" s="474"/>
      <c r="AX439" s="474"/>
      <c r="AY439" s="474"/>
      <c r="AZ439" s="474"/>
      <c r="BA439" s="474"/>
      <c r="BB439" s="474"/>
      <c r="BC439" s="474"/>
      <c r="BD439" s="474"/>
      <c r="BE439" s="474"/>
      <c r="BF439" s="474"/>
      <c r="BG439" s="474"/>
      <c r="BH439" s="474"/>
      <c r="BI439" s="474"/>
      <c r="BJ439" s="474"/>
      <c r="BK439" s="474"/>
      <c r="BL439" s="474"/>
      <c r="BM439" s="474"/>
      <c r="BN439" s="474"/>
      <c r="BO439" s="474"/>
      <c r="BP439" s="474"/>
      <c r="BQ439" s="474"/>
      <c r="BR439" s="474"/>
      <c r="BS439" s="474"/>
      <c r="BT439" s="474"/>
      <c r="BU439" s="474"/>
      <c r="BV439" s="474"/>
      <c r="BW439" s="474"/>
      <c r="BX439" s="474"/>
      <c r="BY439" s="474"/>
      <c r="BZ439" s="474"/>
      <c r="CA439" s="474"/>
      <c r="CB439" s="474"/>
      <c r="CC439" s="474"/>
      <c r="CD439" s="474"/>
      <c r="CE439" s="474"/>
      <c r="CF439" s="474"/>
      <c r="CG439" s="474"/>
      <c r="CH439" s="474"/>
      <c r="CI439" s="474"/>
      <c r="CJ439" s="474"/>
      <c r="CK439" s="474"/>
      <c r="CL439" s="474"/>
      <c r="CM439" s="474"/>
      <c r="CN439" s="474"/>
      <c r="CO439" s="474"/>
      <c r="CP439" s="474"/>
      <c r="CQ439" s="474"/>
      <c r="CR439" s="474"/>
      <c r="CS439" s="474"/>
      <c r="CT439" s="474"/>
      <c r="CU439" s="474"/>
      <c r="CV439" s="474"/>
      <c r="CW439" s="474"/>
      <c r="CX439" s="474"/>
    </row>
    <row r="440" spans="1:102" x14ac:dyDescent="0.25">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c r="W440" s="474"/>
      <c r="X440" s="474"/>
      <c r="Y440" s="474"/>
      <c r="Z440" s="474"/>
      <c r="AA440" s="474"/>
      <c r="AB440" s="474"/>
      <c r="AC440" s="474"/>
      <c r="AD440" s="474"/>
      <c r="AE440" s="474"/>
      <c r="AF440" s="474"/>
      <c r="AG440" s="474"/>
      <c r="AH440" s="474"/>
      <c r="AI440" s="474"/>
      <c r="AJ440" s="474"/>
      <c r="AK440" s="474"/>
      <c r="AL440" s="474"/>
      <c r="AM440" s="474"/>
      <c r="AN440" s="474"/>
      <c r="AO440" s="474"/>
      <c r="AP440" s="474"/>
      <c r="AQ440" s="474"/>
      <c r="AR440" s="474"/>
      <c r="AS440" s="474"/>
      <c r="AT440" s="474"/>
      <c r="AU440" s="474"/>
      <c r="AV440" s="474"/>
      <c r="AW440" s="474"/>
      <c r="AX440" s="474"/>
      <c r="AY440" s="474"/>
      <c r="AZ440" s="474"/>
      <c r="BA440" s="474"/>
      <c r="BB440" s="474"/>
      <c r="BC440" s="474"/>
      <c r="BD440" s="474"/>
      <c r="BE440" s="474"/>
      <c r="BF440" s="474"/>
      <c r="BG440" s="474"/>
      <c r="BH440" s="474"/>
      <c r="BI440" s="474"/>
      <c r="BJ440" s="474"/>
      <c r="BK440" s="474"/>
      <c r="BL440" s="474"/>
      <c r="BM440" s="474"/>
      <c r="BN440" s="474"/>
      <c r="BO440" s="474"/>
      <c r="BP440" s="474"/>
      <c r="BQ440" s="474"/>
      <c r="BR440" s="474"/>
      <c r="BS440" s="474"/>
      <c r="BT440" s="474"/>
      <c r="BU440" s="474"/>
      <c r="BV440" s="474"/>
      <c r="BW440" s="474"/>
      <c r="BX440" s="474"/>
      <c r="BY440" s="474"/>
      <c r="BZ440" s="474"/>
      <c r="CA440" s="474"/>
      <c r="CB440" s="474"/>
      <c r="CC440" s="474"/>
      <c r="CD440" s="474"/>
      <c r="CE440" s="474"/>
      <c r="CF440" s="474"/>
      <c r="CG440" s="474"/>
      <c r="CH440" s="474"/>
      <c r="CI440" s="474"/>
      <c r="CJ440" s="474"/>
      <c r="CK440" s="474"/>
      <c r="CL440" s="474"/>
      <c r="CM440" s="474"/>
      <c r="CN440" s="474"/>
      <c r="CO440" s="474"/>
      <c r="CP440" s="474"/>
      <c r="CQ440" s="474"/>
      <c r="CR440" s="474"/>
      <c r="CS440" s="474"/>
      <c r="CT440" s="474"/>
      <c r="CU440" s="474"/>
      <c r="CV440" s="474"/>
      <c r="CW440" s="474"/>
      <c r="CX440" s="474"/>
    </row>
    <row r="441" spans="1:102" x14ac:dyDescent="0.25">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c r="W441" s="474"/>
      <c r="X441" s="474"/>
      <c r="Y441" s="474"/>
      <c r="Z441" s="474"/>
      <c r="AA441" s="474"/>
      <c r="AB441" s="474"/>
      <c r="AC441" s="474"/>
      <c r="AD441" s="474"/>
      <c r="AE441" s="474"/>
      <c r="AF441" s="474"/>
      <c r="AG441" s="474"/>
      <c r="AH441" s="474"/>
      <c r="AI441" s="474"/>
      <c r="AJ441" s="474"/>
      <c r="AK441" s="474"/>
      <c r="AL441" s="474"/>
      <c r="AM441" s="474"/>
      <c r="AN441" s="474"/>
      <c r="AO441" s="474"/>
      <c r="AP441" s="474"/>
      <c r="AQ441" s="474"/>
      <c r="AR441" s="474"/>
      <c r="AS441" s="474"/>
      <c r="AT441" s="474"/>
      <c r="AU441" s="474"/>
      <c r="AV441" s="474"/>
      <c r="AW441" s="474"/>
      <c r="AX441" s="474"/>
      <c r="AY441" s="474"/>
      <c r="AZ441" s="474"/>
      <c r="BA441" s="474"/>
      <c r="BB441" s="474"/>
      <c r="BC441" s="474"/>
      <c r="BD441" s="474"/>
      <c r="BE441" s="474"/>
      <c r="BF441" s="474"/>
      <c r="BG441" s="474"/>
      <c r="BH441" s="474"/>
      <c r="BI441" s="474"/>
      <c r="BJ441" s="474"/>
      <c r="BK441" s="474"/>
      <c r="BL441" s="474"/>
      <c r="BM441" s="474"/>
      <c r="BN441" s="474"/>
      <c r="BO441" s="474"/>
      <c r="BP441" s="474"/>
      <c r="BQ441" s="474"/>
      <c r="BR441" s="474"/>
      <c r="BS441" s="474"/>
      <c r="BT441" s="474"/>
      <c r="BU441" s="474"/>
      <c r="BV441" s="474"/>
      <c r="BW441" s="474"/>
      <c r="BX441" s="474"/>
      <c r="BY441" s="474"/>
      <c r="BZ441" s="474"/>
      <c r="CA441" s="474"/>
      <c r="CB441" s="474"/>
      <c r="CC441" s="474"/>
      <c r="CD441" s="474"/>
      <c r="CE441" s="474"/>
      <c r="CF441" s="474"/>
      <c r="CG441" s="474"/>
      <c r="CH441" s="474"/>
      <c r="CI441" s="474"/>
      <c r="CJ441" s="474"/>
      <c r="CK441" s="474"/>
      <c r="CL441" s="474"/>
      <c r="CM441" s="474"/>
      <c r="CN441" s="474"/>
      <c r="CO441" s="474"/>
      <c r="CP441" s="474"/>
      <c r="CQ441" s="474"/>
      <c r="CR441" s="474"/>
      <c r="CS441" s="474"/>
      <c r="CT441" s="474"/>
      <c r="CU441" s="474"/>
      <c r="CV441" s="474"/>
      <c r="CW441" s="474"/>
      <c r="CX441" s="474"/>
    </row>
    <row r="442" spans="1:102" x14ac:dyDescent="0.25">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c r="W442" s="474"/>
      <c r="X442" s="474"/>
      <c r="Y442" s="474"/>
      <c r="Z442" s="474"/>
      <c r="AA442" s="474"/>
      <c r="AB442" s="474"/>
      <c r="AC442" s="474"/>
      <c r="AD442" s="474"/>
      <c r="AE442" s="474"/>
      <c r="AF442" s="474"/>
      <c r="AG442" s="474"/>
      <c r="AH442" s="474"/>
      <c r="AI442" s="474"/>
      <c r="AJ442" s="474"/>
      <c r="AK442" s="474"/>
      <c r="AL442" s="474"/>
      <c r="AM442" s="474"/>
      <c r="AN442" s="474"/>
      <c r="AO442" s="474"/>
      <c r="AP442" s="474"/>
      <c r="AQ442" s="474"/>
      <c r="AR442" s="474"/>
      <c r="AS442" s="474"/>
      <c r="AT442" s="474"/>
      <c r="AU442" s="474"/>
      <c r="AV442" s="474"/>
      <c r="AW442" s="474"/>
      <c r="AX442" s="474"/>
      <c r="AY442" s="474"/>
      <c r="AZ442" s="474"/>
      <c r="BA442" s="474"/>
      <c r="BB442" s="474"/>
      <c r="BC442" s="474"/>
      <c r="BD442" s="474"/>
      <c r="BE442" s="474"/>
      <c r="BF442" s="474"/>
      <c r="BG442" s="474"/>
      <c r="BH442" s="474"/>
      <c r="BI442" s="474"/>
      <c r="BJ442" s="474"/>
      <c r="BK442" s="474"/>
      <c r="BL442" s="474"/>
      <c r="BM442" s="474"/>
      <c r="BN442" s="474"/>
      <c r="BO442" s="474"/>
      <c r="BP442" s="474"/>
      <c r="BQ442" s="474"/>
      <c r="BR442" s="474"/>
      <c r="BS442" s="474"/>
      <c r="BT442" s="474"/>
      <c r="BU442" s="474"/>
      <c r="BV442" s="474"/>
      <c r="BW442" s="474"/>
      <c r="BX442" s="474"/>
      <c r="BY442" s="474"/>
      <c r="BZ442" s="474"/>
      <c r="CA442" s="474"/>
      <c r="CB442" s="474"/>
      <c r="CC442" s="474"/>
      <c r="CD442" s="474"/>
      <c r="CE442" s="474"/>
      <c r="CF442" s="474"/>
      <c r="CG442" s="474"/>
      <c r="CH442" s="474"/>
      <c r="CI442" s="474"/>
      <c r="CJ442" s="474"/>
      <c r="CK442" s="474"/>
      <c r="CL442" s="474"/>
      <c r="CM442" s="474"/>
      <c r="CN442" s="474"/>
      <c r="CO442" s="474"/>
      <c r="CP442" s="474"/>
      <c r="CQ442" s="474"/>
      <c r="CR442" s="474"/>
      <c r="CS442" s="474"/>
      <c r="CT442" s="474"/>
      <c r="CU442" s="474"/>
      <c r="CV442" s="474"/>
      <c r="CW442" s="474"/>
      <c r="CX442" s="474"/>
    </row>
    <row r="443" spans="1:102" x14ac:dyDescent="0.25">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c r="W443" s="474"/>
      <c r="X443" s="474"/>
      <c r="Y443" s="474"/>
      <c r="Z443" s="474"/>
      <c r="AA443" s="474"/>
      <c r="AB443" s="474"/>
      <c r="AC443" s="474"/>
      <c r="AD443" s="474"/>
      <c r="AE443" s="474"/>
      <c r="AF443" s="474"/>
      <c r="AG443" s="474"/>
      <c r="AH443" s="474"/>
      <c r="AI443" s="474"/>
      <c r="AJ443" s="474"/>
      <c r="AK443" s="474"/>
      <c r="AL443" s="474"/>
      <c r="AM443" s="474"/>
      <c r="AN443" s="474"/>
      <c r="AO443" s="474"/>
      <c r="AP443" s="474"/>
      <c r="AQ443" s="474"/>
      <c r="AR443" s="474"/>
      <c r="AS443" s="474"/>
      <c r="AT443" s="474"/>
      <c r="AU443" s="474"/>
      <c r="AV443" s="474"/>
      <c r="AW443" s="474"/>
      <c r="AX443" s="474"/>
      <c r="AY443" s="474"/>
      <c r="AZ443" s="474"/>
      <c r="BA443" s="474"/>
      <c r="BB443" s="474"/>
      <c r="BC443" s="474"/>
      <c r="BD443" s="474"/>
      <c r="BE443" s="474"/>
      <c r="BF443" s="474"/>
      <c r="BG443" s="474"/>
      <c r="BH443" s="474"/>
      <c r="BI443" s="474"/>
      <c r="BJ443" s="474"/>
      <c r="BK443" s="474"/>
      <c r="BL443" s="474"/>
      <c r="BM443" s="474"/>
      <c r="BN443" s="474"/>
      <c r="BO443" s="474"/>
      <c r="BP443" s="474"/>
      <c r="BQ443" s="474"/>
      <c r="BR443" s="474"/>
      <c r="BS443" s="474"/>
      <c r="BT443" s="474"/>
      <c r="BU443" s="474"/>
      <c r="BV443" s="474"/>
      <c r="BW443" s="474"/>
      <c r="BX443" s="474"/>
      <c r="BY443" s="474"/>
      <c r="BZ443" s="474"/>
      <c r="CA443" s="474"/>
      <c r="CB443" s="474"/>
      <c r="CC443" s="474"/>
      <c r="CD443" s="474"/>
      <c r="CE443" s="474"/>
      <c r="CF443" s="474"/>
      <c r="CG443" s="474"/>
      <c r="CH443" s="474"/>
      <c r="CI443" s="474"/>
      <c r="CJ443" s="474"/>
      <c r="CK443" s="474"/>
      <c r="CL443" s="474"/>
      <c r="CM443" s="474"/>
      <c r="CN443" s="474"/>
      <c r="CO443" s="474"/>
      <c r="CP443" s="474"/>
      <c r="CQ443" s="474"/>
      <c r="CR443" s="474"/>
      <c r="CS443" s="474"/>
      <c r="CT443" s="474"/>
      <c r="CU443" s="474"/>
      <c r="CV443" s="474"/>
      <c r="CW443" s="474"/>
      <c r="CX443" s="474"/>
    </row>
    <row r="444" spans="1:102" x14ac:dyDescent="0.25">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c r="W444" s="474"/>
      <c r="X444" s="474"/>
      <c r="Y444" s="474"/>
      <c r="Z444" s="474"/>
      <c r="AA444" s="474"/>
      <c r="AB444" s="474"/>
      <c r="AC444" s="474"/>
      <c r="AD444" s="474"/>
      <c r="AE444" s="474"/>
      <c r="AF444" s="474"/>
      <c r="AG444" s="474"/>
      <c r="AH444" s="474"/>
      <c r="AI444" s="474"/>
      <c r="AJ444" s="474"/>
      <c r="AK444" s="474"/>
      <c r="AL444" s="474"/>
      <c r="AM444" s="474"/>
      <c r="AN444" s="474"/>
      <c r="AO444" s="474"/>
      <c r="AP444" s="474"/>
      <c r="AQ444" s="474"/>
      <c r="AR444" s="474"/>
      <c r="AS444" s="474"/>
      <c r="AT444" s="474"/>
      <c r="AU444" s="474"/>
      <c r="AV444" s="474"/>
      <c r="AW444" s="474"/>
      <c r="AX444" s="474"/>
      <c r="AY444" s="474"/>
      <c r="AZ444" s="474"/>
      <c r="BA444" s="474"/>
      <c r="BB444" s="474"/>
      <c r="BC444" s="474"/>
      <c r="BD444" s="474"/>
      <c r="BE444" s="474"/>
      <c r="BF444" s="474"/>
      <c r="BG444" s="474"/>
      <c r="BH444" s="474"/>
      <c r="BI444" s="474"/>
      <c r="BJ444" s="474"/>
      <c r="BK444" s="474"/>
      <c r="BL444" s="474"/>
      <c r="BM444" s="474"/>
      <c r="BN444" s="474"/>
      <c r="BO444" s="474"/>
      <c r="BP444" s="474"/>
      <c r="BQ444" s="474"/>
      <c r="BR444" s="474"/>
      <c r="BS444" s="474"/>
      <c r="BT444" s="474"/>
      <c r="BU444" s="474"/>
      <c r="BV444" s="474"/>
      <c r="BW444" s="474"/>
      <c r="BX444" s="474"/>
      <c r="BY444" s="474"/>
      <c r="BZ444" s="474"/>
      <c r="CA444" s="474"/>
      <c r="CB444" s="474"/>
      <c r="CC444" s="474"/>
      <c r="CD444" s="474"/>
      <c r="CE444" s="474"/>
      <c r="CF444" s="474"/>
      <c r="CG444" s="474"/>
      <c r="CH444" s="474"/>
      <c r="CI444" s="474"/>
      <c r="CJ444" s="474"/>
      <c r="CK444" s="474"/>
      <c r="CL444" s="474"/>
      <c r="CM444" s="474"/>
      <c r="CN444" s="474"/>
      <c r="CO444" s="474"/>
      <c r="CP444" s="474"/>
      <c r="CQ444" s="474"/>
      <c r="CR444" s="474"/>
      <c r="CS444" s="474"/>
      <c r="CT444" s="474"/>
      <c r="CU444" s="474"/>
      <c r="CV444" s="474"/>
      <c r="CW444" s="474"/>
      <c r="CX444" s="474"/>
    </row>
    <row r="445" spans="1:102" x14ac:dyDescent="0.25">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c r="W445" s="474"/>
      <c r="X445" s="474"/>
      <c r="Y445" s="474"/>
      <c r="Z445" s="474"/>
      <c r="AA445" s="474"/>
      <c r="AB445" s="474"/>
      <c r="AC445" s="474"/>
      <c r="AD445" s="474"/>
      <c r="AE445" s="474"/>
      <c r="AF445" s="474"/>
      <c r="AG445" s="474"/>
      <c r="AH445" s="474"/>
      <c r="AI445" s="474"/>
      <c r="AJ445" s="474"/>
      <c r="AK445" s="474"/>
      <c r="AL445" s="474"/>
      <c r="AM445" s="474"/>
      <c r="AN445" s="474"/>
      <c r="AO445" s="474"/>
      <c r="AP445" s="474"/>
      <c r="AQ445" s="474"/>
      <c r="AR445" s="474"/>
      <c r="AS445" s="474"/>
      <c r="AT445" s="474"/>
      <c r="AU445" s="474"/>
      <c r="AV445" s="474"/>
      <c r="AW445" s="474"/>
      <c r="AX445" s="474"/>
      <c r="AY445" s="474"/>
      <c r="AZ445" s="474"/>
      <c r="BA445" s="474"/>
      <c r="BB445" s="474"/>
      <c r="BC445" s="474"/>
      <c r="BD445" s="474"/>
      <c r="BE445" s="474"/>
      <c r="BF445" s="474"/>
      <c r="BG445" s="474"/>
      <c r="BH445" s="474"/>
      <c r="BI445" s="474"/>
      <c r="BJ445" s="474"/>
      <c r="BK445" s="474"/>
      <c r="BL445" s="474"/>
      <c r="BM445" s="474"/>
      <c r="BN445" s="474"/>
      <c r="BO445" s="474"/>
      <c r="BP445" s="474"/>
      <c r="BQ445" s="474"/>
      <c r="BR445" s="474"/>
      <c r="BS445" s="474"/>
      <c r="BT445" s="474"/>
      <c r="BU445" s="474"/>
      <c r="BV445" s="474"/>
      <c r="BW445" s="474"/>
      <c r="BX445" s="474"/>
      <c r="BY445" s="474"/>
      <c r="BZ445" s="474"/>
      <c r="CA445" s="474"/>
      <c r="CB445" s="474"/>
      <c r="CC445" s="474"/>
      <c r="CD445" s="474"/>
      <c r="CE445" s="474"/>
      <c r="CF445" s="474"/>
      <c r="CG445" s="474"/>
      <c r="CH445" s="474"/>
      <c r="CI445" s="474"/>
      <c r="CJ445" s="474"/>
      <c r="CK445" s="474"/>
      <c r="CL445" s="474"/>
      <c r="CM445" s="474"/>
      <c r="CN445" s="474"/>
      <c r="CO445" s="474"/>
      <c r="CP445" s="474"/>
      <c r="CQ445" s="474"/>
      <c r="CR445" s="474"/>
      <c r="CS445" s="474"/>
      <c r="CT445" s="474"/>
      <c r="CU445" s="474"/>
      <c r="CV445" s="474"/>
      <c r="CW445" s="474"/>
      <c r="CX445" s="474"/>
    </row>
    <row r="446" spans="1:102" x14ac:dyDescent="0.25">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c r="W446" s="474"/>
      <c r="X446" s="474"/>
      <c r="Y446" s="474"/>
      <c r="Z446" s="474"/>
      <c r="AA446" s="474"/>
      <c r="AB446" s="474"/>
      <c r="AC446" s="474"/>
      <c r="AD446" s="474"/>
      <c r="AE446" s="474"/>
      <c r="AF446" s="474"/>
      <c r="AG446" s="474"/>
      <c r="AH446" s="474"/>
      <c r="AI446" s="474"/>
      <c r="AJ446" s="474"/>
      <c r="AK446" s="474"/>
      <c r="AL446" s="474"/>
      <c r="AM446" s="474"/>
      <c r="AN446" s="474"/>
      <c r="AO446" s="474"/>
      <c r="AP446" s="474"/>
      <c r="AQ446" s="474"/>
      <c r="AR446" s="474"/>
      <c r="AS446" s="474"/>
      <c r="AT446" s="474"/>
      <c r="AU446" s="474"/>
      <c r="AV446" s="474"/>
      <c r="AW446" s="474"/>
      <c r="AX446" s="474"/>
      <c r="AY446" s="474"/>
      <c r="AZ446" s="474"/>
      <c r="BA446" s="474"/>
      <c r="BB446" s="474"/>
      <c r="BC446" s="474"/>
      <c r="BD446" s="474"/>
      <c r="BE446" s="474"/>
      <c r="BF446" s="474"/>
      <c r="BG446" s="474"/>
      <c r="BH446" s="474"/>
      <c r="BI446" s="474"/>
      <c r="BJ446" s="474"/>
      <c r="BK446" s="474"/>
      <c r="BL446" s="474"/>
      <c r="BM446" s="474"/>
      <c r="BN446" s="474"/>
      <c r="BO446" s="474"/>
      <c r="BP446" s="474"/>
      <c r="BQ446" s="474"/>
      <c r="BR446" s="474"/>
      <c r="BS446" s="474"/>
      <c r="BT446" s="474"/>
      <c r="BU446" s="474"/>
      <c r="BV446" s="474"/>
      <c r="BW446" s="474"/>
      <c r="BX446" s="474"/>
      <c r="BY446" s="474"/>
      <c r="BZ446" s="474"/>
      <c r="CA446" s="474"/>
      <c r="CB446" s="474"/>
      <c r="CC446" s="474"/>
      <c r="CD446" s="474"/>
      <c r="CE446" s="474"/>
      <c r="CF446" s="474"/>
      <c r="CG446" s="474"/>
      <c r="CH446" s="474"/>
      <c r="CI446" s="474"/>
      <c r="CJ446" s="474"/>
      <c r="CK446" s="474"/>
      <c r="CL446" s="474"/>
      <c r="CM446" s="474"/>
      <c r="CN446" s="474"/>
      <c r="CO446" s="474"/>
      <c r="CP446" s="474"/>
      <c r="CQ446" s="474"/>
      <c r="CR446" s="474"/>
      <c r="CS446" s="474"/>
      <c r="CT446" s="474"/>
      <c r="CU446" s="474"/>
      <c r="CV446" s="474"/>
      <c r="CW446" s="474"/>
      <c r="CX446" s="474"/>
    </row>
    <row r="447" spans="1:102" x14ac:dyDescent="0.25">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c r="W447" s="474"/>
      <c r="X447" s="474"/>
      <c r="Y447" s="474"/>
      <c r="Z447" s="474"/>
      <c r="AA447" s="474"/>
      <c r="AB447" s="474"/>
      <c r="AC447" s="474"/>
      <c r="AD447" s="474"/>
      <c r="AE447" s="474"/>
      <c r="AF447" s="474"/>
      <c r="AG447" s="474"/>
      <c r="AH447" s="474"/>
      <c r="AI447" s="474"/>
      <c r="AJ447" s="474"/>
      <c r="AK447" s="474"/>
      <c r="AL447" s="474"/>
      <c r="AM447" s="474"/>
      <c r="AN447" s="474"/>
      <c r="AO447" s="474"/>
      <c r="AP447" s="474"/>
      <c r="AQ447" s="474"/>
      <c r="AR447" s="474"/>
      <c r="AS447" s="474"/>
      <c r="AT447" s="474"/>
      <c r="AU447" s="474"/>
      <c r="AV447" s="474"/>
      <c r="AW447" s="474"/>
      <c r="AX447" s="474"/>
      <c r="AY447" s="474"/>
      <c r="AZ447" s="474"/>
      <c r="BA447" s="474"/>
      <c r="BB447" s="474"/>
      <c r="BC447" s="474"/>
      <c r="BD447" s="474"/>
      <c r="BE447" s="474"/>
      <c r="BF447" s="474"/>
      <c r="BG447" s="474"/>
      <c r="BH447" s="474"/>
      <c r="BI447" s="474"/>
      <c r="BJ447" s="474"/>
      <c r="BK447" s="474"/>
      <c r="BL447" s="474"/>
      <c r="BM447" s="474"/>
      <c r="BN447" s="474"/>
      <c r="BO447" s="474"/>
      <c r="BP447" s="474"/>
      <c r="BQ447" s="474"/>
      <c r="BR447" s="474"/>
      <c r="BS447" s="474"/>
      <c r="BT447" s="474"/>
      <c r="BU447" s="474"/>
      <c r="BV447" s="474"/>
      <c r="BW447" s="474"/>
      <c r="BX447" s="474"/>
      <c r="BY447" s="474"/>
      <c r="BZ447" s="474"/>
      <c r="CA447" s="474"/>
      <c r="CB447" s="474"/>
      <c r="CC447" s="474"/>
      <c r="CD447" s="474"/>
      <c r="CE447" s="474"/>
      <c r="CF447" s="474"/>
      <c r="CG447" s="474"/>
      <c r="CH447" s="474"/>
      <c r="CI447" s="474"/>
      <c r="CJ447" s="474"/>
      <c r="CK447" s="474"/>
      <c r="CL447" s="474"/>
      <c r="CM447" s="474"/>
      <c r="CN447" s="474"/>
      <c r="CO447" s="474"/>
      <c r="CP447" s="474"/>
      <c r="CQ447" s="474"/>
      <c r="CR447" s="474"/>
      <c r="CS447" s="474"/>
      <c r="CT447" s="474"/>
      <c r="CU447" s="474"/>
      <c r="CV447" s="474"/>
      <c r="CW447" s="474"/>
      <c r="CX447" s="474"/>
    </row>
    <row r="448" spans="1:102" x14ac:dyDescent="0.25">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c r="W448" s="474"/>
      <c r="X448" s="474"/>
      <c r="Y448" s="474"/>
      <c r="Z448" s="474"/>
      <c r="AA448" s="474"/>
      <c r="AB448" s="474"/>
      <c r="AC448" s="474"/>
      <c r="AD448" s="474"/>
      <c r="AE448" s="474"/>
      <c r="AF448" s="474"/>
      <c r="AG448" s="474"/>
      <c r="AH448" s="474"/>
      <c r="AI448" s="474"/>
      <c r="AJ448" s="474"/>
      <c r="AK448" s="474"/>
      <c r="AL448" s="474"/>
      <c r="AM448" s="474"/>
      <c r="AN448" s="474"/>
      <c r="AO448" s="474"/>
      <c r="AP448" s="474"/>
      <c r="AQ448" s="474"/>
      <c r="AR448" s="474"/>
      <c r="AS448" s="474"/>
      <c r="AT448" s="474"/>
      <c r="AU448" s="474"/>
      <c r="AV448" s="474"/>
      <c r="AW448" s="474"/>
      <c r="AX448" s="474"/>
      <c r="AY448" s="474"/>
      <c r="AZ448" s="474"/>
      <c r="BA448" s="474"/>
      <c r="BB448" s="474"/>
      <c r="BC448" s="474"/>
      <c r="BD448" s="474"/>
      <c r="BE448" s="474"/>
      <c r="BF448" s="474"/>
      <c r="BG448" s="474"/>
      <c r="BH448" s="474"/>
      <c r="BI448" s="474"/>
      <c r="BJ448" s="474"/>
      <c r="BK448" s="474"/>
      <c r="BL448" s="474"/>
      <c r="BM448" s="474"/>
      <c r="BN448" s="474"/>
      <c r="BO448" s="474"/>
      <c r="BP448" s="474"/>
      <c r="BQ448" s="474"/>
      <c r="BR448" s="474"/>
      <c r="BS448" s="474"/>
      <c r="BT448" s="474"/>
      <c r="BU448" s="474"/>
      <c r="BV448" s="474"/>
      <c r="BW448" s="474"/>
      <c r="BX448" s="474"/>
      <c r="BY448" s="474"/>
      <c r="BZ448" s="474"/>
      <c r="CA448" s="474"/>
      <c r="CB448" s="474"/>
      <c r="CC448" s="474"/>
      <c r="CD448" s="474"/>
      <c r="CE448" s="474"/>
      <c r="CF448" s="474"/>
      <c r="CG448" s="474"/>
      <c r="CH448" s="474"/>
      <c r="CI448" s="474"/>
      <c r="CJ448" s="474"/>
      <c r="CK448" s="474"/>
      <c r="CL448" s="474"/>
      <c r="CM448" s="474"/>
      <c r="CN448" s="474"/>
      <c r="CO448" s="474"/>
      <c r="CP448" s="474"/>
      <c r="CQ448" s="474"/>
      <c r="CR448" s="474"/>
      <c r="CS448" s="474"/>
      <c r="CT448" s="474"/>
      <c r="CU448" s="474"/>
      <c r="CV448" s="474"/>
      <c r="CW448" s="474"/>
      <c r="CX448" s="474"/>
    </row>
    <row r="449" spans="1:102" x14ac:dyDescent="0.25">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c r="W449" s="474"/>
      <c r="X449" s="474"/>
      <c r="Y449" s="474"/>
      <c r="Z449" s="474"/>
      <c r="AA449" s="474"/>
      <c r="AB449" s="474"/>
      <c r="AC449" s="474"/>
      <c r="AD449" s="474"/>
      <c r="AE449" s="474"/>
      <c r="AF449" s="474"/>
      <c r="AG449" s="474"/>
      <c r="AH449" s="474"/>
      <c r="AI449" s="474"/>
      <c r="AJ449" s="474"/>
      <c r="AK449" s="474"/>
      <c r="AL449" s="474"/>
      <c r="AM449" s="474"/>
      <c r="AN449" s="474"/>
      <c r="AO449" s="474"/>
      <c r="AP449" s="474"/>
      <c r="AQ449" s="474"/>
      <c r="AR449" s="474"/>
      <c r="AS449" s="474"/>
      <c r="AT449" s="474"/>
      <c r="AU449" s="474"/>
      <c r="AV449" s="474"/>
      <c r="AW449" s="474"/>
      <c r="AX449" s="474"/>
      <c r="AY449" s="474"/>
      <c r="AZ449" s="474"/>
      <c r="BA449" s="474"/>
      <c r="BB449" s="474"/>
      <c r="BC449" s="474"/>
      <c r="BD449" s="474"/>
      <c r="BE449" s="474"/>
      <c r="BF449" s="474"/>
      <c r="BG449" s="474"/>
      <c r="BH449" s="474"/>
      <c r="BI449" s="474"/>
      <c r="BJ449" s="474"/>
      <c r="BK449" s="474"/>
      <c r="BL449" s="474"/>
      <c r="BM449" s="474"/>
      <c r="BN449" s="474"/>
      <c r="BO449" s="474"/>
      <c r="BP449" s="474"/>
      <c r="BQ449" s="474"/>
      <c r="BR449" s="474"/>
      <c r="BS449" s="474"/>
      <c r="BT449" s="474"/>
      <c r="BU449" s="474"/>
      <c r="BV449" s="474"/>
      <c r="BW449" s="474"/>
      <c r="BX449" s="474"/>
      <c r="BY449" s="474"/>
      <c r="BZ449" s="474"/>
      <c r="CA449" s="474"/>
      <c r="CB449" s="474"/>
      <c r="CC449" s="474"/>
      <c r="CD449" s="474"/>
      <c r="CE449" s="474"/>
      <c r="CF449" s="474"/>
      <c r="CG449" s="474"/>
      <c r="CH449" s="474"/>
      <c r="CI449" s="474"/>
      <c r="CJ449" s="474"/>
      <c r="CK449" s="474"/>
      <c r="CL449" s="474"/>
      <c r="CM449" s="474"/>
      <c r="CN449" s="474"/>
      <c r="CO449" s="474"/>
      <c r="CP449" s="474"/>
      <c r="CQ449" s="474"/>
      <c r="CR449" s="474"/>
      <c r="CS449" s="474"/>
      <c r="CT449" s="474"/>
      <c r="CU449" s="474"/>
      <c r="CV449" s="474"/>
      <c r="CW449" s="474"/>
      <c r="CX449" s="474"/>
    </row>
    <row r="450" spans="1:102" x14ac:dyDescent="0.25">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c r="W450" s="474"/>
      <c r="X450" s="474"/>
      <c r="Y450" s="474"/>
      <c r="Z450" s="474"/>
      <c r="AA450" s="474"/>
      <c r="AB450" s="474"/>
      <c r="AC450" s="474"/>
      <c r="AD450" s="474"/>
      <c r="AE450" s="474"/>
      <c r="AF450" s="474"/>
      <c r="AG450" s="474"/>
      <c r="AH450" s="474"/>
      <c r="AI450" s="474"/>
      <c r="AJ450" s="474"/>
      <c r="AK450" s="474"/>
      <c r="AL450" s="474"/>
      <c r="AM450" s="474"/>
      <c r="AN450" s="474"/>
      <c r="AO450" s="474"/>
      <c r="AP450" s="474"/>
      <c r="AQ450" s="474"/>
      <c r="AR450" s="474"/>
      <c r="AS450" s="474"/>
      <c r="AT450" s="474"/>
      <c r="AU450" s="474"/>
      <c r="AV450" s="474"/>
      <c r="AW450" s="474"/>
      <c r="AX450" s="474"/>
      <c r="AY450" s="474"/>
      <c r="AZ450" s="474"/>
      <c r="BA450" s="474"/>
      <c r="BB450" s="474"/>
      <c r="BC450" s="474"/>
      <c r="BD450" s="474"/>
      <c r="BE450" s="474"/>
      <c r="BF450" s="474"/>
      <c r="BG450" s="474"/>
      <c r="BH450" s="474"/>
      <c r="BI450" s="474"/>
      <c r="BJ450" s="474"/>
      <c r="BK450" s="474"/>
      <c r="BL450" s="474"/>
      <c r="BM450" s="474"/>
      <c r="BN450" s="474"/>
      <c r="BO450" s="474"/>
      <c r="BP450" s="474"/>
      <c r="BQ450" s="474"/>
      <c r="BR450" s="474"/>
      <c r="BS450" s="474"/>
      <c r="BT450" s="474"/>
      <c r="BU450" s="474"/>
      <c r="BV450" s="474"/>
      <c r="BW450" s="474"/>
      <c r="BX450" s="474"/>
      <c r="BY450" s="474"/>
      <c r="BZ450" s="474"/>
      <c r="CA450" s="474"/>
      <c r="CB450" s="474"/>
      <c r="CC450" s="474"/>
      <c r="CD450" s="474"/>
      <c r="CE450" s="474"/>
      <c r="CF450" s="474"/>
      <c r="CG450" s="474"/>
      <c r="CH450" s="474"/>
      <c r="CI450" s="474"/>
      <c r="CJ450" s="474"/>
      <c r="CK450" s="474"/>
      <c r="CL450" s="474"/>
      <c r="CM450" s="474"/>
      <c r="CN450" s="474"/>
      <c r="CO450" s="474"/>
      <c r="CP450" s="474"/>
      <c r="CQ450" s="474"/>
      <c r="CR450" s="474"/>
      <c r="CS450" s="474"/>
      <c r="CT450" s="474"/>
      <c r="CU450" s="474"/>
      <c r="CV450" s="474"/>
      <c r="CW450" s="474"/>
      <c r="CX450" s="474"/>
    </row>
    <row r="451" spans="1:102" x14ac:dyDescent="0.25">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c r="W451" s="474"/>
      <c r="X451" s="474"/>
      <c r="Y451" s="474"/>
      <c r="Z451" s="474"/>
      <c r="AA451" s="474"/>
      <c r="AB451" s="474"/>
      <c r="AC451" s="474"/>
      <c r="AD451" s="474"/>
      <c r="AE451" s="474"/>
      <c r="AF451" s="474"/>
      <c r="AG451" s="474"/>
      <c r="AH451" s="474"/>
      <c r="AI451" s="474"/>
      <c r="AJ451" s="474"/>
      <c r="AK451" s="474"/>
      <c r="AL451" s="474"/>
      <c r="AM451" s="474"/>
      <c r="AN451" s="474"/>
      <c r="AO451" s="474"/>
      <c r="AP451" s="474"/>
      <c r="AQ451" s="474"/>
      <c r="AR451" s="474"/>
      <c r="AS451" s="474"/>
      <c r="AT451" s="474"/>
      <c r="AU451" s="474"/>
      <c r="AV451" s="474"/>
      <c r="AW451" s="474"/>
      <c r="AX451" s="474"/>
      <c r="AY451" s="474"/>
      <c r="AZ451" s="474"/>
      <c r="BA451" s="474"/>
      <c r="BB451" s="474"/>
      <c r="BC451" s="474"/>
      <c r="BD451" s="474"/>
      <c r="BE451" s="474"/>
      <c r="BF451" s="474"/>
      <c r="BG451" s="474"/>
      <c r="BH451" s="474"/>
      <c r="BI451" s="474"/>
      <c r="BJ451" s="474"/>
      <c r="BK451" s="474"/>
      <c r="BL451" s="474"/>
      <c r="BM451" s="474"/>
      <c r="BN451" s="474"/>
      <c r="BO451" s="474"/>
      <c r="BP451" s="474"/>
      <c r="BQ451" s="474"/>
      <c r="BR451" s="474"/>
      <c r="BS451" s="474"/>
      <c r="BT451" s="474"/>
      <c r="BU451" s="474"/>
      <c r="BV451" s="474"/>
      <c r="BW451" s="474"/>
      <c r="BX451" s="474"/>
      <c r="BY451" s="474"/>
      <c r="BZ451" s="474"/>
      <c r="CA451" s="474"/>
      <c r="CB451" s="474"/>
      <c r="CC451" s="474"/>
      <c r="CD451" s="474"/>
      <c r="CE451" s="474"/>
      <c r="CF451" s="474"/>
      <c r="CG451" s="474"/>
      <c r="CH451" s="474"/>
      <c r="CI451" s="474"/>
      <c r="CJ451" s="474"/>
      <c r="CK451" s="474"/>
      <c r="CL451" s="474"/>
      <c r="CM451" s="474"/>
      <c r="CN451" s="474"/>
      <c r="CO451" s="474"/>
      <c r="CP451" s="474"/>
      <c r="CQ451" s="474"/>
      <c r="CR451" s="474"/>
      <c r="CS451" s="474"/>
      <c r="CT451" s="474"/>
      <c r="CU451" s="474"/>
      <c r="CV451" s="474"/>
      <c r="CW451" s="474"/>
      <c r="CX451" s="474"/>
    </row>
    <row r="452" spans="1:102" x14ac:dyDescent="0.25">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c r="W452" s="474"/>
      <c r="X452" s="474"/>
      <c r="Y452" s="474"/>
      <c r="Z452" s="474"/>
      <c r="AA452" s="474"/>
      <c r="AB452" s="474"/>
      <c r="AC452" s="474"/>
      <c r="AD452" s="474"/>
      <c r="AE452" s="474"/>
      <c r="AF452" s="474"/>
      <c r="AG452" s="474"/>
      <c r="AH452" s="474"/>
      <c r="AI452" s="474"/>
      <c r="AJ452" s="474"/>
      <c r="AK452" s="474"/>
      <c r="AL452" s="474"/>
      <c r="AM452" s="474"/>
      <c r="AN452" s="474"/>
      <c r="AO452" s="474"/>
      <c r="AP452" s="474"/>
      <c r="AQ452" s="474"/>
      <c r="AR452" s="474"/>
      <c r="AS452" s="474"/>
      <c r="AT452" s="474"/>
      <c r="AU452" s="474"/>
      <c r="AV452" s="474"/>
      <c r="AW452" s="474"/>
      <c r="AX452" s="474"/>
      <c r="AY452" s="474"/>
      <c r="AZ452" s="474"/>
      <c r="BA452" s="474"/>
      <c r="BB452" s="474"/>
      <c r="BC452" s="474"/>
      <c r="BD452" s="474"/>
      <c r="BE452" s="474"/>
      <c r="BF452" s="474"/>
      <c r="BG452" s="474"/>
      <c r="BH452" s="474"/>
      <c r="BI452" s="474"/>
      <c r="BJ452" s="474"/>
      <c r="BK452" s="474"/>
      <c r="BL452" s="474"/>
      <c r="BM452" s="474"/>
      <c r="BN452" s="474"/>
      <c r="BO452" s="474"/>
      <c r="BP452" s="474"/>
      <c r="BQ452" s="474"/>
      <c r="BR452" s="474"/>
      <c r="BS452" s="474"/>
      <c r="BT452" s="474"/>
      <c r="BU452" s="474"/>
      <c r="BV452" s="474"/>
      <c r="BW452" s="474"/>
      <c r="BX452" s="474"/>
      <c r="BY452" s="474"/>
      <c r="BZ452" s="474"/>
      <c r="CA452" s="474"/>
      <c r="CB452" s="474"/>
      <c r="CC452" s="474"/>
      <c r="CD452" s="474"/>
      <c r="CE452" s="474"/>
      <c r="CF452" s="474"/>
      <c r="CG452" s="474"/>
      <c r="CH452" s="474"/>
      <c r="CI452" s="474"/>
      <c r="CJ452" s="474"/>
      <c r="CK452" s="474"/>
      <c r="CL452" s="474"/>
      <c r="CM452" s="474"/>
      <c r="CN452" s="474"/>
      <c r="CO452" s="474"/>
      <c r="CP452" s="474"/>
      <c r="CQ452" s="474"/>
      <c r="CR452" s="474"/>
      <c r="CS452" s="474"/>
      <c r="CT452" s="474"/>
      <c r="CU452" s="474"/>
      <c r="CV452" s="474"/>
      <c r="CW452" s="474"/>
      <c r="CX452" s="474"/>
    </row>
    <row r="453" spans="1:102" x14ac:dyDescent="0.25">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c r="W453" s="474"/>
      <c r="X453" s="474"/>
      <c r="Y453" s="474"/>
      <c r="Z453" s="474"/>
      <c r="AA453" s="474"/>
      <c r="AB453" s="474"/>
      <c r="AC453" s="474"/>
      <c r="AD453" s="474"/>
      <c r="AE453" s="474"/>
      <c r="AF453" s="474"/>
      <c r="AG453" s="474"/>
      <c r="AH453" s="474"/>
      <c r="AI453" s="474"/>
      <c r="AJ453" s="474"/>
      <c r="AK453" s="474"/>
      <c r="AL453" s="474"/>
      <c r="AM453" s="474"/>
      <c r="AN453" s="474"/>
      <c r="AO453" s="474"/>
      <c r="AP453" s="474"/>
      <c r="AQ453" s="474"/>
      <c r="AR453" s="474"/>
      <c r="AS453" s="474"/>
      <c r="AT453" s="474"/>
      <c r="AU453" s="474"/>
      <c r="AV453" s="474"/>
      <c r="AW453" s="474"/>
      <c r="AX453" s="474"/>
      <c r="AY453" s="474"/>
      <c r="AZ453" s="474"/>
      <c r="BA453" s="474"/>
      <c r="BB453" s="474"/>
      <c r="BC453" s="474"/>
      <c r="BD453" s="474"/>
      <c r="BE453" s="474"/>
      <c r="BF453" s="474"/>
      <c r="BG453" s="474"/>
      <c r="BH453" s="474"/>
      <c r="BI453" s="474"/>
      <c r="BJ453" s="474"/>
      <c r="BK453" s="474"/>
      <c r="BL453" s="474"/>
      <c r="BM453" s="474"/>
      <c r="BN453" s="474"/>
      <c r="BO453" s="474"/>
      <c r="BP453" s="474"/>
      <c r="BQ453" s="474"/>
      <c r="BR453" s="474"/>
      <c r="BS453" s="474"/>
      <c r="BT453" s="474"/>
      <c r="BU453" s="474"/>
      <c r="BV453" s="474"/>
      <c r="BW453" s="474"/>
      <c r="BX453" s="474"/>
      <c r="BY453" s="474"/>
      <c r="BZ453" s="474"/>
      <c r="CA453" s="474"/>
      <c r="CB453" s="474"/>
      <c r="CC453" s="474"/>
      <c r="CD453" s="474"/>
      <c r="CE453" s="474"/>
      <c r="CF453" s="474"/>
      <c r="CG453" s="474"/>
      <c r="CH453" s="474"/>
      <c r="CI453" s="474"/>
      <c r="CJ453" s="474"/>
      <c r="CK453" s="474"/>
      <c r="CL453" s="474"/>
      <c r="CM453" s="474"/>
      <c r="CN453" s="474"/>
      <c r="CO453" s="474"/>
      <c r="CP453" s="474"/>
      <c r="CQ453" s="474"/>
      <c r="CR453" s="474"/>
      <c r="CS453" s="474"/>
      <c r="CT453" s="474"/>
      <c r="CU453" s="474"/>
      <c r="CV453" s="474"/>
      <c r="CW453" s="474"/>
      <c r="CX453" s="474"/>
    </row>
    <row r="454" spans="1:102" x14ac:dyDescent="0.25">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c r="W454" s="474"/>
      <c r="X454" s="474"/>
      <c r="Y454" s="474"/>
      <c r="Z454" s="474"/>
      <c r="AA454" s="474"/>
      <c r="AB454" s="474"/>
      <c r="AC454" s="474"/>
      <c r="AD454" s="474"/>
      <c r="AE454" s="474"/>
      <c r="AF454" s="474"/>
      <c r="AG454" s="474"/>
      <c r="AH454" s="474"/>
      <c r="AI454" s="474"/>
      <c r="AJ454" s="474"/>
      <c r="AK454" s="474"/>
      <c r="AL454" s="474"/>
      <c r="AM454" s="474"/>
      <c r="AN454" s="474"/>
      <c r="AO454" s="474"/>
      <c r="AP454" s="474"/>
      <c r="AQ454" s="474"/>
      <c r="AR454" s="474"/>
      <c r="AS454" s="474"/>
      <c r="AT454" s="474"/>
      <c r="AU454" s="474"/>
      <c r="AV454" s="474"/>
      <c r="AW454" s="474"/>
      <c r="AX454" s="474"/>
      <c r="AY454" s="474"/>
      <c r="AZ454" s="474"/>
      <c r="BA454" s="474"/>
      <c r="BB454" s="474"/>
      <c r="BC454" s="474"/>
      <c r="BD454" s="474"/>
      <c r="BE454" s="474"/>
      <c r="BF454" s="474"/>
      <c r="BG454" s="474"/>
      <c r="BH454" s="474"/>
      <c r="BI454" s="474"/>
      <c r="BJ454" s="474"/>
      <c r="BK454" s="474"/>
      <c r="BL454" s="474"/>
      <c r="BM454" s="474"/>
      <c r="BN454" s="474"/>
      <c r="BO454" s="474"/>
      <c r="BP454" s="474"/>
      <c r="BQ454" s="474"/>
      <c r="BR454" s="474"/>
      <c r="BS454" s="474"/>
      <c r="BT454" s="474"/>
      <c r="BU454" s="474"/>
      <c r="BV454" s="474"/>
      <c r="BW454" s="474"/>
      <c r="BX454" s="474"/>
      <c r="BY454" s="474"/>
      <c r="BZ454" s="474"/>
      <c r="CA454" s="474"/>
      <c r="CB454" s="474"/>
      <c r="CC454" s="474"/>
      <c r="CD454" s="474"/>
      <c r="CE454" s="474"/>
      <c r="CF454" s="474"/>
      <c r="CG454" s="474"/>
      <c r="CH454" s="474"/>
      <c r="CI454" s="474"/>
      <c r="CJ454" s="474"/>
      <c r="CK454" s="474"/>
      <c r="CL454" s="474"/>
      <c r="CM454" s="474"/>
      <c r="CN454" s="474"/>
      <c r="CO454" s="474"/>
      <c r="CP454" s="474"/>
      <c r="CQ454" s="474"/>
      <c r="CR454" s="474"/>
      <c r="CS454" s="474"/>
      <c r="CT454" s="474"/>
      <c r="CU454" s="474"/>
      <c r="CV454" s="474"/>
      <c r="CW454" s="474"/>
      <c r="CX454" s="474"/>
    </row>
    <row r="455" spans="1:102" x14ac:dyDescent="0.25">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c r="W455" s="474"/>
      <c r="X455" s="474"/>
      <c r="Y455" s="474"/>
      <c r="Z455" s="474"/>
      <c r="AA455" s="474"/>
      <c r="AB455" s="474"/>
      <c r="AC455" s="474"/>
      <c r="AD455" s="474"/>
      <c r="AE455" s="474"/>
      <c r="AF455" s="474"/>
      <c r="AG455" s="474"/>
      <c r="AH455" s="474"/>
      <c r="AI455" s="474"/>
      <c r="AJ455" s="474"/>
      <c r="AK455" s="474"/>
      <c r="AL455" s="474"/>
      <c r="AM455" s="474"/>
      <c r="AN455" s="474"/>
      <c r="AO455" s="474"/>
      <c r="AP455" s="474"/>
      <c r="AQ455" s="474"/>
      <c r="AR455" s="474"/>
      <c r="AS455" s="474"/>
      <c r="AT455" s="474"/>
      <c r="AU455" s="474"/>
      <c r="AV455" s="474"/>
      <c r="AW455" s="474"/>
      <c r="AX455" s="474"/>
      <c r="AY455" s="474"/>
      <c r="AZ455" s="474"/>
      <c r="BA455" s="474"/>
      <c r="BB455" s="474"/>
      <c r="BC455" s="474"/>
      <c r="BD455" s="474"/>
      <c r="BE455" s="474"/>
      <c r="BF455" s="474"/>
      <c r="BG455" s="474"/>
      <c r="BH455" s="474"/>
      <c r="BI455" s="474"/>
      <c r="BJ455" s="474"/>
      <c r="BK455" s="474"/>
      <c r="BL455" s="474"/>
      <c r="BM455" s="474"/>
      <c r="BN455" s="474"/>
      <c r="BO455" s="474"/>
      <c r="BP455" s="474"/>
      <c r="BQ455" s="474"/>
      <c r="BR455" s="474"/>
      <c r="BS455" s="474"/>
      <c r="BT455" s="474"/>
      <c r="BU455" s="474"/>
      <c r="BV455" s="474"/>
      <c r="BW455" s="474"/>
      <c r="BX455" s="474"/>
      <c r="BY455" s="474"/>
      <c r="BZ455" s="474"/>
      <c r="CA455" s="474"/>
      <c r="CB455" s="474"/>
      <c r="CC455" s="474"/>
      <c r="CD455" s="474"/>
      <c r="CE455" s="474"/>
      <c r="CF455" s="474"/>
      <c r="CG455" s="474"/>
      <c r="CH455" s="474"/>
      <c r="CI455" s="474"/>
      <c r="CJ455" s="474"/>
      <c r="CK455" s="474"/>
      <c r="CL455" s="474"/>
      <c r="CM455" s="474"/>
      <c r="CN455" s="474"/>
      <c r="CO455" s="474"/>
      <c r="CP455" s="474"/>
      <c r="CQ455" s="474"/>
      <c r="CR455" s="474"/>
      <c r="CS455" s="474"/>
      <c r="CT455" s="474"/>
      <c r="CU455" s="474"/>
      <c r="CV455" s="474"/>
      <c r="CW455" s="474"/>
      <c r="CX455" s="474"/>
    </row>
    <row r="456" spans="1:102" x14ac:dyDescent="0.25">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c r="W456" s="474"/>
      <c r="X456" s="474"/>
      <c r="Y456" s="474"/>
      <c r="Z456" s="474"/>
      <c r="AA456" s="474"/>
      <c r="AB456" s="474"/>
      <c r="AC456" s="474"/>
      <c r="AD456" s="474"/>
      <c r="AE456" s="474"/>
      <c r="AF456" s="474"/>
      <c r="AG456" s="474"/>
      <c r="AH456" s="474"/>
      <c r="AI456" s="474"/>
      <c r="AJ456" s="474"/>
      <c r="AK456" s="474"/>
      <c r="AL456" s="474"/>
      <c r="AM456" s="474"/>
      <c r="AN456" s="474"/>
      <c r="AO456" s="474"/>
      <c r="AP456" s="474"/>
      <c r="AQ456" s="474"/>
      <c r="AR456" s="474"/>
      <c r="AS456" s="474"/>
      <c r="AT456" s="474"/>
      <c r="AU456" s="474"/>
      <c r="AV456" s="474"/>
      <c r="AW456" s="474"/>
      <c r="AX456" s="474"/>
      <c r="AY456" s="474"/>
      <c r="AZ456" s="474"/>
      <c r="BA456" s="474"/>
      <c r="BB456" s="474"/>
      <c r="BC456" s="474"/>
      <c r="BD456" s="474"/>
      <c r="BE456" s="474"/>
      <c r="BF456" s="474"/>
      <c r="BG456" s="474"/>
      <c r="BH456" s="474"/>
      <c r="BI456" s="474"/>
      <c r="BJ456" s="474"/>
      <c r="BK456" s="474"/>
      <c r="BL456" s="474"/>
      <c r="BM456" s="474"/>
      <c r="BN456" s="474"/>
      <c r="BO456" s="474"/>
      <c r="BP456" s="474"/>
      <c r="BQ456" s="474"/>
      <c r="BR456" s="474"/>
      <c r="BS456" s="474"/>
      <c r="BT456" s="474"/>
      <c r="BU456" s="474"/>
      <c r="BV456" s="474"/>
      <c r="BW456" s="474"/>
      <c r="BX456" s="474"/>
      <c r="BY456" s="474"/>
      <c r="BZ456" s="474"/>
      <c r="CA456" s="474"/>
      <c r="CB456" s="474"/>
      <c r="CC456" s="474"/>
      <c r="CD456" s="474"/>
      <c r="CE456" s="474"/>
      <c r="CF456" s="474"/>
      <c r="CG456" s="474"/>
      <c r="CH456" s="474"/>
      <c r="CI456" s="474"/>
      <c r="CJ456" s="474"/>
      <c r="CK456" s="474"/>
      <c r="CL456" s="474"/>
      <c r="CM456" s="474"/>
      <c r="CN456" s="474"/>
      <c r="CO456" s="474"/>
      <c r="CP456" s="474"/>
      <c r="CQ456" s="474"/>
      <c r="CR456" s="474"/>
      <c r="CS456" s="474"/>
      <c r="CT456" s="474"/>
      <c r="CU456" s="474"/>
      <c r="CV456" s="474"/>
      <c r="CW456" s="474"/>
      <c r="CX456" s="474"/>
    </row>
    <row r="457" spans="1:102" x14ac:dyDescent="0.25">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c r="W457" s="474"/>
      <c r="X457" s="474"/>
      <c r="Y457" s="474"/>
      <c r="Z457" s="474"/>
      <c r="AA457" s="474"/>
      <c r="AB457" s="474"/>
      <c r="AC457" s="474"/>
      <c r="AD457" s="474"/>
      <c r="AE457" s="474"/>
      <c r="AF457" s="474"/>
      <c r="AG457" s="474"/>
      <c r="AH457" s="474"/>
      <c r="AI457" s="474"/>
      <c r="AJ457" s="474"/>
      <c r="AK457" s="474"/>
      <c r="AL457" s="474"/>
      <c r="AM457" s="474"/>
      <c r="AN457" s="474"/>
      <c r="AO457" s="474"/>
      <c r="AP457" s="474"/>
      <c r="AQ457" s="474"/>
      <c r="AR457" s="474"/>
      <c r="AS457" s="474"/>
      <c r="AT457" s="474"/>
      <c r="AU457" s="474"/>
      <c r="AV457" s="474"/>
      <c r="AW457" s="474"/>
      <c r="AX457" s="474"/>
      <c r="AY457" s="474"/>
      <c r="AZ457" s="474"/>
      <c r="BA457" s="474"/>
      <c r="BB457" s="474"/>
      <c r="BC457" s="474"/>
      <c r="BD457" s="474"/>
      <c r="BE457" s="474"/>
      <c r="BF457" s="474"/>
      <c r="BG457" s="474"/>
      <c r="BH457" s="474"/>
      <c r="BI457" s="474"/>
      <c r="BJ457" s="474"/>
      <c r="BK457" s="474"/>
      <c r="BL457" s="474"/>
      <c r="BM457" s="474"/>
      <c r="BN457" s="474"/>
      <c r="BO457" s="474"/>
      <c r="BP457" s="474"/>
      <c r="BQ457" s="474"/>
      <c r="BR457" s="474"/>
      <c r="BS457" s="474"/>
      <c r="BT457" s="474"/>
      <c r="BU457" s="474"/>
      <c r="BV457" s="474"/>
      <c r="BW457" s="474"/>
      <c r="BX457" s="474"/>
      <c r="BY457" s="474"/>
      <c r="BZ457" s="474"/>
      <c r="CA457" s="474"/>
      <c r="CB457" s="474"/>
      <c r="CC457" s="474"/>
      <c r="CD457" s="474"/>
      <c r="CE457" s="474"/>
      <c r="CF457" s="474"/>
      <c r="CG457" s="474"/>
      <c r="CH457" s="474"/>
      <c r="CI457" s="474"/>
      <c r="CJ457" s="474"/>
      <c r="CK457" s="474"/>
      <c r="CL457" s="474"/>
      <c r="CM457" s="474"/>
      <c r="CN457" s="474"/>
      <c r="CO457" s="474"/>
      <c r="CP457" s="474"/>
      <c r="CQ457" s="474"/>
      <c r="CR457" s="474"/>
      <c r="CS457" s="474"/>
      <c r="CT457" s="474"/>
      <c r="CU457" s="474"/>
      <c r="CV457" s="474"/>
      <c r="CW457" s="474"/>
      <c r="CX457" s="474"/>
    </row>
    <row r="458" spans="1:102" x14ac:dyDescent="0.25">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c r="W458" s="474"/>
      <c r="X458" s="474"/>
      <c r="Y458" s="474"/>
      <c r="Z458" s="474"/>
      <c r="AA458" s="474"/>
      <c r="AB458" s="474"/>
      <c r="AC458" s="474"/>
      <c r="AD458" s="474"/>
      <c r="AE458" s="474"/>
      <c r="AF458" s="474"/>
      <c r="AG458" s="474"/>
      <c r="AH458" s="474"/>
      <c r="AI458" s="474"/>
      <c r="AJ458" s="474"/>
      <c r="AK458" s="474"/>
      <c r="AL458" s="474"/>
      <c r="AM458" s="474"/>
      <c r="AN458" s="474"/>
      <c r="AO458" s="474"/>
      <c r="AP458" s="474"/>
      <c r="AQ458" s="474"/>
      <c r="AR458" s="474"/>
      <c r="AS458" s="474"/>
      <c r="AT458" s="474"/>
      <c r="AU458" s="474"/>
      <c r="AV458" s="474"/>
      <c r="AW458" s="474"/>
      <c r="AX458" s="474"/>
      <c r="AY458" s="474"/>
      <c r="AZ458" s="474"/>
      <c r="BA458" s="474"/>
      <c r="BB458" s="474"/>
      <c r="BC458" s="474"/>
      <c r="BD458" s="474"/>
      <c r="BE458" s="474"/>
      <c r="BF458" s="474"/>
      <c r="BG458" s="474"/>
      <c r="BH458" s="474"/>
      <c r="BI458" s="474"/>
      <c r="BJ458" s="474"/>
      <c r="BK458" s="474"/>
      <c r="BL458" s="474"/>
      <c r="BM458" s="474"/>
      <c r="BN458" s="474"/>
      <c r="BO458" s="474"/>
      <c r="BP458" s="474"/>
      <c r="BQ458" s="474"/>
      <c r="BR458" s="474"/>
      <c r="BS458" s="474"/>
      <c r="BT458" s="474"/>
      <c r="BU458" s="474"/>
      <c r="BV458" s="474"/>
      <c r="BW458" s="474"/>
      <c r="BX458" s="474"/>
      <c r="BY458" s="474"/>
      <c r="BZ458" s="474"/>
      <c r="CA458" s="474"/>
      <c r="CB458" s="474"/>
      <c r="CC458" s="474"/>
      <c r="CD458" s="474"/>
      <c r="CE458" s="474"/>
      <c r="CF458" s="474"/>
      <c r="CG458" s="474"/>
      <c r="CH458" s="474"/>
      <c r="CI458" s="474"/>
      <c r="CJ458" s="474"/>
      <c r="CK458" s="474"/>
      <c r="CL458" s="474"/>
      <c r="CM458" s="474"/>
      <c r="CN458" s="474"/>
      <c r="CO458" s="474"/>
      <c r="CP458" s="474"/>
      <c r="CQ458" s="474"/>
      <c r="CR458" s="474"/>
      <c r="CS458" s="474"/>
      <c r="CT458" s="474"/>
      <c r="CU458" s="474"/>
      <c r="CV458" s="474"/>
      <c r="CW458" s="474"/>
      <c r="CX458" s="474"/>
    </row>
    <row r="459" spans="1:102" x14ac:dyDescent="0.25">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c r="W459" s="474"/>
      <c r="X459" s="474"/>
      <c r="Y459" s="474"/>
      <c r="Z459" s="474"/>
      <c r="AA459" s="474"/>
      <c r="AB459" s="474"/>
      <c r="AC459" s="474"/>
      <c r="AD459" s="474"/>
      <c r="AE459" s="474"/>
      <c r="AF459" s="474"/>
      <c r="AG459" s="474"/>
      <c r="AH459" s="474"/>
      <c r="AI459" s="474"/>
      <c r="AJ459" s="474"/>
      <c r="AK459" s="474"/>
      <c r="AL459" s="474"/>
      <c r="AM459" s="474"/>
      <c r="AN459" s="474"/>
      <c r="AO459" s="474"/>
      <c r="AP459" s="474"/>
      <c r="AQ459" s="474"/>
      <c r="AR459" s="474"/>
      <c r="AS459" s="474"/>
      <c r="AT459" s="474"/>
      <c r="AU459" s="474"/>
      <c r="AV459" s="474"/>
      <c r="AW459" s="474"/>
      <c r="AX459" s="474"/>
      <c r="AY459" s="474"/>
      <c r="AZ459" s="474"/>
      <c r="BA459" s="474"/>
      <c r="BB459" s="474"/>
      <c r="BC459" s="474"/>
      <c r="BD459" s="474"/>
      <c r="BE459" s="474"/>
      <c r="BF459" s="474"/>
      <c r="BG459" s="474"/>
      <c r="BH459" s="474"/>
      <c r="BI459" s="474"/>
      <c r="BJ459" s="474"/>
      <c r="BK459" s="474"/>
      <c r="BL459" s="474"/>
      <c r="BM459" s="474"/>
      <c r="BN459" s="474"/>
      <c r="BO459" s="474"/>
      <c r="BP459" s="474"/>
      <c r="BQ459" s="474"/>
      <c r="BR459" s="474"/>
      <c r="BS459" s="474"/>
      <c r="BT459" s="474"/>
      <c r="BU459" s="474"/>
      <c r="BV459" s="474"/>
      <c r="BW459" s="474"/>
      <c r="BX459" s="474"/>
      <c r="BY459" s="474"/>
      <c r="BZ459" s="474"/>
      <c r="CA459" s="474"/>
      <c r="CB459" s="474"/>
      <c r="CC459" s="474"/>
      <c r="CD459" s="474"/>
      <c r="CE459" s="474"/>
      <c r="CF459" s="474"/>
      <c r="CG459" s="474"/>
      <c r="CH459" s="474"/>
      <c r="CI459" s="474"/>
      <c r="CJ459" s="474"/>
      <c r="CK459" s="474"/>
      <c r="CL459" s="474"/>
      <c r="CM459" s="474"/>
      <c r="CN459" s="474"/>
      <c r="CO459" s="474"/>
      <c r="CP459" s="474"/>
      <c r="CQ459" s="474"/>
      <c r="CR459" s="474"/>
      <c r="CS459" s="474"/>
      <c r="CT459" s="474"/>
      <c r="CU459" s="474"/>
      <c r="CV459" s="474"/>
      <c r="CW459" s="474"/>
      <c r="CX459" s="474"/>
    </row>
    <row r="460" spans="1:102" x14ac:dyDescent="0.25">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c r="W460" s="474"/>
      <c r="X460" s="474"/>
      <c r="Y460" s="474"/>
      <c r="Z460" s="474"/>
      <c r="AA460" s="474"/>
      <c r="AB460" s="474"/>
      <c r="AC460" s="474"/>
      <c r="AD460" s="474"/>
      <c r="AE460" s="474"/>
      <c r="AF460" s="474"/>
      <c r="AG460" s="474"/>
      <c r="AH460" s="474"/>
      <c r="AI460" s="474"/>
      <c r="AJ460" s="474"/>
      <c r="AK460" s="474"/>
      <c r="AL460" s="474"/>
      <c r="AM460" s="474"/>
      <c r="AN460" s="474"/>
      <c r="AO460" s="474"/>
      <c r="AP460" s="474"/>
      <c r="AQ460" s="474"/>
      <c r="AR460" s="474"/>
      <c r="AS460" s="474"/>
      <c r="AT460" s="474"/>
      <c r="AU460" s="474"/>
      <c r="AV460" s="474"/>
      <c r="AW460" s="474"/>
      <c r="AX460" s="474"/>
      <c r="AY460" s="474"/>
      <c r="AZ460" s="474"/>
      <c r="BA460" s="474"/>
      <c r="BB460" s="474"/>
      <c r="BC460" s="474"/>
      <c r="BD460" s="474"/>
      <c r="BE460" s="474"/>
      <c r="BF460" s="474"/>
      <c r="BG460" s="474"/>
      <c r="BH460" s="474"/>
      <c r="BI460" s="474"/>
      <c r="BJ460" s="474"/>
      <c r="BK460" s="474"/>
      <c r="BL460" s="474"/>
      <c r="BM460" s="474"/>
      <c r="BN460" s="474"/>
      <c r="BO460" s="474"/>
      <c r="BP460" s="474"/>
      <c r="BQ460" s="474"/>
      <c r="BR460" s="474"/>
      <c r="BS460" s="474"/>
      <c r="BT460" s="474"/>
      <c r="BU460" s="474"/>
      <c r="BV460" s="474"/>
      <c r="BW460" s="474"/>
      <c r="BX460" s="474"/>
      <c r="BY460" s="474"/>
      <c r="BZ460" s="474"/>
      <c r="CA460" s="474"/>
      <c r="CB460" s="474"/>
      <c r="CC460" s="474"/>
      <c r="CD460" s="474"/>
      <c r="CE460" s="474"/>
      <c r="CF460" s="474"/>
      <c r="CG460" s="474"/>
      <c r="CH460" s="474"/>
      <c r="CI460" s="474"/>
      <c r="CJ460" s="474"/>
      <c r="CK460" s="474"/>
      <c r="CL460" s="474"/>
      <c r="CM460" s="474"/>
      <c r="CN460" s="474"/>
      <c r="CO460" s="474"/>
      <c r="CP460" s="474"/>
      <c r="CQ460" s="474"/>
      <c r="CR460" s="474"/>
      <c r="CS460" s="474"/>
      <c r="CT460" s="474"/>
      <c r="CU460" s="474"/>
      <c r="CV460" s="474"/>
      <c r="CW460" s="474"/>
      <c r="CX460" s="474"/>
    </row>
    <row r="461" spans="1:102" x14ac:dyDescent="0.25">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c r="W461" s="474"/>
      <c r="X461" s="474"/>
      <c r="Y461" s="474"/>
      <c r="Z461" s="474"/>
      <c r="AA461" s="474"/>
      <c r="AB461" s="474"/>
      <c r="AC461" s="474"/>
      <c r="AD461" s="474"/>
      <c r="AE461" s="474"/>
      <c r="AF461" s="474"/>
      <c r="AG461" s="474"/>
      <c r="AH461" s="474"/>
      <c r="AI461" s="474"/>
      <c r="AJ461" s="474"/>
      <c r="AK461" s="474"/>
      <c r="AL461" s="474"/>
      <c r="AM461" s="474"/>
      <c r="AN461" s="474"/>
      <c r="AO461" s="474"/>
      <c r="AP461" s="474"/>
      <c r="AQ461" s="474"/>
      <c r="AR461" s="474"/>
      <c r="AS461" s="474"/>
      <c r="AT461" s="474"/>
      <c r="AU461" s="474"/>
      <c r="AV461" s="474"/>
      <c r="AW461" s="474"/>
      <c r="AX461" s="474"/>
      <c r="AY461" s="474"/>
      <c r="AZ461" s="474"/>
      <c r="BA461" s="474"/>
      <c r="BB461" s="474"/>
      <c r="BC461" s="474"/>
      <c r="BD461" s="474"/>
      <c r="BE461" s="474"/>
      <c r="BF461" s="474"/>
      <c r="BG461" s="474"/>
      <c r="BH461" s="474"/>
      <c r="BI461" s="474"/>
      <c r="BJ461" s="474"/>
      <c r="BK461" s="474"/>
      <c r="BL461" s="474"/>
      <c r="BM461" s="474"/>
      <c r="BN461" s="474"/>
      <c r="BO461" s="474"/>
      <c r="BP461" s="474"/>
      <c r="BQ461" s="474"/>
      <c r="BR461" s="474"/>
      <c r="BS461" s="474"/>
      <c r="BT461" s="474"/>
      <c r="BU461" s="474"/>
      <c r="BV461" s="474"/>
      <c r="BW461" s="474"/>
      <c r="BX461" s="474"/>
      <c r="BY461" s="474"/>
      <c r="BZ461" s="474"/>
      <c r="CA461" s="474"/>
      <c r="CB461" s="474"/>
      <c r="CC461" s="474"/>
      <c r="CD461" s="474"/>
      <c r="CE461" s="474"/>
      <c r="CF461" s="474"/>
      <c r="CG461" s="474"/>
      <c r="CH461" s="474"/>
      <c r="CI461" s="474"/>
      <c r="CJ461" s="474"/>
      <c r="CK461" s="474"/>
      <c r="CL461" s="474"/>
      <c r="CM461" s="474"/>
      <c r="CN461" s="474"/>
      <c r="CO461" s="474"/>
      <c r="CP461" s="474"/>
      <c r="CQ461" s="474"/>
      <c r="CR461" s="474"/>
      <c r="CS461" s="474"/>
      <c r="CT461" s="474"/>
      <c r="CU461" s="474"/>
      <c r="CV461" s="474"/>
      <c r="CW461" s="474"/>
      <c r="CX461" s="474"/>
    </row>
    <row r="462" spans="1:102" x14ac:dyDescent="0.25">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c r="W462" s="474"/>
      <c r="X462" s="474"/>
      <c r="Y462" s="474"/>
      <c r="Z462" s="474"/>
      <c r="AA462" s="474"/>
      <c r="AB462" s="474"/>
      <c r="AC462" s="474"/>
      <c r="AD462" s="474"/>
      <c r="AE462" s="474"/>
      <c r="AF462" s="474"/>
      <c r="AG462" s="474"/>
      <c r="AH462" s="474"/>
      <c r="AI462" s="474"/>
      <c r="AJ462" s="474"/>
      <c r="AK462" s="474"/>
      <c r="AL462" s="474"/>
      <c r="AM462" s="474"/>
      <c r="AN462" s="474"/>
      <c r="AO462" s="474"/>
      <c r="AP462" s="474"/>
      <c r="AQ462" s="474"/>
      <c r="AR462" s="474"/>
      <c r="AS462" s="474"/>
      <c r="AT462" s="474"/>
      <c r="AU462" s="474"/>
      <c r="AV462" s="474"/>
      <c r="AW462" s="474"/>
      <c r="AX462" s="474"/>
      <c r="AY462" s="474"/>
      <c r="AZ462" s="474"/>
      <c r="BA462" s="474"/>
      <c r="BB462" s="474"/>
      <c r="BC462" s="474"/>
      <c r="BD462" s="474"/>
      <c r="BE462" s="474"/>
      <c r="BF462" s="474"/>
      <c r="BG462" s="474"/>
      <c r="BH462" s="474"/>
      <c r="BI462" s="474"/>
      <c r="BJ462" s="474"/>
      <c r="BK462" s="474"/>
      <c r="BL462" s="474"/>
      <c r="BM462" s="474"/>
      <c r="BN462" s="474"/>
      <c r="BO462" s="474"/>
      <c r="BP462" s="474"/>
      <c r="BQ462" s="474"/>
      <c r="BR462" s="474"/>
      <c r="BS462" s="474"/>
      <c r="BT462" s="474"/>
      <c r="BU462" s="474"/>
      <c r="BV462" s="474"/>
      <c r="BW462" s="474"/>
      <c r="BX462" s="474"/>
      <c r="BY462" s="474"/>
      <c r="BZ462" s="474"/>
      <c r="CA462" s="474"/>
      <c r="CB462" s="474"/>
      <c r="CC462" s="474"/>
      <c r="CD462" s="474"/>
      <c r="CE462" s="474"/>
      <c r="CF462" s="474"/>
      <c r="CG462" s="474"/>
      <c r="CH462" s="474"/>
      <c r="CI462" s="474"/>
      <c r="CJ462" s="474"/>
      <c r="CK462" s="474"/>
      <c r="CL462" s="474"/>
      <c r="CM462" s="474"/>
      <c r="CN462" s="474"/>
      <c r="CO462" s="474"/>
      <c r="CP462" s="474"/>
      <c r="CQ462" s="474"/>
      <c r="CR462" s="474"/>
      <c r="CS462" s="474"/>
      <c r="CT462" s="474"/>
      <c r="CU462" s="474"/>
      <c r="CV462" s="474"/>
      <c r="CW462" s="474"/>
      <c r="CX462" s="474"/>
    </row>
    <row r="463" spans="1:102" x14ac:dyDescent="0.25">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c r="W463" s="474"/>
      <c r="X463" s="474"/>
      <c r="Y463" s="474"/>
      <c r="Z463" s="474"/>
      <c r="AA463" s="474"/>
      <c r="AB463" s="474"/>
      <c r="AC463" s="474"/>
      <c r="AD463" s="474"/>
      <c r="AE463" s="474"/>
      <c r="AF463" s="474"/>
      <c r="AG463" s="474"/>
      <c r="AH463" s="474"/>
      <c r="AI463" s="474"/>
      <c r="AJ463" s="474"/>
      <c r="AK463" s="474"/>
      <c r="AL463" s="474"/>
      <c r="AM463" s="474"/>
      <c r="AN463" s="474"/>
      <c r="AO463" s="474"/>
      <c r="AP463" s="474"/>
      <c r="AQ463" s="474"/>
      <c r="AR463" s="474"/>
      <c r="AS463" s="474"/>
      <c r="AT463" s="474"/>
      <c r="AU463" s="474"/>
      <c r="AV463" s="474"/>
      <c r="AW463" s="474"/>
      <c r="AX463" s="474"/>
      <c r="AY463" s="474"/>
      <c r="AZ463" s="474"/>
      <c r="BA463" s="474"/>
      <c r="BB463" s="474"/>
      <c r="BC463" s="474"/>
      <c r="BD463" s="474"/>
      <c r="BE463" s="474"/>
      <c r="BF463" s="474"/>
      <c r="BG463" s="474"/>
      <c r="BH463" s="474"/>
      <c r="BI463" s="474"/>
      <c r="BJ463" s="474"/>
      <c r="BK463" s="474"/>
      <c r="BL463" s="474"/>
      <c r="BM463" s="474"/>
      <c r="BN463" s="474"/>
      <c r="BO463" s="474"/>
      <c r="BP463" s="474"/>
      <c r="BQ463" s="474"/>
      <c r="BR463" s="474"/>
      <c r="BS463" s="474"/>
      <c r="BT463" s="474"/>
      <c r="BU463" s="474"/>
      <c r="BV463" s="474"/>
      <c r="BW463" s="474"/>
      <c r="BX463" s="474"/>
      <c r="BY463" s="474"/>
      <c r="BZ463" s="474"/>
      <c r="CA463" s="474"/>
      <c r="CB463" s="474"/>
      <c r="CC463" s="474"/>
      <c r="CD463" s="474"/>
      <c r="CE463" s="474"/>
      <c r="CF463" s="474"/>
      <c r="CG463" s="474"/>
      <c r="CH463" s="474"/>
      <c r="CI463" s="474"/>
      <c r="CJ463" s="474"/>
      <c r="CK463" s="474"/>
      <c r="CL463" s="474"/>
      <c r="CM463" s="474"/>
      <c r="CN463" s="474"/>
      <c r="CO463" s="474"/>
      <c r="CP463" s="474"/>
      <c r="CQ463" s="474"/>
      <c r="CR463" s="474"/>
      <c r="CS463" s="474"/>
      <c r="CT463" s="474"/>
      <c r="CU463" s="474"/>
      <c r="CV463" s="474"/>
      <c r="CW463" s="474"/>
      <c r="CX463" s="474"/>
    </row>
    <row r="464" spans="1:102" x14ac:dyDescent="0.25">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c r="W464" s="474"/>
      <c r="X464" s="474"/>
      <c r="Y464" s="474"/>
      <c r="Z464" s="474"/>
      <c r="AA464" s="474"/>
      <c r="AB464" s="474"/>
      <c r="AC464" s="474"/>
      <c r="AD464" s="474"/>
      <c r="AE464" s="474"/>
      <c r="AF464" s="474"/>
      <c r="AG464" s="474"/>
      <c r="AH464" s="474"/>
      <c r="AI464" s="474"/>
      <c r="AJ464" s="474"/>
      <c r="AK464" s="474"/>
      <c r="AL464" s="474"/>
      <c r="AM464" s="474"/>
      <c r="AN464" s="474"/>
      <c r="AO464" s="474"/>
      <c r="AP464" s="474"/>
      <c r="AQ464" s="474"/>
      <c r="AR464" s="474"/>
      <c r="AS464" s="474"/>
      <c r="AT464" s="474"/>
      <c r="AU464" s="474"/>
      <c r="AV464" s="474"/>
      <c r="AW464" s="474"/>
      <c r="AX464" s="474"/>
      <c r="AY464" s="474"/>
      <c r="AZ464" s="474"/>
      <c r="BA464" s="474"/>
      <c r="BB464" s="474"/>
      <c r="BC464" s="474"/>
      <c r="BD464" s="474"/>
      <c r="BE464" s="474"/>
      <c r="BF464" s="474"/>
      <c r="BG464" s="474"/>
      <c r="BH464" s="474"/>
      <c r="BI464" s="474"/>
      <c r="BJ464" s="474"/>
      <c r="BK464" s="474"/>
      <c r="BL464" s="474"/>
      <c r="BM464" s="474"/>
      <c r="BN464" s="474"/>
      <c r="BO464" s="474"/>
      <c r="BP464" s="474"/>
      <c r="BQ464" s="474"/>
      <c r="BR464" s="474"/>
      <c r="BS464" s="474"/>
      <c r="BT464" s="474"/>
      <c r="BU464" s="474"/>
      <c r="BV464" s="474"/>
      <c r="BW464" s="474"/>
      <c r="BX464" s="474"/>
      <c r="BY464" s="474"/>
      <c r="BZ464" s="474"/>
      <c r="CA464" s="474"/>
      <c r="CB464" s="474"/>
      <c r="CC464" s="474"/>
      <c r="CD464" s="474"/>
      <c r="CE464" s="474"/>
      <c r="CF464" s="474"/>
      <c r="CG464" s="474"/>
      <c r="CH464" s="474"/>
      <c r="CI464" s="474"/>
      <c r="CJ464" s="474"/>
      <c r="CK464" s="474"/>
      <c r="CL464" s="474"/>
      <c r="CM464" s="474"/>
      <c r="CN464" s="474"/>
      <c r="CO464" s="474"/>
      <c r="CP464" s="474"/>
      <c r="CQ464" s="474"/>
      <c r="CR464" s="474"/>
      <c r="CS464" s="474"/>
      <c r="CT464" s="474"/>
      <c r="CU464" s="474"/>
      <c r="CV464" s="474"/>
      <c r="CW464" s="474"/>
      <c r="CX464" s="474"/>
    </row>
    <row r="465" spans="1:102" x14ac:dyDescent="0.25">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c r="W465" s="474"/>
      <c r="X465" s="474"/>
      <c r="Y465" s="474"/>
      <c r="Z465" s="474"/>
      <c r="AA465" s="474"/>
      <c r="AB465" s="474"/>
      <c r="AC465" s="474"/>
      <c r="AD465" s="474"/>
      <c r="AE465" s="474"/>
      <c r="AF465" s="474"/>
      <c r="AG465" s="474"/>
      <c r="AH465" s="474"/>
      <c r="AI465" s="474"/>
      <c r="AJ465" s="474"/>
      <c r="AK465" s="474"/>
      <c r="AL465" s="474"/>
      <c r="AM465" s="474"/>
      <c r="AN465" s="474"/>
      <c r="AO465" s="474"/>
      <c r="AP465" s="474"/>
      <c r="AQ465" s="474"/>
      <c r="AR465" s="474"/>
      <c r="AS465" s="474"/>
      <c r="AT465" s="474"/>
      <c r="AU465" s="474"/>
      <c r="AV465" s="474"/>
      <c r="AW465" s="474"/>
      <c r="AX465" s="474"/>
      <c r="AY465" s="474"/>
      <c r="AZ465" s="474"/>
      <c r="BA465" s="474"/>
      <c r="BB465" s="474"/>
      <c r="BC465" s="474"/>
      <c r="BD465" s="474"/>
      <c r="BE465" s="474"/>
      <c r="BF465" s="474"/>
      <c r="BG465" s="474"/>
      <c r="BH465" s="474"/>
      <c r="BI465" s="474"/>
      <c r="BJ465" s="474"/>
      <c r="BK465" s="474"/>
      <c r="BL465" s="474"/>
      <c r="BM465" s="474"/>
      <c r="BN465" s="474"/>
      <c r="BO465" s="474"/>
      <c r="BP465" s="474"/>
      <c r="BQ465" s="474"/>
      <c r="BR465" s="474"/>
      <c r="BS465" s="474"/>
      <c r="BT465" s="474"/>
      <c r="BU465" s="474"/>
      <c r="BV465" s="474"/>
      <c r="BW465" s="474"/>
      <c r="BX465" s="474"/>
      <c r="BY465" s="474"/>
      <c r="BZ465" s="474"/>
      <c r="CA465" s="474"/>
      <c r="CB465" s="474"/>
      <c r="CC465" s="474"/>
      <c r="CD465" s="474"/>
      <c r="CE465" s="474"/>
      <c r="CF465" s="474"/>
      <c r="CG465" s="474"/>
      <c r="CH465" s="474"/>
      <c r="CI465" s="474"/>
      <c r="CJ465" s="474"/>
      <c r="CK465" s="474"/>
      <c r="CL465" s="474"/>
      <c r="CM465" s="474"/>
      <c r="CN465" s="474"/>
      <c r="CO465" s="474"/>
      <c r="CP465" s="474"/>
      <c r="CQ465" s="474"/>
      <c r="CR465" s="474"/>
      <c r="CS465" s="474"/>
      <c r="CT465" s="474"/>
      <c r="CU465" s="474"/>
      <c r="CV465" s="474"/>
      <c r="CW465" s="474"/>
      <c r="CX465" s="474"/>
    </row>
    <row r="466" spans="1:102" x14ac:dyDescent="0.25">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c r="W466" s="474"/>
      <c r="X466" s="474"/>
      <c r="Y466" s="474"/>
      <c r="Z466" s="474"/>
      <c r="AA466" s="474"/>
      <c r="AB466" s="474"/>
      <c r="AC466" s="474"/>
      <c r="AD466" s="474"/>
      <c r="AE466" s="474"/>
      <c r="AF466" s="474"/>
      <c r="AG466" s="474"/>
      <c r="AH466" s="474"/>
      <c r="AI466" s="474"/>
      <c r="AJ466" s="474"/>
      <c r="AK466" s="474"/>
      <c r="AL466" s="474"/>
      <c r="AM466" s="474"/>
      <c r="AN466" s="474"/>
      <c r="AO466" s="474"/>
      <c r="AP466" s="474"/>
      <c r="AQ466" s="474"/>
      <c r="AR466" s="474"/>
      <c r="AS466" s="474"/>
      <c r="AT466" s="474"/>
      <c r="AU466" s="474"/>
      <c r="AV466" s="474"/>
      <c r="AW466" s="474"/>
      <c r="AX466" s="474"/>
      <c r="AY466" s="474"/>
      <c r="AZ466" s="474"/>
      <c r="BA466" s="474"/>
      <c r="BB466" s="474"/>
      <c r="BC466" s="474"/>
      <c r="BD466" s="474"/>
      <c r="BE466" s="474"/>
      <c r="BF466" s="474"/>
      <c r="BG466" s="474"/>
      <c r="BH466" s="474"/>
      <c r="BI466" s="474"/>
      <c r="BJ466" s="474"/>
      <c r="BK466" s="474"/>
      <c r="BL466" s="474"/>
      <c r="BM466" s="474"/>
      <c r="BN466" s="474"/>
      <c r="BO466" s="474"/>
      <c r="BP466" s="474"/>
      <c r="BQ466" s="474"/>
      <c r="BR466" s="474"/>
      <c r="BS466" s="474"/>
      <c r="BT466" s="474"/>
      <c r="BU466" s="474"/>
      <c r="BV466" s="474"/>
      <c r="BW466" s="474"/>
      <c r="BX466" s="474"/>
      <c r="BY466" s="474"/>
      <c r="BZ466" s="474"/>
      <c r="CA466" s="474"/>
      <c r="CB466" s="474"/>
      <c r="CC466" s="474"/>
      <c r="CD466" s="474"/>
      <c r="CE466" s="474"/>
      <c r="CF466" s="474"/>
      <c r="CG466" s="474"/>
      <c r="CH466" s="474"/>
      <c r="CI466" s="474"/>
      <c r="CJ466" s="474"/>
      <c r="CK466" s="474"/>
      <c r="CL466" s="474"/>
      <c r="CM466" s="474"/>
      <c r="CN466" s="474"/>
      <c r="CO466" s="474"/>
      <c r="CP466" s="474"/>
      <c r="CQ466" s="474"/>
      <c r="CR466" s="474"/>
      <c r="CS466" s="474"/>
      <c r="CT466" s="474"/>
      <c r="CU466" s="474"/>
      <c r="CV466" s="474"/>
      <c r="CW466" s="474"/>
      <c r="CX466" s="474"/>
    </row>
    <row r="467" spans="1:102" x14ac:dyDescent="0.25">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c r="W467" s="474"/>
      <c r="X467" s="474"/>
      <c r="Y467" s="474"/>
      <c r="Z467" s="474"/>
      <c r="AA467" s="474"/>
      <c r="AB467" s="474"/>
      <c r="AC467" s="474"/>
      <c r="AD467" s="474"/>
      <c r="AE467" s="474"/>
      <c r="AF467" s="474"/>
      <c r="AG467" s="474"/>
      <c r="AH467" s="474"/>
      <c r="AI467" s="474"/>
      <c r="AJ467" s="474"/>
      <c r="AK467" s="474"/>
      <c r="AL467" s="474"/>
      <c r="AM467" s="474"/>
      <c r="AN467" s="474"/>
      <c r="AO467" s="474"/>
      <c r="AP467" s="474"/>
      <c r="AQ467" s="474"/>
      <c r="AR467" s="474"/>
      <c r="AS467" s="474"/>
      <c r="AT467" s="474"/>
      <c r="AU467" s="474"/>
      <c r="AV467" s="474"/>
      <c r="AW467" s="474"/>
      <c r="AX467" s="474"/>
      <c r="AY467" s="474"/>
      <c r="AZ467" s="474"/>
      <c r="BA467" s="474"/>
      <c r="BB467" s="474"/>
      <c r="BC467" s="474"/>
      <c r="BD467" s="474"/>
      <c r="BE467" s="474"/>
      <c r="BF467" s="474"/>
      <c r="BG467" s="474"/>
      <c r="BH467" s="474"/>
      <c r="BI467" s="474"/>
      <c r="BJ467" s="474"/>
      <c r="BK467" s="474"/>
      <c r="BL467" s="474"/>
      <c r="BM467" s="474"/>
      <c r="BN467" s="474"/>
      <c r="BO467" s="474"/>
      <c r="BP467" s="474"/>
      <c r="BQ467" s="474"/>
      <c r="BR467" s="474"/>
      <c r="BS467" s="474"/>
      <c r="BT467" s="474"/>
      <c r="BU467" s="474"/>
      <c r="BV467" s="474"/>
      <c r="BW467" s="474"/>
      <c r="BX467" s="474"/>
      <c r="BY467" s="474"/>
      <c r="BZ467" s="474"/>
      <c r="CA467" s="474"/>
      <c r="CB467" s="474"/>
      <c r="CC467" s="474"/>
      <c r="CD467" s="474"/>
      <c r="CE467" s="474"/>
      <c r="CF467" s="474"/>
      <c r="CG467" s="474"/>
      <c r="CH467" s="474"/>
      <c r="CI467" s="474"/>
      <c r="CJ467" s="474"/>
      <c r="CK467" s="474"/>
      <c r="CL467" s="474"/>
      <c r="CM467" s="474"/>
      <c r="CN467" s="474"/>
      <c r="CO467" s="474"/>
      <c r="CP467" s="474"/>
      <c r="CQ467" s="474"/>
      <c r="CR467" s="474"/>
      <c r="CS467" s="474"/>
      <c r="CT467" s="474"/>
      <c r="CU467" s="474"/>
      <c r="CV467" s="474"/>
      <c r="CW467" s="474"/>
      <c r="CX467" s="474"/>
    </row>
    <row r="468" spans="1:102" x14ac:dyDescent="0.25">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c r="W468" s="474"/>
      <c r="X468" s="474"/>
      <c r="Y468" s="474"/>
      <c r="Z468" s="474"/>
      <c r="AA468" s="474"/>
      <c r="AB468" s="474"/>
      <c r="AC468" s="474"/>
      <c r="AD468" s="474"/>
      <c r="AE468" s="474"/>
      <c r="AF468" s="474"/>
      <c r="AG468" s="474"/>
      <c r="AH468" s="474"/>
      <c r="AI468" s="474"/>
      <c r="AJ468" s="474"/>
      <c r="AK468" s="474"/>
      <c r="AL468" s="474"/>
      <c r="AM468" s="474"/>
      <c r="AN468" s="474"/>
      <c r="AO468" s="474"/>
      <c r="AP468" s="474"/>
      <c r="AQ468" s="474"/>
      <c r="AR468" s="474"/>
      <c r="AS468" s="474"/>
      <c r="AT468" s="474"/>
      <c r="AU468" s="474"/>
      <c r="AV468" s="474"/>
      <c r="AW468" s="474"/>
      <c r="AX468" s="474"/>
      <c r="AY468" s="474"/>
      <c r="AZ468" s="474"/>
      <c r="BA468" s="474"/>
      <c r="BB468" s="474"/>
      <c r="BC468" s="474"/>
      <c r="BD468" s="474"/>
      <c r="BE468" s="474"/>
      <c r="BF468" s="474"/>
      <c r="BG468" s="474"/>
      <c r="BH468" s="474"/>
      <c r="BI468" s="474"/>
      <c r="BJ468" s="474"/>
      <c r="BK468" s="474"/>
      <c r="BL468" s="474"/>
      <c r="BM468" s="474"/>
      <c r="BN468" s="474"/>
      <c r="BO468" s="474"/>
      <c r="BP468" s="474"/>
      <c r="BQ468" s="474"/>
      <c r="BR468" s="474"/>
      <c r="BS468" s="474"/>
      <c r="BT468" s="474"/>
      <c r="BU468" s="474"/>
      <c r="BV468" s="474"/>
      <c r="BW468" s="474"/>
      <c r="BX468" s="474"/>
      <c r="BY468" s="474"/>
      <c r="BZ468" s="474"/>
      <c r="CA468" s="474"/>
      <c r="CB468" s="474"/>
      <c r="CC468" s="474"/>
      <c r="CD468" s="474"/>
      <c r="CE468" s="474"/>
      <c r="CF468" s="474"/>
      <c r="CG468" s="474"/>
      <c r="CH468" s="474"/>
      <c r="CI468" s="474"/>
      <c r="CJ468" s="474"/>
      <c r="CK468" s="474"/>
      <c r="CL468" s="474"/>
      <c r="CM468" s="474"/>
      <c r="CN468" s="474"/>
      <c r="CO468" s="474"/>
      <c r="CP468" s="474"/>
      <c r="CQ468" s="474"/>
      <c r="CR468" s="474"/>
      <c r="CS468" s="474"/>
      <c r="CT468" s="474"/>
      <c r="CU468" s="474"/>
      <c r="CV468" s="474"/>
      <c r="CW468" s="474"/>
      <c r="CX468" s="474"/>
    </row>
    <row r="469" spans="1:102" x14ac:dyDescent="0.25">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c r="W469" s="474"/>
      <c r="X469" s="474"/>
      <c r="Y469" s="474"/>
      <c r="Z469" s="474"/>
      <c r="AA469" s="474"/>
      <c r="AB469" s="474"/>
      <c r="AC469" s="474"/>
      <c r="AD469" s="474"/>
      <c r="AE469" s="474"/>
      <c r="AF469" s="474"/>
      <c r="AG469" s="474"/>
      <c r="AH469" s="474"/>
      <c r="AI469" s="474"/>
      <c r="AJ469" s="474"/>
      <c r="AK469" s="474"/>
      <c r="AL469" s="474"/>
      <c r="AM469" s="474"/>
      <c r="AN469" s="474"/>
      <c r="AO469" s="474"/>
      <c r="AP469" s="474"/>
      <c r="AQ469" s="474"/>
      <c r="AR469" s="474"/>
      <c r="AS469" s="474"/>
      <c r="AT469" s="474"/>
      <c r="AU469" s="474"/>
      <c r="AV469" s="474"/>
      <c r="AW469" s="474"/>
      <c r="AX469" s="474"/>
      <c r="AY469" s="474"/>
      <c r="AZ469" s="474"/>
      <c r="BA469" s="474"/>
      <c r="BB469" s="474"/>
      <c r="BC469" s="474"/>
      <c r="BD469" s="474"/>
      <c r="BE469" s="474"/>
      <c r="BF469" s="474"/>
      <c r="BG469" s="474"/>
      <c r="BH469" s="474"/>
      <c r="BI469" s="474"/>
      <c r="BJ469" s="474"/>
      <c r="BK469" s="474"/>
      <c r="BL469" s="474"/>
      <c r="BM469" s="474"/>
      <c r="BN469" s="474"/>
      <c r="BO469" s="474"/>
      <c r="BP469" s="474"/>
      <c r="BQ469" s="474"/>
      <c r="BR469" s="474"/>
      <c r="BS469" s="474"/>
      <c r="BT469" s="474"/>
      <c r="BU469" s="474"/>
      <c r="BV469" s="474"/>
      <c r="BW469" s="474"/>
      <c r="BX469" s="474"/>
      <c r="BY469" s="474"/>
      <c r="BZ469" s="474"/>
      <c r="CA469" s="474"/>
      <c r="CB469" s="474"/>
      <c r="CC469" s="474"/>
      <c r="CD469" s="474"/>
      <c r="CE469" s="474"/>
      <c r="CF469" s="474"/>
      <c r="CG469" s="474"/>
      <c r="CH469" s="474"/>
      <c r="CI469" s="474"/>
      <c r="CJ469" s="474"/>
      <c r="CK469" s="474"/>
      <c r="CL469" s="474"/>
      <c r="CM469" s="474"/>
      <c r="CN469" s="474"/>
      <c r="CO469" s="474"/>
      <c r="CP469" s="474"/>
      <c r="CQ469" s="474"/>
      <c r="CR469" s="474"/>
      <c r="CS469" s="474"/>
      <c r="CT469" s="474"/>
      <c r="CU469" s="474"/>
      <c r="CV469" s="474"/>
      <c r="CW469" s="474"/>
      <c r="CX469" s="474"/>
    </row>
    <row r="470" spans="1:102" x14ac:dyDescent="0.25">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c r="W470" s="474"/>
      <c r="X470" s="474"/>
      <c r="Y470" s="474"/>
      <c r="Z470" s="474"/>
      <c r="AA470" s="474"/>
      <c r="AB470" s="474"/>
      <c r="AC470" s="474"/>
      <c r="AD470" s="474"/>
      <c r="AE470" s="474"/>
      <c r="AF470" s="474"/>
      <c r="AG470" s="474"/>
      <c r="AH470" s="474"/>
      <c r="AI470" s="474"/>
      <c r="AJ470" s="474"/>
      <c r="AK470" s="474"/>
      <c r="AL470" s="474"/>
      <c r="AM470" s="474"/>
      <c r="AN470" s="474"/>
      <c r="AO470" s="474"/>
      <c r="AP470" s="474"/>
      <c r="AQ470" s="474"/>
      <c r="AR470" s="474"/>
      <c r="AS470" s="474"/>
      <c r="AT470" s="474"/>
      <c r="AU470" s="474"/>
      <c r="AV470" s="474"/>
      <c r="AW470" s="474"/>
      <c r="AX470" s="474"/>
      <c r="AY470" s="474"/>
      <c r="AZ470" s="474"/>
      <c r="BA470" s="474"/>
      <c r="BB470" s="474"/>
      <c r="BC470" s="474"/>
      <c r="BD470" s="474"/>
      <c r="BE470" s="474"/>
      <c r="BF470" s="474"/>
      <c r="BG470" s="474"/>
      <c r="BH470" s="474"/>
      <c r="BI470" s="474"/>
      <c r="BJ470" s="474"/>
      <c r="BK470" s="474"/>
      <c r="BL470" s="474"/>
      <c r="BM470" s="474"/>
      <c r="BN470" s="474"/>
      <c r="BO470" s="474"/>
      <c r="BP470" s="474"/>
      <c r="BQ470" s="474"/>
      <c r="BR470" s="474"/>
      <c r="BS470" s="474"/>
      <c r="BT470" s="474"/>
      <c r="BU470" s="474"/>
      <c r="BV470" s="474"/>
      <c r="BW470" s="474"/>
      <c r="BX470" s="474"/>
      <c r="BY470" s="474"/>
      <c r="BZ470" s="474"/>
      <c r="CA470" s="474"/>
      <c r="CB470" s="474"/>
      <c r="CC470" s="474"/>
      <c r="CD470" s="474"/>
      <c r="CE470" s="474"/>
      <c r="CF470" s="474"/>
      <c r="CG470" s="474"/>
      <c r="CH470" s="474"/>
      <c r="CI470" s="474"/>
      <c r="CJ470" s="474"/>
      <c r="CK470" s="474"/>
      <c r="CL470" s="474"/>
      <c r="CM470" s="474"/>
      <c r="CN470" s="474"/>
      <c r="CO470" s="474"/>
      <c r="CP470" s="474"/>
      <c r="CQ470" s="474"/>
      <c r="CR470" s="474"/>
      <c r="CS470" s="474"/>
      <c r="CT470" s="474"/>
      <c r="CU470" s="474"/>
      <c r="CV470" s="474"/>
      <c r="CW470" s="474"/>
      <c r="CX470" s="474"/>
    </row>
    <row r="471" spans="1:102" x14ac:dyDescent="0.25">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c r="W471" s="474"/>
      <c r="X471" s="474"/>
      <c r="Y471" s="474"/>
      <c r="Z471" s="474"/>
      <c r="AA471" s="474"/>
      <c r="AB471" s="474"/>
      <c r="AC471" s="474"/>
      <c r="AD471" s="474"/>
      <c r="AE471" s="474"/>
      <c r="AF471" s="474"/>
      <c r="AG471" s="474"/>
      <c r="AH471" s="474"/>
      <c r="AI471" s="474"/>
      <c r="AJ471" s="474"/>
      <c r="AK471" s="474"/>
      <c r="AL471" s="474"/>
      <c r="AM471" s="474"/>
      <c r="AN471" s="474"/>
      <c r="AO471" s="474"/>
      <c r="AP471" s="474"/>
      <c r="AQ471" s="474"/>
      <c r="AR471" s="474"/>
      <c r="AS471" s="474"/>
      <c r="AT471" s="474"/>
      <c r="AU471" s="474"/>
      <c r="AV471" s="474"/>
      <c r="AW471" s="474"/>
      <c r="AX471" s="474"/>
      <c r="AY471" s="474"/>
      <c r="AZ471" s="474"/>
      <c r="BA471" s="474"/>
      <c r="BB471" s="474"/>
      <c r="BC471" s="474"/>
      <c r="BD471" s="474"/>
      <c r="BE471" s="474"/>
      <c r="BF471" s="474"/>
      <c r="BG471" s="474"/>
      <c r="BH471" s="474"/>
      <c r="BI471" s="474"/>
      <c r="BJ471" s="474"/>
      <c r="BK471" s="474"/>
      <c r="BL471" s="474"/>
      <c r="BM471" s="474"/>
      <c r="BN471" s="474"/>
      <c r="BO471" s="474"/>
      <c r="BP471" s="474"/>
      <c r="BQ471" s="474"/>
      <c r="BR471" s="474"/>
      <c r="BS471" s="474"/>
      <c r="BT471" s="474"/>
      <c r="BU471" s="474"/>
      <c r="BV471" s="474"/>
      <c r="BW471" s="474"/>
      <c r="BX471" s="474"/>
      <c r="BY471" s="474"/>
      <c r="BZ471" s="474"/>
      <c r="CA471" s="474"/>
      <c r="CB471" s="474"/>
      <c r="CC471" s="474"/>
      <c r="CD471" s="474"/>
      <c r="CE471" s="474"/>
      <c r="CF471" s="474"/>
      <c r="CG471" s="474"/>
      <c r="CH471" s="474"/>
      <c r="CI471" s="474"/>
      <c r="CJ471" s="474"/>
      <c r="CK471" s="474"/>
      <c r="CL471" s="474"/>
      <c r="CM471" s="474"/>
      <c r="CN471" s="474"/>
      <c r="CO471" s="474"/>
      <c r="CP471" s="474"/>
      <c r="CQ471" s="474"/>
      <c r="CR471" s="474"/>
      <c r="CS471" s="474"/>
      <c r="CT471" s="474"/>
      <c r="CU471" s="474"/>
      <c r="CV471" s="474"/>
      <c r="CW471" s="474"/>
      <c r="CX471" s="474"/>
    </row>
    <row r="472" spans="1:102" x14ac:dyDescent="0.25">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c r="W472" s="474"/>
      <c r="X472" s="474"/>
      <c r="Y472" s="474"/>
      <c r="Z472" s="474"/>
      <c r="AA472" s="474"/>
      <c r="AB472" s="474"/>
      <c r="AC472" s="474"/>
      <c r="AD472" s="474"/>
      <c r="AE472" s="474"/>
      <c r="AF472" s="474"/>
      <c r="AG472" s="474"/>
      <c r="AH472" s="474"/>
      <c r="AI472" s="474"/>
      <c r="AJ472" s="474"/>
      <c r="AK472" s="474"/>
      <c r="AL472" s="474"/>
      <c r="AM472" s="474"/>
      <c r="AN472" s="474"/>
      <c r="AO472" s="474"/>
      <c r="AP472" s="474"/>
      <c r="AQ472" s="474"/>
      <c r="AR472" s="474"/>
      <c r="AS472" s="474"/>
      <c r="AT472" s="474"/>
      <c r="AU472" s="474"/>
      <c r="AV472" s="474"/>
      <c r="AW472" s="474"/>
      <c r="AX472" s="474"/>
      <c r="AY472" s="474"/>
      <c r="AZ472" s="474"/>
      <c r="BA472" s="474"/>
      <c r="BB472" s="474"/>
      <c r="BC472" s="474"/>
      <c r="BD472" s="474"/>
      <c r="BE472" s="474"/>
      <c r="BF472" s="474"/>
      <c r="BG472" s="474"/>
      <c r="BH472" s="474"/>
      <c r="BI472" s="474"/>
      <c r="BJ472" s="474"/>
      <c r="BK472" s="474"/>
      <c r="BL472" s="474"/>
      <c r="BM472" s="474"/>
      <c r="BN472" s="474"/>
      <c r="BO472" s="474"/>
      <c r="BP472" s="474"/>
      <c r="BQ472" s="474"/>
      <c r="BR472" s="474"/>
      <c r="BS472" s="474"/>
      <c r="BT472" s="474"/>
      <c r="BU472" s="474"/>
      <c r="BV472" s="474"/>
      <c r="BW472" s="474"/>
      <c r="BX472" s="474"/>
      <c r="BY472" s="474"/>
      <c r="BZ472" s="474"/>
      <c r="CA472" s="474"/>
      <c r="CB472" s="474"/>
      <c r="CC472" s="474"/>
      <c r="CD472" s="474"/>
      <c r="CE472" s="474"/>
      <c r="CF472" s="474"/>
      <c r="CG472" s="474"/>
      <c r="CH472" s="474"/>
      <c r="CI472" s="474"/>
      <c r="CJ472" s="474"/>
      <c r="CK472" s="474"/>
      <c r="CL472" s="474"/>
      <c r="CM472" s="474"/>
      <c r="CN472" s="474"/>
      <c r="CO472" s="474"/>
      <c r="CP472" s="474"/>
      <c r="CQ472" s="474"/>
      <c r="CR472" s="474"/>
      <c r="CS472" s="474"/>
      <c r="CT472" s="474"/>
      <c r="CU472" s="474"/>
      <c r="CV472" s="474"/>
      <c r="CW472" s="474"/>
      <c r="CX472" s="474"/>
    </row>
    <row r="473" spans="1:102" x14ac:dyDescent="0.25">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c r="W473" s="474"/>
      <c r="X473" s="474"/>
      <c r="Y473" s="474"/>
      <c r="Z473" s="474"/>
      <c r="AA473" s="474"/>
      <c r="AB473" s="474"/>
      <c r="AC473" s="474"/>
      <c r="AD473" s="474"/>
      <c r="AE473" s="474"/>
      <c r="AF473" s="474"/>
      <c r="AG473" s="474"/>
      <c r="AH473" s="474"/>
      <c r="AI473" s="474"/>
      <c r="AJ473" s="474"/>
      <c r="AK473" s="474"/>
      <c r="AL473" s="474"/>
      <c r="AM473" s="474"/>
      <c r="AN473" s="474"/>
      <c r="AO473" s="474"/>
      <c r="AP473" s="474"/>
      <c r="AQ473" s="474"/>
      <c r="AR473" s="474"/>
      <c r="AS473" s="474"/>
      <c r="AT473" s="474"/>
      <c r="AU473" s="474"/>
      <c r="AV473" s="474"/>
      <c r="AW473" s="474"/>
      <c r="AX473" s="474"/>
      <c r="AY473" s="474"/>
      <c r="AZ473" s="474"/>
      <c r="BA473" s="474"/>
      <c r="BB473" s="474"/>
      <c r="BC473" s="474"/>
      <c r="BD473" s="474"/>
      <c r="BE473" s="474"/>
      <c r="BF473" s="474"/>
      <c r="BG473" s="474"/>
      <c r="BH473" s="474"/>
      <c r="BI473" s="474"/>
      <c r="BJ473" s="474"/>
      <c r="BK473" s="474"/>
      <c r="BL473" s="474"/>
      <c r="BM473" s="474"/>
      <c r="BN473" s="474"/>
      <c r="BO473" s="474"/>
      <c r="BP473" s="474"/>
      <c r="BQ473" s="474"/>
      <c r="BR473" s="474"/>
      <c r="BS473" s="474"/>
      <c r="BT473" s="474"/>
      <c r="BU473" s="474"/>
      <c r="BV473" s="474"/>
      <c r="BW473" s="474"/>
      <c r="BX473" s="474"/>
      <c r="BY473" s="474"/>
      <c r="BZ473" s="474"/>
      <c r="CA473" s="474"/>
      <c r="CB473" s="474"/>
      <c r="CC473" s="474"/>
      <c r="CD473" s="474"/>
      <c r="CE473" s="474"/>
      <c r="CF473" s="474"/>
      <c r="CG473" s="474"/>
      <c r="CH473" s="474"/>
      <c r="CI473" s="474"/>
      <c r="CJ473" s="474"/>
      <c r="CK473" s="474"/>
      <c r="CL473" s="474"/>
      <c r="CM473" s="474"/>
      <c r="CN473" s="474"/>
      <c r="CO473" s="474"/>
      <c r="CP473" s="474"/>
      <c r="CQ473" s="474"/>
      <c r="CR473" s="474"/>
      <c r="CS473" s="474"/>
      <c r="CT473" s="474"/>
      <c r="CU473" s="474"/>
      <c r="CV473" s="474"/>
      <c r="CW473" s="474"/>
      <c r="CX473" s="474"/>
    </row>
    <row r="474" spans="1:102" x14ac:dyDescent="0.25">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c r="W474" s="474"/>
      <c r="X474" s="474"/>
      <c r="Y474" s="474"/>
      <c r="Z474" s="474"/>
      <c r="AA474" s="474"/>
      <c r="AB474" s="474"/>
      <c r="AC474" s="474"/>
      <c r="AD474" s="474"/>
      <c r="AE474" s="474"/>
      <c r="AF474" s="474"/>
      <c r="AG474" s="474"/>
      <c r="AH474" s="474"/>
      <c r="AI474" s="474"/>
      <c r="AJ474" s="474"/>
      <c r="AK474" s="474"/>
      <c r="AL474" s="474"/>
      <c r="AM474" s="474"/>
      <c r="AN474" s="474"/>
      <c r="AO474" s="474"/>
      <c r="AP474" s="474"/>
      <c r="AQ474" s="474"/>
      <c r="AR474" s="474"/>
      <c r="AS474" s="474"/>
      <c r="AT474" s="474"/>
      <c r="AU474" s="474"/>
      <c r="AV474" s="474"/>
      <c r="AW474" s="474"/>
      <c r="AX474" s="474"/>
      <c r="AY474" s="474"/>
      <c r="AZ474" s="474"/>
      <c r="BA474" s="474"/>
      <c r="BB474" s="474"/>
      <c r="BC474" s="474"/>
      <c r="BD474" s="474"/>
      <c r="BE474" s="474"/>
      <c r="BF474" s="474"/>
      <c r="BG474" s="474"/>
      <c r="BH474" s="474"/>
      <c r="BI474" s="474"/>
      <c r="BJ474" s="474"/>
      <c r="BK474" s="474"/>
      <c r="BL474" s="474"/>
      <c r="BM474" s="474"/>
      <c r="BN474" s="474"/>
      <c r="BO474" s="474"/>
      <c r="BP474" s="474"/>
      <c r="BQ474" s="474"/>
      <c r="BR474" s="474"/>
      <c r="BS474" s="474"/>
      <c r="BT474" s="474"/>
      <c r="BU474" s="474"/>
      <c r="BV474" s="474"/>
      <c r="BW474" s="474"/>
      <c r="BX474" s="474"/>
      <c r="BY474" s="474"/>
      <c r="BZ474" s="474"/>
      <c r="CA474" s="474"/>
      <c r="CB474" s="474"/>
      <c r="CC474" s="474"/>
      <c r="CD474" s="474"/>
      <c r="CE474" s="474"/>
      <c r="CF474" s="474"/>
      <c r="CG474" s="474"/>
      <c r="CH474" s="474"/>
      <c r="CI474" s="474"/>
      <c r="CJ474" s="474"/>
      <c r="CK474" s="474"/>
      <c r="CL474" s="474"/>
      <c r="CM474" s="474"/>
      <c r="CN474" s="474"/>
      <c r="CO474" s="474"/>
      <c r="CP474" s="474"/>
      <c r="CQ474" s="474"/>
      <c r="CR474" s="474"/>
      <c r="CS474" s="474"/>
      <c r="CT474" s="474"/>
      <c r="CU474" s="474"/>
      <c r="CV474" s="474"/>
      <c r="CW474" s="474"/>
      <c r="CX474" s="474"/>
    </row>
    <row r="475" spans="1:102" x14ac:dyDescent="0.25">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4"/>
      <c r="Z475" s="474"/>
      <c r="AA475" s="474"/>
      <c r="AB475" s="474"/>
      <c r="AC475" s="474"/>
      <c r="AD475" s="474"/>
      <c r="AE475" s="474"/>
      <c r="AF475" s="474"/>
      <c r="AG475" s="474"/>
      <c r="AH475" s="474"/>
      <c r="AI475" s="474"/>
      <c r="AJ475" s="474"/>
      <c r="AK475" s="474"/>
      <c r="AL475" s="474"/>
      <c r="AM475" s="474"/>
      <c r="AN475" s="474"/>
      <c r="AO475" s="474"/>
      <c r="AP475" s="474"/>
      <c r="AQ475" s="474"/>
      <c r="AR475" s="474"/>
      <c r="AS475" s="474"/>
      <c r="AT475" s="474"/>
      <c r="AU475" s="474"/>
      <c r="AV475" s="474"/>
      <c r="AW475" s="474"/>
      <c r="AX475" s="474"/>
      <c r="AY475" s="474"/>
      <c r="AZ475" s="474"/>
      <c r="BA475" s="474"/>
      <c r="BB475" s="474"/>
      <c r="BC475" s="474"/>
      <c r="BD475" s="474"/>
      <c r="BE475" s="474"/>
      <c r="BF475" s="474"/>
      <c r="BG475" s="474"/>
      <c r="BH475" s="474"/>
      <c r="BI475" s="474"/>
      <c r="BJ475" s="474"/>
      <c r="BK475" s="474"/>
      <c r="BL475" s="474"/>
      <c r="BM475" s="474"/>
      <c r="BN475" s="474"/>
      <c r="BO475" s="474"/>
      <c r="BP475" s="474"/>
      <c r="BQ475" s="474"/>
      <c r="BR475" s="474"/>
      <c r="BS475" s="474"/>
      <c r="BT475" s="474"/>
      <c r="BU475" s="474"/>
      <c r="BV475" s="474"/>
      <c r="BW475" s="474"/>
      <c r="BX475" s="474"/>
      <c r="BY475" s="474"/>
      <c r="BZ475" s="474"/>
      <c r="CA475" s="474"/>
      <c r="CB475" s="474"/>
      <c r="CC475" s="474"/>
      <c r="CD475" s="474"/>
      <c r="CE475" s="474"/>
      <c r="CF475" s="474"/>
      <c r="CG475" s="474"/>
      <c r="CH475" s="474"/>
      <c r="CI475" s="474"/>
      <c r="CJ475" s="474"/>
      <c r="CK475" s="474"/>
      <c r="CL475" s="474"/>
      <c r="CM475" s="474"/>
      <c r="CN475" s="474"/>
      <c r="CO475" s="474"/>
      <c r="CP475" s="474"/>
      <c r="CQ475" s="474"/>
      <c r="CR475" s="474"/>
      <c r="CS475" s="474"/>
      <c r="CT475" s="474"/>
      <c r="CU475" s="474"/>
      <c r="CV475" s="474"/>
      <c r="CW475" s="474"/>
      <c r="CX475" s="474"/>
    </row>
    <row r="476" spans="1:102" x14ac:dyDescent="0.25">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c r="W476" s="474"/>
      <c r="X476" s="474"/>
      <c r="Y476" s="474"/>
      <c r="Z476" s="474"/>
      <c r="AA476" s="474"/>
      <c r="AB476" s="474"/>
      <c r="AC476" s="474"/>
      <c r="AD476" s="474"/>
      <c r="AE476" s="474"/>
      <c r="AF476" s="474"/>
      <c r="AG476" s="474"/>
      <c r="AH476" s="474"/>
      <c r="AI476" s="474"/>
      <c r="AJ476" s="474"/>
      <c r="AK476" s="474"/>
      <c r="AL476" s="474"/>
      <c r="AM476" s="474"/>
      <c r="AN476" s="474"/>
      <c r="AO476" s="474"/>
      <c r="AP476" s="474"/>
      <c r="AQ476" s="474"/>
      <c r="AR476" s="474"/>
      <c r="AS476" s="474"/>
      <c r="AT476" s="474"/>
      <c r="AU476" s="474"/>
      <c r="AV476" s="474"/>
      <c r="AW476" s="474"/>
      <c r="AX476" s="474"/>
      <c r="AY476" s="474"/>
      <c r="AZ476" s="474"/>
      <c r="BA476" s="474"/>
      <c r="BB476" s="474"/>
      <c r="BC476" s="474"/>
      <c r="BD476" s="474"/>
      <c r="BE476" s="474"/>
      <c r="BF476" s="474"/>
      <c r="BG476" s="474"/>
      <c r="BH476" s="474"/>
      <c r="BI476" s="474"/>
      <c r="BJ476" s="474"/>
      <c r="BK476" s="474"/>
      <c r="BL476" s="474"/>
      <c r="BM476" s="474"/>
      <c r="BN476" s="474"/>
      <c r="BO476" s="474"/>
      <c r="BP476" s="474"/>
      <c r="BQ476" s="474"/>
      <c r="BR476" s="474"/>
      <c r="BS476" s="474"/>
      <c r="BT476" s="474"/>
      <c r="BU476" s="474"/>
      <c r="BV476" s="474"/>
      <c r="BW476" s="474"/>
      <c r="BX476" s="474"/>
      <c r="BY476" s="474"/>
      <c r="BZ476" s="474"/>
      <c r="CA476" s="474"/>
      <c r="CB476" s="474"/>
      <c r="CC476" s="474"/>
      <c r="CD476" s="474"/>
      <c r="CE476" s="474"/>
      <c r="CF476" s="474"/>
      <c r="CG476" s="474"/>
      <c r="CH476" s="474"/>
      <c r="CI476" s="474"/>
      <c r="CJ476" s="474"/>
      <c r="CK476" s="474"/>
      <c r="CL476" s="474"/>
      <c r="CM476" s="474"/>
      <c r="CN476" s="474"/>
      <c r="CO476" s="474"/>
      <c r="CP476" s="474"/>
      <c r="CQ476" s="474"/>
      <c r="CR476" s="474"/>
      <c r="CS476" s="474"/>
      <c r="CT476" s="474"/>
      <c r="CU476" s="474"/>
      <c r="CV476" s="474"/>
      <c r="CW476" s="474"/>
      <c r="CX476" s="474"/>
    </row>
    <row r="477" spans="1:102" x14ac:dyDescent="0.25">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c r="W477" s="474"/>
      <c r="X477" s="474"/>
      <c r="Y477" s="474"/>
      <c r="Z477" s="474"/>
      <c r="AA477" s="474"/>
      <c r="AB477" s="474"/>
      <c r="AC477" s="474"/>
      <c r="AD477" s="474"/>
      <c r="AE477" s="474"/>
      <c r="AF477" s="474"/>
      <c r="AG477" s="474"/>
      <c r="AH477" s="474"/>
      <c r="AI477" s="474"/>
      <c r="AJ477" s="474"/>
      <c r="AK477" s="474"/>
      <c r="AL477" s="474"/>
      <c r="AM477" s="474"/>
      <c r="AN477" s="474"/>
      <c r="AO477" s="474"/>
      <c r="AP477" s="474"/>
      <c r="AQ477" s="474"/>
      <c r="AR477" s="474"/>
      <c r="AS477" s="474"/>
      <c r="AT477" s="474"/>
      <c r="AU477" s="474"/>
      <c r="AV477" s="474"/>
      <c r="AW477" s="474"/>
      <c r="AX477" s="474"/>
      <c r="AY477" s="474"/>
      <c r="AZ477" s="474"/>
      <c r="BA477" s="474"/>
      <c r="BB477" s="474"/>
      <c r="BC477" s="474"/>
      <c r="BD477" s="474"/>
      <c r="BE477" s="474"/>
      <c r="BF477" s="474"/>
      <c r="BG477" s="474"/>
      <c r="BH477" s="474"/>
      <c r="BI477" s="474"/>
      <c r="BJ477" s="474"/>
      <c r="BK477" s="474"/>
      <c r="BL477" s="474"/>
      <c r="BM477" s="474"/>
      <c r="BN477" s="474"/>
      <c r="BO477" s="474"/>
      <c r="BP477" s="474"/>
      <c r="BQ477" s="474"/>
      <c r="BR477" s="474"/>
      <c r="BS477" s="474"/>
      <c r="BT477" s="474"/>
      <c r="BU477" s="474"/>
      <c r="BV477" s="474"/>
      <c r="BW477" s="474"/>
      <c r="BX477" s="474"/>
      <c r="BY477" s="474"/>
      <c r="BZ477" s="474"/>
      <c r="CA477" s="474"/>
      <c r="CB477" s="474"/>
      <c r="CC477" s="474"/>
      <c r="CD477" s="474"/>
      <c r="CE477" s="474"/>
      <c r="CF477" s="474"/>
      <c r="CG477" s="474"/>
      <c r="CH477" s="474"/>
      <c r="CI477" s="474"/>
      <c r="CJ477" s="474"/>
      <c r="CK477" s="474"/>
      <c r="CL477" s="474"/>
      <c r="CM477" s="474"/>
      <c r="CN477" s="474"/>
      <c r="CO477" s="474"/>
      <c r="CP477" s="474"/>
      <c r="CQ477" s="474"/>
      <c r="CR477" s="474"/>
      <c r="CS477" s="474"/>
      <c r="CT477" s="474"/>
      <c r="CU477" s="474"/>
      <c r="CV477" s="474"/>
      <c r="CW477" s="474"/>
      <c r="CX477" s="474"/>
    </row>
    <row r="478" spans="1:102" x14ac:dyDescent="0.25">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c r="W478" s="474"/>
      <c r="X478" s="474"/>
      <c r="Y478" s="474"/>
      <c r="Z478" s="474"/>
      <c r="AA478" s="474"/>
      <c r="AB478" s="474"/>
      <c r="AC478" s="474"/>
      <c r="AD478" s="474"/>
      <c r="AE478" s="474"/>
      <c r="AF478" s="474"/>
      <c r="AG478" s="474"/>
      <c r="AH478" s="474"/>
      <c r="AI478" s="474"/>
      <c r="AJ478" s="474"/>
      <c r="AK478" s="474"/>
      <c r="AL478" s="474"/>
      <c r="AM478" s="474"/>
      <c r="AN478" s="474"/>
      <c r="AO478" s="474"/>
      <c r="AP478" s="474"/>
      <c r="AQ478" s="474"/>
      <c r="AR478" s="474"/>
      <c r="AS478" s="474"/>
      <c r="AT478" s="474"/>
      <c r="AU478" s="474"/>
      <c r="AV478" s="474"/>
      <c r="AW478" s="474"/>
      <c r="AX478" s="474"/>
      <c r="AY478" s="474"/>
      <c r="AZ478" s="474"/>
      <c r="BA478" s="474"/>
      <c r="BB478" s="474"/>
      <c r="BC478" s="474"/>
      <c r="BD478" s="474"/>
      <c r="BE478" s="474"/>
      <c r="BF478" s="474"/>
      <c r="BG478" s="474"/>
      <c r="BH478" s="474"/>
      <c r="BI478" s="474"/>
      <c r="BJ478" s="474"/>
      <c r="BK478" s="474"/>
      <c r="BL478" s="474"/>
      <c r="BM478" s="474"/>
      <c r="BN478" s="474"/>
      <c r="BO478" s="474"/>
      <c r="BP478" s="474"/>
      <c r="BQ478" s="474"/>
      <c r="BR478" s="474"/>
      <c r="BS478" s="474"/>
      <c r="BT478" s="474"/>
      <c r="BU478" s="474"/>
      <c r="BV478" s="474"/>
      <c r="BW478" s="474"/>
      <c r="BX478" s="474"/>
      <c r="BY478" s="474"/>
      <c r="BZ478" s="474"/>
      <c r="CA478" s="474"/>
      <c r="CB478" s="474"/>
      <c r="CC478" s="474"/>
      <c r="CD478" s="474"/>
      <c r="CE478" s="474"/>
      <c r="CF478" s="474"/>
      <c r="CG478" s="474"/>
      <c r="CH478" s="474"/>
      <c r="CI478" s="474"/>
      <c r="CJ478" s="474"/>
      <c r="CK478" s="474"/>
      <c r="CL478" s="474"/>
      <c r="CM478" s="474"/>
      <c r="CN478" s="474"/>
      <c r="CO478" s="474"/>
      <c r="CP478" s="474"/>
      <c r="CQ478" s="474"/>
      <c r="CR478" s="474"/>
      <c r="CS478" s="474"/>
      <c r="CT478" s="474"/>
      <c r="CU478" s="474"/>
      <c r="CV478" s="474"/>
      <c r="CW478" s="474"/>
      <c r="CX478" s="474"/>
    </row>
    <row r="479" spans="1:102" x14ac:dyDescent="0.25">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c r="W479" s="474"/>
      <c r="X479" s="474"/>
      <c r="Y479" s="474"/>
      <c r="Z479" s="474"/>
      <c r="AA479" s="474"/>
      <c r="AB479" s="474"/>
      <c r="AC479" s="474"/>
      <c r="AD479" s="474"/>
      <c r="AE479" s="474"/>
      <c r="AF479" s="474"/>
      <c r="AG479" s="474"/>
      <c r="AH479" s="474"/>
      <c r="AI479" s="474"/>
      <c r="AJ479" s="474"/>
      <c r="AK479" s="474"/>
      <c r="AL479" s="474"/>
      <c r="AM479" s="474"/>
      <c r="AN479" s="474"/>
      <c r="AO479" s="474"/>
      <c r="AP479" s="474"/>
      <c r="AQ479" s="474"/>
      <c r="AR479" s="474"/>
      <c r="AS479" s="474"/>
      <c r="AT479" s="474"/>
      <c r="AU479" s="474"/>
      <c r="AV479" s="474"/>
      <c r="AW479" s="474"/>
      <c r="AX479" s="474"/>
      <c r="AY479" s="474"/>
      <c r="AZ479" s="474"/>
      <c r="BA479" s="474"/>
      <c r="BB479" s="474"/>
      <c r="BC479" s="474"/>
      <c r="BD479" s="474"/>
      <c r="BE479" s="474"/>
      <c r="BF479" s="474"/>
      <c r="BG479" s="474"/>
      <c r="BH479" s="474"/>
      <c r="BI479" s="474"/>
      <c r="BJ479" s="474"/>
      <c r="BK479" s="474"/>
      <c r="BL479" s="474"/>
      <c r="BM479" s="474"/>
      <c r="BN479" s="474"/>
      <c r="BO479" s="474"/>
      <c r="BP479" s="474"/>
      <c r="BQ479" s="474"/>
      <c r="BR479" s="474"/>
      <c r="BS479" s="474"/>
      <c r="BT479" s="474"/>
      <c r="BU479" s="474"/>
      <c r="BV479" s="474"/>
      <c r="BW479" s="474"/>
      <c r="BX479" s="474"/>
      <c r="BY479" s="474"/>
      <c r="BZ479" s="474"/>
      <c r="CA479" s="474"/>
      <c r="CB479" s="474"/>
      <c r="CC479" s="474"/>
      <c r="CD479" s="474"/>
      <c r="CE479" s="474"/>
      <c r="CF479" s="474"/>
      <c r="CG479" s="474"/>
      <c r="CH479" s="474"/>
      <c r="CI479" s="474"/>
      <c r="CJ479" s="474"/>
      <c r="CK479" s="474"/>
      <c r="CL479" s="474"/>
      <c r="CM479" s="474"/>
      <c r="CN479" s="474"/>
      <c r="CO479" s="474"/>
      <c r="CP479" s="474"/>
      <c r="CQ479" s="474"/>
      <c r="CR479" s="474"/>
      <c r="CS479" s="474"/>
      <c r="CT479" s="474"/>
      <c r="CU479" s="474"/>
      <c r="CV479" s="474"/>
      <c r="CW479" s="474"/>
      <c r="CX479" s="474"/>
    </row>
    <row r="480" spans="1:102" x14ac:dyDescent="0.25">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c r="W480" s="474"/>
      <c r="X480" s="474"/>
      <c r="Y480" s="474"/>
      <c r="Z480" s="474"/>
      <c r="AA480" s="474"/>
      <c r="AB480" s="474"/>
      <c r="AC480" s="474"/>
      <c r="AD480" s="474"/>
      <c r="AE480" s="474"/>
      <c r="AF480" s="474"/>
      <c r="AG480" s="474"/>
      <c r="AH480" s="474"/>
      <c r="AI480" s="474"/>
      <c r="AJ480" s="474"/>
      <c r="AK480" s="474"/>
      <c r="AL480" s="474"/>
      <c r="AM480" s="474"/>
      <c r="AN480" s="474"/>
      <c r="AO480" s="474"/>
      <c r="AP480" s="474"/>
      <c r="AQ480" s="474"/>
      <c r="AR480" s="474"/>
      <c r="AS480" s="474"/>
      <c r="AT480" s="474"/>
      <c r="AU480" s="474"/>
      <c r="AV480" s="474"/>
      <c r="AW480" s="474"/>
      <c r="AX480" s="474"/>
      <c r="AY480" s="474"/>
      <c r="AZ480" s="474"/>
      <c r="BA480" s="474"/>
      <c r="BB480" s="474"/>
      <c r="BC480" s="474"/>
      <c r="BD480" s="474"/>
      <c r="BE480" s="474"/>
      <c r="BF480" s="474"/>
      <c r="BG480" s="474"/>
      <c r="BH480" s="474"/>
      <c r="BI480" s="474"/>
      <c r="BJ480" s="474"/>
      <c r="BK480" s="474"/>
      <c r="BL480" s="474"/>
      <c r="BM480" s="474"/>
      <c r="BN480" s="474"/>
      <c r="BO480" s="474"/>
      <c r="BP480" s="474"/>
      <c r="BQ480" s="474"/>
      <c r="BR480" s="474"/>
      <c r="BS480" s="474"/>
      <c r="BT480" s="474"/>
      <c r="BU480" s="474"/>
      <c r="BV480" s="474"/>
      <c r="BW480" s="474"/>
      <c r="BX480" s="474"/>
      <c r="BY480" s="474"/>
      <c r="BZ480" s="474"/>
      <c r="CA480" s="474"/>
      <c r="CB480" s="474"/>
      <c r="CC480" s="474"/>
      <c r="CD480" s="474"/>
      <c r="CE480" s="474"/>
      <c r="CF480" s="474"/>
      <c r="CG480" s="474"/>
      <c r="CH480" s="474"/>
      <c r="CI480" s="474"/>
      <c r="CJ480" s="474"/>
      <c r="CK480" s="474"/>
      <c r="CL480" s="474"/>
      <c r="CM480" s="474"/>
      <c r="CN480" s="474"/>
      <c r="CO480" s="474"/>
      <c r="CP480" s="474"/>
      <c r="CQ480" s="474"/>
      <c r="CR480" s="474"/>
      <c r="CS480" s="474"/>
      <c r="CT480" s="474"/>
      <c r="CU480" s="474"/>
      <c r="CV480" s="474"/>
      <c r="CW480" s="474"/>
      <c r="CX480" s="474"/>
    </row>
    <row r="481" spans="1:102" x14ac:dyDescent="0.25">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c r="W481" s="474"/>
      <c r="X481" s="474"/>
      <c r="Y481" s="474"/>
      <c r="Z481" s="474"/>
      <c r="AA481" s="474"/>
      <c r="AB481" s="474"/>
      <c r="AC481" s="474"/>
      <c r="AD481" s="474"/>
      <c r="AE481" s="474"/>
      <c r="AF481" s="474"/>
      <c r="AG481" s="474"/>
      <c r="AH481" s="474"/>
      <c r="AI481" s="474"/>
      <c r="AJ481" s="474"/>
      <c r="AK481" s="474"/>
      <c r="AL481" s="474"/>
      <c r="AM481" s="474"/>
      <c r="AN481" s="474"/>
      <c r="AO481" s="474"/>
      <c r="AP481" s="474"/>
      <c r="AQ481" s="474"/>
      <c r="AR481" s="474"/>
      <c r="AS481" s="474"/>
      <c r="AT481" s="474"/>
      <c r="AU481" s="474"/>
      <c r="AV481" s="474"/>
      <c r="AW481" s="474"/>
      <c r="AX481" s="474"/>
      <c r="AY481" s="474"/>
      <c r="AZ481" s="474"/>
      <c r="BA481" s="474"/>
      <c r="BB481" s="474"/>
      <c r="BC481" s="474"/>
      <c r="BD481" s="474"/>
      <c r="BE481" s="474"/>
      <c r="BF481" s="474"/>
      <c r="BG481" s="474"/>
      <c r="BH481" s="474"/>
      <c r="BI481" s="474"/>
      <c r="BJ481" s="474"/>
      <c r="BK481" s="474"/>
      <c r="BL481" s="474"/>
      <c r="BM481" s="474"/>
      <c r="BN481" s="474"/>
      <c r="BO481" s="474"/>
      <c r="BP481" s="474"/>
      <c r="BQ481" s="474"/>
      <c r="BR481" s="474"/>
      <c r="BS481" s="474"/>
      <c r="BT481" s="474"/>
      <c r="BU481" s="474"/>
      <c r="BV481" s="474"/>
      <c r="BW481" s="474"/>
      <c r="BX481" s="474"/>
      <c r="BY481" s="474"/>
      <c r="BZ481" s="474"/>
      <c r="CA481" s="474"/>
      <c r="CB481" s="474"/>
      <c r="CC481" s="474"/>
      <c r="CD481" s="474"/>
      <c r="CE481" s="474"/>
      <c r="CF481" s="474"/>
      <c r="CG481" s="474"/>
      <c r="CH481" s="474"/>
      <c r="CI481" s="474"/>
      <c r="CJ481" s="474"/>
      <c r="CK481" s="474"/>
      <c r="CL481" s="474"/>
      <c r="CM481" s="474"/>
      <c r="CN481" s="474"/>
      <c r="CO481" s="474"/>
      <c r="CP481" s="474"/>
      <c r="CQ481" s="474"/>
      <c r="CR481" s="474"/>
      <c r="CS481" s="474"/>
      <c r="CT481" s="474"/>
      <c r="CU481" s="474"/>
      <c r="CV481" s="474"/>
      <c r="CW481" s="474"/>
      <c r="CX481" s="474"/>
    </row>
    <row r="482" spans="1:102" x14ac:dyDescent="0.25">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c r="W482" s="474"/>
      <c r="X482" s="474"/>
      <c r="Y482" s="474"/>
      <c r="Z482" s="474"/>
      <c r="AA482" s="474"/>
      <c r="AB482" s="474"/>
      <c r="AC482" s="474"/>
      <c r="AD482" s="474"/>
      <c r="AE482" s="474"/>
      <c r="AF482" s="474"/>
      <c r="AG482" s="474"/>
      <c r="AH482" s="474"/>
      <c r="AI482" s="474"/>
      <c r="AJ482" s="474"/>
      <c r="AK482" s="474"/>
      <c r="AL482" s="474"/>
      <c r="AM482" s="474"/>
      <c r="AN482" s="474"/>
      <c r="AO482" s="474"/>
      <c r="AP482" s="474"/>
      <c r="AQ482" s="474"/>
      <c r="AR482" s="474"/>
      <c r="AS482" s="474"/>
      <c r="AT482" s="474"/>
      <c r="AU482" s="474"/>
      <c r="AV482" s="474"/>
      <c r="AW482" s="474"/>
      <c r="AX482" s="474"/>
      <c r="AY482" s="474"/>
      <c r="AZ482" s="474"/>
      <c r="BA482" s="474"/>
      <c r="BB482" s="474"/>
      <c r="BC482" s="474"/>
      <c r="BD482" s="474"/>
      <c r="BE482" s="474"/>
      <c r="BF482" s="474"/>
      <c r="BG482" s="474"/>
      <c r="BH482" s="474"/>
      <c r="BI482" s="474"/>
      <c r="BJ482" s="474"/>
      <c r="BK482" s="474"/>
      <c r="BL482" s="474"/>
      <c r="BM482" s="474"/>
      <c r="BN482" s="474"/>
      <c r="BO482" s="474"/>
      <c r="BP482" s="474"/>
      <c r="BQ482" s="474"/>
      <c r="BR482" s="474"/>
      <c r="BS482" s="474"/>
      <c r="BT482" s="474"/>
      <c r="BU482" s="474"/>
      <c r="BV482" s="474"/>
      <c r="BW482" s="474"/>
      <c r="BX482" s="474"/>
      <c r="BY482" s="474"/>
      <c r="BZ482" s="474"/>
      <c r="CA482" s="474"/>
      <c r="CB482" s="474"/>
      <c r="CC482" s="474"/>
      <c r="CD482" s="474"/>
      <c r="CE482" s="474"/>
      <c r="CF482" s="474"/>
      <c r="CG482" s="474"/>
      <c r="CH482" s="474"/>
      <c r="CI482" s="474"/>
      <c r="CJ482" s="474"/>
      <c r="CK482" s="474"/>
      <c r="CL482" s="474"/>
      <c r="CM482" s="474"/>
      <c r="CN482" s="474"/>
      <c r="CO482" s="474"/>
      <c r="CP482" s="474"/>
      <c r="CQ482" s="474"/>
      <c r="CR482" s="474"/>
      <c r="CS482" s="474"/>
      <c r="CT482" s="474"/>
      <c r="CU482" s="474"/>
      <c r="CV482" s="474"/>
      <c r="CW482" s="474"/>
      <c r="CX482" s="474"/>
    </row>
    <row r="483" spans="1:102" x14ac:dyDescent="0.25">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c r="W483" s="474"/>
      <c r="X483" s="474"/>
      <c r="Y483" s="474"/>
      <c r="Z483" s="474"/>
      <c r="AA483" s="474"/>
      <c r="AB483" s="474"/>
      <c r="AC483" s="474"/>
      <c r="AD483" s="474"/>
      <c r="AE483" s="474"/>
      <c r="AF483" s="474"/>
      <c r="AG483" s="474"/>
      <c r="AH483" s="474"/>
      <c r="AI483" s="474"/>
      <c r="AJ483" s="474"/>
      <c r="AK483" s="474"/>
      <c r="AL483" s="474"/>
      <c r="AM483" s="474"/>
      <c r="AN483" s="474"/>
      <c r="AO483" s="474"/>
      <c r="AP483" s="474"/>
      <c r="AQ483" s="474"/>
      <c r="AR483" s="474"/>
      <c r="AS483" s="474"/>
      <c r="AT483" s="474"/>
      <c r="AU483" s="474"/>
      <c r="AV483" s="474"/>
      <c r="AW483" s="474"/>
      <c r="AX483" s="474"/>
      <c r="AY483" s="474"/>
      <c r="AZ483" s="474"/>
      <c r="BA483" s="474"/>
      <c r="BB483" s="474"/>
      <c r="BC483" s="474"/>
      <c r="BD483" s="474"/>
      <c r="BE483" s="474"/>
      <c r="BF483" s="474"/>
      <c r="BG483" s="474"/>
      <c r="BH483" s="474"/>
      <c r="BI483" s="474"/>
      <c r="BJ483" s="474"/>
      <c r="BK483" s="474"/>
      <c r="BL483" s="474"/>
      <c r="BM483" s="474"/>
      <c r="BN483" s="474"/>
      <c r="BO483" s="474"/>
      <c r="BP483" s="474"/>
      <c r="BQ483" s="474"/>
      <c r="BR483" s="474"/>
      <c r="BS483" s="474"/>
      <c r="BT483" s="474"/>
      <c r="BU483" s="474"/>
      <c r="BV483" s="474"/>
      <c r="BW483" s="474"/>
      <c r="BX483" s="474"/>
      <c r="BY483" s="474"/>
      <c r="BZ483" s="474"/>
      <c r="CA483" s="474"/>
      <c r="CB483" s="474"/>
      <c r="CC483" s="474"/>
      <c r="CD483" s="474"/>
      <c r="CE483" s="474"/>
      <c r="CF483" s="474"/>
      <c r="CG483" s="474"/>
      <c r="CH483" s="474"/>
      <c r="CI483" s="474"/>
      <c r="CJ483" s="474"/>
      <c r="CK483" s="474"/>
      <c r="CL483" s="474"/>
      <c r="CM483" s="474"/>
      <c r="CN483" s="474"/>
      <c r="CO483" s="474"/>
      <c r="CP483" s="474"/>
      <c r="CQ483" s="474"/>
      <c r="CR483" s="474"/>
      <c r="CS483" s="474"/>
      <c r="CT483" s="474"/>
      <c r="CU483" s="474"/>
      <c r="CV483" s="474"/>
      <c r="CW483" s="474"/>
      <c r="CX483" s="474"/>
    </row>
    <row r="484" spans="1:102" x14ac:dyDescent="0.25">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c r="W484" s="474"/>
      <c r="X484" s="474"/>
      <c r="Y484" s="474"/>
      <c r="Z484" s="474"/>
      <c r="AA484" s="474"/>
      <c r="AB484" s="474"/>
      <c r="AC484" s="474"/>
      <c r="AD484" s="474"/>
      <c r="AE484" s="474"/>
      <c r="AF484" s="474"/>
      <c r="AG484" s="474"/>
      <c r="AH484" s="474"/>
      <c r="AI484" s="474"/>
      <c r="AJ484" s="474"/>
      <c r="AK484" s="474"/>
      <c r="AL484" s="474"/>
      <c r="AM484" s="474"/>
      <c r="AN484" s="474"/>
      <c r="AO484" s="474"/>
      <c r="AP484" s="474"/>
      <c r="AQ484" s="474"/>
      <c r="AR484" s="474"/>
      <c r="AS484" s="474"/>
      <c r="AT484" s="474"/>
      <c r="AU484" s="474"/>
      <c r="AV484" s="474"/>
      <c r="AW484" s="474"/>
      <c r="AX484" s="474"/>
      <c r="AY484" s="474"/>
      <c r="AZ484" s="474"/>
      <c r="BA484" s="474"/>
      <c r="BB484" s="474"/>
      <c r="BC484" s="474"/>
      <c r="BD484" s="474"/>
      <c r="BE484" s="474"/>
      <c r="BF484" s="474"/>
      <c r="BG484" s="474"/>
      <c r="BH484" s="474"/>
      <c r="BI484" s="474"/>
      <c r="BJ484" s="474"/>
      <c r="BK484" s="474"/>
      <c r="BL484" s="474"/>
      <c r="BM484" s="474"/>
      <c r="BN484" s="474"/>
      <c r="BO484" s="474"/>
      <c r="BP484" s="474"/>
      <c r="BQ484" s="474"/>
      <c r="BR484" s="474"/>
      <c r="BS484" s="474"/>
      <c r="BT484" s="474"/>
      <c r="BU484" s="474"/>
      <c r="BV484" s="474"/>
      <c r="BW484" s="474"/>
      <c r="BX484" s="474"/>
      <c r="BY484" s="474"/>
      <c r="BZ484" s="474"/>
      <c r="CA484" s="474"/>
      <c r="CB484" s="474"/>
      <c r="CC484" s="474"/>
      <c r="CD484" s="474"/>
      <c r="CE484" s="474"/>
      <c r="CF484" s="474"/>
      <c r="CG484" s="474"/>
      <c r="CH484" s="474"/>
      <c r="CI484" s="474"/>
      <c r="CJ484" s="474"/>
      <c r="CK484" s="474"/>
      <c r="CL484" s="474"/>
      <c r="CM484" s="474"/>
      <c r="CN484" s="474"/>
      <c r="CO484" s="474"/>
      <c r="CP484" s="474"/>
      <c r="CQ484" s="474"/>
      <c r="CR484" s="474"/>
      <c r="CS484" s="474"/>
      <c r="CT484" s="474"/>
      <c r="CU484" s="474"/>
      <c r="CV484" s="474"/>
      <c r="CW484" s="474"/>
      <c r="CX484" s="474"/>
    </row>
    <row r="485" spans="1:102" x14ac:dyDescent="0.25">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c r="W485" s="474"/>
      <c r="X485" s="474"/>
      <c r="Y485" s="474"/>
      <c r="Z485" s="474"/>
      <c r="AA485" s="474"/>
      <c r="AB485" s="474"/>
      <c r="AC485" s="474"/>
      <c r="AD485" s="474"/>
      <c r="AE485" s="474"/>
      <c r="AF485" s="474"/>
      <c r="AG485" s="474"/>
      <c r="AH485" s="474"/>
      <c r="AI485" s="474"/>
      <c r="AJ485" s="474"/>
      <c r="AK485" s="474"/>
      <c r="AL485" s="474"/>
      <c r="AM485" s="474"/>
      <c r="AN485" s="474"/>
      <c r="AO485" s="474"/>
      <c r="AP485" s="474"/>
      <c r="AQ485" s="474"/>
      <c r="AR485" s="474"/>
      <c r="AS485" s="474"/>
      <c r="AT485" s="474"/>
      <c r="AU485" s="474"/>
      <c r="AV485" s="474"/>
      <c r="AW485" s="474"/>
      <c r="AX485" s="474"/>
      <c r="AY485" s="474"/>
      <c r="AZ485" s="474"/>
      <c r="BA485" s="474"/>
      <c r="BB485" s="474"/>
      <c r="BC485" s="474"/>
      <c r="BD485" s="474"/>
      <c r="BE485" s="474"/>
      <c r="BF485" s="474"/>
      <c r="BG485" s="474"/>
      <c r="BH485" s="474"/>
      <c r="BI485" s="474"/>
      <c r="BJ485" s="474"/>
      <c r="BK485" s="474"/>
      <c r="BL485" s="474"/>
      <c r="BM485" s="474"/>
      <c r="BN485" s="474"/>
      <c r="BO485" s="474"/>
      <c r="BP485" s="474"/>
      <c r="BQ485" s="474"/>
      <c r="BR485" s="474"/>
      <c r="BS485" s="474"/>
      <c r="BT485" s="474"/>
      <c r="BU485" s="474"/>
      <c r="BV485" s="474"/>
      <c r="BW485" s="474"/>
      <c r="BX485" s="474"/>
      <c r="BY485" s="474"/>
      <c r="BZ485" s="474"/>
      <c r="CA485" s="474"/>
      <c r="CB485" s="474"/>
      <c r="CC485" s="474"/>
      <c r="CD485" s="474"/>
      <c r="CE485" s="474"/>
      <c r="CF485" s="474"/>
      <c r="CG485" s="474"/>
      <c r="CH485" s="474"/>
      <c r="CI485" s="474"/>
      <c r="CJ485" s="474"/>
      <c r="CK485" s="474"/>
      <c r="CL485" s="474"/>
      <c r="CM485" s="474"/>
      <c r="CN485" s="474"/>
      <c r="CO485" s="474"/>
      <c r="CP485" s="474"/>
      <c r="CQ485" s="474"/>
      <c r="CR485" s="474"/>
      <c r="CS485" s="474"/>
      <c r="CT485" s="474"/>
      <c r="CU485" s="474"/>
      <c r="CV485" s="474"/>
      <c r="CW485" s="474"/>
      <c r="CX485" s="474"/>
    </row>
    <row r="486" spans="1:102" x14ac:dyDescent="0.25">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c r="W486" s="474"/>
      <c r="X486" s="474"/>
      <c r="Y486" s="474"/>
      <c r="Z486" s="474"/>
      <c r="AA486" s="474"/>
      <c r="AB486" s="474"/>
      <c r="AC486" s="474"/>
      <c r="AD486" s="474"/>
      <c r="AE486" s="474"/>
      <c r="AF486" s="474"/>
      <c r="AG486" s="474"/>
      <c r="AH486" s="474"/>
      <c r="AI486" s="474"/>
      <c r="AJ486" s="474"/>
      <c r="AK486" s="474"/>
      <c r="AL486" s="474"/>
      <c r="AM486" s="474"/>
      <c r="AN486" s="474"/>
      <c r="AO486" s="474"/>
      <c r="AP486" s="474"/>
      <c r="AQ486" s="474"/>
      <c r="AR486" s="474"/>
      <c r="AS486" s="474"/>
      <c r="AT486" s="474"/>
      <c r="AU486" s="474"/>
      <c r="AV486" s="474"/>
      <c r="AW486" s="474"/>
      <c r="AX486" s="474"/>
      <c r="AY486" s="474"/>
      <c r="AZ486" s="474"/>
      <c r="BA486" s="474"/>
      <c r="BB486" s="474"/>
      <c r="BC486" s="474"/>
      <c r="BD486" s="474"/>
      <c r="BE486" s="474"/>
      <c r="BF486" s="474"/>
      <c r="BG486" s="474"/>
      <c r="BH486" s="474"/>
      <c r="BI486" s="474"/>
      <c r="BJ486" s="474"/>
      <c r="BK486" s="474"/>
      <c r="BL486" s="474"/>
      <c r="BM486" s="474"/>
      <c r="BN486" s="474"/>
      <c r="BO486" s="474"/>
      <c r="BP486" s="474"/>
      <c r="BQ486" s="474"/>
      <c r="BR486" s="474"/>
      <c r="BS486" s="474"/>
      <c r="BT486" s="474"/>
      <c r="BU486" s="474"/>
      <c r="BV486" s="474"/>
      <c r="BW486" s="474"/>
      <c r="BX486" s="474"/>
      <c r="BY486" s="474"/>
      <c r="BZ486" s="474"/>
      <c r="CA486" s="474"/>
      <c r="CB486" s="474"/>
      <c r="CC486" s="474"/>
      <c r="CD486" s="474"/>
      <c r="CE486" s="474"/>
      <c r="CF486" s="474"/>
      <c r="CG486" s="474"/>
      <c r="CH486" s="474"/>
      <c r="CI486" s="474"/>
      <c r="CJ486" s="474"/>
      <c r="CK486" s="474"/>
      <c r="CL486" s="474"/>
      <c r="CM486" s="474"/>
      <c r="CN486" s="474"/>
      <c r="CO486" s="474"/>
      <c r="CP486" s="474"/>
      <c r="CQ486" s="474"/>
      <c r="CR486" s="474"/>
      <c r="CS486" s="474"/>
      <c r="CT486" s="474"/>
      <c r="CU486" s="474"/>
      <c r="CV486" s="474"/>
      <c r="CW486" s="474"/>
      <c r="CX486" s="474"/>
    </row>
    <row r="487" spans="1:102" x14ac:dyDescent="0.25">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c r="W487" s="474"/>
      <c r="X487" s="474"/>
      <c r="Y487" s="474"/>
      <c r="Z487" s="474"/>
      <c r="AA487" s="474"/>
      <c r="AB487" s="474"/>
      <c r="AC487" s="474"/>
      <c r="AD487" s="474"/>
      <c r="AE487" s="474"/>
      <c r="AF487" s="474"/>
      <c r="AG487" s="474"/>
      <c r="AH487" s="474"/>
      <c r="AI487" s="474"/>
      <c r="AJ487" s="474"/>
      <c r="AK487" s="474"/>
      <c r="AL487" s="474"/>
      <c r="AM487" s="474"/>
      <c r="AN487" s="474"/>
      <c r="AO487" s="474"/>
      <c r="AP487" s="474"/>
      <c r="AQ487" s="474"/>
      <c r="AR487" s="474"/>
      <c r="AS487" s="474"/>
      <c r="AT487" s="474"/>
      <c r="AU487" s="474"/>
      <c r="AV487" s="474"/>
      <c r="AW487" s="474"/>
      <c r="AX487" s="474"/>
      <c r="AY487" s="474"/>
      <c r="AZ487" s="474"/>
      <c r="BA487" s="474"/>
      <c r="BB487" s="474"/>
      <c r="BC487" s="474"/>
      <c r="BD487" s="474"/>
      <c r="BE487" s="474"/>
      <c r="BF487" s="474"/>
      <c r="BG487" s="474"/>
      <c r="BH487" s="474"/>
      <c r="BI487" s="474"/>
      <c r="BJ487" s="474"/>
      <c r="BK487" s="474"/>
      <c r="BL487" s="474"/>
      <c r="BM487" s="474"/>
      <c r="BN487" s="474"/>
      <c r="BO487" s="474"/>
      <c r="BP487" s="474"/>
      <c r="BQ487" s="474"/>
      <c r="BR487" s="474"/>
      <c r="BS487" s="474"/>
      <c r="BT487" s="474"/>
      <c r="BU487" s="474"/>
      <c r="BV487" s="474"/>
      <c r="BW487" s="474"/>
      <c r="BX487" s="474"/>
      <c r="BY487" s="474"/>
      <c r="BZ487" s="474"/>
      <c r="CA487" s="474"/>
      <c r="CB487" s="474"/>
      <c r="CC487" s="474"/>
      <c r="CD487" s="474"/>
      <c r="CE487" s="474"/>
      <c r="CF487" s="474"/>
      <c r="CG487" s="474"/>
      <c r="CH487" s="474"/>
      <c r="CI487" s="474"/>
      <c r="CJ487" s="474"/>
      <c r="CK487" s="474"/>
      <c r="CL487" s="474"/>
      <c r="CM487" s="474"/>
      <c r="CN487" s="474"/>
      <c r="CO487" s="474"/>
      <c r="CP487" s="474"/>
      <c r="CQ487" s="474"/>
      <c r="CR487" s="474"/>
      <c r="CS487" s="474"/>
      <c r="CT487" s="474"/>
      <c r="CU487" s="474"/>
      <c r="CV487" s="474"/>
      <c r="CW487" s="474"/>
      <c r="CX487" s="474"/>
    </row>
    <row r="488" spans="1:102" x14ac:dyDescent="0.25">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c r="W488" s="474"/>
      <c r="X488" s="474"/>
      <c r="Y488" s="474"/>
      <c r="Z488" s="474"/>
      <c r="AA488" s="474"/>
      <c r="AB488" s="474"/>
      <c r="AC488" s="474"/>
      <c r="AD488" s="474"/>
      <c r="AE488" s="474"/>
      <c r="AF488" s="474"/>
      <c r="AG488" s="474"/>
      <c r="AH488" s="474"/>
      <c r="AI488" s="474"/>
      <c r="AJ488" s="474"/>
      <c r="AK488" s="474"/>
      <c r="AL488" s="474"/>
      <c r="AM488" s="474"/>
      <c r="AN488" s="474"/>
      <c r="AO488" s="474"/>
      <c r="AP488" s="474"/>
      <c r="AQ488" s="474"/>
      <c r="AR488" s="474"/>
      <c r="AS488" s="474"/>
      <c r="AT488" s="474"/>
      <c r="AU488" s="474"/>
      <c r="AV488" s="474"/>
      <c r="AW488" s="474"/>
      <c r="AX488" s="474"/>
      <c r="AY488" s="474"/>
      <c r="AZ488" s="474"/>
      <c r="BA488" s="474"/>
      <c r="BB488" s="474"/>
      <c r="BC488" s="474"/>
      <c r="BD488" s="474"/>
      <c r="BE488" s="474"/>
      <c r="BF488" s="474"/>
      <c r="BG488" s="474"/>
      <c r="BH488" s="474"/>
      <c r="BI488" s="474"/>
      <c r="BJ488" s="474"/>
      <c r="BK488" s="474"/>
      <c r="BL488" s="474"/>
      <c r="BM488" s="474"/>
      <c r="BN488" s="474"/>
      <c r="BO488" s="474"/>
      <c r="BP488" s="474"/>
      <c r="BQ488" s="474"/>
      <c r="BR488" s="474"/>
      <c r="BS488" s="474"/>
      <c r="BT488" s="474"/>
      <c r="BU488" s="474"/>
      <c r="BV488" s="474"/>
      <c r="BW488" s="474"/>
      <c r="BX488" s="474"/>
      <c r="BY488" s="474"/>
      <c r="BZ488" s="474"/>
      <c r="CA488" s="474"/>
      <c r="CB488" s="474"/>
      <c r="CC488" s="474"/>
      <c r="CD488" s="474"/>
      <c r="CE488" s="474"/>
      <c r="CF488" s="474"/>
      <c r="CG488" s="474"/>
      <c r="CH488" s="474"/>
      <c r="CI488" s="474"/>
      <c r="CJ488" s="474"/>
      <c r="CK488" s="474"/>
      <c r="CL488" s="474"/>
      <c r="CM488" s="474"/>
      <c r="CN488" s="474"/>
      <c r="CO488" s="474"/>
      <c r="CP488" s="474"/>
      <c r="CQ488" s="474"/>
      <c r="CR488" s="474"/>
      <c r="CS488" s="474"/>
      <c r="CT488" s="474"/>
      <c r="CU488" s="474"/>
      <c r="CV488" s="474"/>
      <c r="CW488" s="474"/>
      <c r="CX488" s="474"/>
    </row>
    <row r="489" spans="1:102" x14ac:dyDescent="0.25">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c r="W489" s="474"/>
      <c r="X489" s="474"/>
      <c r="Y489" s="474"/>
      <c r="Z489" s="474"/>
      <c r="AA489" s="474"/>
      <c r="AB489" s="474"/>
      <c r="AC489" s="474"/>
      <c r="AD489" s="474"/>
      <c r="AE489" s="474"/>
      <c r="AF489" s="474"/>
      <c r="AG489" s="474"/>
      <c r="AH489" s="474"/>
      <c r="AI489" s="474"/>
      <c r="AJ489" s="474"/>
      <c r="AK489" s="474"/>
      <c r="AL489" s="474"/>
      <c r="AM489" s="474"/>
      <c r="AN489" s="474"/>
      <c r="AO489" s="474"/>
      <c r="AP489" s="474"/>
      <c r="AQ489" s="474"/>
      <c r="AR489" s="474"/>
      <c r="AS489" s="474"/>
      <c r="AT489" s="474"/>
      <c r="AU489" s="474"/>
      <c r="AV489" s="474"/>
      <c r="AW489" s="474"/>
      <c r="AX489" s="474"/>
      <c r="AY489" s="474"/>
      <c r="AZ489" s="474"/>
      <c r="BA489" s="474"/>
      <c r="BB489" s="474"/>
      <c r="BC489" s="474"/>
      <c r="BD489" s="474"/>
      <c r="BE489" s="474"/>
      <c r="BF489" s="474"/>
      <c r="BG489" s="474"/>
      <c r="BH489" s="474"/>
      <c r="BI489" s="474"/>
      <c r="BJ489" s="474"/>
      <c r="BK489" s="474"/>
      <c r="BL489" s="474"/>
      <c r="BM489" s="474"/>
      <c r="BN489" s="474"/>
      <c r="BO489" s="474"/>
      <c r="BP489" s="474"/>
      <c r="BQ489" s="474"/>
      <c r="BR489" s="474"/>
      <c r="BS489" s="474"/>
      <c r="BT489" s="474"/>
      <c r="BU489" s="474"/>
      <c r="BV489" s="474"/>
      <c r="BW489" s="474"/>
      <c r="BX489" s="474"/>
      <c r="BY489" s="474"/>
      <c r="BZ489" s="474"/>
      <c r="CA489" s="474"/>
      <c r="CB489" s="474"/>
      <c r="CC489" s="474"/>
      <c r="CD489" s="474"/>
      <c r="CE489" s="474"/>
      <c r="CF489" s="474"/>
      <c r="CG489" s="474"/>
      <c r="CH489" s="474"/>
      <c r="CI489" s="474"/>
      <c r="CJ489" s="474"/>
      <c r="CK489" s="474"/>
      <c r="CL489" s="474"/>
      <c r="CM489" s="474"/>
      <c r="CN489" s="474"/>
      <c r="CO489" s="474"/>
      <c r="CP489" s="474"/>
      <c r="CQ489" s="474"/>
      <c r="CR489" s="474"/>
      <c r="CS489" s="474"/>
      <c r="CT489" s="474"/>
      <c r="CU489" s="474"/>
      <c r="CV489" s="474"/>
      <c r="CW489" s="474"/>
      <c r="CX489" s="474"/>
    </row>
    <row r="490" spans="1:102" x14ac:dyDescent="0.25">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c r="W490" s="474"/>
      <c r="X490" s="474"/>
      <c r="Y490" s="474"/>
      <c r="Z490" s="474"/>
      <c r="AA490" s="474"/>
      <c r="AB490" s="474"/>
      <c r="AC490" s="474"/>
      <c r="AD490" s="474"/>
      <c r="AE490" s="474"/>
      <c r="AF490" s="474"/>
      <c r="AG490" s="474"/>
      <c r="AH490" s="474"/>
      <c r="AI490" s="474"/>
      <c r="AJ490" s="474"/>
      <c r="AK490" s="474"/>
      <c r="AL490" s="474"/>
      <c r="AM490" s="474"/>
      <c r="AN490" s="474"/>
      <c r="AO490" s="474"/>
      <c r="AP490" s="474"/>
      <c r="AQ490" s="474"/>
      <c r="AR490" s="474"/>
      <c r="AS490" s="474"/>
      <c r="AT490" s="474"/>
      <c r="AU490" s="474"/>
      <c r="AV490" s="474"/>
      <c r="AW490" s="474"/>
      <c r="AX490" s="474"/>
      <c r="AY490" s="474"/>
      <c r="AZ490" s="474"/>
      <c r="BA490" s="474"/>
      <c r="BB490" s="474"/>
      <c r="BC490" s="474"/>
      <c r="BD490" s="474"/>
      <c r="BE490" s="474"/>
      <c r="BF490" s="474"/>
      <c r="BG490" s="474"/>
      <c r="BH490" s="474"/>
      <c r="BI490" s="474"/>
      <c r="BJ490" s="474"/>
      <c r="BK490" s="474"/>
      <c r="BL490" s="474"/>
      <c r="BM490" s="474"/>
      <c r="BN490" s="474"/>
      <c r="BO490" s="474"/>
      <c r="BP490" s="474"/>
      <c r="BQ490" s="474"/>
      <c r="BR490" s="474"/>
      <c r="BS490" s="474"/>
      <c r="BT490" s="474"/>
      <c r="BU490" s="474"/>
      <c r="BV490" s="474"/>
      <c r="BW490" s="474"/>
      <c r="BX490" s="474"/>
      <c r="BY490" s="474"/>
      <c r="BZ490" s="474"/>
      <c r="CA490" s="474"/>
      <c r="CB490" s="474"/>
      <c r="CC490" s="474"/>
      <c r="CD490" s="474"/>
      <c r="CE490" s="474"/>
      <c r="CF490" s="474"/>
      <c r="CG490" s="474"/>
      <c r="CH490" s="474"/>
      <c r="CI490" s="474"/>
      <c r="CJ490" s="474"/>
      <c r="CK490" s="474"/>
      <c r="CL490" s="474"/>
      <c r="CM490" s="474"/>
      <c r="CN490" s="474"/>
      <c r="CO490" s="474"/>
      <c r="CP490" s="474"/>
      <c r="CQ490" s="474"/>
      <c r="CR490" s="474"/>
      <c r="CS490" s="474"/>
      <c r="CT490" s="474"/>
      <c r="CU490" s="474"/>
      <c r="CV490" s="474"/>
      <c r="CW490" s="474"/>
      <c r="CX490" s="474"/>
    </row>
    <row r="491" spans="1:102" x14ac:dyDescent="0.25">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c r="W491" s="474"/>
      <c r="X491" s="474"/>
      <c r="Y491" s="474"/>
      <c r="Z491" s="474"/>
      <c r="AA491" s="474"/>
      <c r="AB491" s="474"/>
      <c r="AC491" s="474"/>
      <c r="AD491" s="474"/>
      <c r="AE491" s="474"/>
      <c r="AF491" s="474"/>
      <c r="AG491" s="474"/>
      <c r="AH491" s="474"/>
      <c r="AI491" s="474"/>
      <c r="AJ491" s="474"/>
      <c r="AK491" s="474"/>
      <c r="AL491" s="474"/>
      <c r="AM491" s="474"/>
      <c r="AN491" s="474"/>
      <c r="AO491" s="474"/>
      <c r="AP491" s="474"/>
      <c r="AQ491" s="474"/>
      <c r="AR491" s="474"/>
      <c r="AS491" s="474"/>
      <c r="AT491" s="474"/>
      <c r="AU491" s="474"/>
      <c r="AV491" s="474"/>
      <c r="AW491" s="474"/>
      <c r="AX491" s="474"/>
      <c r="AY491" s="474"/>
      <c r="AZ491" s="474"/>
      <c r="BA491" s="474"/>
      <c r="BB491" s="474"/>
      <c r="BC491" s="474"/>
      <c r="BD491" s="474"/>
      <c r="BE491" s="474"/>
      <c r="BF491" s="474"/>
      <c r="BG491" s="474"/>
      <c r="BH491" s="474"/>
      <c r="BI491" s="474"/>
      <c r="BJ491" s="474"/>
      <c r="BK491" s="474"/>
      <c r="BL491" s="474"/>
      <c r="BM491" s="474"/>
      <c r="BN491" s="474"/>
      <c r="BO491" s="474"/>
      <c r="BP491" s="474"/>
      <c r="BQ491" s="474"/>
      <c r="BR491" s="474"/>
      <c r="BS491" s="474"/>
      <c r="BT491" s="474"/>
      <c r="BU491" s="474"/>
      <c r="BV491" s="474"/>
      <c r="BW491" s="474"/>
      <c r="BX491" s="474"/>
      <c r="BY491" s="474"/>
      <c r="BZ491" s="474"/>
      <c r="CA491" s="474"/>
      <c r="CB491" s="474"/>
      <c r="CC491" s="474"/>
      <c r="CD491" s="474"/>
      <c r="CE491" s="474"/>
      <c r="CF491" s="474"/>
      <c r="CG491" s="474"/>
      <c r="CH491" s="474"/>
      <c r="CI491" s="474"/>
      <c r="CJ491" s="474"/>
      <c r="CK491" s="474"/>
      <c r="CL491" s="474"/>
      <c r="CM491" s="474"/>
      <c r="CN491" s="474"/>
      <c r="CO491" s="474"/>
      <c r="CP491" s="474"/>
      <c r="CQ491" s="474"/>
      <c r="CR491" s="474"/>
      <c r="CS491" s="474"/>
      <c r="CT491" s="474"/>
      <c r="CU491" s="474"/>
      <c r="CV491" s="474"/>
      <c r="CW491" s="474"/>
      <c r="CX491" s="474"/>
    </row>
    <row r="492" spans="1:102" x14ac:dyDescent="0.25">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c r="W492" s="474"/>
      <c r="X492" s="474"/>
      <c r="Y492" s="474"/>
      <c r="Z492" s="474"/>
      <c r="AA492" s="474"/>
      <c r="AB492" s="474"/>
      <c r="AC492" s="474"/>
      <c r="AD492" s="474"/>
      <c r="AE492" s="474"/>
      <c r="AF492" s="474"/>
      <c r="AG492" s="474"/>
      <c r="AH492" s="474"/>
      <c r="AI492" s="474"/>
      <c r="AJ492" s="474"/>
      <c r="AK492" s="474"/>
      <c r="AL492" s="474"/>
      <c r="AM492" s="474"/>
      <c r="AN492" s="474"/>
      <c r="AO492" s="474"/>
      <c r="AP492" s="474"/>
      <c r="AQ492" s="474"/>
      <c r="AR492" s="474"/>
      <c r="AS492" s="474"/>
      <c r="AT492" s="474"/>
      <c r="AU492" s="474"/>
      <c r="AV492" s="474"/>
      <c r="AW492" s="474"/>
      <c r="AX492" s="474"/>
      <c r="AY492" s="474"/>
      <c r="AZ492" s="474"/>
      <c r="BA492" s="474"/>
      <c r="BB492" s="474"/>
      <c r="BC492" s="474"/>
      <c r="BD492" s="474"/>
      <c r="BE492" s="474"/>
      <c r="BF492" s="474"/>
      <c r="BG492" s="474"/>
      <c r="BH492" s="474"/>
      <c r="BI492" s="474"/>
      <c r="BJ492" s="474"/>
      <c r="BK492" s="474"/>
      <c r="BL492" s="474"/>
      <c r="BM492" s="474"/>
      <c r="BN492" s="474"/>
      <c r="BO492" s="474"/>
      <c r="BP492" s="474"/>
      <c r="BQ492" s="474"/>
      <c r="BR492" s="474"/>
      <c r="BS492" s="474"/>
      <c r="BT492" s="474"/>
      <c r="BU492" s="474"/>
      <c r="BV492" s="474"/>
      <c r="BW492" s="474"/>
      <c r="BX492" s="474"/>
      <c r="BY492" s="474"/>
      <c r="BZ492" s="474"/>
      <c r="CA492" s="474"/>
      <c r="CB492" s="474"/>
      <c r="CC492" s="474"/>
      <c r="CD492" s="474"/>
      <c r="CE492" s="474"/>
      <c r="CF492" s="474"/>
      <c r="CG492" s="474"/>
      <c r="CH492" s="474"/>
      <c r="CI492" s="474"/>
      <c r="CJ492" s="474"/>
      <c r="CK492" s="474"/>
      <c r="CL492" s="474"/>
      <c r="CM492" s="474"/>
      <c r="CN492" s="474"/>
      <c r="CO492" s="474"/>
      <c r="CP492" s="474"/>
      <c r="CQ492" s="474"/>
      <c r="CR492" s="474"/>
      <c r="CS492" s="474"/>
      <c r="CT492" s="474"/>
      <c r="CU492" s="474"/>
      <c r="CV492" s="474"/>
      <c r="CW492" s="474"/>
      <c r="CX492" s="474"/>
    </row>
    <row r="493" spans="1:102" x14ac:dyDescent="0.25">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c r="W493" s="474"/>
      <c r="X493" s="474"/>
      <c r="Y493" s="474"/>
      <c r="Z493" s="474"/>
      <c r="AA493" s="474"/>
      <c r="AB493" s="474"/>
      <c r="AC493" s="474"/>
      <c r="AD493" s="474"/>
      <c r="AE493" s="474"/>
      <c r="AF493" s="474"/>
      <c r="AG493" s="474"/>
      <c r="AH493" s="474"/>
      <c r="AI493" s="474"/>
      <c r="AJ493" s="474"/>
      <c r="AK493" s="474"/>
      <c r="AL493" s="474"/>
      <c r="AM493" s="474"/>
      <c r="AN493" s="474"/>
      <c r="AO493" s="474"/>
      <c r="AP493" s="474"/>
      <c r="AQ493" s="474"/>
      <c r="AR493" s="474"/>
      <c r="AS493" s="474"/>
      <c r="AT493" s="474"/>
      <c r="AU493" s="474"/>
      <c r="AV493" s="474"/>
      <c r="AW493" s="474"/>
      <c r="AX493" s="474"/>
      <c r="AY493" s="474"/>
      <c r="AZ493" s="474"/>
      <c r="BA493" s="474"/>
      <c r="BB493" s="474"/>
      <c r="BC493" s="474"/>
      <c r="BD493" s="474"/>
      <c r="BE493" s="474"/>
      <c r="BF493" s="474"/>
      <c r="BG493" s="474"/>
      <c r="BH493" s="474"/>
      <c r="BI493" s="474"/>
      <c r="BJ493" s="474"/>
      <c r="BK493" s="474"/>
      <c r="BL493" s="474"/>
      <c r="BM493" s="474"/>
      <c r="BN493" s="474"/>
      <c r="BO493" s="474"/>
      <c r="BP493" s="474"/>
      <c r="BQ493" s="474"/>
      <c r="BR493" s="474"/>
      <c r="BS493" s="474"/>
      <c r="BT493" s="474"/>
      <c r="BU493" s="474"/>
      <c r="BV493" s="474"/>
      <c r="BW493" s="474"/>
      <c r="BX493" s="474"/>
      <c r="BY493" s="474"/>
      <c r="BZ493" s="474"/>
      <c r="CA493" s="474"/>
      <c r="CB493" s="474"/>
      <c r="CC493" s="474"/>
      <c r="CD493" s="474"/>
      <c r="CE493" s="474"/>
      <c r="CF493" s="474"/>
      <c r="CG493" s="474"/>
      <c r="CH493" s="474"/>
      <c r="CI493" s="474"/>
      <c r="CJ493" s="474"/>
      <c r="CK493" s="474"/>
      <c r="CL493" s="474"/>
      <c r="CM493" s="474"/>
      <c r="CN493" s="474"/>
      <c r="CO493" s="474"/>
      <c r="CP493" s="474"/>
      <c r="CQ493" s="474"/>
      <c r="CR493" s="474"/>
      <c r="CS493" s="474"/>
      <c r="CT493" s="474"/>
      <c r="CU493" s="474"/>
      <c r="CV493" s="474"/>
      <c r="CW493" s="474"/>
      <c r="CX493" s="474"/>
    </row>
    <row r="494" spans="1:102" x14ac:dyDescent="0.25">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c r="W494" s="474"/>
      <c r="X494" s="474"/>
      <c r="Y494" s="474"/>
      <c r="Z494" s="474"/>
      <c r="AA494" s="474"/>
      <c r="AB494" s="474"/>
      <c r="AC494" s="474"/>
      <c r="AD494" s="474"/>
      <c r="AE494" s="474"/>
      <c r="AF494" s="474"/>
      <c r="AG494" s="474"/>
      <c r="AH494" s="474"/>
      <c r="AI494" s="474"/>
      <c r="AJ494" s="474"/>
      <c r="AK494" s="474"/>
      <c r="AL494" s="474"/>
      <c r="AM494" s="474"/>
      <c r="AN494" s="474"/>
      <c r="AO494" s="474"/>
      <c r="AP494" s="474"/>
      <c r="AQ494" s="474"/>
      <c r="AR494" s="474"/>
      <c r="AS494" s="474"/>
      <c r="AT494" s="474"/>
      <c r="AU494" s="474"/>
      <c r="AV494" s="474"/>
      <c r="AW494" s="474"/>
      <c r="AX494" s="474"/>
      <c r="AY494" s="474"/>
      <c r="AZ494" s="474"/>
      <c r="BA494" s="474"/>
      <c r="BB494" s="474"/>
      <c r="BC494" s="474"/>
      <c r="BD494" s="474"/>
      <c r="BE494" s="474"/>
      <c r="BF494" s="474"/>
      <c r="BG494" s="474"/>
      <c r="BH494" s="474"/>
      <c r="BI494" s="474"/>
      <c r="BJ494" s="474"/>
      <c r="BK494" s="474"/>
      <c r="BL494" s="474"/>
      <c r="BM494" s="474"/>
      <c r="BN494" s="474"/>
      <c r="BO494" s="474"/>
      <c r="BP494" s="474"/>
      <c r="BQ494" s="474"/>
      <c r="BR494" s="474"/>
      <c r="BS494" s="474"/>
      <c r="BT494" s="474"/>
      <c r="BU494" s="474"/>
      <c r="BV494" s="474"/>
      <c r="BW494" s="474"/>
      <c r="BX494" s="474"/>
      <c r="BY494" s="474"/>
      <c r="BZ494" s="474"/>
      <c r="CA494" s="474"/>
      <c r="CB494" s="474"/>
      <c r="CC494" s="474"/>
      <c r="CD494" s="474"/>
      <c r="CE494" s="474"/>
      <c r="CF494" s="474"/>
      <c r="CG494" s="474"/>
      <c r="CH494" s="474"/>
      <c r="CI494" s="474"/>
      <c r="CJ494" s="474"/>
      <c r="CK494" s="474"/>
      <c r="CL494" s="474"/>
      <c r="CM494" s="474"/>
      <c r="CN494" s="474"/>
      <c r="CO494" s="474"/>
      <c r="CP494" s="474"/>
      <c r="CQ494" s="474"/>
      <c r="CR494" s="474"/>
      <c r="CS494" s="474"/>
      <c r="CT494" s="474"/>
      <c r="CU494" s="474"/>
      <c r="CV494" s="474"/>
      <c r="CW494" s="474"/>
      <c r="CX494" s="474"/>
    </row>
    <row r="495" spans="1:102" x14ac:dyDescent="0.25">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c r="W495" s="474"/>
      <c r="X495" s="474"/>
      <c r="Y495" s="474"/>
      <c r="Z495" s="474"/>
      <c r="AA495" s="474"/>
      <c r="AB495" s="474"/>
      <c r="AC495" s="474"/>
      <c r="AD495" s="474"/>
      <c r="AE495" s="474"/>
      <c r="AF495" s="474"/>
      <c r="AG495" s="474"/>
      <c r="AH495" s="474"/>
      <c r="AI495" s="474"/>
      <c r="AJ495" s="474"/>
      <c r="AK495" s="474"/>
      <c r="AL495" s="474"/>
      <c r="AM495" s="474"/>
      <c r="AN495" s="474"/>
      <c r="AO495" s="474"/>
      <c r="AP495" s="474"/>
      <c r="AQ495" s="474"/>
      <c r="AR495" s="474"/>
      <c r="AS495" s="474"/>
      <c r="AT495" s="474"/>
      <c r="AU495" s="474"/>
      <c r="AV495" s="474"/>
      <c r="AW495" s="474"/>
      <c r="AX495" s="474"/>
      <c r="AY495" s="474"/>
      <c r="AZ495" s="474"/>
      <c r="BA495" s="474"/>
      <c r="BB495" s="474"/>
      <c r="BC495" s="474"/>
      <c r="BD495" s="474"/>
      <c r="BE495" s="474"/>
      <c r="BF495" s="474"/>
      <c r="BG495" s="474"/>
      <c r="BH495" s="474"/>
      <c r="BI495" s="474"/>
      <c r="BJ495" s="474"/>
      <c r="BK495" s="474"/>
      <c r="BL495" s="474"/>
      <c r="BM495" s="474"/>
      <c r="BN495" s="474"/>
      <c r="BO495" s="474"/>
      <c r="BP495" s="474"/>
      <c r="BQ495" s="474"/>
      <c r="BR495" s="474"/>
      <c r="BS495" s="474"/>
      <c r="BT495" s="474"/>
      <c r="BU495" s="474"/>
      <c r="BV495" s="474"/>
      <c r="BW495" s="474"/>
      <c r="BX495" s="474"/>
      <c r="BY495" s="474"/>
      <c r="BZ495" s="474"/>
      <c r="CA495" s="474"/>
      <c r="CB495" s="474"/>
      <c r="CC495" s="474"/>
      <c r="CD495" s="474"/>
      <c r="CE495" s="474"/>
      <c r="CF495" s="474"/>
      <c r="CG495" s="474"/>
      <c r="CH495" s="474"/>
      <c r="CI495" s="474"/>
      <c r="CJ495" s="474"/>
      <c r="CK495" s="474"/>
      <c r="CL495" s="474"/>
      <c r="CM495" s="474"/>
      <c r="CN495" s="474"/>
      <c r="CO495" s="474"/>
      <c r="CP495" s="474"/>
      <c r="CQ495" s="474"/>
      <c r="CR495" s="474"/>
      <c r="CS495" s="474"/>
      <c r="CT495" s="474"/>
      <c r="CU495" s="474"/>
      <c r="CV495" s="474"/>
      <c r="CW495" s="474"/>
      <c r="CX495" s="474"/>
    </row>
    <row r="496" spans="1:102" x14ac:dyDescent="0.25">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c r="W496" s="474"/>
      <c r="X496" s="474"/>
      <c r="Y496" s="474"/>
      <c r="Z496" s="474"/>
      <c r="AA496" s="474"/>
      <c r="AB496" s="474"/>
      <c r="AC496" s="474"/>
      <c r="AD496" s="474"/>
      <c r="AE496" s="474"/>
      <c r="AF496" s="474"/>
      <c r="AG496" s="474"/>
      <c r="AH496" s="474"/>
      <c r="AI496" s="474"/>
      <c r="AJ496" s="474"/>
      <c r="AK496" s="474"/>
      <c r="AL496" s="474"/>
      <c r="AM496" s="474"/>
      <c r="AN496" s="474"/>
      <c r="AO496" s="474"/>
      <c r="AP496" s="474"/>
      <c r="AQ496" s="474"/>
      <c r="AR496" s="474"/>
      <c r="AS496" s="474"/>
      <c r="AT496" s="474"/>
      <c r="AU496" s="474"/>
      <c r="AV496" s="474"/>
      <c r="AW496" s="474"/>
      <c r="AX496" s="474"/>
      <c r="AY496" s="474"/>
      <c r="AZ496" s="474"/>
      <c r="BA496" s="474"/>
      <c r="BB496" s="474"/>
      <c r="BC496" s="474"/>
      <c r="BD496" s="474"/>
      <c r="BE496" s="474"/>
      <c r="BF496" s="474"/>
      <c r="BG496" s="474"/>
      <c r="BH496" s="474"/>
      <c r="BI496" s="474"/>
      <c r="BJ496" s="474"/>
      <c r="BK496" s="474"/>
      <c r="BL496" s="474"/>
      <c r="BM496" s="474"/>
      <c r="BN496" s="474"/>
      <c r="BO496" s="474"/>
      <c r="BP496" s="474"/>
      <c r="BQ496" s="474"/>
      <c r="BR496" s="474"/>
      <c r="BS496" s="474"/>
      <c r="BT496" s="474"/>
      <c r="BU496" s="474"/>
      <c r="BV496" s="474"/>
      <c r="BW496" s="474"/>
      <c r="BX496" s="474"/>
      <c r="BY496" s="474"/>
      <c r="BZ496" s="474"/>
      <c r="CA496" s="474"/>
      <c r="CB496" s="474"/>
      <c r="CC496" s="474"/>
      <c r="CD496" s="474"/>
      <c r="CE496" s="474"/>
      <c r="CF496" s="474"/>
      <c r="CG496" s="474"/>
      <c r="CH496" s="474"/>
      <c r="CI496" s="474"/>
      <c r="CJ496" s="474"/>
      <c r="CK496" s="474"/>
      <c r="CL496" s="474"/>
      <c r="CM496" s="474"/>
      <c r="CN496" s="474"/>
      <c r="CO496" s="474"/>
      <c r="CP496" s="474"/>
      <c r="CQ496" s="474"/>
      <c r="CR496" s="474"/>
      <c r="CS496" s="474"/>
      <c r="CT496" s="474"/>
      <c r="CU496" s="474"/>
      <c r="CV496" s="474"/>
      <c r="CW496" s="474"/>
      <c r="CX496" s="474"/>
    </row>
    <row r="497" spans="1:102" x14ac:dyDescent="0.25">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c r="W497" s="474"/>
      <c r="X497" s="474"/>
      <c r="Y497" s="474"/>
      <c r="Z497" s="474"/>
      <c r="AA497" s="474"/>
      <c r="AB497" s="474"/>
      <c r="AC497" s="474"/>
      <c r="AD497" s="474"/>
      <c r="AE497" s="474"/>
      <c r="AF497" s="474"/>
      <c r="AG497" s="474"/>
      <c r="AH497" s="474"/>
      <c r="AI497" s="474"/>
      <c r="AJ497" s="474"/>
      <c r="AK497" s="474"/>
      <c r="AL497" s="474"/>
      <c r="AM497" s="474"/>
      <c r="AN497" s="474"/>
      <c r="AO497" s="474"/>
      <c r="AP497" s="474"/>
      <c r="AQ497" s="474"/>
      <c r="AR497" s="474"/>
      <c r="AS497" s="474"/>
      <c r="AT497" s="474"/>
      <c r="AU497" s="474"/>
      <c r="AV497" s="474"/>
      <c r="AW497" s="474"/>
      <c r="AX497" s="474"/>
      <c r="AY497" s="474"/>
      <c r="AZ497" s="474"/>
      <c r="BA497" s="474"/>
      <c r="BB497" s="474"/>
      <c r="BC497" s="474"/>
      <c r="BD497" s="474"/>
      <c r="BE497" s="474"/>
      <c r="BF497" s="474"/>
      <c r="BG497" s="474"/>
      <c r="BH497" s="474"/>
      <c r="BI497" s="474"/>
      <c r="BJ497" s="474"/>
      <c r="BK497" s="474"/>
      <c r="BL497" s="474"/>
      <c r="BM497" s="474"/>
      <c r="BN497" s="474"/>
      <c r="BO497" s="474"/>
      <c r="BP497" s="474"/>
      <c r="BQ497" s="474"/>
      <c r="BR497" s="474"/>
      <c r="BS497" s="474"/>
      <c r="BT497" s="474"/>
      <c r="BU497" s="474"/>
      <c r="BV497" s="474"/>
      <c r="BW497" s="474"/>
      <c r="BX497" s="474"/>
      <c r="BY497" s="474"/>
      <c r="BZ497" s="474"/>
      <c r="CA497" s="474"/>
      <c r="CB497" s="474"/>
      <c r="CC497" s="474"/>
      <c r="CD497" s="474"/>
      <c r="CE497" s="474"/>
      <c r="CF497" s="474"/>
      <c r="CG497" s="474"/>
      <c r="CH497" s="474"/>
      <c r="CI497" s="474"/>
      <c r="CJ497" s="474"/>
      <c r="CK497" s="474"/>
      <c r="CL497" s="474"/>
      <c r="CM497" s="474"/>
      <c r="CN497" s="474"/>
      <c r="CO497" s="474"/>
      <c r="CP497" s="474"/>
      <c r="CQ497" s="474"/>
      <c r="CR497" s="474"/>
      <c r="CS497" s="474"/>
      <c r="CT497" s="474"/>
      <c r="CU497" s="474"/>
      <c r="CV497" s="474"/>
      <c r="CW497" s="474"/>
      <c r="CX497" s="474"/>
    </row>
    <row r="498" spans="1:102" x14ac:dyDescent="0.25">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c r="W498" s="474"/>
      <c r="X498" s="474"/>
      <c r="Y498" s="474"/>
      <c r="Z498" s="474"/>
      <c r="AA498" s="474"/>
      <c r="AB498" s="474"/>
      <c r="AC498" s="474"/>
      <c r="AD498" s="474"/>
      <c r="AE498" s="474"/>
      <c r="AF498" s="474"/>
      <c r="AG498" s="474"/>
      <c r="AH498" s="474"/>
      <c r="AI498" s="474"/>
      <c r="AJ498" s="474"/>
      <c r="AK498" s="474"/>
      <c r="AL498" s="474"/>
      <c r="AM498" s="474"/>
      <c r="AN498" s="474"/>
      <c r="AO498" s="474"/>
      <c r="AP498" s="474"/>
      <c r="AQ498" s="474"/>
      <c r="AR498" s="474"/>
      <c r="AS498" s="474"/>
      <c r="AT498" s="474"/>
      <c r="AU498" s="474"/>
      <c r="AV498" s="474"/>
      <c r="AW498" s="474"/>
      <c r="AX498" s="474"/>
      <c r="AY498" s="474"/>
      <c r="AZ498" s="474"/>
      <c r="BA498" s="474"/>
      <c r="BB498" s="474"/>
      <c r="BC498" s="474"/>
      <c r="BD498" s="474"/>
      <c r="BE498" s="474"/>
      <c r="BF498" s="474"/>
      <c r="BG498" s="474"/>
      <c r="BH498" s="474"/>
      <c r="BI498" s="474"/>
      <c r="BJ498" s="474"/>
      <c r="BK498" s="474"/>
      <c r="BL498" s="474"/>
      <c r="BM498" s="474"/>
      <c r="BN498" s="474"/>
      <c r="BO498" s="474"/>
      <c r="BP498" s="474"/>
      <c r="BQ498" s="474"/>
      <c r="BR498" s="474"/>
      <c r="BS498" s="474"/>
      <c r="BT498" s="474"/>
      <c r="BU498" s="474"/>
      <c r="BV498" s="474"/>
      <c r="BW498" s="474"/>
      <c r="BX498" s="474"/>
      <c r="BY498" s="474"/>
      <c r="BZ498" s="474"/>
      <c r="CA498" s="474"/>
      <c r="CB498" s="474"/>
      <c r="CC498" s="474"/>
      <c r="CD498" s="474"/>
      <c r="CE498" s="474"/>
      <c r="CF498" s="474"/>
      <c r="CG498" s="474"/>
      <c r="CH498" s="474"/>
      <c r="CI498" s="474"/>
      <c r="CJ498" s="474"/>
      <c r="CK498" s="474"/>
      <c r="CL498" s="474"/>
      <c r="CM498" s="474"/>
      <c r="CN498" s="474"/>
      <c r="CO498" s="474"/>
      <c r="CP498" s="474"/>
      <c r="CQ498" s="474"/>
      <c r="CR498" s="474"/>
      <c r="CS498" s="474"/>
      <c r="CT498" s="474"/>
      <c r="CU498" s="474"/>
      <c r="CV498" s="474"/>
      <c r="CW498" s="474"/>
      <c r="CX498" s="474"/>
    </row>
    <row r="499" spans="1:102" x14ac:dyDescent="0.25">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c r="W499" s="474"/>
      <c r="X499" s="474"/>
      <c r="Y499" s="474"/>
      <c r="Z499" s="474"/>
      <c r="AA499" s="474"/>
      <c r="AB499" s="474"/>
      <c r="AC499" s="474"/>
      <c r="AD499" s="474"/>
      <c r="AE499" s="474"/>
      <c r="AF499" s="474"/>
      <c r="AG499" s="474"/>
      <c r="AH499" s="474"/>
      <c r="AI499" s="474"/>
      <c r="AJ499" s="474"/>
      <c r="AK499" s="474"/>
      <c r="AL499" s="474"/>
      <c r="AM499" s="474"/>
      <c r="AN499" s="474"/>
      <c r="AO499" s="474"/>
      <c r="AP499" s="474"/>
      <c r="AQ499" s="474"/>
      <c r="AR499" s="474"/>
      <c r="AS499" s="474"/>
      <c r="AT499" s="474"/>
      <c r="AU499" s="474"/>
      <c r="AV499" s="474"/>
      <c r="AW499" s="474"/>
      <c r="AX499" s="474"/>
      <c r="AY499" s="474"/>
      <c r="AZ499" s="474"/>
      <c r="BA499" s="474"/>
      <c r="BB499" s="474"/>
      <c r="BC499" s="474"/>
      <c r="BD499" s="474"/>
      <c r="BE499" s="474"/>
      <c r="BF499" s="474"/>
      <c r="BG499" s="474"/>
      <c r="BH499" s="474"/>
      <c r="BI499" s="474"/>
      <c r="BJ499" s="474"/>
      <c r="BK499" s="474"/>
      <c r="BL499" s="474"/>
      <c r="BM499" s="474"/>
      <c r="BN499" s="474"/>
      <c r="BO499" s="474"/>
      <c r="BP499" s="474"/>
      <c r="BQ499" s="474"/>
      <c r="BR499" s="474"/>
      <c r="BS499" s="474"/>
      <c r="BT499" s="474"/>
      <c r="BU499" s="474"/>
      <c r="BV499" s="474"/>
      <c r="BW499" s="474"/>
      <c r="BX499" s="474"/>
      <c r="BY499" s="474"/>
      <c r="BZ499" s="474"/>
      <c r="CA499" s="474"/>
      <c r="CB499" s="474"/>
      <c r="CC499" s="474"/>
      <c r="CD499" s="474"/>
      <c r="CE499" s="474"/>
      <c r="CF499" s="474"/>
      <c r="CG499" s="474"/>
      <c r="CH499" s="474"/>
      <c r="CI499" s="474"/>
      <c r="CJ499" s="474"/>
      <c r="CK499" s="474"/>
      <c r="CL499" s="474"/>
      <c r="CM499" s="474"/>
      <c r="CN499" s="474"/>
      <c r="CO499" s="474"/>
      <c r="CP499" s="474"/>
      <c r="CQ499" s="474"/>
      <c r="CR499" s="474"/>
      <c r="CS499" s="474"/>
      <c r="CT499" s="474"/>
      <c r="CU499" s="474"/>
      <c r="CV499" s="474"/>
      <c r="CW499" s="474"/>
      <c r="CX499" s="474"/>
    </row>
    <row r="500" spans="1:102" x14ac:dyDescent="0.25">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c r="W500" s="474"/>
      <c r="X500" s="474"/>
      <c r="Y500" s="474"/>
      <c r="Z500" s="474"/>
      <c r="AA500" s="474"/>
      <c r="AB500" s="474"/>
      <c r="AC500" s="474"/>
      <c r="AD500" s="474"/>
      <c r="AE500" s="474"/>
      <c r="AF500" s="474"/>
      <c r="AG500" s="474"/>
      <c r="AH500" s="474"/>
      <c r="AI500" s="474"/>
      <c r="AJ500" s="474"/>
      <c r="AK500" s="474"/>
      <c r="AL500" s="474"/>
      <c r="AM500" s="474"/>
      <c r="AN500" s="474"/>
      <c r="AO500" s="474"/>
      <c r="AP500" s="474"/>
      <c r="AQ500" s="474"/>
      <c r="AR500" s="474"/>
      <c r="AS500" s="474"/>
      <c r="AT500" s="474"/>
      <c r="AU500" s="474"/>
      <c r="AV500" s="474"/>
      <c r="AW500" s="474"/>
      <c r="AX500" s="474"/>
      <c r="AY500" s="474"/>
      <c r="AZ500" s="474"/>
      <c r="BA500" s="474"/>
      <c r="BB500" s="474"/>
      <c r="BC500" s="474"/>
      <c r="BD500" s="474"/>
      <c r="BE500" s="474"/>
      <c r="BF500" s="474"/>
      <c r="BG500" s="474"/>
      <c r="BH500" s="474"/>
      <c r="BI500" s="474"/>
      <c r="BJ500" s="474"/>
      <c r="BK500" s="474"/>
      <c r="BL500" s="474"/>
      <c r="BM500" s="474"/>
      <c r="BN500" s="474"/>
      <c r="BO500" s="474"/>
      <c r="BP500" s="474"/>
      <c r="BQ500" s="474"/>
      <c r="BR500" s="474"/>
      <c r="BS500" s="474"/>
      <c r="BT500" s="474"/>
      <c r="BU500" s="474"/>
      <c r="BV500" s="474"/>
      <c r="BW500" s="474"/>
      <c r="BX500" s="474"/>
      <c r="BY500" s="474"/>
      <c r="BZ500" s="474"/>
      <c r="CA500" s="474"/>
      <c r="CB500" s="474"/>
      <c r="CC500" s="474"/>
      <c r="CD500" s="474"/>
      <c r="CE500" s="474"/>
      <c r="CF500" s="474"/>
      <c r="CG500" s="474"/>
      <c r="CH500" s="474"/>
      <c r="CI500" s="474"/>
      <c r="CJ500" s="474"/>
      <c r="CK500" s="474"/>
      <c r="CL500" s="474"/>
      <c r="CM500" s="474"/>
      <c r="CN500" s="474"/>
      <c r="CO500" s="474"/>
      <c r="CP500" s="474"/>
      <c r="CQ500" s="474"/>
      <c r="CR500" s="474"/>
      <c r="CS500" s="474"/>
      <c r="CT500" s="474"/>
      <c r="CU500" s="474"/>
      <c r="CV500" s="474"/>
      <c r="CW500" s="474"/>
      <c r="CX500" s="474"/>
    </row>
    <row r="501" spans="1:102" x14ac:dyDescent="0.25">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c r="W501" s="474"/>
      <c r="X501" s="474"/>
      <c r="Y501" s="474"/>
      <c r="Z501" s="474"/>
      <c r="AA501" s="474"/>
      <c r="AB501" s="474"/>
      <c r="AC501" s="474"/>
      <c r="AD501" s="474"/>
      <c r="AE501" s="474"/>
      <c r="AF501" s="474"/>
      <c r="AG501" s="474"/>
      <c r="AH501" s="474"/>
      <c r="AI501" s="474"/>
      <c r="AJ501" s="474"/>
      <c r="AK501" s="474"/>
      <c r="AL501" s="474"/>
      <c r="AM501" s="474"/>
      <c r="AN501" s="474"/>
      <c r="AO501" s="474"/>
      <c r="AP501" s="474"/>
      <c r="AQ501" s="474"/>
      <c r="AR501" s="474"/>
      <c r="AS501" s="474"/>
      <c r="AT501" s="474"/>
      <c r="AU501" s="474"/>
      <c r="AV501" s="474"/>
      <c r="AW501" s="474"/>
      <c r="AX501" s="474"/>
      <c r="AY501" s="474"/>
      <c r="AZ501" s="474"/>
      <c r="BA501" s="474"/>
      <c r="BB501" s="474"/>
      <c r="BC501" s="474"/>
      <c r="BD501" s="474"/>
      <c r="BE501" s="474"/>
      <c r="BF501" s="474"/>
      <c r="BG501" s="474"/>
      <c r="BH501" s="474"/>
      <c r="BI501" s="474"/>
      <c r="BJ501" s="474"/>
      <c r="BK501" s="474"/>
      <c r="BL501" s="474"/>
      <c r="BM501" s="474"/>
      <c r="BN501" s="474"/>
      <c r="BO501" s="474"/>
      <c r="BP501" s="474"/>
      <c r="BQ501" s="474"/>
      <c r="BR501" s="474"/>
      <c r="BS501" s="474"/>
      <c r="BT501" s="474"/>
      <c r="BU501" s="474"/>
      <c r="BV501" s="474"/>
      <c r="BW501" s="474"/>
      <c r="BX501" s="474"/>
      <c r="BY501" s="474"/>
      <c r="BZ501" s="474"/>
      <c r="CA501" s="474"/>
      <c r="CB501" s="474"/>
      <c r="CC501" s="474"/>
      <c r="CD501" s="474"/>
      <c r="CE501" s="474"/>
      <c r="CF501" s="474"/>
      <c r="CG501" s="474"/>
      <c r="CH501" s="474"/>
      <c r="CI501" s="474"/>
      <c r="CJ501" s="474"/>
      <c r="CK501" s="474"/>
      <c r="CL501" s="474"/>
      <c r="CM501" s="474"/>
      <c r="CN501" s="474"/>
      <c r="CO501" s="474"/>
      <c r="CP501" s="474"/>
      <c r="CQ501" s="474"/>
      <c r="CR501" s="474"/>
      <c r="CS501" s="474"/>
      <c r="CT501" s="474"/>
      <c r="CU501" s="474"/>
      <c r="CV501" s="474"/>
      <c r="CW501" s="474"/>
      <c r="CX501" s="474"/>
    </row>
    <row r="502" spans="1:102" x14ac:dyDescent="0.25">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c r="W502" s="474"/>
      <c r="X502" s="474"/>
      <c r="Y502" s="474"/>
      <c r="Z502" s="474"/>
      <c r="AA502" s="474"/>
      <c r="AB502" s="474"/>
      <c r="AC502" s="474"/>
      <c r="AD502" s="474"/>
      <c r="AE502" s="474"/>
      <c r="AF502" s="474"/>
      <c r="AG502" s="474"/>
      <c r="AH502" s="474"/>
      <c r="AI502" s="474"/>
      <c r="AJ502" s="474"/>
      <c r="AK502" s="474"/>
      <c r="AL502" s="474"/>
      <c r="AM502" s="474"/>
      <c r="AN502" s="474"/>
      <c r="AO502" s="474"/>
      <c r="AP502" s="474"/>
      <c r="AQ502" s="474"/>
      <c r="AR502" s="474"/>
      <c r="AS502" s="474"/>
      <c r="AT502" s="474"/>
      <c r="AU502" s="474"/>
      <c r="AV502" s="474"/>
      <c r="AW502" s="474"/>
      <c r="AX502" s="474"/>
      <c r="AY502" s="474"/>
      <c r="AZ502" s="474"/>
      <c r="BA502" s="474"/>
      <c r="BB502" s="474"/>
      <c r="BC502" s="474"/>
      <c r="BD502" s="474"/>
      <c r="BE502" s="474"/>
      <c r="BF502" s="474"/>
      <c r="BG502" s="474"/>
      <c r="BH502" s="474"/>
      <c r="BI502" s="474"/>
      <c r="BJ502" s="474"/>
      <c r="BK502" s="474"/>
      <c r="BL502" s="474"/>
      <c r="BM502" s="474"/>
      <c r="BN502" s="474"/>
      <c r="BO502" s="474"/>
      <c r="BP502" s="474"/>
      <c r="BQ502" s="474"/>
      <c r="BR502" s="474"/>
      <c r="BS502" s="474"/>
      <c r="BT502" s="474"/>
      <c r="BU502" s="474"/>
      <c r="BV502" s="474"/>
      <c r="BW502" s="474"/>
      <c r="BX502" s="474"/>
      <c r="BY502" s="474"/>
      <c r="BZ502" s="474"/>
      <c r="CA502" s="474"/>
      <c r="CB502" s="474"/>
      <c r="CC502" s="474"/>
      <c r="CD502" s="474"/>
      <c r="CE502" s="474"/>
      <c r="CF502" s="474"/>
      <c r="CG502" s="474"/>
      <c r="CH502" s="474"/>
      <c r="CI502" s="474"/>
      <c r="CJ502" s="474"/>
      <c r="CK502" s="474"/>
      <c r="CL502" s="474"/>
      <c r="CM502" s="474"/>
      <c r="CN502" s="474"/>
      <c r="CO502" s="474"/>
      <c r="CP502" s="474"/>
      <c r="CQ502" s="474"/>
      <c r="CR502" s="474"/>
      <c r="CS502" s="474"/>
      <c r="CT502" s="474"/>
      <c r="CU502" s="474"/>
      <c r="CV502" s="474"/>
      <c r="CW502" s="474"/>
      <c r="CX502" s="474"/>
    </row>
    <row r="503" spans="1:102" x14ac:dyDescent="0.25">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c r="W503" s="474"/>
      <c r="X503" s="474"/>
      <c r="Y503" s="474"/>
      <c r="Z503" s="474"/>
      <c r="AA503" s="474"/>
      <c r="AB503" s="474"/>
      <c r="AC503" s="474"/>
      <c r="AD503" s="474"/>
      <c r="AE503" s="474"/>
      <c r="AF503" s="474"/>
      <c r="AG503" s="474"/>
      <c r="AH503" s="474"/>
      <c r="AI503" s="474"/>
      <c r="AJ503" s="474"/>
      <c r="AK503" s="474"/>
      <c r="AL503" s="474"/>
      <c r="AM503" s="474"/>
      <c r="AN503" s="474"/>
      <c r="AO503" s="474"/>
      <c r="AP503" s="474"/>
      <c r="AQ503" s="474"/>
      <c r="AR503" s="474"/>
      <c r="AS503" s="474"/>
      <c r="AT503" s="474"/>
      <c r="AU503" s="474"/>
      <c r="AV503" s="474"/>
      <c r="AW503" s="474"/>
      <c r="AX503" s="474"/>
      <c r="AY503" s="474"/>
      <c r="AZ503" s="474"/>
      <c r="BA503" s="474"/>
      <c r="BB503" s="474"/>
      <c r="BC503" s="474"/>
      <c r="BD503" s="474"/>
      <c r="BE503" s="474"/>
      <c r="BF503" s="474"/>
      <c r="BG503" s="474"/>
      <c r="BH503" s="474"/>
      <c r="BI503" s="474"/>
      <c r="BJ503" s="474"/>
      <c r="BK503" s="474"/>
      <c r="BL503" s="474"/>
      <c r="BM503" s="474"/>
      <c r="BN503" s="474"/>
      <c r="BO503" s="474"/>
      <c r="BP503" s="474"/>
      <c r="BQ503" s="474"/>
      <c r="BR503" s="474"/>
      <c r="BS503" s="474"/>
      <c r="BT503" s="474"/>
      <c r="BU503" s="474"/>
      <c r="BV503" s="474"/>
      <c r="BW503" s="474"/>
      <c r="BX503" s="474"/>
      <c r="BY503" s="474"/>
      <c r="BZ503" s="474"/>
      <c r="CA503" s="474"/>
      <c r="CB503" s="474"/>
      <c r="CC503" s="474"/>
      <c r="CD503" s="474"/>
      <c r="CE503" s="474"/>
      <c r="CF503" s="474"/>
      <c r="CG503" s="474"/>
      <c r="CH503" s="474"/>
      <c r="CI503" s="474"/>
      <c r="CJ503" s="474"/>
      <c r="CK503" s="474"/>
      <c r="CL503" s="474"/>
      <c r="CM503" s="474"/>
      <c r="CN503" s="474"/>
      <c r="CO503" s="474"/>
      <c r="CP503" s="474"/>
      <c r="CQ503" s="474"/>
      <c r="CR503" s="474"/>
      <c r="CS503" s="474"/>
      <c r="CT503" s="474"/>
      <c r="CU503" s="474"/>
      <c r="CV503" s="474"/>
      <c r="CW503" s="474"/>
      <c r="CX503" s="474"/>
    </row>
    <row r="504" spans="1:102" x14ac:dyDescent="0.25">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c r="W504" s="474"/>
      <c r="X504" s="474"/>
      <c r="Y504" s="474"/>
      <c r="Z504" s="474"/>
      <c r="AA504" s="474"/>
      <c r="AB504" s="474"/>
      <c r="AC504" s="474"/>
      <c r="AD504" s="474"/>
      <c r="AE504" s="474"/>
      <c r="AF504" s="474"/>
      <c r="AG504" s="474"/>
      <c r="AH504" s="474"/>
      <c r="AI504" s="474"/>
      <c r="AJ504" s="474"/>
      <c r="AK504" s="474"/>
      <c r="AL504" s="474"/>
      <c r="AM504" s="474"/>
      <c r="AN504" s="474"/>
      <c r="AO504" s="474"/>
      <c r="AP504" s="474"/>
      <c r="AQ504" s="474"/>
      <c r="AR504" s="474"/>
      <c r="AS504" s="474"/>
      <c r="AT504" s="474"/>
      <c r="AU504" s="474"/>
      <c r="AV504" s="474"/>
      <c r="AW504" s="474"/>
      <c r="AX504" s="474"/>
      <c r="AY504" s="474"/>
      <c r="AZ504" s="474"/>
      <c r="BA504" s="474"/>
      <c r="BB504" s="474"/>
      <c r="BC504" s="474"/>
      <c r="BD504" s="474"/>
      <c r="BE504" s="474"/>
      <c r="BF504" s="474"/>
      <c r="BG504" s="474"/>
      <c r="BH504" s="474"/>
      <c r="BI504" s="474"/>
      <c r="BJ504" s="474"/>
      <c r="BK504" s="474"/>
      <c r="BL504" s="474"/>
      <c r="BM504" s="474"/>
      <c r="BN504" s="474"/>
      <c r="BO504" s="474"/>
      <c r="BP504" s="474"/>
      <c r="BQ504" s="474"/>
      <c r="BR504" s="474"/>
      <c r="BS504" s="474"/>
      <c r="BT504" s="474"/>
      <c r="BU504" s="474"/>
      <c r="BV504" s="474"/>
      <c r="BW504" s="474"/>
      <c r="BX504" s="474"/>
      <c r="BY504" s="474"/>
      <c r="BZ504" s="474"/>
      <c r="CA504" s="474"/>
      <c r="CB504" s="474"/>
      <c r="CC504" s="474"/>
      <c r="CD504" s="474"/>
      <c r="CE504" s="474"/>
      <c r="CF504" s="474"/>
      <c r="CG504" s="474"/>
      <c r="CH504" s="474"/>
      <c r="CI504" s="474"/>
      <c r="CJ504" s="474"/>
      <c r="CK504" s="474"/>
      <c r="CL504" s="474"/>
      <c r="CM504" s="474"/>
      <c r="CN504" s="474"/>
      <c r="CO504" s="474"/>
      <c r="CP504" s="474"/>
      <c r="CQ504" s="474"/>
      <c r="CR504" s="474"/>
      <c r="CS504" s="474"/>
      <c r="CT504" s="474"/>
      <c r="CU504" s="474"/>
      <c r="CV504" s="474"/>
      <c r="CW504" s="474"/>
      <c r="CX504" s="474"/>
    </row>
    <row r="505" spans="1:102" x14ac:dyDescent="0.25">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c r="W505" s="474"/>
      <c r="X505" s="474"/>
      <c r="Y505" s="474"/>
      <c r="Z505" s="474"/>
      <c r="AA505" s="474"/>
      <c r="AB505" s="474"/>
      <c r="AC505" s="474"/>
      <c r="AD505" s="474"/>
      <c r="AE505" s="474"/>
      <c r="AF505" s="474"/>
      <c r="AG505" s="474"/>
      <c r="AH505" s="474"/>
      <c r="AI505" s="474"/>
      <c r="AJ505" s="474"/>
      <c r="AK505" s="474"/>
      <c r="AL505" s="474"/>
      <c r="AM505" s="474"/>
      <c r="AN505" s="474"/>
      <c r="AO505" s="474"/>
      <c r="AP505" s="474"/>
      <c r="AQ505" s="474"/>
      <c r="AR505" s="474"/>
      <c r="AS505" s="474"/>
      <c r="AT505" s="474"/>
      <c r="AU505" s="474"/>
      <c r="AV505" s="474"/>
      <c r="AW505" s="474"/>
      <c r="AX505" s="474"/>
      <c r="AY505" s="474"/>
      <c r="AZ505" s="474"/>
      <c r="BA505" s="474"/>
      <c r="BB505" s="474"/>
      <c r="BC505" s="474"/>
      <c r="BD505" s="474"/>
      <c r="BE505" s="474"/>
      <c r="BF505" s="474"/>
      <c r="BG505" s="474"/>
      <c r="BH505" s="474"/>
      <c r="BI505" s="474"/>
      <c r="BJ505" s="474"/>
      <c r="BK505" s="474"/>
      <c r="BL505" s="474"/>
      <c r="BM505" s="474"/>
      <c r="BN505" s="474"/>
      <c r="BO505" s="474"/>
      <c r="BP505" s="474"/>
      <c r="BQ505" s="474"/>
      <c r="BR505" s="474"/>
      <c r="BS505" s="474"/>
      <c r="BT505" s="474"/>
      <c r="BU505" s="474"/>
      <c r="BV505" s="474"/>
      <c r="BW505" s="474"/>
      <c r="BX505" s="474"/>
      <c r="BY505" s="474"/>
      <c r="BZ505" s="474"/>
      <c r="CA505" s="474"/>
      <c r="CB505" s="474"/>
      <c r="CC505" s="474"/>
      <c r="CD505" s="474"/>
      <c r="CE505" s="474"/>
      <c r="CF505" s="474"/>
      <c r="CG505" s="474"/>
      <c r="CH505" s="474"/>
      <c r="CI505" s="474"/>
      <c r="CJ505" s="474"/>
      <c r="CK505" s="474"/>
      <c r="CL505" s="474"/>
      <c r="CM505" s="474"/>
      <c r="CN505" s="474"/>
      <c r="CO505" s="474"/>
      <c r="CP505" s="474"/>
      <c r="CQ505" s="474"/>
      <c r="CR505" s="474"/>
      <c r="CS505" s="474"/>
      <c r="CT505" s="474"/>
      <c r="CU505" s="474"/>
      <c r="CV505" s="474"/>
      <c r="CW505" s="474"/>
      <c r="CX505" s="474"/>
    </row>
    <row r="506" spans="1:102" x14ac:dyDescent="0.25">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c r="W506" s="474"/>
      <c r="X506" s="474"/>
      <c r="Y506" s="474"/>
      <c r="Z506" s="474"/>
      <c r="AA506" s="474"/>
      <c r="AB506" s="474"/>
      <c r="AC506" s="474"/>
      <c r="AD506" s="474"/>
      <c r="AE506" s="474"/>
      <c r="AF506" s="474"/>
      <c r="AG506" s="474"/>
      <c r="AH506" s="474"/>
      <c r="AI506" s="474"/>
      <c r="AJ506" s="474"/>
      <c r="AK506" s="474"/>
      <c r="AL506" s="474"/>
      <c r="AM506" s="474"/>
      <c r="AN506" s="474"/>
      <c r="AO506" s="474"/>
      <c r="AP506" s="474"/>
      <c r="AQ506" s="474"/>
      <c r="AR506" s="474"/>
      <c r="AS506" s="474"/>
      <c r="AT506" s="474"/>
      <c r="AU506" s="474"/>
      <c r="AV506" s="474"/>
      <c r="AW506" s="474"/>
      <c r="AX506" s="474"/>
      <c r="AY506" s="474"/>
      <c r="AZ506" s="474"/>
      <c r="BA506" s="474"/>
      <c r="BB506" s="474"/>
      <c r="BC506" s="474"/>
      <c r="BD506" s="474"/>
      <c r="BE506" s="474"/>
      <c r="BF506" s="474"/>
      <c r="BG506" s="474"/>
      <c r="BH506" s="474"/>
      <c r="BI506" s="474"/>
      <c r="BJ506" s="474"/>
      <c r="BK506" s="474"/>
      <c r="BL506" s="474"/>
      <c r="BM506" s="474"/>
      <c r="BN506" s="474"/>
      <c r="BO506" s="474"/>
      <c r="BP506" s="474"/>
      <c r="BQ506" s="474"/>
      <c r="BR506" s="474"/>
      <c r="BS506" s="474"/>
      <c r="BT506" s="474"/>
      <c r="BU506" s="474"/>
      <c r="BV506" s="474"/>
      <c r="BW506" s="474"/>
      <c r="BX506" s="474"/>
      <c r="BY506" s="474"/>
      <c r="BZ506" s="474"/>
      <c r="CA506" s="474"/>
      <c r="CB506" s="474"/>
      <c r="CC506" s="474"/>
      <c r="CD506" s="474"/>
      <c r="CE506" s="474"/>
      <c r="CF506" s="474"/>
      <c r="CG506" s="474"/>
      <c r="CH506" s="474"/>
      <c r="CI506" s="474"/>
      <c r="CJ506" s="474"/>
      <c r="CK506" s="474"/>
      <c r="CL506" s="474"/>
      <c r="CM506" s="474"/>
      <c r="CN506" s="474"/>
      <c r="CO506" s="474"/>
      <c r="CP506" s="474"/>
      <c r="CQ506" s="474"/>
      <c r="CR506" s="474"/>
      <c r="CS506" s="474"/>
      <c r="CT506" s="474"/>
      <c r="CU506" s="474"/>
      <c r="CV506" s="474"/>
      <c r="CW506" s="474"/>
      <c r="CX506" s="474"/>
    </row>
    <row r="507" spans="1:102" x14ac:dyDescent="0.25">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c r="W507" s="474"/>
      <c r="X507" s="474"/>
      <c r="Y507" s="474"/>
      <c r="Z507" s="474"/>
      <c r="AA507" s="474"/>
      <c r="AB507" s="474"/>
      <c r="AC507" s="474"/>
      <c r="AD507" s="474"/>
      <c r="AE507" s="474"/>
      <c r="AF507" s="474"/>
      <c r="AG507" s="474"/>
      <c r="AH507" s="474"/>
      <c r="AI507" s="474"/>
      <c r="AJ507" s="474"/>
      <c r="AK507" s="474"/>
      <c r="AL507" s="474"/>
      <c r="AM507" s="474"/>
      <c r="AN507" s="474"/>
      <c r="AO507" s="474"/>
      <c r="AP507" s="474"/>
      <c r="AQ507" s="474"/>
      <c r="AR507" s="474"/>
      <c r="AS507" s="474"/>
      <c r="AT507" s="474"/>
      <c r="AU507" s="474"/>
      <c r="AV507" s="474"/>
      <c r="AW507" s="474"/>
      <c r="AX507" s="474"/>
      <c r="AY507" s="474"/>
      <c r="AZ507" s="474"/>
      <c r="BA507" s="474"/>
      <c r="BB507" s="474"/>
      <c r="BC507" s="474"/>
      <c r="BD507" s="474"/>
      <c r="BE507" s="474"/>
      <c r="BF507" s="474"/>
      <c r="BG507" s="474"/>
      <c r="BH507" s="474"/>
      <c r="BI507" s="474"/>
      <c r="BJ507" s="474"/>
      <c r="BK507" s="474"/>
      <c r="BL507" s="474"/>
      <c r="BM507" s="474"/>
      <c r="BN507" s="474"/>
      <c r="BO507" s="474"/>
      <c r="BP507" s="474"/>
      <c r="BQ507" s="474"/>
      <c r="BR507" s="474"/>
      <c r="BS507" s="474"/>
      <c r="BT507" s="474"/>
      <c r="BU507" s="474"/>
      <c r="BV507" s="474"/>
      <c r="BW507" s="474"/>
      <c r="BX507" s="474"/>
      <c r="BY507" s="474"/>
      <c r="BZ507" s="474"/>
      <c r="CA507" s="474"/>
      <c r="CB507" s="474"/>
      <c r="CC507" s="474"/>
      <c r="CD507" s="474"/>
      <c r="CE507" s="474"/>
      <c r="CF507" s="474"/>
      <c r="CG507" s="474"/>
      <c r="CH507" s="474"/>
      <c r="CI507" s="474"/>
      <c r="CJ507" s="474"/>
      <c r="CK507" s="474"/>
      <c r="CL507" s="474"/>
      <c r="CM507" s="474"/>
      <c r="CN507" s="474"/>
      <c r="CO507" s="474"/>
      <c r="CP507" s="474"/>
      <c r="CQ507" s="474"/>
      <c r="CR507" s="474"/>
      <c r="CS507" s="474"/>
      <c r="CT507" s="474"/>
      <c r="CU507" s="474"/>
      <c r="CV507" s="474"/>
      <c r="CW507" s="474"/>
      <c r="CX507" s="474"/>
    </row>
    <row r="508" spans="1:102" x14ac:dyDescent="0.25">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c r="W508" s="474"/>
      <c r="X508" s="474"/>
      <c r="Y508" s="474"/>
      <c r="Z508" s="474"/>
      <c r="AA508" s="474"/>
      <c r="AB508" s="474"/>
      <c r="AC508" s="474"/>
      <c r="AD508" s="474"/>
      <c r="AE508" s="474"/>
      <c r="AF508" s="474"/>
      <c r="AG508" s="474"/>
      <c r="AH508" s="474"/>
      <c r="AI508" s="474"/>
      <c r="AJ508" s="474"/>
      <c r="AK508" s="474"/>
      <c r="AL508" s="474"/>
      <c r="AM508" s="474"/>
      <c r="AN508" s="474"/>
      <c r="AO508" s="474"/>
      <c r="AP508" s="474"/>
      <c r="AQ508" s="474"/>
      <c r="AR508" s="474"/>
      <c r="AS508" s="474"/>
      <c r="AT508" s="474"/>
      <c r="AU508" s="474"/>
      <c r="AV508" s="474"/>
      <c r="AW508" s="474"/>
      <c r="AX508" s="474"/>
      <c r="AY508" s="474"/>
      <c r="AZ508" s="474"/>
      <c r="BA508" s="474"/>
      <c r="BB508" s="474"/>
      <c r="BC508" s="474"/>
      <c r="BD508" s="474"/>
      <c r="BE508" s="474"/>
      <c r="BF508" s="474"/>
      <c r="BG508" s="474"/>
      <c r="BH508" s="474"/>
      <c r="BI508" s="474"/>
      <c r="BJ508" s="474"/>
      <c r="BK508" s="474"/>
      <c r="BL508" s="474"/>
      <c r="BM508" s="474"/>
      <c r="BN508" s="474"/>
      <c r="BO508" s="474"/>
      <c r="BP508" s="474"/>
      <c r="BQ508" s="474"/>
      <c r="BR508" s="474"/>
      <c r="BS508" s="474"/>
      <c r="BT508" s="474"/>
      <c r="BU508" s="474"/>
      <c r="BV508" s="474"/>
      <c r="BW508" s="474"/>
      <c r="BX508" s="474"/>
      <c r="BY508" s="474"/>
      <c r="BZ508" s="474"/>
      <c r="CA508" s="474"/>
      <c r="CB508" s="474"/>
      <c r="CC508" s="474"/>
      <c r="CD508" s="474"/>
      <c r="CE508" s="474"/>
      <c r="CF508" s="474"/>
      <c r="CG508" s="474"/>
      <c r="CH508" s="474"/>
      <c r="CI508" s="474"/>
      <c r="CJ508" s="474"/>
      <c r="CK508" s="474"/>
      <c r="CL508" s="474"/>
      <c r="CM508" s="474"/>
      <c r="CN508" s="474"/>
      <c r="CO508" s="474"/>
      <c r="CP508" s="474"/>
      <c r="CQ508" s="474"/>
      <c r="CR508" s="474"/>
      <c r="CS508" s="474"/>
      <c r="CT508" s="474"/>
      <c r="CU508" s="474"/>
      <c r="CV508" s="474"/>
      <c r="CW508" s="474"/>
      <c r="CX508" s="474"/>
    </row>
    <row r="509" spans="1:102" x14ac:dyDescent="0.25">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c r="W509" s="474"/>
      <c r="X509" s="474"/>
      <c r="Y509" s="474"/>
      <c r="Z509" s="474"/>
      <c r="AA509" s="474"/>
      <c r="AB509" s="474"/>
      <c r="AC509" s="474"/>
      <c r="AD509" s="474"/>
      <c r="AE509" s="474"/>
      <c r="AF509" s="474"/>
      <c r="AG509" s="474"/>
      <c r="AH509" s="474"/>
      <c r="AI509" s="474"/>
      <c r="AJ509" s="474"/>
      <c r="AK509" s="474"/>
      <c r="AL509" s="474"/>
      <c r="AM509" s="474"/>
      <c r="AN509" s="474"/>
      <c r="AO509" s="474"/>
      <c r="AP509" s="474"/>
      <c r="AQ509" s="474"/>
      <c r="AR509" s="474"/>
      <c r="AS509" s="474"/>
      <c r="AT509" s="474"/>
      <c r="AU509" s="474"/>
      <c r="AV509" s="474"/>
      <c r="AW509" s="474"/>
      <c r="AX509" s="474"/>
      <c r="AY509" s="474"/>
      <c r="AZ509" s="474"/>
      <c r="BA509" s="474"/>
      <c r="BB509" s="474"/>
      <c r="BC509" s="474"/>
      <c r="BD509" s="474"/>
      <c r="BE509" s="474"/>
      <c r="BF509" s="474"/>
      <c r="BG509" s="474"/>
      <c r="BH509" s="474"/>
      <c r="BI509" s="474"/>
      <c r="BJ509" s="474"/>
      <c r="BK509" s="474"/>
      <c r="BL509" s="474"/>
      <c r="BM509" s="474"/>
      <c r="BN509" s="474"/>
      <c r="BO509" s="474"/>
      <c r="BP509" s="474"/>
      <c r="BQ509" s="474"/>
      <c r="BR509" s="474"/>
      <c r="BS509" s="474"/>
      <c r="BT509" s="474"/>
      <c r="BU509" s="474"/>
      <c r="BV509" s="474"/>
      <c r="BW509" s="474"/>
      <c r="BX509" s="474"/>
      <c r="BY509" s="474"/>
      <c r="BZ509" s="474"/>
      <c r="CA509" s="474"/>
      <c r="CB509" s="474"/>
      <c r="CC509" s="474"/>
      <c r="CD509" s="474"/>
      <c r="CE509" s="474"/>
      <c r="CF509" s="474"/>
      <c r="CG509" s="474"/>
      <c r="CH509" s="474"/>
      <c r="CI509" s="474"/>
      <c r="CJ509" s="474"/>
      <c r="CK509" s="474"/>
      <c r="CL509" s="474"/>
      <c r="CM509" s="474"/>
      <c r="CN509" s="474"/>
      <c r="CO509" s="474"/>
      <c r="CP509" s="474"/>
      <c r="CQ509" s="474"/>
      <c r="CR509" s="474"/>
      <c r="CS509" s="474"/>
      <c r="CT509" s="474"/>
      <c r="CU509" s="474"/>
      <c r="CV509" s="474"/>
      <c r="CW509" s="474"/>
      <c r="CX509" s="474"/>
    </row>
    <row r="510" spans="1:102" x14ac:dyDescent="0.25">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c r="W510" s="474"/>
      <c r="X510" s="474"/>
      <c r="Y510" s="474"/>
      <c r="Z510" s="474"/>
      <c r="AA510" s="474"/>
      <c r="AB510" s="474"/>
      <c r="AC510" s="474"/>
      <c r="AD510" s="474"/>
      <c r="AE510" s="474"/>
      <c r="AF510" s="474"/>
      <c r="AG510" s="474"/>
      <c r="AH510" s="474"/>
      <c r="AI510" s="474"/>
      <c r="AJ510" s="474"/>
      <c r="AK510" s="474"/>
      <c r="AL510" s="474"/>
      <c r="AM510" s="474"/>
      <c r="AN510" s="474"/>
      <c r="AO510" s="474"/>
      <c r="AP510" s="474"/>
      <c r="AQ510" s="474"/>
      <c r="AR510" s="474"/>
      <c r="AS510" s="474"/>
      <c r="AT510" s="474"/>
      <c r="AU510" s="474"/>
      <c r="AV510" s="474"/>
      <c r="AW510" s="474"/>
      <c r="AX510" s="474"/>
      <c r="AY510" s="474"/>
      <c r="AZ510" s="474"/>
      <c r="BA510" s="474"/>
      <c r="BB510" s="474"/>
      <c r="BC510" s="474"/>
      <c r="BD510" s="474"/>
      <c r="BE510" s="474"/>
      <c r="BF510" s="474"/>
      <c r="BG510" s="474"/>
      <c r="BH510" s="474"/>
      <c r="BI510" s="474"/>
      <c r="BJ510" s="474"/>
      <c r="BK510" s="474"/>
      <c r="BL510" s="474"/>
      <c r="BM510" s="474"/>
      <c r="BN510" s="474"/>
      <c r="BO510" s="474"/>
      <c r="BP510" s="474"/>
      <c r="BQ510" s="474"/>
      <c r="BR510" s="474"/>
      <c r="BS510" s="474"/>
      <c r="BT510" s="474"/>
      <c r="BU510" s="474"/>
      <c r="BV510" s="474"/>
      <c r="BW510" s="474"/>
      <c r="BX510" s="474"/>
      <c r="BY510" s="474"/>
      <c r="BZ510" s="474"/>
      <c r="CA510" s="474"/>
      <c r="CB510" s="474"/>
      <c r="CC510" s="474"/>
      <c r="CD510" s="474"/>
      <c r="CE510" s="474"/>
      <c r="CF510" s="474"/>
      <c r="CG510" s="474"/>
      <c r="CH510" s="474"/>
      <c r="CI510" s="474"/>
      <c r="CJ510" s="474"/>
      <c r="CK510" s="474"/>
      <c r="CL510" s="474"/>
      <c r="CM510" s="474"/>
      <c r="CN510" s="474"/>
      <c r="CO510" s="474"/>
      <c r="CP510" s="474"/>
      <c r="CQ510" s="474"/>
      <c r="CR510" s="474"/>
      <c r="CS510" s="474"/>
      <c r="CT510" s="474"/>
      <c r="CU510" s="474"/>
      <c r="CV510" s="474"/>
      <c r="CW510" s="474"/>
      <c r="CX510" s="474"/>
    </row>
    <row r="511" spans="1:102" x14ac:dyDescent="0.25">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c r="W511" s="474"/>
      <c r="X511" s="474"/>
      <c r="Y511" s="474"/>
      <c r="Z511" s="474"/>
      <c r="AA511" s="474"/>
      <c r="AB511" s="474"/>
      <c r="AC511" s="474"/>
      <c r="AD511" s="474"/>
      <c r="AE511" s="474"/>
      <c r="AF511" s="474"/>
      <c r="AG511" s="474"/>
      <c r="AH511" s="474"/>
      <c r="AI511" s="474"/>
      <c r="AJ511" s="474"/>
      <c r="AK511" s="474"/>
      <c r="AL511" s="474"/>
      <c r="AM511" s="474"/>
      <c r="AN511" s="474"/>
      <c r="AO511" s="474"/>
      <c r="AP511" s="474"/>
      <c r="AQ511" s="474"/>
      <c r="AR511" s="474"/>
      <c r="AS511" s="474"/>
      <c r="AT511" s="474"/>
      <c r="AU511" s="474"/>
      <c r="AV511" s="474"/>
      <c r="AW511" s="474"/>
      <c r="AX511" s="474"/>
      <c r="AY511" s="474"/>
      <c r="AZ511" s="474"/>
      <c r="BA511" s="474"/>
      <c r="BB511" s="474"/>
      <c r="BC511" s="474"/>
      <c r="BD511" s="474"/>
      <c r="BE511" s="474"/>
      <c r="BF511" s="474"/>
      <c r="BG511" s="474"/>
      <c r="BH511" s="474"/>
      <c r="BI511" s="474"/>
      <c r="BJ511" s="474"/>
      <c r="BK511" s="474"/>
      <c r="BL511" s="474"/>
      <c r="BM511" s="474"/>
      <c r="BN511" s="474"/>
      <c r="BO511" s="474"/>
      <c r="BP511" s="474"/>
      <c r="BQ511" s="474"/>
      <c r="BR511" s="474"/>
      <c r="BS511" s="474"/>
      <c r="BT511" s="474"/>
      <c r="BU511" s="474"/>
      <c r="BV511" s="474"/>
      <c r="BW511" s="474"/>
      <c r="BX511" s="474"/>
      <c r="BY511" s="474"/>
      <c r="BZ511" s="474"/>
      <c r="CA511" s="474"/>
      <c r="CB511" s="474"/>
      <c r="CC511" s="474"/>
      <c r="CD511" s="474"/>
      <c r="CE511" s="474"/>
      <c r="CF511" s="474"/>
      <c r="CG511" s="474"/>
      <c r="CH511" s="474"/>
      <c r="CI511" s="474"/>
      <c r="CJ511" s="474"/>
      <c r="CK511" s="474"/>
      <c r="CL511" s="474"/>
      <c r="CM511" s="474"/>
      <c r="CN511" s="474"/>
      <c r="CO511" s="474"/>
      <c r="CP511" s="474"/>
      <c r="CQ511" s="474"/>
      <c r="CR511" s="474"/>
      <c r="CS511" s="474"/>
      <c r="CT511" s="474"/>
      <c r="CU511" s="474"/>
      <c r="CV511" s="474"/>
      <c r="CW511" s="474"/>
      <c r="CX511" s="474"/>
    </row>
    <row r="512" spans="1:102" x14ac:dyDescent="0.25">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c r="W512" s="474"/>
      <c r="X512" s="474"/>
      <c r="Y512" s="474"/>
      <c r="Z512" s="474"/>
      <c r="AA512" s="474"/>
      <c r="AB512" s="474"/>
      <c r="AC512" s="474"/>
      <c r="AD512" s="474"/>
      <c r="AE512" s="474"/>
      <c r="AF512" s="474"/>
      <c r="AG512" s="474"/>
      <c r="AH512" s="474"/>
      <c r="AI512" s="474"/>
      <c r="AJ512" s="474"/>
      <c r="AK512" s="474"/>
      <c r="AL512" s="474"/>
      <c r="AM512" s="474"/>
      <c r="AN512" s="474"/>
      <c r="AO512" s="474"/>
      <c r="AP512" s="474"/>
      <c r="AQ512" s="474"/>
      <c r="AR512" s="474"/>
      <c r="AS512" s="474"/>
      <c r="AT512" s="474"/>
      <c r="AU512" s="474"/>
      <c r="AV512" s="474"/>
      <c r="AW512" s="474"/>
      <c r="AX512" s="474"/>
      <c r="AY512" s="474"/>
      <c r="AZ512" s="474"/>
      <c r="BA512" s="474"/>
      <c r="BB512" s="474"/>
      <c r="BC512" s="474"/>
      <c r="BD512" s="474"/>
      <c r="BE512" s="474"/>
      <c r="BF512" s="474"/>
      <c r="BG512" s="474"/>
      <c r="BH512" s="474"/>
      <c r="BI512" s="474"/>
      <c r="BJ512" s="474"/>
      <c r="BK512" s="474"/>
      <c r="BL512" s="474"/>
      <c r="BM512" s="474"/>
      <c r="BN512" s="474"/>
      <c r="BO512" s="474"/>
      <c r="BP512" s="474"/>
      <c r="BQ512" s="474"/>
      <c r="BR512" s="474"/>
      <c r="BS512" s="474"/>
      <c r="BT512" s="474"/>
      <c r="BU512" s="474"/>
      <c r="BV512" s="474"/>
      <c r="BW512" s="474"/>
      <c r="BX512" s="474"/>
      <c r="BY512" s="474"/>
      <c r="BZ512" s="474"/>
      <c r="CA512" s="474"/>
      <c r="CB512" s="474"/>
      <c r="CC512" s="474"/>
      <c r="CD512" s="474"/>
      <c r="CE512" s="474"/>
      <c r="CF512" s="474"/>
      <c r="CG512" s="474"/>
      <c r="CH512" s="474"/>
      <c r="CI512" s="474"/>
      <c r="CJ512" s="474"/>
      <c r="CK512" s="474"/>
      <c r="CL512" s="474"/>
      <c r="CM512" s="474"/>
      <c r="CN512" s="474"/>
      <c r="CO512" s="474"/>
      <c r="CP512" s="474"/>
      <c r="CQ512" s="474"/>
      <c r="CR512" s="474"/>
      <c r="CS512" s="474"/>
      <c r="CT512" s="474"/>
      <c r="CU512" s="474"/>
      <c r="CV512" s="474"/>
      <c r="CW512" s="474"/>
      <c r="CX512" s="474"/>
    </row>
    <row r="513" spans="1:102" x14ac:dyDescent="0.25">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c r="W513" s="474"/>
      <c r="X513" s="474"/>
      <c r="Y513" s="474"/>
      <c r="Z513" s="474"/>
      <c r="AA513" s="474"/>
      <c r="AB513" s="474"/>
      <c r="AC513" s="474"/>
      <c r="AD513" s="474"/>
      <c r="AE513" s="474"/>
      <c r="AF513" s="474"/>
      <c r="AG513" s="474"/>
      <c r="AH513" s="474"/>
      <c r="AI513" s="474"/>
      <c r="AJ513" s="474"/>
      <c r="AK513" s="474"/>
      <c r="AL513" s="474"/>
      <c r="AM513" s="474"/>
      <c r="AN513" s="474"/>
      <c r="AO513" s="474"/>
      <c r="AP513" s="474"/>
      <c r="AQ513" s="474"/>
      <c r="AR513" s="474"/>
      <c r="AS513" s="474"/>
      <c r="AT513" s="474"/>
      <c r="AU513" s="474"/>
      <c r="AV513" s="474"/>
      <c r="AW513" s="474"/>
      <c r="AX513" s="474"/>
      <c r="AY513" s="474"/>
      <c r="AZ513" s="474"/>
      <c r="BA513" s="474"/>
      <c r="BB513" s="474"/>
      <c r="BC513" s="474"/>
      <c r="BD513" s="474"/>
      <c r="BE513" s="474"/>
      <c r="BF513" s="474"/>
      <c r="BG513" s="474"/>
      <c r="BH513" s="474"/>
      <c r="BI513" s="474"/>
      <c r="BJ513" s="474"/>
      <c r="BK513" s="474"/>
      <c r="BL513" s="474"/>
      <c r="BM513" s="474"/>
      <c r="BN513" s="474"/>
      <c r="BO513" s="474"/>
      <c r="BP513" s="474"/>
      <c r="BQ513" s="474"/>
      <c r="BR513" s="474"/>
      <c r="BS513" s="474"/>
      <c r="BT513" s="474"/>
      <c r="BU513" s="474"/>
      <c r="BV513" s="474"/>
      <c r="BW513" s="474"/>
      <c r="BX513" s="474"/>
      <c r="BY513" s="474"/>
      <c r="BZ513" s="474"/>
      <c r="CA513" s="474"/>
      <c r="CB513" s="474"/>
      <c r="CC513" s="474"/>
      <c r="CD513" s="474"/>
      <c r="CE513" s="474"/>
      <c r="CF513" s="474"/>
      <c r="CG513" s="474"/>
      <c r="CH513" s="474"/>
      <c r="CI513" s="474"/>
      <c r="CJ513" s="474"/>
      <c r="CK513" s="474"/>
      <c r="CL513" s="474"/>
      <c r="CM513" s="474"/>
      <c r="CN513" s="474"/>
      <c r="CO513" s="474"/>
      <c r="CP513" s="474"/>
      <c r="CQ513" s="474"/>
      <c r="CR513" s="474"/>
      <c r="CS513" s="474"/>
      <c r="CT513" s="474"/>
      <c r="CU513" s="474"/>
      <c r="CV513" s="474"/>
      <c r="CW513" s="474"/>
      <c r="CX513" s="474"/>
    </row>
    <row r="514" spans="1:102" x14ac:dyDescent="0.25">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c r="W514" s="474"/>
      <c r="X514" s="474"/>
      <c r="Y514" s="474"/>
      <c r="Z514" s="474"/>
      <c r="AA514" s="474"/>
      <c r="AB514" s="474"/>
      <c r="AC514" s="474"/>
      <c r="AD514" s="474"/>
      <c r="AE514" s="474"/>
      <c r="AF514" s="474"/>
      <c r="AG514" s="474"/>
      <c r="AH514" s="474"/>
      <c r="AI514" s="474"/>
      <c r="AJ514" s="474"/>
      <c r="AK514" s="474"/>
      <c r="AL514" s="474"/>
      <c r="AM514" s="474"/>
      <c r="AN514" s="474"/>
      <c r="AO514" s="474"/>
      <c r="AP514" s="474"/>
      <c r="AQ514" s="474"/>
      <c r="AR514" s="474"/>
      <c r="AS514" s="474"/>
      <c r="AT514" s="474"/>
      <c r="AU514" s="474"/>
      <c r="AV514" s="474"/>
      <c r="AW514" s="474"/>
      <c r="AX514" s="474"/>
      <c r="AY514" s="474"/>
      <c r="AZ514" s="474"/>
      <c r="BA514" s="474"/>
      <c r="BB514" s="474"/>
      <c r="BC514" s="474"/>
      <c r="BD514" s="474"/>
      <c r="BE514" s="474"/>
      <c r="BF514" s="474"/>
      <c r="BG514" s="474"/>
      <c r="BH514" s="474"/>
      <c r="BI514" s="474"/>
      <c r="BJ514" s="474"/>
      <c r="BK514" s="474"/>
      <c r="BL514" s="474"/>
      <c r="BM514" s="474"/>
      <c r="BN514" s="474"/>
      <c r="BO514" s="474"/>
      <c r="BP514" s="474"/>
      <c r="BQ514" s="474"/>
      <c r="BR514" s="474"/>
      <c r="BS514" s="474"/>
      <c r="BT514" s="474"/>
      <c r="BU514" s="474"/>
      <c r="BV514" s="474"/>
      <c r="BW514" s="474"/>
      <c r="BX514" s="474"/>
      <c r="BY514" s="474"/>
      <c r="BZ514" s="474"/>
      <c r="CA514" s="474"/>
      <c r="CB514" s="474"/>
      <c r="CC514" s="474"/>
      <c r="CD514" s="474"/>
      <c r="CE514" s="474"/>
      <c r="CF514" s="474"/>
      <c r="CG514" s="474"/>
      <c r="CH514" s="474"/>
      <c r="CI514" s="474"/>
      <c r="CJ514" s="474"/>
      <c r="CK514" s="474"/>
      <c r="CL514" s="474"/>
      <c r="CM514" s="474"/>
      <c r="CN514" s="474"/>
      <c r="CO514" s="474"/>
      <c r="CP514" s="474"/>
      <c r="CQ514" s="474"/>
      <c r="CR514" s="474"/>
      <c r="CS514" s="474"/>
      <c r="CT514" s="474"/>
      <c r="CU514" s="474"/>
      <c r="CV514" s="474"/>
      <c r="CW514" s="474"/>
      <c r="CX514" s="474"/>
    </row>
    <row r="515" spans="1:102" x14ac:dyDescent="0.25">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c r="W515" s="474"/>
      <c r="X515" s="474"/>
      <c r="Y515" s="474"/>
      <c r="Z515" s="474"/>
      <c r="AA515" s="474"/>
      <c r="AB515" s="474"/>
      <c r="AC515" s="474"/>
      <c r="AD515" s="474"/>
      <c r="AE515" s="474"/>
      <c r="AF515" s="474"/>
      <c r="AG515" s="474"/>
      <c r="AH515" s="474"/>
      <c r="AI515" s="474"/>
      <c r="AJ515" s="474"/>
      <c r="AK515" s="474"/>
      <c r="AL515" s="474"/>
      <c r="AM515" s="474"/>
      <c r="AN515" s="474"/>
      <c r="AO515" s="474"/>
      <c r="AP515" s="474"/>
      <c r="AQ515" s="474"/>
      <c r="AR515" s="474"/>
      <c r="AS515" s="474"/>
      <c r="AT515" s="474"/>
      <c r="AU515" s="474"/>
      <c r="AV515" s="474"/>
      <c r="AW515" s="474"/>
      <c r="AX515" s="474"/>
      <c r="AY515" s="474"/>
      <c r="AZ515" s="474"/>
      <c r="BA515" s="474"/>
      <c r="BB515" s="474"/>
      <c r="BC515" s="474"/>
      <c r="BD515" s="474"/>
      <c r="BE515" s="474"/>
      <c r="BF515" s="474"/>
      <c r="BG515" s="474"/>
      <c r="BH515" s="474"/>
      <c r="BI515" s="474"/>
      <c r="BJ515" s="474"/>
      <c r="BK515" s="474"/>
      <c r="BL515" s="474"/>
      <c r="BM515" s="474"/>
      <c r="BN515" s="474"/>
      <c r="BO515" s="474"/>
      <c r="BP515" s="474"/>
      <c r="BQ515" s="474"/>
      <c r="BR515" s="474"/>
      <c r="BS515" s="474"/>
      <c r="BT515" s="474"/>
      <c r="BU515" s="474"/>
      <c r="BV515" s="474"/>
      <c r="BW515" s="474"/>
      <c r="BX515" s="474"/>
      <c r="BY515" s="474"/>
      <c r="BZ515" s="474"/>
      <c r="CA515" s="474"/>
      <c r="CB515" s="474"/>
      <c r="CC515" s="474"/>
      <c r="CD515" s="474"/>
      <c r="CE515" s="474"/>
      <c r="CF515" s="474"/>
      <c r="CG515" s="474"/>
      <c r="CH515" s="474"/>
      <c r="CI515" s="474"/>
      <c r="CJ515" s="474"/>
      <c r="CK515" s="474"/>
      <c r="CL515" s="474"/>
      <c r="CM515" s="474"/>
      <c r="CN515" s="474"/>
      <c r="CO515" s="474"/>
      <c r="CP515" s="474"/>
      <c r="CQ515" s="474"/>
      <c r="CR515" s="474"/>
      <c r="CS515" s="474"/>
      <c r="CT515" s="474"/>
      <c r="CU515" s="474"/>
      <c r="CV515" s="474"/>
      <c r="CW515" s="474"/>
      <c r="CX515" s="474"/>
    </row>
    <row r="516" spans="1:102" x14ac:dyDescent="0.25">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c r="W516" s="474"/>
      <c r="X516" s="474"/>
      <c r="Y516" s="474"/>
      <c r="Z516" s="474"/>
      <c r="AA516" s="474"/>
      <c r="AB516" s="474"/>
      <c r="AC516" s="474"/>
      <c r="AD516" s="474"/>
      <c r="AE516" s="474"/>
      <c r="AF516" s="474"/>
      <c r="AG516" s="474"/>
      <c r="AH516" s="474"/>
      <c r="AI516" s="474"/>
      <c r="AJ516" s="474"/>
      <c r="AK516" s="474"/>
      <c r="AL516" s="474"/>
      <c r="AM516" s="474"/>
      <c r="AN516" s="474"/>
      <c r="AO516" s="474"/>
      <c r="AP516" s="474"/>
      <c r="AQ516" s="474"/>
      <c r="AR516" s="474"/>
      <c r="AS516" s="474"/>
      <c r="AT516" s="474"/>
      <c r="AU516" s="474"/>
      <c r="AV516" s="474"/>
      <c r="AW516" s="474"/>
      <c r="AX516" s="474"/>
      <c r="AY516" s="474"/>
      <c r="AZ516" s="474"/>
      <c r="BA516" s="474"/>
      <c r="BB516" s="474"/>
      <c r="BC516" s="474"/>
      <c r="BD516" s="474"/>
      <c r="BE516" s="474"/>
      <c r="BF516" s="474"/>
      <c r="BG516" s="474"/>
      <c r="BH516" s="474"/>
      <c r="BI516" s="474"/>
      <c r="BJ516" s="474"/>
      <c r="BK516" s="474"/>
      <c r="BL516" s="474"/>
      <c r="BM516" s="474"/>
      <c r="BN516" s="474"/>
      <c r="BO516" s="474"/>
      <c r="BP516" s="474"/>
      <c r="BQ516" s="474"/>
      <c r="BR516" s="474"/>
      <c r="BS516" s="474"/>
      <c r="BT516" s="474"/>
      <c r="BU516" s="474"/>
      <c r="BV516" s="474"/>
      <c r="BW516" s="474"/>
      <c r="BX516" s="474"/>
      <c r="BY516" s="474"/>
      <c r="BZ516" s="474"/>
      <c r="CA516" s="474"/>
      <c r="CB516" s="474"/>
      <c r="CC516" s="474"/>
      <c r="CD516" s="474"/>
      <c r="CE516" s="474"/>
      <c r="CF516" s="474"/>
      <c r="CG516" s="474"/>
      <c r="CH516" s="474"/>
      <c r="CI516" s="474"/>
      <c r="CJ516" s="474"/>
      <c r="CK516" s="474"/>
      <c r="CL516" s="474"/>
      <c r="CM516" s="474"/>
      <c r="CN516" s="474"/>
      <c r="CO516" s="474"/>
      <c r="CP516" s="474"/>
      <c r="CQ516" s="474"/>
      <c r="CR516" s="474"/>
      <c r="CS516" s="474"/>
      <c r="CT516" s="474"/>
      <c r="CU516" s="474"/>
      <c r="CV516" s="474"/>
      <c r="CW516" s="474"/>
      <c r="CX516" s="474"/>
    </row>
    <row r="517" spans="1:102" x14ac:dyDescent="0.25">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c r="W517" s="474"/>
      <c r="X517" s="474"/>
      <c r="Y517" s="474"/>
      <c r="Z517" s="474"/>
      <c r="AA517" s="474"/>
      <c r="AB517" s="474"/>
      <c r="AC517" s="474"/>
      <c r="AD517" s="474"/>
      <c r="AE517" s="474"/>
      <c r="AF517" s="474"/>
      <c r="AG517" s="474"/>
      <c r="AH517" s="474"/>
      <c r="AI517" s="474"/>
      <c r="AJ517" s="474"/>
      <c r="AK517" s="474"/>
      <c r="AL517" s="474"/>
      <c r="AM517" s="474"/>
      <c r="AN517" s="474"/>
      <c r="AO517" s="474"/>
      <c r="AP517" s="474"/>
      <c r="AQ517" s="474"/>
      <c r="AR517" s="474"/>
      <c r="AS517" s="474"/>
      <c r="AT517" s="474"/>
      <c r="AU517" s="474"/>
      <c r="AV517" s="474"/>
      <c r="AW517" s="474"/>
      <c r="AX517" s="474"/>
      <c r="AY517" s="474"/>
      <c r="AZ517" s="474"/>
      <c r="BA517" s="474"/>
      <c r="BB517" s="474"/>
      <c r="BC517" s="474"/>
      <c r="BD517" s="474"/>
      <c r="BE517" s="474"/>
      <c r="BF517" s="474"/>
      <c r="BG517" s="474"/>
      <c r="BH517" s="474"/>
      <c r="BI517" s="474"/>
      <c r="BJ517" s="474"/>
      <c r="BK517" s="474"/>
      <c r="BL517" s="474"/>
      <c r="BM517" s="474"/>
      <c r="BN517" s="474"/>
      <c r="BO517" s="474"/>
      <c r="BP517" s="474"/>
      <c r="BQ517" s="474"/>
      <c r="BR517" s="474"/>
      <c r="BS517" s="474"/>
      <c r="BT517" s="474"/>
      <c r="BU517" s="474"/>
      <c r="BV517" s="474"/>
      <c r="BW517" s="474"/>
      <c r="BX517" s="474"/>
      <c r="BY517" s="474"/>
      <c r="BZ517" s="474"/>
      <c r="CA517" s="474"/>
      <c r="CB517" s="474"/>
      <c r="CC517" s="474"/>
      <c r="CD517" s="474"/>
      <c r="CE517" s="474"/>
      <c r="CF517" s="474"/>
      <c r="CG517" s="474"/>
      <c r="CH517" s="474"/>
      <c r="CI517" s="474"/>
      <c r="CJ517" s="474"/>
      <c r="CK517" s="474"/>
      <c r="CL517" s="474"/>
      <c r="CM517" s="474"/>
      <c r="CN517" s="474"/>
      <c r="CO517" s="474"/>
      <c r="CP517" s="474"/>
      <c r="CQ517" s="474"/>
      <c r="CR517" s="474"/>
      <c r="CS517" s="474"/>
      <c r="CT517" s="474"/>
      <c r="CU517" s="474"/>
      <c r="CV517" s="474"/>
      <c r="CW517" s="474"/>
      <c r="CX517" s="474"/>
    </row>
    <row r="518" spans="1:102" x14ac:dyDescent="0.25">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c r="W518" s="474"/>
      <c r="X518" s="474"/>
      <c r="Y518" s="474"/>
      <c r="Z518" s="474"/>
      <c r="AA518" s="474"/>
      <c r="AB518" s="474"/>
      <c r="AC518" s="474"/>
      <c r="AD518" s="474"/>
      <c r="AE518" s="474"/>
      <c r="AF518" s="474"/>
      <c r="AG518" s="474"/>
      <c r="AH518" s="474"/>
      <c r="AI518" s="474"/>
      <c r="AJ518" s="474"/>
      <c r="AK518" s="474"/>
      <c r="AL518" s="474"/>
      <c r="AM518" s="474"/>
      <c r="AN518" s="474"/>
      <c r="AO518" s="474"/>
      <c r="AP518" s="474"/>
      <c r="AQ518" s="474"/>
      <c r="AR518" s="474"/>
      <c r="AS518" s="474"/>
      <c r="AT518" s="474"/>
      <c r="AU518" s="474"/>
      <c r="AV518" s="474"/>
      <c r="AW518" s="474"/>
      <c r="AX518" s="474"/>
      <c r="AY518" s="474"/>
      <c r="AZ518" s="474"/>
      <c r="BA518" s="474"/>
      <c r="BB518" s="474"/>
      <c r="BC518" s="474"/>
      <c r="BD518" s="474"/>
      <c r="BE518" s="474"/>
      <c r="BF518" s="474"/>
      <c r="BG518" s="474"/>
      <c r="BH518" s="474"/>
      <c r="BI518" s="474"/>
      <c r="BJ518" s="474"/>
      <c r="BK518" s="474"/>
      <c r="BL518" s="474"/>
      <c r="BM518" s="474"/>
      <c r="BN518" s="474"/>
      <c r="BO518" s="474"/>
      <c r="BP518" s="474"/>
      <c r="BQ518" s="474"/>
      <c r="BR518" s="474"/>
      <c r="BS518" s="474"/>
      <c r="BT518" s="474"/>
      <c r="BU518" s="474"/>
      <c r="BV518" s="474"/>
      <c r="BW518" s="474"/>
      <c r="BX518" s="474"/>
      <c r="BY518" s="474"/>
      <c r="BZ518" s="474"/>
      <c r="CA518" s="474"/>
      <c r="CB518" s="474"/>
      <c r="CC518" s="474"/>
      <c r="CD518" s="474"/>
      <c r="CE518" s="474"/>
      <c r="CF518" s="474"/>
      <c r="CG518" s="474"/>
      <c r="CH518" s="474"/>
      <c r="CI518" s="474"/>
      <c r="CJ518" s="474"/>
      <c r="CK518" s="474"/>
      <c r="CL518" s="474"/>
      <c r="CM518" s="474"/>
      <c r="CN518" s="474"/>
      <c r="CO518" s="474"/>
      <c r="CP518" s="474"/>
      <c r="CQ518" s="474"/>
      <c r="CR518" s="474"/>
      <c r="CS518" s="474"/>
      <c r="CT518" s="474"/>
      <c r="CU518" s="474"/>
      <c r="CV518" s="474"/>
      <c r="CW518" s="474"/>
      <c r="CX518" s="474"/>
    </row>
    <row r="519" spans="1:102" x14ac:dyDescent="0.25">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c r="W519" s="474"/>
      <c r="X519" s="474"/>
      <c r="Y519" s="474"/>
      <c r="Z519" s="474"/>
      <c r="AA519" s="474"/>
      <c r="AB519" s="474"/>
      <c r="AC519" s="474"/>
      <c r="AD519" s="474"/>
      <c r="AE519" s="474"/>
      <c r="AF519" s="474"/>
      <c r="AG519" s="474"/>
      <c r="AH519" s="474"/>
      <c r="AI519" s="474"/>
      <c r="AJ519" s="474"/>
      <c r="AK519" s="474"/>
      <c r="AL519" s="474"/>
      <c r="AM519" s="474"/>
      <c r="AN519" s="474"/>
      <c r="AO519" s="474"/>
      <c r="AP519" s="474"/>
      <c r="AQ519" s="474"/>
      <c r="AR519" s="474"/>
      <c r="AS519" s="474"/>
      <c r="AT519" s="474"/>
      <c r="AU519" s="474"/>
      <c r="AV519" s="474"/>
      <c r="AW519" s="474"/>
      <c r="AX519" s="474"/>
      <c r="AY519" s="474"/>
      <c r="AZ519" s="474"/>
      <c r="BA519" s="474"/>
      <c r="BB519" s="474"/>
      <c r="BC519" s="474"/>
      <c r="BD519" s="474"/>
      <c r="BE519" s="474"/>
      <c r="BF519" s="474"/>
      <c r="BG519" s="474"/>
      <c r="BH519" s="474"/>
      <c r="BI519" s="474"/>
      <c r="BJ519" s="474"/>
      <c r="BK519" s="474"/>
      <c r="BL519" s="474"/>
      <c r="BM519" s="474"/>
      <c r="BN519" s="474"/>
      <c r="BO519" s="474"/>
      <c r="BP519" s="474"/>
      <c r="BQ519" s="474"/>
      <c r="BR519" s="474"/>
      <c r="BS519" s="474"/>
      <c r="BT519" s="474"/>
      <c r="BU519" s="474"/>
      <c r="BV519" s="474"/>
      <c r="BW519" s="474"/>
      <c r="BX519" s="474"/>
      <c r="BY519" s="474"/>
      <c r="BZ519" s="474"/>
      <c r="CA519" s="474"/>
      <c r="CB519" s="474"/>
      <c r="CC519" s="474"/>
      <c r="CD519" s="474"/>
      <c r="CE519" s="474"/>
      <c r="CF519" s="474"/>
      <c r="CG519" s="474"/>
      <c r="CH519" s="474"/>
      <c r="CI519" s="474"/>
      <c r="CJ519" s="474"/>
      <c r="CK519" s="474"/>
      <c r="CL519" s="474"/>
      <c r="CM519" s="474"/>
      <c r="CN519" s="474"/>
      <c r="CO519" s="474"/>
      <c r="CP519" s="474"/>
      <c r="CQ519" s="474"/>
      <c r="CR519" s="474"/>
      <c r="CS519" s="474"/>
      <c r="CT519" s="474"/>
      <c r="CU519" s="474"/>
      <c r="CV519" s="474"/>
      <c r="CW519" s="474"/>
      <c r="CX519" s="474"/>
    </row>
    <row r="520" spans="1:102" x14ac:dyDescent="0.25">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c r="W520" s="474"/>
      <c r="X520" s="474"/>
      <c r="Y520" s="474"/>
      <c r="Z520" s="474"/>
      <c r="AA520" s="474"/>
      <c r="AB520" s="474"/>
      <c r="AC520" s="474"/>
      <c r="AD520" s="474"/>
      <c r="AE520" s="474"/>
      <c r="AF520" s="474"/>
      <c r="AG520" s="474"/>
      <c r="AH520" s="474"/>
      <c r="AI520" s="474"/>
      <c r="AJ520" s="474"/>
      <c r="AK520" s="474"/>
      <c r="AL520" s="474"/>
      <c r="AM520" s="474"/>
      <c r="AN520" s="474"/>
      <c r="AO520" s="474"/>
      <c r="AP520" s="474"/>
      <c r="AQ520" s="474"/>
      <c r="AR520" s="474"/>
      <c r="AS520" s="474"/>
      <c r="AT520" s="474"/>
      <c r="AU520" s="474"/>
      <c r="AV520" s="474"/>
      <c r="AW520" s="474"/>
      <c r="AX520" s="474"/>
      <c r="AY520" s="474"/>
      <c r="AZ520" s="474"/>
      <c r="BA520" s="474"/>
      <c r="BB520" s="474"/>
      <c r="BC520" s="474"/>
      <c r="BD520" s="474"/>
      <c r="BE520" s="474"/>
      <c r="BF520" s="474"/>
      <c r="BG520" s="474"/>
      <c r="BH520" s="474"/>
      <c r="BI520" s="474"/>
      <c r="BJ520" s="474"/>
      <c r="BK520" s="474"/>
      <c r="BL520" s="474"/>
      <c r="BM520" s="474"/>
      <c r="BN520" s="474"/>
      <c r="BO520" s="474"/>
      <c r="BP520" s="474"/>
      <c r="BQ520" s="474"/>
      <c r="BR520" s="474"/>
      <c r="BS520" s="474"/>
      <c r="BT520" s="474"/>
      <c r="BU520" s="474"/>
      <c r="BV520" s="474"/>
      <c r="BW520" s="474"/>
      <c r="BX520" s="474"/>
      <c r="BY520" s="474"/>
      <c r="BZ520" s="474"/>
      <c r="CA520" s="474"/>
      <c r="CB520" s="474"/>
      <c r="CC520" s="474"/>
      <c r="CD520" s="474"/>
      <c r="CE520" s="474"/>
      <c r="CF520" s="474"/>
      <c r="CG520" s="474"/>
      <c r="CH520" s="474"/>
      <c r="CI520" s="474"/>
      <c r="CJ520" s="474"/>
      <c r="CK520" s="474"/>
      <c r="CL520" s="474"/>
      <c r="CM520" s="474"/>
      <c r="CN520" s="474"/>
      <c r="CO520" s="474"/>
      <c r="CP520" s="474"/>
      <c r="CQ520" s="474"/>
      <c r="CR520" s="474"/>
      <c r="CS520" s="474"/>
      <c r="CT520" s="474"/>
      <c r="CU520" s="474"/>
      <c r="CV520" s="474"/>
      <c r="CW520" s="474"/>
      <c r="CX520" s="474"/>
    </row>
    <row r="521" spans="1:102" x14ac:dyDescent="0.25">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c r="W521" s="474"/>
      <c r="X521" s="474"/>
      <c r="Y521" s="474"/>
      <c r="Z521" s="474"/>
      <c r="AA521" s="474"/>
      <c r="AB521" s="474"/>
      <c r="AC521" s="474"/>
      <c r="AD521" s="474"/>
      <c r="AE521" s="474"/>
      <c r="AF521" s="474"/>
      <c r="AG521" s="474"/>
      <c r="AH521" s="474"/>
      <c r="AI521" s="474"/>
      <c r="AJ521" s="474"/>
      <c r="AK521" s="474"/>
      <c r="AL521" s="474"/>
      <c r="AM521" s="474"/>
      <c r="AN521" s="474"/>
      <c r="AO521" s="474"/>
      <c r="AP521" s="474"/>
      <c r="AQ521" s="474"/>
      <c r="AR521" s="474"/>
      <c r="AS521" s="474"/>
      <c r="AT521" s="474"/>
      <c r="AU521" s="474"/>
      <c r="AV521" s="474"/>
      <c r="AW521" s="474"/>
      <c r="AX521" s="474"/>
      <c r="AY521" s="474"/>
      <c r="AZ521" s="474"/>
      <c r="BA521" s="474"/>
      <c r="BB521" s="474"/>
      <c r="BC521" s="474"/>
      <c r="BD521" s="474"/>
      <c r="BE521" s="474"/>
      <c r="BF521" s="474"/>
      <c r="BG521" s="474"/>
      <c r="BH521" s="474"/>
      <c r="BI521" s="474"/>
      <c r="BJ521" s="474"/>
      <c r="BK521" s="474"/>
      <c r="BL521" s="474"/>
      <c r="BM521" s="474"/>
      <c r="BN521" s="474"/>
      <c r="BO521" s="474"/>
      <c r="BP521" s="474"/>
      <c r="BQ521" s="474"/>
      <c r="BR521" s="474"/>
      <c r="BS521" s="474"/>
      <c r="BT521" s="474"/>
      <c r="BU521" s="474"/>
      <c r="BV521" s="474"/>
      <c r="BW521" s="474"/>
      <c r="BX521" s="474"/>
      <c r="BY521" s="474"/>
      <c r="BZ521" s="474"/>
      <c r="CA521" s="474"/>
      <c r="CB521" s="474"/>
      <c r="CC521" s="474"/>
      <c r="CD521" s="474"/>
      <c r="CE521" s="474"/>
      <c r="CF521" s="474"/>
      <c r="CG521" s="474"/>
      <c r="CH521" s="474"/>
      <c r="CI521" s="474"/>
      <c r="CJ521" s="474"/>
      <c r="CK521" s="474"/>
      <c r="CL521" s="474"/>
      <c r="CM521" s="474"/>
      <c r="CN521" s="474"/>
      <c r="CO521" s="474"/>
      <c r="CP521" s="474"/>
      <c r="CQ521" s="474"/>
      <c r="CR521" s="474"/>
      <c r="CS521" s="474"/>
      <c r="CT521" s="474"/>
      <c r="CU521" s="474"/>
      <c r="CV521" s="474"/>
      <c r="CW521" s="474"/>
      <c r="CX521" s="474"/>
    </row>
    <row r="522" spans="1:102" x14ac:dyDescent="0.25">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c r="W522" s="474"/>
      <c r="X522" s="474"/>
      <c r="Y522" s="474"/>
      <c r="Z522" s="474"/>
      <c r="AA522" s="474"/>
      <c r="AB522" s="474"/>
      <c r="AC522" s="474"/>
      <c r="AD522" s="474"/>
      <c r="AE522" s="474"/>
      <c r="AF522" s="474"/>
      <c r="AG522" s="474"/>
      <c r="AH522" s="474"/>
      <c r="AI522" s="474"/>
      <c r="AJ522" s="474"/>
      <c r="AK522" s="474"/>
      <c r="AL522" s="474"/>
      <c r="AM522" s="474"/>
      <c r="AN522" s="474"/>
      <c r="AO522" s="474"/>
      <c r="AP522" s="474"/>
      <c r="AQ522" s="474"/>
      <c r="AR522" s="474"/>
      <c r="AS522" s="474"/>
      <c r="AT522" s="474"/>
      <c r="AU522" s="474"/>
      <c r="AV522" s="474"/>
      <c r="AW522" s="474"/>
      <c r="AX522" s="474"/>
      <c r="AY522" s="474"/>
      <c r="AZ522" s="474"/>
      <c r="BA522" s="474"/>
      <c r="BB522" s="474"/>
      <c r="BC522" s="474"/>
      <c r="BD522" s="474"/>
      <c r="BE522" s="474"/>
      <c r="BF522" s="474"/>
      <c r="BG522" s="474"/>
      <c r="BH522" s="474"/>
      <c r="BI522" s="474"/>
      <c r="BJ522" s="474"/>
      <c r="BK522" s="474"/>
      <c r="BL522" s="474"/>
      <c r="BM522" s="474"/>
      <c r="BN522" s="474"/>
      <c r="BO522" s="474"/>
      <c r="BP522" s="474"/>
      <c r="BQ522" s="474"/>
      <c r="BR522" s="474"/>
      <c r="BS522" s="474"/>
      <c r="BT522" s="474"/>
      <c r="BU522" s="474"/>
      <c r="BV522" s="474"/>
      <c r="BW522" s="474"/>
      <c r="BX522" s="474"/>
      <c r="BY522" s="474"/>
      <c r="BZ522" s="474"/>
      <c r="CA522" s="474"/>
      <c r="CB522" s="474"/>
      <c r="CC522" s="474"/>
      <c r="CD522" s="474"/>
      <c r="CE522" s="474"/>
      <c r="CF522" s="474"/>
      <c r="CG522" s="474"/>
      <c r="CH522" s="474"/>
      <c r="CI522" s="474"/>
      <c r="CJ522" s="474"/>
      <c r="CK522" s="474"/>
      <c r="CL522" s="474"/>
      <c r="CM522" s="474"/>
      <c r="CN522" s="474"/>
      <c r="CO522" s="474"/>
      <c r="CP522" s="474"/>
      <c r="CQ522" s="474"/>
      <c r="CR522" s="474"/>
      <c r="CS522" s="474"/>
      <c r="CT522" s="474"/>
      <c r="CU522" s="474"/>
      <c r="CV522" s="474"/>
      <c r="CW522" s="474"/>
      <c r="CX522" s="474"/>
    </row>
    <row r="523" spans="1:102" x14ac:dyDescent="0.25">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c r="W523" s="474"/>
      <c r="X523" s="474"/>
      <c r="Y523" s="474"/>
      <c r="Z523" s="474"/>
      <c r="AA523" s="474"/>
      <c r="AB523" s="474"/>
      <c r="AC523" s="474"/>
      <c r="AD523" s="474"/>
      <c r="AE523" s="474"/>
      <c r="AF523" s="474"/>
      <c r="AG523" s="474"/>
      <c r="AH523" s="474"/>
      <c r="AI523" s="474"/>
      <c r="AJ523" s="474"/>
      <c r="AK523" s="474"/>
      <c r="AL523" s="474"/>
      <c r="AM523" s="474"/>
      <c r="AN523" s="474"/>
      <c r="AO523" s="474"/>
      <c r="AP523" s="474"/>
      <c r="AQ523" s="474"/>
      <c r="AR523" s="474"/>
      <c r="AS523" s="474"/>
      <c r="AT523" s="474"/>
      <c r="AU523" s="474"/>
      <c r="AV523" s="474"/>
      <c r="AW523" s="474"/>
      <c r="AX523" s="474"/>
      <c r="AY523" s="474"/>
      <c r="AZ523" s="474"/>
      <c r="BA523" s="474"/>
      <c r="BB523" s="474"/>
      <c r="BC523" s="474"/>
      <c r="BD523" s="474"/>
      <c r="BE523" s="474"/>
      <c r="BF523" s="474"/>
      <c r="BG523" s="474"/>
      <c r="BH523" s="474"/>
      <c r="BI523" s="474"/>
      <c r="BJ523" s="474"/>
      <c r="BK523" s="474"/>
      <c r="BL523" s="474"/>
      <c r="BM523" s="474"/>
      <c r="BN523" s="474"/>
      <c r="BO523" s="474"/>
      <c r="BP523" s="474"/>
      <c r="BQ523" s="474"/>
      <c r="BR523" s="474"/>
      <c r="BS523" s="474"/>
      <c r="BT523" s="474"/>
      <c r="BU523" s="474"/>
      <c r="BV523" s="474"/>
      <c r="BW523" s="474"/>
      <c r="BX523" s="474"/>
      <c r="BY523" s="474"/>
      <c r="BZ523" s="474"/>
      <c r="CA523" s="474"/>
      <c r="CB523" s="474"/>
      <c r="CC523" s="474"/>
      <c r="CD523" s="474"/>
      <c r="CE523" s="474"/>
      <c r="CF523" s="474"/>
      <c r="CG523" s="474"/>
      <c r="CH523" s="474"/>
      <c r="CI523" s="474"/>
      <c r="CJ523" s="474"/>
      <c r="CK523" s="474"/>
      <c r="CL523" s="474"/>
      <c r="CM523" s="474"/>
      <c r="CN523" s="474"/>
      <c r="CO523" s="474"/>
      <c r="CP523" s="474"/>
      <c r="CQ523" s="474"/>
      <c r="CR523" s="474"/>
      <c r="CS523" s="474"/>
      <c r="CT523" s="474"/>
      <c r="CU523" s="474"/>
      <c r="CV523" s="474"/>
      <c r="CW523" s="474"/>
      <c r="CX523" s="474"/>
    </row>
    <row r="524" spans="1:102" x14ac:dyDescent="0.25">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c r="W524" s="474"/>
      <c r="X524" s="474"/>
      <c r="Y524" s="474"/>
      <c r="Z524" s="474"/>
      <c r="AA524" s="474"/>
      <c r="AB524" s="474"/>
      <c r="AC524" s="474"/>
      <c r="AD524" s="474"/>
      <c r="AE524" s="474"/>
      <c r="AF524" s="474"/>
      <c r="AG524" s="474"/>
      <c r="AH524" s="474"/>
      <c r="AI524" s="474"/>
      <c r="AJ524" s="474"/>
      <c r="AK524" s="474"/>
      <c r="AL524" s="474"/>
      <c r="AM524" s="474"/>
      <c r="AN524" s="474"/>
      <c r="AO524" s="474"/>
      <c r="AP524" s="474"/>
      <c r="AQ524" s="474"/>
      <c r="AR524" s="474"/>
      <c r="AS524" s="474"/>
      <c r="AT524" s="474"/>
      <c r="AU524" s="474"/>
      <c r="AV524" s="474"/>
      <c r="AW524" s="474"/>
      <c r="AX524" s="474"/>
      <c r="AY524" s="474"/>
      <c r="AZ524" s="474"/>
      <c r="BA524" s="474"/>
      <c r="BB524" s="474"/>
      <c r="BC524" s="474"/>
      <c r="BD524" s="474"/>
      <c r="BE524" s="474"/>
      <c r="BF524" s="474"/>
      <c r="BG524" s="474"/>
      <c r="BH524" s="474"/>
      <c r="BI524" s="474"/>
      <c r="BJ524" s="474"/>
      <c r="BK524" s="474"/>
      <c r="BL524" s="474"/>
      <c r="BM524" s="474"/>
      <c r="BN524" s="474"/>
      <c r="BO524" s="474"/>
      <c r="BP524" s="474"/>
      <c r="BQ524" s="474"/>
      <c r="BR524" s="474"/>
      <c r="BS524" s="474"/>
      <c r="BT524" s="474"/>
      <c r="BU524" s="474"/>
      <c r="BV524" s="474"/>
      <c r="BW524" s="474"/>
      <c r="BX524" s="474"/>
      <c r="BY524" s="474"/>
      <c r="BZ524" s="474"/>
      <c r="CA524" s="474"/>
      <c r="CB524" s="474"/>
      <c r="CC524" s="474"/>
      <c r="CD524" s="474"/>
      <c r="CE524" s="474"/>
      <c r="CF524" s="474"/>
      <c r="CG524" s="474"/>
      <c r="CH524" s="474"/>
      <c r="CI524" s="474"/>
      <c r="CJ524" s="474"/>
      <c r="CK524" s="474"/>
      <c r="CL524" s="474"/>
      <c r="CM524" s="474"/>
      <c r="CN524" s="474"/>
      <c r="CO524" s="474"/>
      <c r="CP524" s="474"/>
      <c r="CQ524" s="474"/>
      <c r="CR524" s="474"/>
      <c r="CS524" s="474"/>
      <c r="CT524" s="474"/>
      <c r="CU524" s="474"/>
      <c r="CV524" s="474"/>
      <c r="CW524" s="474"/>
      <c r="CX524" s="474"/>
    </row>
    <row r="525" spans="1:102" x14ac:dyDescent="0.25">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c r="W525" s="474"/>
      <c r="X525" s="474"/>
      <c r="Y525" s="474"/>
      <c r="Z525" s="474"/>
      <c r="AA525" s="474"/>
      <c r="AB525" s="474"/>
      <c r="AC525" s="474"/>
      <c r="AD525" s="474"/>
      <c r="AE525" s="474"/>
      <c r="AF525" s="474"/>
      <c r="AG525" s="474"/>
      <c r="AH525" s="474"/>
      <c r="AI525" s="474"/>
      <c r="AJ525" s="474"/>
      <c r="AK525" s="474"/>
      <c r="AL525" s="474"/>
      <c r="AM525" s="474"/>
      <c r="AN525" s="474"/>
      <c r="AO525" s="474"/>
      <c r="AP525" s="474"/>
      <c r="AQ525" s="474"/>
      <c r="AR525" s="474"/>
      <c r="AS525" s="474"/>
      <c r="AT525" s="474"/>
      <c r="AU525" s="474"/>
      <c r="AV525" s="474"/>
      <c r="AW525" s="474"/>
      <c r="AX525" s="474"/>
      <c r="AY525" s="474"/>
      <c r="AZ525" s="474"/>
      <c r="BA525" s="474"/>
      <c r="BB525" s="474"/>
      <c r="BC525" s="474"/>
      <c r="BD525" s="474"/>
      <c r="BE525" s="474"/>
      <c r="BF525" s="474"/>
      <c r="BG525" s="474"/>
      <c r="BH525" s="474"/>
      <c r="BI525" s="474"/>
      <c r="BJ525" s="474"/>
      <c r="BK525" s="474"/>
      <c r="BL525" s="474"/>
      <c r="BM525" s="474"/>
      <c r="BN525" s="474"/>
      <c r="BO525" s="474"/>
      <c r="BP525" s="474"/>
      <c r="BQ525" s="474"/>
      <c r="BR525" s="474"/>
      <c r="BS525" s="474"/>
      <c r="BT525" s="474"/>
      <c r="BU525" s="474"/>
      <c r="BV525" s="474"/>
      <c r="BW525" s="474"/>
      <c r="BX525" s="474"/>
      <c r="BY525" s="474"/>
      <c r="BZ525" s="474"/>
      <c r="CA525" s="474"/>
      <c r="CB525" s="474"/>
      <c r="CC525" s="474"/>
      <c r="CD525" s="474"/>
      <c r="CE525" s="474"/>
      <c r="CF525" s="474"/>
      <c r="CG525" s="474"/>
      <c r="CH525" s="474"/>
      <c r="CI525" s="474"/>
      <c r="CJ525" s="474"/>
      <c r="CK525" s="474"/>
      <c r="CL525" s="474"/>
      <c r="CM525" s="474"/>
      <c r="CN525" s="474"/>
      <c r="CO525" s="474"/>
      <c r="CP525" s="474"/>
      <c r="CQ525" s="474"/>
      <c r="CR525" s="474"/>
      <c r="CS525" s="474"/>
      <c r="CT525" s="474"/>
      <c r="CU525" s="474"/>
      <c r="CV525" s="474"/>
      <c r="CW525" s="474"/>
      <c r="CX525" s="474"/>
    </row>
    <row r="526" spans="1:102" x14ac:dyDescent="0.25">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c r="W526" s="474"/>
      <c r="X526" s="474"/>
      <c r="Y526" s="474"/>
      <c r="Z526" s="474"/>
      <c r="AA526" s="474"/>
      <c r="AB526" s="474"/>
      <c r="AC526" s="474"/>
      <c r="AD526" s="474"/>
      <c r="AE526" s="474"/>
      <c r="AF526" s="474"/>
      <c r="AG526" s="474"/>
      <c r="AH526" s="474"/>
      <c r="AI526" s="474"/>
      <c r="AJ526" s="474"/>
      <c r="AK526" s="474"/>
      <c r="AL526" s="474"/>
      <c r="AM526" s="474"/>
      <c r="AN526" s="474"/>
      <c r="AO526" s="474"/>
      <c r="AP526" s="474"/>
      <c r="AQ526" s="474"/>
      <c r="AR526" s="474"/>
      <c r="AS526" s="474"/>
      <c r="AT526" s="474"/>
      <c r="AU526" s="474"/>
      <c r="AV526" s="474"/>
      <c r="AW526" s="474"/>
      <c r="AX526" s="474"/>
      <c r="AY526" s="474"/>
      <c r="AZ526" s="474"/>
      <c r="BA526" s="474"/>
      <c r="BB526" s="474"/>
      <c r="BC526" s="474"/>
      <c r="BD526" s="474"/>
      <c r="BE526" s="474"/>
      <c r="BF526" s="474"/>
      <c r="BG526" s="474"/>
      <c r="BH526" s="474"/>
      <c r="BI526" s="474"/>
      <c r="BJ526" s="474"/>
      <c r="BK526" s="474"/>
      <c r="BL526" s="474"/>
      <c r="BM526" s="474"/>
      <c r="BN526" s="474"/>
      <c r="BO526" s="474"/>
      <c r="BP526" s="474"/>
      <c r="BQ526" s="474"/>
      <c r="BR526" s="474"/>
      <c r="BS526" s="474"/>
      <c r="BT526" s="474"/>
      <c r="BU526" s="474"/>
      <c r="BV526" s="474"/>
      <c r="BW526" s="474"/>
      <c r="BX526" s="474"/>
      <c r="BY526" s="474"/>
      <c r="BZ526" s="474"/>
      <c r="CA526" s="474"/>
      <c r="CB526" s="474"/>
      <c r="CC526" s="474"/>
      <c r="CD526" s="474"/>
      <c r="CE526" s="474"/>
      <c r="CF526" s="474"/>
      <c r="CG526" s="474"/>
      <c r="CH526" s="474"/>
      <c r="CI526" s="474"/>
      <c r="CJ526" s="474"/>
      <c r="CK526" s="474"/>
      <c r="CL526" s="474"/>
      <c r="CM526" s="474"/>
      <c r="CN526" s="474"/>
      <c r="CO526" s="474"/>
      <c r="CP526" s="474"/>
      <c r="CQ526" s="474"/>
      <c r="CR526" s="474"/>
      <c r="CS526" s="474"/>
      <c r="CT526" s="474"/>
      <c r="CU526" s="474"/>
      <c r="CV526" s="474"/>
      <c r="CW526" s="474"/>
      <c r="CX526" s="474"/>
    </row>
    <row r="527" spans="1:102" x14ac:dyDescent="0.25">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c r="W527" s="474"/>
      <c r="X527" s="474"/>
      <c r="Y527" s="474"/>
      <c r="Z527" s="474"/>
      <c r="AA527" s="474"/>
      <c r="AB527" s="474"/>
      <c r="AC527" s="474"/>
      <c r="AD527" s="474"/>
      <c r="AE527" s="474"/>
      <c r="AF527" s="474"/>
      <c r="AG527" s="474"/>
      <c r="AH527" s="474"/>
      <c r="AI527" s="474"/>
      <c r="AJ527" s="474"/>
      <c r="AK527" s="474"/>
      <c r="AL527" s="474"/>
      <c r="AM527" s="474"/>
      <c r="AN527" s="474"/>
      <c r="AO527" s="474"/>
      <c r="AP527" s="474"/>
      <c r="AQ527" s="474"/>
      <c r="AR527" s="474"/>
      <c r="AS527" s="474"/>
      <c r="AT527" s="474"/>
      <c r="AU527" s="474"/>
      <c r="AV527" s="474"/>
      <c r="AW527" s="474"/>
      <c r="AX527" s="474"/>
      <c r="AY527" s="474"/>
      <c r="AZ527" s="474"/>
      <c r="BA527" s="474"/>
      <c r="BB527" s="474"/>
      <c r="BC527" s="474"/>
      <c r="BD527" s="474"/>
      <c r="BE527" s="474"/>
      <c r="BF527" s="474"/>
      <c r="BG527" s="474"/>
      <c r="BH527" s="474"/>
      <c r="BI527" s="474"/>
      <c r="BJ527" s="474"/>
      <c r="BK527" s="474"/>
      <c r="BL527" s="474"/>
      <c r="BM527" s="474"/>
      <c r="BN527" s="474"/>
      <c r="BO527" s="474"/>
      <c r="BP527" s="474"/>
      <c r="BQ527" s="474"/>
      <c r="BR527" s="474"/>
      <c r="BS527" s="474"/>
      <c r="BT527" s="474"/>
      <c r="BU527" s="474"/>
      <c r="BV527" s="474"/>
      <c r="BW527" s="474"/>
      <c r="BX527" s="474"/>
      <c r="BY527" s="474"/>
      <c r="BZ527" s="474"/>
      <c r="CA527" s="474"/>
      <c r="CB527" s="474"/>
      <c r="CC527" s="474"/>
      <c r="CD527" s="474"/>
      <c r="CE527" s="474"/>
      <c r="CF527" s="474"/>
      <c r="CG527" s="474"/>
      <c r="CH527" s="474"/>
      <c r="CI527" s="474"/>
      <c r="CJ527" s="474"/>
      <c r="CK527" s="474"/>
      <c r="CL527" s="474"/>
      <c r="CM527" s="474"/>
      <c r="CN527" s="474"/>
      <c r="CO527" s="474"/>
      <c r="CP527" s="474"/>
      <c r="CQ527" s="474"/>
      <c r="CR527" s="474"/>
      <c r="CS527" s="474"/>
      <c r="CT527" s="474"/>
      <c r="CU527" s="474"/>
      <c r="CV527" s="474"/>
      <c r="CW527" s="474"/>
      <c r="CX527" s="474"/>
    </row>
    <row r="528" spans="1:102" x14ac:dyDescent="0.25">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c r="W528" s="474"/>
      <c r="X528" s="474"/>
      <c r="Y528" s="474"/>
      <c r="Z528" s="474"/>
      <c r="AA528" s="474"/>
      <c r="AB528" s="474"/>
      <c r="AC528" s="474"/>
      <c r="AD528" s="474"/>
      <c r="AE528" s="474"/>
      <c r="AF528" s="474"/>
      <c r="AG528" s="474"/>
      <c r="AH528" s="474"/>
      <c r="AI528" s="474"/>
      <c r="AJ528" s="474"/>
      <c r="AK528" s="474"/>
      <c r="AL528" s="474"/>
      <c r="AM528" s="474"/>
      <c r="AN528" s="474"/>
      <c r="AO528" s="474"/>
      <c r="AP528" s="474"/>
      <c r="AQ528" s="474"/>
      <c r="AR528" s="474"/>
      <c r="AS528" s="474"/>
      <c r="AT528" s="474"/>
      <c r="AU528" s="474"/>
      <c r="AV528" s="474"/>
      <c r="AW528" s="474"/>
      <c r="AX528" s="474"/>
      <c r="AY528" s="474"/>
      <c r="AZ528" s="474"/>
      <c r="BA528" s="474"/>
      <c r="BB528" s="474"/>
      <c r="BC528" s="474"/>
      <c r="BD528" s="474"/>
      <c r="BE528" s="474"/>
      <c r="BF528" s="474"/>
      <c r="BG528" s="474"/>
      <c r="BH528" s="474"/>
      <c r="BI528" s="474"/>
      <c r="BJ528" s="474"/>
      <c r="BK528" s="474"/>
      <c r="BL528" s="474"/>
      <c r="BM528" s="474"/>
      <c r="BN528" s="474"/>
      <c r="BO528" s="474"/>
      <c r="BP528" s="474"/>
      <c r="BQ528" s="474"/>
      <c r="BR528" s="474"/>
      <c r="BS528" s="474"/>
      <c r="BT528" s="474"/>
      <c r="BU528" s="474"/>
      <c r="BV528" s="474"/>
      <c r="BW528" s="474"/>
      <c r="BX528" s="474"/>
      <c r="BY528" s="474"/>
      <c r="BZ528" s="474"/>
      <c r="CA528" s="474"/>
      <c r="CB528" s="474"/>
      <c r="CC528" s="474"/>
      <c r="CD528" s="474"/>
      <c r="CE528" s="474"/>
      <c r="CF528" s="474"/>
      <c r="CG528" s="474"/>
      <c r="CH528" s="474"/>
      <c r="CI528" s="474"/>
      <c r="CJ528" s="474"/>
      <c r="CK528" s="474"/>
      <c r="CL528" s="474"/>
      <c r="CM528" s="474"/>
      <c r="CN528" s="474"/>
      <c r="CO528" s="474"/>
      <c r="CP528" s="474"/>
      <c r="CQ528" s="474"/>
      <c r="CR528" s="474"/>
      <c r="CS528" s="474"/>
      <c r="CT528" s="474"/>
      <c r="CU528" s="474"/>
      <c r="CV528" s="474"/>
      <c r="CW528" s="474"/>
      <c r="CX528" s="474"/>
    </row>
    <row r="529" spans="1:102" x14ac:dyDescent="0.25">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c r="W529" s="474"/>
      <c r="X529" s="474"/>
      <c r="Y529" s="474"/>
      <c r="Z529" s="474"/>
      <c r="AA529" s="474"/>
      <c r="AB529" s="474"/>
      <c r="AC529" s="474"/>
      <c r="AD529" s="474"/>
      <c r="AE529" s="474"/>
      <c r="AF529" s="474"/>
      <c r="AG529" s="474"/>
      <c r="AH529" s="474"/>
      <c r="AI529" s="474"/>
      <c r="AJ529" s="474"/>
      <c r="AK529" s="474"/>
      <c r="AL529" s="474"/>
      <c r="AM529" s="474"/>
      <c r="AN529" s="474"/>
      <c r="AO529" s="474"/>
      <c r="AP529" s="474"/>
      <c r="AQ529" s="474"/>
      <c r="AR529" s="474"/>
      <c r="AS529" s="474"/>
      <c r="AT529" s="474"/>
      <c r="AU529" s="474"/>
      <c r="AV529" s="474"/>
      <c r="AW529" s="474"/>
      <c r="AX529" s="474"/>
      <c r="AY529" s="474"/>
      <c r="AZ529" s="474"/>
      <c r="BA529" s="474"/>
      <c r="BB529" s="474"/>
      <c r="BC529" s="474"/>
      <c r="BD529" s="474"/>
      <c r="BE529" s="474"/>
      <c r="BF529" s="474"/>
      <c r="BG529" s="474"/>
      <c r="BH529" s="474"/>
      <c r="BI529" s="474"/>
      <c r="BJ529" s="474"/>
      <c r="BK529" s="474"/>
      <c r="BL529" s="474"/>
      <c r="BM529" s="474"/>
      <c r="BN529" s="474"/>
      <c r="BO529" s="474"/>
      <c r="BP529" s="474"/>
      <c r="BQ529" s="474"/>
      <c r="BR529" s="474"/>
      <c r="BS529" s="474"/>
      <c r="BT529" s="474"/>
      <c r="BU529" s="474"/>
      <c r="BV529" s="474"/>
      <c r="BW529" s="474"/>
      <c r="BX529" s="474"/>
      <c r="BY529" s="474"/>
      <c r="BZ529" s="474"/>
      <c r="CA529" s="474"/>
      <c r="CB529" s="474"/>
      <c r="CC529" s="474"/>
      <c r="CD529" s="474"/>
      <c r="CE529" s="474"/>
      <c r="CF529" s="474"/>
      <c r="CG529" s="474"/>
      <c r="CH529" s="474"/>
      <c r="CI529" s="474"/>
      <c r="CJ529" s="474"/>
      <c r="CK529" s="474"/>
      <c r="CL529" s="474"/>
      <c r="CM529" s="474"/>
      <c r="CN529" s="474"/>
      <c r="CO529" s="474"/>
      <c r="CP529" s="474"/>
      <c r="CQ529" s="474"/>
      <c r="CR529" s="474"/>
      <c r="CS529" s="474"/>
      <c r="CT529" s="474"/>
      <c r="CU529" s="474"/>
      <c r="CV529" s="474"/>
      <c r="CW529" s="474"/>
      <c r="CX529" s="474"/>
    </row>
    <row r="530" spans="1:102" x14ac:dyDescent="0.25">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c r="W530" s="474"/>
      <c r="X530" s="474"/>
      <c r="Y530" s="474"/>
      <c r="Z530" s="474"/>
      <c r="AA530" s="474"/>
      <c r="AB530" s="474"/>
      <c r="AC530" s="474"/>
      <c r="AD530" s="474"/>
      <c r="AE530" s="474"/>
      <c r="AF530" s="474"/>
      <c r="AG530" s="474"/>
      <c r="AH530" s="474"/>
      <c r="AI530" s="474"/>
      <c r="AJ530" s="474"/>
      <c r="AK530" s="474"/>
      <c r="AL530" s="474"/>
      <c r="AM530" s="474"/>
      <c r="AN530" s="474"/>
      <c r="AO530" s="474"/>
      <c r="AP530" s="474"/>
      <c r="AQ530" s="474"/>
      <c r="AR530" s="474"/>
      <c r="AS530" s="474"/>
      <c r="AT530" s="474"/>
      <c r="AU530" s="474"/>
      <c r="AV530" s="474"/>
      <c r="AW530" s="474"/>
      <c r="AX530" s="474"/>
      <c r="AY530" s="474"/>
      <c r="AZ530" s="474"/>
      <c r="BA530" s="474"/>
      <c r="BB530" s="474"/>
      <c r="BC530" s="474"/>
      <c r="BD530" s="474"/>
      <c r="BE530" s="474"/>
      <c r="BF530" s="474"/>
      <c r="BG530" s="474"/>
      <c r="BH530" s="474"/>
      <c r="BI530" s="474"/>
      <c r="BJ530" s="474"/>
      <c r="BK530" s="474"/>
      <c r="BL530" s="474"/>
      <c r="BM530" s="474"/>
      <c r="BN530" s="474"/>
      <c r="BO530" s="474"/>
      <c r="BP530" s="474"/>
      <c r="BQ530" s="474"/>
      <c r="BR530" s="474"/>
      <c r="BS530" s="474"/>
      <c r="BT530" s="474"/>
      <c r="BU530" s="474"/>
      <c r="BV530" s="474"/>
      <c r="BW530" s="474"/>
      <c r="BX530" s="474"/>
      <c r="BY530" s="474"/>
      <c r="BZ530" s="474"/>
      <c r="CA530" s="474"/>
      <c r="CB530" s="474"/>
      <c r="CC530" s="474"/>
      <c r="CD530" s="474"/>
      <c r="CE530" s="474"/>
      <c r="CF530" s="474"/>
      <c r="CG530" s="474"/>
      <c r="CH530" s="474"/>
      <c r="CI530" s="474"/>
      <c r="CJ530" s="474"/>
      <c r="CK530" s="474"/>
      <c r="CL530" s="474"/>
      <c r="CM530" s="474"/>
      <c r="CN530" s="474"/>
      <c r="CO530" s="474"/>
      <c r="CP530" s="474"/>
      <c r="CQ530" s="474"/>
      <c r="CR530" s="474"/>
      <c r="CS530" s="474"/>
      <c r="CT530" s="474"/>
      <c r="CU530" s="474"/>
      <c r="CV530" s="474"/>
      <c r="CW530" s="474"/>
      <c r="CX530" s="474"/>
    </row>
    <row r="531" spans="1:102" x14ac:dyDescent="0.25">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c r="W531" s="474"/>
      <c r="X531" s="474"/>
      <c r="Y531" s="474"/>
      <c r="Z531" s="474"/>
      <c r="AA531" s="474"/>
      <c r="AB531" s="474"/>
      <c r="AC531" s="474"/>
      <c r="AD531" s="474"/>
      <c r="AE531" s="474"/>
      <c r="AF531" s="474"/>
      <c r="AG531" s="474"/>
      <c r="AH531" s="474"/>
      <c r="AI531" s="474"/>
      <c r="AJ531" s="474"/>
      <c r="AK531" s="474"/>
      <c r="AL531" s="474"/>
      <c r="AM531" s="474"/>
      <c r="AN531" s="474"/>
      <c r="AO531" s="474"/>
      <c r="AP531" s="474"/>
      <c r="AQ531" s="474"/>
      <c r="AR531" s="474"/>
      <c r="AS531" s="474"/>
      <c r="AT531" s="474"/>
      <c r="AU531" s="474"/>
      <c r="AV531" s="474"/>
      <c r="AW531" s="474"/>
      <c r="AX531" s="474"/>
      <c r="AY531" s="474"/>
      <c r="AZ531" s="474"/>
      <c r="BA531" s="474"/>
      <c r="BB531" s="474"/>
      <c r="BC531" s="474"/>
      <c r="BD531" s="474"/>
      <c r="BE531" s="474"/>
      <c r="BF531" s="474"/>
      <c r="BG531" s="474"/>
      <c r="BH531" s="474"/>
      <c r="BI531" s="474"/>
      <c r="BJ531" s="474"/>
      <c r="BK531" s="474"/>
      <c r="BL531" s="474"/>
      <c r="BM531" s="474"/>
      <c r="BN531" s="474"/>
      <c r="BO531" s="474"/>
      <c r="BP531" s="474"/>
      <c r="BQ531" s="474"/>
      <c r="BR531" s="474"/>
      <c r="BS531" s="474"/>
      <c r="BT531" s="474"/>
      <c r="BU531" s="474"/>
      <c r="BV531" s="474"/>
      <c r="BW531" s="474"/>
      <c r="BX531" s="474"/>
      <c r="BY531" s="474"/>
      <c r="BZ531" s="474"/>
      <c r="CA531" s="474"/>
      <c r="CB531" s="474"/>
      <c r="CC531" s="474"/>
      <c r="CD531" s="474"/>
      <c r="CE531" s="474"/>
      <c r="CF531" s="474"/>
      <c r="CG531" s="474"/>
      <c r="CH531" s="474"/>
      <c r="CI531" s="474"/>
      <c r="CJ531" s="474"/>
      <c r="CK531" s="474"/>
      <c r="CL531" s="474"/>
      <c r="CM531" s="474"/>
      <c r="CN531" s="474"/>
      <c r="CO531" s="474"/>
      <c r="CP531" s="474"/>
      <c r="CQ531" s="474"/>
      <c r="CR531" s="474"/>
      <c r="CS531" s="474"/>
      <c r="CT531" s="474"/>
      <c r="CU531" s="474"/>
      <c r="CV531" s="474"/>
      <c r="CW531" s="474"/>
      <c r="CX531" s="474"/>
    </row>
    <row r="532" spans="1:102" x14ac:dyDescent="0.25">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c r="W532" s="474"/>
      <c r="X532" s="474"/>
      <c r="Y532" s="474"/>
      <c r="Z532" s="474"/>
      <c r="AA532" s="474"/>
      <c r="AB532" s="474"/>
      <c r="AC532" s="474"/>
      <c r="AD532" s="474"/>
      <c r="AE532" s="474"/>
      <c r="AF532" s="474"/>
      <c r="AG532" s="474"/>
      <c r="AH532" s="474"/>
      <c r="AI532" s="474"/>
      <c r="AJ532" s="474"/>
      <c r="AK532" s="474"/>
      <c r="AL532" s="474"/>
      <c r="AM532" s="474"/>
      <c r="AN532" s="474"/>
      <c r="AO532" s="474"/>
      <c r="AP532" s="474"/>
      <c r="AQ532" s="474"/>
      <c r="AR532" s="474"/>
      <c r="AS532" s="474"/>
      <c r="AT532" s="474"/>
      <c r="AU532" s="474"/>
      <c r="AV532" s="474"/>
      <c r="AW532" s="474"/>
      <c r="AX532" s="474"/>
      <c r="AY532" s="474"/>
      <c r="AZ532" s="474"/>
      <c r="BA532" s="474"/>
      <c r="BB532" s="474"/>
      <c r="BC532" s="474"/>
      <c r="BD532" s="474"/>
      <c r="BE532" s="474"/>
      <c r="BF532" s="474"/>
      <c r="BG532" s="474"/>
      <c r="BH532" s="474"/>
      <c r="BI532" s="474"/>
      <c r="BJ532" s="474"/>
      <c r="BK532" s="474"/>
      <c r="BL532" s="474"/>
      <c r="BM532" s="474"/>
      <c r="BN532" s="474"/>
      <c r="BO532" s="474"/>
      <c r="BP532" s="474"/>
      <c r="BQ532" s="474"/>
      <c r="BR532" s="474"/>
      <c r="BS532" s="474"/>
      <c r="BT532" s="474"/>
      <c r="BU532" s="474"/>
      <c r="BV532" s="474"/>
      <c r="BW532" s="474"/>
      <c r="BX532" s="474"/>
      <c r="BY532" s="474"/>
      <c r="BZ532" s="474"/>
      <c r="CA532" s="474"/>
      <c r="CB532" s="474"/>
      <c r="CC532" s="474"/>
      <c r="CD532" s="474"/>
      <c r="CE532" s="474"/>
      <c r="CF532" s="474"/>
      <c r="CG532" s="474"/>
      <c r="CH532" s="474"/>
      <c r="CI532" s="474"/>
      <c r="CJ532" s="474"/>
      <c r="CK532" s="474"/>
      <c r="CL532" s="474"/>
      <c r="CM532" s="474"/>
      <c r="CN532" s="474"/>
      <c r="CO532" s="474"/>
      <c r="CP532" s="474"/>
      <c r="CQ532" s="474"/>
      <c r="CR532" s="474"/>
      <c r="CS532" s="474"/>
      <c r="CT532" s="474"/>
      <c r="CU532" s="474"/>
      <c r="CV532" s="474"/>
      <c r="CW532" s="474"/>
      <c r="CX532" s="474"/>
    </row>
    <row r="533" spans="1:102" x14ac:dyDescent="0.25">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c r="W533" s="474"/>
      <c r="X533" s="474"/>
      <c r="Y533" s="474"/>
      <c r="Z533" s="474"/>
      <c r="AA533" s="474"/>
      <c r="AB533" s="474"/>
      <c r="AC533" s="474"/>
      <c r="AD533" s="474"/>
      <c r="AE533" s="474"/>
      <c r="AF533" s="474"/>
      <c r="AG533" s="474"/>
      <c r="AH533" s="474"/>
      <c r="AI533" s="474"/>
      <c r="AJ533" s="474"/>
      <c r="AK533" s="474"/>
      <c r="AL533" s="474"/>
      <c r="AM533" s="474"/>
      <c r="AN533" s="474"/>
      <c r="AO533" s="474"/>
      <c r="AP533" s="474"/>
      <c r="AQ533" s="474"/>
      <c r="AR533" s="474"/>
      <c r="AS533" s="474"/>
      <c r="AT533" s="474"/>
      <c r="AU533" s="474"/>
      <c r="AV533" s="474"/>
      <c r="AW533" s="474"/>
      <c r="AX533" s="474"/>
      <c r="AY533" s="474"/>
      <c r="AZ533" s="474"/>
      <c r="BA533" s="474"/>
      <c r="BB533" s="474"/>
      <c r="BC533" s="474"/>
      <c r="BD533" s="474"/>
      <c r="BE533" s="474"/>
      <c r="BF533" s="474"/>
      <c r="BG533" s="474"/>
      <c r="BH533" s="474"/>
      <c r="BI533" s="474"/>
      <c r="BJ533" s="474"/>
      <c r="BK533" s="474"/>
      <c r="BL533" s="474"/>
      <c r="BM533" s="474"/>
      <c r="BN533" s="474"/>
      <c r="BO533" s="474"/>
      <c r="BP533" s="474"/>
      <c r="BQ533" s="474"/>
      <c r="BR533" s="474"/>
      <c r="BS533" s="474"/>
      <c r="BT533" s="474"/>
      <c r="BU533" s="474"/>
      <c r="BV533" s="474"/>
      <c r="BW533" s="474"/>
      <c r="BX533" s="474"/>
      <c r="BY533" s="474"/>
      <c r="BZ533" s="474"/>
      <c r="CA533" s="474"/>
      <c r="CB533" s="474"/>
      <c r="CC533" s="474"/>
      <c r="CD533" s="474"/>
      <c r="CE533" s="474"/>
      <c r="CF533" s="474"/>
      <c r="CG533" s="474"/>
      <c r="CH533" s="474"/>
      <c r="CI533" s="474"/>
      <c r="CJ533" s="474"/>
      <c r="CK533" s="474"/>
      <c r="CL533" s="474"/>
      <c r="CM533" s="474"/>
      <c r="CN533" s="474"/>
      <c r="CO533" s="474"/>
      <c r="CP533" s="474"/>
      <c r="CQ533" s="474"/>
      <c r="CR533" s="474"/>
      <c r="CS533" s="474"/>
      <c r="CT533" s="474"/>
      <c r="CU533" s="474"/>
      <c r="CV533" s="474"/>
      <c r="CW533" s="474"/>
      <c r="CX533" s="474"/>
    </row>
    <row r="534" spans="1:102" x14ac:dyDescent="0.25">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c r="W534" s="474"/>
      <c r="X534" s="474"/>
      <c r="Y534" s="474"/>
      <c r="Z534" s="474"/>
      <c r="AA534" s="474"/>
      <c r="AB534" s="474"/>
      <c r="AC534" s="474"/>
      <c r="AD534" s="474"/>
      <c r="AE534" s="474"/>
      <c r="AF534" s="474"/>
      <c r="AG534" s="474"/>
      <c r="AH534" s="474"/>
      <c r="AI534" s="474"/>
      <c r="AJ534" s="474"/>
      <c r="AK534" s="474"/>
      <c r="AL534" s="474"/>
      <c r="AM534" s="474"/>
      <c r="AN534" s="474"/>
      <c r="AO534" s="474"/>
      <c r="AP534" s="474"/>
      <c r="AQ534" s="474"/>
      <c r="AR534" s="474"/>
      <c r="AS534" s="474"/>
      <c r="AT534" s="474"/>
      <c r="AU534" s="474"/>
      <c r="AV534" s="474"/>
      <c r="AW534" s="474"/>
      <c r="AX534" s="474"/>
      <c r="AY534" s="474"/>
      <c r="AZ534" s="474"/>
      <c r="BA534" s="474"/>
      <c r="BB534" s="474"/>
      <c r="BC534" s="474"/>
      <c r="BD534" s="474"/>
      <c r="BE534" s="474"/>
      <c r="BF534" s="474"/>
      <c r="BG534" s="474"/>
      <c r="BH534" s="474"/>
      <c r="BI534" s="474"/>
      <c r="BJ534" s="474"/>
      <c r="BK534" s="474"/>
      <c r="BL534" s="474"/>
      <c r="BM534" s="474"/>
      <c r="BN534" s="474"/>
      <c r="BO534" s="474"/>
      <c r="BP534" s="474"/>
      <c r="BQ534" s="474"/>
      <c r="BR534" s="474"/>
      <c r="BS534" s="474"/>
      <c r="BT534" s="474"/>
      <c r="BU534" s="474"/>
      <c r="BV534" s="474"/>
      <c r="BW534" s="474"/>
      <c r="BX534" s="474"/>
      <c r="BY534" s="474"/>
      <c r="BZ534" s="474"/>
      <c r="CA534" s="474"/>
      <c r="CB534" s="474"/>
      <c r="CC534" s="474"/>
      <c r="CD534" s="474"/>
      <c r="CE534" s="474"/>
      <c r="CF534" s="474"/>
      <c r="CG534" s="474"/>
      <c r="CH534" s="474"/>
      <c r="CI534" s="474"/>
      <c r="CJ534" s="474"/>
      <c r="CK534" s="474"/>
      <c r="CL534" s="474"/>
      <c r="CM534" s="474"/>
      <c r="CN534" s="474"/>
      <c r="CO534" s="474"/>
      <c r="CP534" s="474"/>
      <c r="CQ534" s="474"/>
      <c r="CR534" s="474"/>
      <c r="CS534" s="474"/>
      <c r="CT534" s="474"/>
      <c r="CU534" s="474"/>
      <c r="CV534" s="474"/>
      <c r="CW534" s="474"/>
      <c r="CX534" s="474"/>
    </row>
    <row r="535" spans="1:102" x14ac:dyDescent="0.25">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c r="W535" s="474"/>
      <c r="X535" s="474"/>
      <c r="Y535" s="474"/>
      <c r="Z535" s="474"/>
      <c r="AA535" s="474"/>
      <c r="AB535" s="474"/>
      <c r="AC535" s="474"/>
      <c r="AD535" s="474"/>
      <c r="AE535" s="474"/>
      <c r="AF535" s="474"/>
      <c r="AG535" s="474"/>
      <c r="AH535" s="474"/>
      <c r="AI535" s="474"/>
      <c r="AJ535" s="474"/>
      <c r="AK535" s="474"/>
      <c r="AL535" s="474"/>
      <c r="AM535" s="474"/>
      <c r="AN535" s="474"/>
      <c r="AO535" s="474"/>
      <c r="AP535" s="474"/>
      <c r="AQ535" s="474"/>
      <c r="AR535" s="474"/>
      <c r="AS535" s="474"/>
      <c r="AT535" s="474"/>
      <c r="AU535" s="474"/>
      <c r="AV535" s="474"/>
      <c r="AW535" s="474"/>
      <c r="AX535" s="474"/>
      <c r="AY535" s="474"/>
      <c r="AZ535" s="474"/>
      <c r="BA535" s="474"/>
      <c r="BB535" s="474"/>
      <c r="BC535" s="474"/>
      <c r="BD535" s="474"/>
      <c r="BE535" s="474"/>
      <c r="BF535" s="474"/>
      <c r="BG535" s="474"/>
      <c r="BH535" s="474"/>
      <c r="BI535" s="474"/>
      <c r="BJ535" s="474"/>
      <c r="BK535" s="474"/>
      <c r="BL535" s="474"/>
      <c r="BM535" s="474"/>
      <c r="BN535" s="474"/>
      <c r="BO535" s="474"/>
      <c r="BP535" s="474"/>
      <c r="BQ535" s="474"/>
      <c r="BR535" s="474"/>
      <c r="BS535" s="474"/>
      <c r="BT535" s="474"/>
      <c r="BU535" s="474"/>
      <c r="BV535" s="474"/>
      <c r="BW535" s="474"/>
      <c r="BX535" s="474"/>
      <c r="BY535" s="474"/>
      <c r="BZ535" s="474"/>
      <c r="CA535" s="474"/>
      <c r="CB535" s="474"/>
      <c r="CC535" s="474"/>
      <c r="CD535" s="474"/>
      <c r="CE535" s="474"/>
      <c r="CF535" s="474"/>
      <c r="CG535" s="474"/>
      <c r="CH535" s="474"/>
      <c r="CI535" s="474"/>
      <c r="CJ535" s="474"/>
      <c r="CK535" s="474"/>
      <c r="CL535" s="474"/>
      <c r="CM535" s="474"/>
      <c r="CN535" s="474"/>
      <c r="CO535" s="474"/>
      <c r="CP535" s="474"/>
      <c r="CQ535" s="474"/>
      <c r="CR535" s="474"/>
      <c r="CS535" s="474"/>
      <c r="CT535" s="474"/>
      <c r="CU535" s="474"/>
      <c r="CV535" s="474"/>
      <c r="CW535" s="474"/>
      <c r="CX535" s="474"/>
    </row>
    <row r="536" spans="1:102" x14ac:dyDescent="0.25">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c r="W536" s="474"/>
      <c r="X536" s="474"/>
      <c r="Y536" s="474"/>
      <c r="Z536" s="474"/>
      <c r="AA536" s="474"/>
      <c r="AB536" s="474"/>
      <c r="AC536" s="474"/>
      <c r="AD536" s="474"/>
      <c r="AE536" s="474"/>
      <c r="AF536" s="474"/>
      <c r="AG536" s="474"/>
      <c r="AH536" s="474"/>
      <c r="AI536" s="474"/>
      <c r="AJ536" s="474"/>
      <c r="AK536" s="474"/>
      <c r="AL536" s="474"/>
      <c r="AM536" s="474"/>
      <c r="AN536" s="474"/>
      <c r="AO536" s="474"/>
      <c r="AP536" s="474"/>
      <c r="AQ536" s="474"/>
      <c r="AR536" s="474"/>
      <c r="AS536" s="474"/>
      <c r="AT536" s="474"/>
      <c r="AU536" s="474"/>
      <c r="AV536" s="474"/>
      <c r="AW536" s="474"/>
      <c r="AX536" s="474"/>
      <c r="AY536" s="474"/>
      <c r="AZ536" s="474"/>
      <c r="BA536" s="474"/>
      <c r="BB536" s="474"/>
      <c r="BC536" s="474"/>
      <c r="BD536" s="474"/>
      <c r="BE536" s="474"/>
      <c r="BF536" s="474"/>
      <c r="BG536" s="474"/>
      <c r="BH536" s="474"/>
      <c r="BI536" s="474"/>
      <c r="BJ536" s="474"/>
      <c r="BK536" s="474"/>
      <c r="BL536" s="474"/>
      <c r="BM536" s="474"/>
      <c r="BN536" s="474"/>
      <c r="BO536" s="474"/>
      <c r="BP536" s="474"/>
      <c r="BQ536" s="474"/>
      <c r="BR536" s="474"/>
      <c r="BS536" s="474"/>
      <c r="BT536" s="474"/>
      <c r="BU536" s="474"/>
      <c r="BV536" s="474"/>
      <c r="BW536" s="474"/>
      <c r="BX536" s="474"/>
      <c r="BY536" s="474"/>
      <c r="BZ536" s="474"/>
      <c r="CA536" s="474"/>
      <c r="CB536" s="474"/>
      <c r="CC536" s="474"/>
      <c r="CD536" s="474"/>
      <c r="CE536" s="474"/>
      <c r="CF536" s="474"/>
      <c r="CG536" s="474"/>
      <c r="CH536" s="474"/>
      <c r="CI536" s="474"/>
      <c r="CJ536" s="474"/>
      <c r="CK536" s="474"/>
      <c r="CL536" s="474"/>
      <c r="CM536" s="474"/>
      <c r="CN536" s="474"/>
      <c r="CO536" s="474"/>
      <c r="CP536" s="474"/>
      <c r="CQ536" s="474"/>
      <c r="CR536" s="474"/>
      <c r="CS536" s="474"/>
      <c r="CT536" s="474"/>
      <c r="CU536" s="474"/>
      <c r="CV536" s="474"/>
      <c r="CW536" s="474"/>
      <c r="CX536" s="474"/>
    </row>
    <row r="537" spans="1:102" x14ac:dyDescent="0.25">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c r="W537" s="474"/>
      <c r="X537" s="474"/>
      <c r="Y537" s="474"/>
      <c r="Z537" s="474"/>
      <c r="AA537" s="474"/>
      <c r="AB537" s="474"/>
      <c r="AC537" s="474"/>
      <c r="AD537" s="474"/>
      <c r="AE537" s="474"/>
      <c r="AF537" s="474"/>
      <c r="AG537" s="474"/>
      <c r="AH537" s="474"/>
      <c r="AI537" s="474"/>
      <c r="AJ537" s="474"/>
      <c r="AK537" s="474"/>
      <c r="AL537" s="474"/>
      <c r="AM537" s="474"/>
      <c r="AN537" s="474"/>
      <c r="AO537" s="474"/>
      <c r="AP537" s="474"/>
      <c r="AQ537" s="474"/>
      <c r="AR537" s="474"/>
      <c r="AS537" s="474"/>
      <c r="AT537" s="474"/>
      <c r="AU537" s="474"/>
      <c r="AV537" s="474"/>
      <c r="AW537" s="474"/>
      <c r="AX537" s="474"/>
      <c r="AY537" s="474"/>
      <c r="AZ537" s="474"/>
      <c r="BA537" s="474"/>
      <c r="BB537" s="474"/>
      <c r="BC537" s="474"/>
      <c r="BD537" s="474"/>
      <c r="BE537" s="474"/>
      <c r="BF537" s="474"/>
      <c r="BG537" s="474"/>
      <c r="BH537" s="474"/>
      <c r="BI537" s="474"/>
      <c r="BJ537" s="474"/>
      <c r="BK537" s="474"/>
      <c r="BL537" s="474"/>
      <c r="BM537" s="474"/>
      <c r="BN537" s="474"/>
      <c r="BO537" s="474"/>
      <c r="BP537" s="474"/>
      <c r="BQ537" s="474"/>
      <c r="BR537" s="474"/>
      <c r="BS537" s="474"/>
      <c r="BT537" s="474"/>
      <c r="BU537" s="474"/>
      <c r="BV537" s="474"/>
      <c r="BW537" s="474"/>
      <c r="BX537" s="474"/>
      <c r="BY537" s="474"/>
      <c r="BZ537" s="474"/>
      <c r="CA537" s="474"/>
      <c r="CB537" s="474"/>
      <c r="CC537" s="474"/>
      <c r="CD537" s="474"/>
      <c r="CE537" s="474"/>
      <c r="CF537" s="474"/>
      <c r="CG537" s="474"/>
      <c r="CH537" s="474"/>
      <c r="CI537" s="474"/>
      <c r="CJ537" s="474"/>
      <c r="CK537" s="474"/>
      <c r="CL537" s="474"/>
      <c r="CM537" s="474"/>
      <c r="CN537" s="474"/>
      <c r="CO537" s="474"/>
      <c r="CP537" s="474"/>
      <c r="CQ537" s="474"/>
      <c r="CR537" s="474"/>
      <c r="CS537" s="474"/>
      <c r="CT537" s="474"/>
      <c r="CU537" s="474"/>
      <c r="CV537" s="474"/>
      <c r="CW537" s="474"/>
      <c r="CX537" s="474"/>
    </row>
    <row r="538" spans="1:102" x14ac:dyDescent="0.25">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c r="W538" s="474"/>
      <c r="X538" s="474"/>
      <c r="Y538" s="474"/>
      <c r="Z538" s="474"/>
      <c r="AA538" s="474"/>
      <c r="AB538" s="474"/>
      <c r="AC538" s="474"/>
      <c r="AD538" s="474"/>
      <c r="AE538" s="474"/>
      <c r="AF538" s="474"/>
      <c r="AG538" s="474"/>
      <c r="AH538" s="474"/>
      <c r="AI538" s="474"/>
      <c r="AJ538" s="474"/>
      <c r="AK538" s="474"/>
      <c r="AL538" s="474"/>
      <c r="AM538" s="474"/>
      <c r="AN538" s="474"/>
      <c r="AO538" s="474"/>
      <c r="AP538" s="474"/>
      <c r="AQ538" s="474"/>
      <c r="AR538" s="474"/>
      <c r="AS538" s="474"/>
      <c r="AT538" s="474"/>
      <c r="AU538" s="474"/>
      <c r="AV538" s="474"/>
      <c r="AW538" s="474"/>
      <c r="AX538" s="474"/>
      <c r="AY538" s="474"/>
      <c r="AZ538" s="474"/>
      <c r="BA538" s="474"/>
      <c r="BB538" s="474"/>
      <c r="BC538" s="474"/>
      <c r="BD538" s="474"/>
      <c r="BE538" s="474"/>
      <c r="BF538" s="474"/>
      <c r="BG538" s="474"/>
      <c r="BH538" s="474"/>
      <c r="BI538" s="474"/>
      <c r="BJ538" s="474"/>
      <c r="BK538" s="474"/>
      <c r="BL538" s="474"/>
      <c r="BM538" s="474"/>
      <c r="BN538" s="474"/>
      <c r="BO538" s="474"/>
      <c r="BP538" s="474"/>
      <c r="BQ538" s="474"/>
      <c r="BR538" s="474"/>
      <c r="BS538" s="474"/>
      <c r="BT538" s="474"/>
      <c r="BU538" s="474"/>
      <c r="BV538" s="474"/>
      <c r="BW538" s="474"/>
      <c r="BX538" s="474"/>
      <c r="BY538" s="474"/>
      <c r="BZ538" s="474"/>
      <c r="CA538" s="474"/>
      <c r="CB538" s="474"/>
      <c r="CC538" s="474"/>
      <c r="CD538" s="474"/>
      <c r="CE538" s="474"/>
      <c r="CF538" s="474"/>
      <c r="CG538" s="474"/>
      <c r="CH538" s="474"/>
      <c r="CI538" s="474"/>
      <c r="CJ538" s="474"/>
      <c r="CK538" s="474"/>
      <c r="CL538" s="474"/>
      <c r="CM538" s="474"/>
      <c r="CN538" s="474"/>
      <c r="CO538" s="474"/>
      <c r="CP538" s="474"/>
      <c r="CQ538" s="474"/>
      <c r="CR538" s="474"/>
      <c r="CS538" s="474"/>
      <c r="CT538" s="474"/>
      <c r="CU538" s="474"/>
      <c r="CV538" s="474"/>
      <c r="CW538" s="474"/>
      <c r="CX538" s="474"/>
    </row>
    <row r="539" spans="1:102" x14ac:dyDescent="0.25">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c r="W539" s="474"/>
      <c r="X539" s="474"/>
      <c r="Y539" s="474"/>
      <c r="Z539" s="474"/>
      <c r="AA539" s="474"/>
      <c r="AB539" s="474"/>
      <c r="AC539" s="474"/>
      <c r="AD539" s="474"/>
      <c r="AE539" s="474"/>
      <c r="AF539" s="474"/>
      <c r="AG539" s="474"/>
      <c r="AH539" s="474"/>
      <c r="AI539" s="474"/>
      <c r="AJ539" s="474"/>
      <c r="AK539" s="474"/>
      <c r="AL539" s="474"/>
      <c r="AM539" s="474"/>
      <c r="AN539" s="474"/>
      <c r="AO539" s="474"/>
      <c r="AP539" s="474"/>
      <c r="AQ539" s="474"/>
      <c r="AR539" s="474"/>
      <c r="AS539" s="474"/>
      <c r="AT539" s="474"/>
      <c r="AU539" s="474"/>
      <c r="AV539" s="474"/>
      <c r="AW539" s="474"/>
      <c r="AX539" s="474"/>
      <c r="AY539" s="474"/>
      <c r="AZ539" s="474"/>
      <c r="BA539" s="474"/>
      <c r="BB539" s="474"/>
      <c r="BC539" s="474"/>
      <c r="BD539" s="474"/>
      <c r="BE539" s="474"/>
      <c r="BF539" s="474"/>
      <c r="BG539" s="474"/>
      <c r="BH539" s="474"/>
      <c r="BI539" s="474"/>
      <c r="BJ539" s="474"/>
      <c r="BK539" s="474"/>
      <c r="BL539" s="474"/>
      <c r="BM539" s="474"/>
      <c r="BN539" s="474"/>
      <c r="BO539" s="474"/>
      <c r="BP539" s="474"/>
      <c r="BQ539" s="474"/>
      <c r="BR539" s="474"/>
      <c r="BS539" s="474"/>
      <c r="BT539" s="474"/>
      <c r="BU539" s="474"/>
      <c r="BV539" s="474"/>
      <c r="BW539" s="474"/>
      <c r="BX539" s="474"/>
      <c r="BY539" s="474"/>
      <c r="BZ539" s="474"/>
      <c r="CA539" s="474"/>
      <c r="CB539" s="474"/>
      <c r="CC539" s="474"/>
      <c r="CD539" s="474"/>
      <c r="CE539" s="474"/>
      <c r="CF539" s="474"/>
      <c r="CG539" s="474"/>
      <c r="CH539" s="474"/>
      <c r="CI539" s="474"/>
      <c r="CJ539" s="474"/>
      <c r="CK539" s="474"/>
      <c r="CL539" s="474"/>
      <c r="CM539" s="474"/>
      <c r="CN539" s="474"/>
      <c r="CO539" s="474"/>
      <c r="CP539" s="474"/>
      <c r="CQ539" s="474"/>
      <c r="CR539" s="474"/>
      <c r="CS539" s="474"/>
      <c r="CT539" s="474"/>
      <c r="CU539" s="474"/>
      <c r="CV539" s="474"/>
      <c r="CW539" s="474"/>
      <c r="CX539" s="474"/>
    </row>
    <row r="540" spans="1:102" x14ac:dyDescent="0.25">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c r="W540" s="474"/>
      <c r="X540" s="474"/>
      <c r="Y540" s="474"/>
      <c r="Z540" s="474"/>
      <c r="AA540" s="474"/>
      <c r="AB540" s="474"/>
      <c r="AC540" s="474"/>
      <c r="AD540" s="474"/>
      <c r="AE540" s="474"/>
      <c r="AF540" s="474"/>
      <c r="AG540" s="474"/>
      <c r="AH540" s="474"/>
      <c r="AI540" s="474"/>
      <c r="AJ540" s="474"/>
      <c r="AK540" s="474"/>
      <c r="AL540" s="474"/>
      <c r="AM540" s="474"/>
      <c r="AN540" s="474"/>
      <c r="AO540" s="474"/>
      <c r="AP540" s="474"/>
      <c r="AQ540" s="474"/>
      <c r="AR540" s="474"/>
      <c r="AS540" s="474"/>
      <c r="AT540" s="474"/>
      <c r="AU540" s="474"/>
      <c r="AV540" s="474"/>
      <c r="AW540" s="474"/>
      <c r="AX540" s="474"/>
      <c r="AY540" s="474"/>
      <c r="AZ540" s="474"/>
      <c r="BA540" s="474"/>
      <c r="BB540" s="474"/>
      <c r="BC540" s="474"/>
      <c r="BD540" s="474"/>
      <c r="BE540" s="474"/>
      <c r="BF540" s="474"/>
      <c r="BG540" s="474"/>
      <c r="BH540" s="474"/>
      <c r="BI540" s="474"/>
      <c r="BJ540" s="474"/>
      <c r="BK540" s="474"/>
      <c r="BL540" s="474"/>
      <c r="BM540" s="474"/>
      <c r="BN540" s="474"/>
      <c r="BO540" s="474"/>
      <c r="BP540" s="474"/>
      <c r="BQ540" s="474"/>
      <c r="BR540" s="474"/>
      <c r="BS540" s="474"/>
      <c r="BT540" s="474"/>
      <c r="BU540" s="474"/>
      <c r="BV540" s="474"/>
      <c r="BW540" s="474"/>
      <c r="BX540" s="474"/>
      <c r="BY540" s="474"/>
      <c r="BZ540" s="474"/>
      <c r="CA540" s="474"/>
      <c r="CB540" s="474"/>
      <c r="CC540" s="474"/>
      <c r="CD540" s="474"/>
      <c r="CE540" s="474"/>
      <c r="CF540" s="474"/>
      <c r="CG540" s="474"/>
      <c r="CH540" s="474"/>
      <c r="CI540" s="474"/>
      <c r="CJ540" s="474"/>
      <c r="CK540" s="474"/>
      <c r="CL540" s="474"/>
      <c r="CM540" s="474"/>
      <c r="CN540" s="474"/>
      <c r="CO540" s="474"/>
      <c r="CP540" s="474"/>
      <c r="CQ540" s="474"/>
      <c r="CR540" s="474"/>
      <c r="CS540" s="474"/>
      <c r="CT540" s="474"/>
      <c r="CU540" s="474"/>
      <c r="CV540" s="474"/>
      <c r="CW540" s="474"/>
      <c r="CX540" s="474"/>
    </row>
    <row r="541" spans="1:102" x14ac:dyDescent="0.25">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c r="W541" s="474"/>
      <c r="X541" s="474"/>
      <c r="Y541" s="474"/>
      <c r="Z541" s="474"/>
      <c r="AA541" s="474"/>
      <c r="AB541" s="474"/>
      <c r="AC541" s="474"/>
      <c r="AD541" s="474"/>
      <c r="AE541" s="474"/>
      <c r="AF541" s="474"/>
      <c r="AG541" s="474"/>
      <c r="AH541" s="474"/>
      <c r="AI541" s="474"/>
      <c r="AJ541" s="474"/>
      <c r="AK541" s="474"/>
      <c r="AL541" s="474"/>
      <c r="AM541" s="474"/>
      <c r="AN541" s="474"/>
      <c r="AO541" s="474"/>
      <c r="AP541" s="474"/>
      <c r="AQ541" s="474"/>
      <c r="AR541" s="474"/>
      <c r="AS541" s="474"/>
      <c r="AT541" s="474"/>
      <c r="AU541" s="474"/>
      <c r="AV541" s="474"/>
      <c r="AW541" s="474"/>
      <c r="AX541" s="474"/>
      <c r="AY541" s="474"/>
      <c r="AZ541" s="474"/>
      <c r="BA541" s="474"/>
      <c r="BB541" s="474"/>
      <c r="BC541" s="474"/>
      <c r="BD541" s="474"/>
      <c r="BE541" s="474"/>
      <c r="BF541" s="474"/>
      <c r="BG541" s="474"/>
      <c r="BH541" s="474"/>
      <c r="BI541" s="474"/>
      <c r="BJ541" s="474"/>
      <c r="BK541" s="474"/>
      <c r="BL541" s="474"/>
      <c r="BM541" s="474"/>
      <c r="BN541" s="474"/>
      <c r="BO541" s="474"/>
      <c r="BP541" s="474"/>
      <c r="BQ541" s="474"/>
      <c r="BR541" s="474"/>
      <c r="BS541" s="474"/>
      <c r="BT541" s="474"/>
      <c r="BU541" s="474"/>
      <c r="BV541" s="474"/>
      <c r="BW541" s="474"/>
      <c r="BX541" s="474"/>
      <c r="BY541" s="474"/>
      <c r="BZ541" s="474"/>
      <c r="CA541" s="474"/>
      <c r="CB541" s="474"/>
      <c r="CC541" s="474"/>
      <c r="CD541" s="474"/>
      <c r="CE541" s="474"/>
      <c r="CF541" s="474"/>
      <c r="CG541" s="474"/>
      <c r="CH541" s="474"/>
      <c r="CI541" s="474"/>
      <c r="CJ541" s="474"/>
      <c r="CK541" s="474"/>
      <c r="CL541" s="474"/>
      <c r="CM541" s="474"/>
      <c r="CN541" s="474"/>
      <c r="CO541" s="474"/>
      <c r="CP541" s="474"/>
      <c r="CQ541" s="474"/>
      <c r="CR541" s="474"/>
      <c r="CS541" s="474"/>
      <c r="CT541" s="474"/>
      <c r="CU541" s="474"/>
      <c r="CV541" s="474"/>
      <c r="CW541" s="474"/>
      <c r="CX541" s="474"/>
    </row>
    <row r="542" spans="1:102" x14ac:dyDescent="0.25">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c r="W542" s="474"/>
      <c r="X542" s="474"/>
      <c r="Y542" s="474"/>
      <c r="Z542" s="474"/>
      <c r="AA542" s="474"/>
      <c r="AB542" s="474"/>
      <c r="AC542" s="474"/>
      <c r="AD542" s="474"/>
      <c r="AE542" s="474"/>
      <c r="AF542" s="474"/>
      <c r="AG542" s="474"/>
      <c r="AH542" s="474"/>
      <c r="AI542" s="474"/>
      <c r="AJ542" s="474"/>
      <c r="AK542" s="474"/>
      <c r="AL542" s="474"/>
      <c r="AM542" s="474"/>
      <c r="AN542" s="474"/>
      <c r="AO542" s="474"/>
      <c r="AP542" s="474"/>
      <c r="AQ542" s="474"/>
      <c r="AR542" s="474"/>
      <c r="AS542" s="474"/>
      <c r="AT542" s="474"/>
      <c r="AU542" s="474"/>
      <c r="AV542" s="474"/>
      <c r="AW542" s="474"/>
      <c r="AX542" s="474"/>
      <c r="AY542" s="474"/>
      <c r="AZ542" s="474"/>
      <c r="BA542" s="474"/>
      <c r="BB542" s="474"/>
      <c r="BC542" s="474"/>
      <c r="BD542" s="474"/>
      <c r="BE542" s="474"/>
      <c r="BF542" s="474"/>
      <c r="BG542" s="474"/>
      <c r="BH542" s="474"/>
      <c r="BI542" s="474"/>
      <c r="BJ542" s="474"/>
      <c r="BK542" s="474"/>
      <c r="BL542" s="474"/>
      <c r="BM542" s="474"/>
      <c r="BN542" s="474"/>
      <c r="BO542" s="474"/>
      <c r="BP542" s="474"/>
      <c r="BQ542" s="474"/>
      <c r="BR542" s="474"/>
      <c r="BS542" s="474"/>
      <c r="BT542" s="474"/>
      <c r="BU542" s="474"/>
      <c r="BV542" s="474"/>
      <c r="BW542" s="474"/>
      <c r="BX542" s="474"/>
      <c r="BY542" s="474"/>
      <c r="BZ542" s="474"/>
      <c r="CA542" s="474"/>
      <c r="CB542" s="474"/>
      <c r="CC542" s="474"/>
      <c r="CD542" s="474"/>
      <c r="CE542" s="474"/>
      <c r="CF542" s="474"/>
      <c r="CG542" s="474"/>
      <c r="CH542" s="474"/>
      <c r="CI542" s="474"/>
      <c r="CJ542" s="474"/>
      <c r="CK542" s="474"/>
      <c r="CL542" s="474"/>
      <c r="CM542" s="474"/>
      <c r="CN542" s="474"/>
      <c r="CO542" s="474"/>
      <c r="CP542" s="474"/>
      <c r="CQ542" s="474"/>
      <c r="CR542" s="474"/>
      <c r="CS542" s="474"/>
      <c r="CT542" s="474"/>
      <c r="CU542" s="474"/>
      <c r="CV542" s="474"/>
      <c r="CW542" s="474"/>
      <c r="CX542" s="474"/>
    </row>
    <row r="543" spans="1:102" x14ac:dyDescent="0.25">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c r="W543" s="474"/>
      <c r="X543" s="474"/>
      <c r="Y543" s="474"/>
      <c r="Z543" s="474"/>
      <c r="AA543" s="474"/>
      <c r="AB543" s="474"/>
      <c r="AC543" s="474"/>
      <c r="AD543" s="474"/>
      <c r="AE543" s="474"/>
      <c r="AF543" s="474"/>
      <c r="AG543" s="474"/>
      <c r="AH543" s="474"/>
      <c r="AI543" s="474"/>
      <c r="AJ543" s="474"/>
      <c r="AK543" s="474"/>
      <c r="AL543" s="474"/>
      <c r="AM543" s="474"/>
      <c r="AN543" s="474"/>
      <c r="AO543" s="474"/>
      <c r="AP543" s="474"/>
      <c r="AQ543" s="474"/>
      <c r="AR543" s="474"/>
      <c r="AS543" s="474"/>
      <c r="AT543" s="474"/>
      <c r="AU543" s="474"/>
      <c r="AV543" s="474"/>
      <c r="AW543" s="474"/>
      <c r="AX543" s="474"/>
      <c r="AY543" s="474"/>
      <c r="AZ543" s="474"/>
      <c r="BA543" s="474"/>
      <c r="BB543" s="474"/>
      <c r="BC543" s="474"/>
      <c r="BD543" s="474"/>
      <c r="BE543" s="474"/>
      <c r="BF543" s="474"/>
      <c r="BG543" s="474"/>
      <c r="BH543" s="474"/>
      <c r="BI543" s="474"/>
      <c r="BJ543" s="474"/>
      <c r="BK543" s="474"/>
      <c r="BL543" s="474"/>
      <c r="BM543" s="474"/>
      <c r="BN543" s="474"/>
      <c r="BO543" s="474"/>
      <c r="BP543" s="474"/>
      <c r="BQ543" s="474"/>
      <c r="BR543" s="474"/>
      <c r="BS543" s="474"/>
      <c r="BT543" s="474"/>
      <c r="BU543" s="474"/>
      <c r="BV543" s="474"/>
      <c r="BW543" s="474"/>
      <c r="BX543" s="474"/>
      <c r="BY543" s="474"/>
      <c r="BZ543" s="474"/>
      <c r="CA543" s="474"/>
      <c r="CB543" s="474"/>
      <c r="CC543" s="474"/>
      <c r="CD543" s="474"/>
      <c r="CE543" s="474"/>
      <c r="CF543" s="474"/>
      <c r="CG543" s="474"/>
      <c r="CH543" s="474"/>
      <c r="CI543" s="474"/>
      <c r="CJ543" s="474"/>
      <c r="CK543" s="474"/>
      <c r="CL543" s="474"/>
      <c r="CM543" s="474"/>
      <c r="CN543" s="474"/>
      <c r="CO543" s="474"/>
      <c r="CP543" s="474"/>
      <c r="CQ543" s="474"/>
      <c r="CR543" s="474"/>
      <c r="CS543" s="474"/>
      <c r="CT543" s="474"/>
      <c r="CU543" s="474"/>
      <c r="CV543" s="474"/>
      <c r="CW543" s="474"/>
      <c r="CX543" s="474"/>
    </row>
    <row r="544" spans="1:102" x14ac:dyDescent="0.25">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c r="W544" s="474"/>
      <c r="X544" s="474"/>
      <c r="Y544" s="474"/>
      <c r="Z544" s="474"/>
      <c r="AA544" s="474"/>
      <c r="AB544" s="474"/>
      <c r="AC544" s="474"/>
      <c r="AD544" s="474"/>
      <c r="AE544" s="474"/>
      <c r="AF544" s="474"/>
      <c r="AG544" s="474"/>
      <c r="AH544" s="474"/>
      <c r="AI544" s="474"/>
      <c r="AJ544" s="474"/>
      <c r="AK544" s="474"/>
      <c r="AL544" s="474"/>
      <c r="AM544" s="474"/>
      <c r="AN544" s="474"/>
      <c r="AO544" s="474"/>
      <c r="AP544" s="474"/>
      <c r="AQ544" s="474"/>
      <c r="AR544" s="474"/>
      <c r="AS544" s="474"/>
      <c r="AT544" s="474"/>
      <c r="AU544" s="474"/>
      <c r="AV544" s="474"/>
      <c r="AW544" s="474"/>
      <c r="AX544" s="474"/>
      <c r="AY544" s="474"/>
      <c r="AZ544" s="474"/>
      <c r="BA544" s="474"/>
      <c r="BB544" s="474"/>
      <c r="BC544" s="474"/>
      <c r="BD544" s="474"/>
      <c r="BE544" s="474"/>
      <c r="BF544" s="474"/>
      <c r="BG544" s="474"/>
      <c r="BH544" s="474"/>
      <c r="BI544" s="474"/>
      <c r="BJ544" s="474"/>
      <c r="BK544" s="474"/>
      <c r="BL544" s="474"/>
      <c r="BM544" s="474"/>
      <c r="BN544" s="474"/>
      <c r="BO544" s="474"/>
      <c r="BP544" s="474"/>
      <c r="BQ544" s="474"/>
      <c r="BR544" s="474"/>
      <c r="BS544" s="474"/>
      <c r="BT544" s="474"/>
      <c r="BU544" s="474"/>
      <c r="BV544" s="474"/>
      <c r="BW544" s="474"/>
      <c r="BX544" s="474"/>
      <c r="BY544" s="474"/>
      <c r="BZ544" s="474"/>
      <c r="CA544" s="474"/>
      <c r="CB544" s="474"/>
      <c r="CC544" s="474"/>
      <c r="CD544" s="474"/>
      <c r="CE544" s="474"/>
      <c r="CF544" s="474"/>
      <c r="CG544" s="474"/>
      <c r="CH544" s="474"/>
      <c r="CI544" s="474"/>
      <c r="CJ544" s="474"/>
      <c r="CK544" s="474"/>
      <c r="CL544" s="474"/>
      <c r="CM544" s="474"/>
      <c r="CN544" s="474"/>
      <c r="CO544" s="474"/>
      <c r="CP544" s="474"/>
      <c r="CQ544" s="474"/>
      <c r="CR544" s="474"/>
      <c r="CS544" s="474"/>
      <c r="CT544" s="474"/>
      <c r="CU544" s="474"/>
      <c r="CV544" s="474"/>
      <c r="CW544" s="474"/>
      <c r="CX544" s="474"/>
    </row>
    <row r="545" spans="1:102" x14ac:dyDescent="0.25">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c r="W545" s="474"/>
      <c r="X545" s="474"/>
      <c r="Y545" s="474"/>
      <c r="Z545" s="474"/>
      <c r="AA545" s="474"/>
      <c r="AB545" s="474"/>
      <c r="AC545" s="474"/>
      <c r="AD545" s="474"/>
      <c r="AE545" s="474"/>
      <c r="AF545" s="474"/>
      <c r="AG545" s="474"/>
      <c r="AH545" s="474"/>
      <c r="AI545" s="474"/>
      <c r="AJ545" s="474"/>
      <c r="AK545" s="474"/>
      <c r="AL545" s="474"/>
      <c r="AM545" s="474"/>
      <c r="AN545" s="474"/>
      <c r="AO545" s="474"/>
      <c r="AP545" s="474"/>
      <c r="AQ545" s="474"/>
      <c r="AR545" s="474"/>
      <c r="AS545" s="474"/>
      <c r="AT545" s="474"/>
      <c r="AU545" s="474"/>
      <c r="AV545" s="474"/>
      <c r="AW545" s="474"/>
      <c r="AX545" s="474"/>
      <c r="AY545" s="474"/>
      <c r="AZ545" s="474"/>
      <c r="BA545" s="474"/>
      <c r="BB545" s="474"/>
      <c r="BC545" s="474"/>
      <c r="BD545" s="474"/>
      <c r="BE545" s="474"/>
      <c r="BF545" s="474"/>
      <c r="BG545" s="474"/>
      <c r="BH545" s="474"/>
      <c r="BI545" s="474"/>
      <c r="BJ545" s="474"/>
      <c r="BK545" s="474"/>
      <c r="BL545" s="474"/>
      <c r="BM545" s="474"/>
      <c r="BN545" s="474"/>
      <c r="BO545" s="474"/>
      <c r="BP545" s="474"/>
      <c r="BQ545" s="474"/>
      <c r="BR545" s="474"/>
      <c r="BS545" s="474"/>
      <c r="BT545" s="474"/>
      <c r="BU545" s="474"/>
      <c r="BV545" s="474"/>
      <c r="BW545" s="474"/>
      <c r="BX545" s="474"/>
      <c r="BY545" s="474"/>
      <c r="BZ545" s="474"/>
      <c r="CA545" s="474"/>
      <c r="CB545" s="474"/>
      <c r="CC545" s="474"/>
      <c r="CD545" s="474"/>
      <c r="CE545" s="474"/>
      <c r="CF545" s="474"/>
      <c r="CG545" s="474"/>
      <c r="CH545" s="474"/>
      <c r="CI545" s="474"/>
      <c r="CJ545" s="474"/>
      <c r="CK545" s="474"/>
      <c r="CL545" s="474"/>
      <c r="CM545" s="474"/>
      <c r="CN545" s="474"/>
      <c r="CO545" s="474"/>
      <c r="CP545" s="474"/>
      <c r="CQ545" s="474"/>
      <c r="CR545" s="474"/>
      <c r="CS545" s="474"/>
      <c r="CT545" s="474"/>
      <c r="CU545" s="474"/>
      <c r="CV545" s="474"/>
      <c r="CW545" s="474"/>
      <c r="CX545" s="474"/>
    </row>
    <row r="546" spans="1:102" x14ac:dyDescent="0.25">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c r="W546" s="474"/>
      <c r="X546" s="474"/>
      <c r="Y546" s="474"/>
      <c r="Z546" s="474"/>
      <c r="AA546" s="474"/>
      <c r="AB546" s="474"/>
      <c r="AC546" s="474"/>
      <c r="AD546" s="474"/>
      <c r="AE546" s="474"/>
      <c r="AF546" s="474"/>
      <c r="AG546" s="474"/>
      <c r="AH546" s="474"/>
      <c r="AI546" s="474"/>
      <c r="AJ546" s="474"/>
      <c r="AK546" s="474"/>
      <c r="AL546" s="474"/>
      <c r="AM546" s="474"/>
      <c r="AN546" s="474"/>
      <c r="AO546" s="474"/>
      <c r="AP546" s="474"/>
      <c r="AQ546" s="474"/>
      <c r="AR546" s="474"/>
      <c r="AS546" s="474"/>
      <c r="AT546" s="474"/>
      <c r="AU546" s="474"/>
      <c r="AV546" s="474"/>
      <c r="AW546" s="474"/>
      <c r="AX546" s="474"/>
      <c r="AY546" s="474"/>
      <c r="AZ546" s="474"/>
      <c r="BA546" s="474"/>
      <c r="BB546" s="474"/>
      <c r="BC546" s="474"/>
      <c r="BD546" s="474"/>
      <c r="BE546" s="474"/>
      <c r="BF546" s="474"/>
      <c r="BG546" s="474"/>
      <c r="BH546" s="474"/>
      <c r="BI546" s="474"/>
      <c r="BJ546" s="474"/>
      <c r="BK546" s="474"/>
      <c r="BL546" s="474"/>
      <c r="BM546" s="474"/>
      <c r="BN546" s="474"/>
      <c r="BO546" s="474"/>
      <c r="BP546" s="474"/>
      <c r="BQ546" s="474"/>
      <c r="BR546" s="474"/>
      <c r="BS546" s="474"/>
      <c r="BT546" s="474"/>
      <c r="BU546" s="474"/>
      <c r="BV546" s="474"/>
      <c r="BW546" s="474"/>
      <c r="BX546" s="474"/>
      <c r="BY546" s="474"/>
      <c r="BZ546" s="474"/>
      <c r="CA546" s="474"/>
      <c r="CB546" s="474"/>
      <c r="CC546" s="474"/>
      <c r="CD546" s="474"/>
      <c r="CE546" s="474"/>
      <c r="CF546" s="474"/>
      <c r="CG546" s="474"/>
      <c r="CH546" s="474"/>
      <c r="CI546" s="474"/>
      <c r="CJ546" s="474"/>
      <c r="CK546" s="474"/>
      <c r="CL546" s="474"/>
      <c r="CM546" s="474"/>
      <c r="CN546" s="474"/>
      <c r="CO546" s="474"/>
      <c r="CP546" s="474"/>
      <c r="CQ546" s="474"/>
      <c r="CR546" s="474"/>
      <c r="CS546" s="474"/>
      <c r="CT546" s="474"/>
      <c r="CU546" s="474"/>
      <c r="CV546" s="474"/>
      <c r="CW546" s="474"/>
      <c r="CX546" s="474"/>
    </row>
    <row r="547" spans="1:102" x14ac:dyDescent="0.25">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c r="W547" s="474"/>
      <c r="X547" s="474"/>
      <c r="Y547" s="474"/>
      <c r="Z547" s="474"/>
      <c r="AA547" s="474"/>
      <c r="AB547" s="474"/>
      <c r="AC547" s="474"/>
      <c r="AD547" s="474"/>
      <c r="AE547" s="474"/>
      <c r="AF547" s="474"/>
      <c r="AG547" s="474"/>
      <c r="AH547" s="474"/>
      <c r="AI547" s="474"/>
      <c r="AJ547" s="474"/>
      <c r="AK547" s="474"/>
      <c r="AL547" s="474"/>
      <c r="AM547" s="474"/>
      <c r="AN547" s="474"/>
      <c r="AO547" s="474"/>
      <c r="AP547" s="474"/>
      <c r="AQ547" s="474"/>
      <c r="AR547" s="474"/>
      <c r="AS547" s="474"/>
      <c r="AT547" s="474"/>
      <c r="AU547" s="474"/>
      <c r="AV547" s="474"/>
      <c r="AW547" s="474"/>
      <c r="AX547" s="474"/>
      <c r="AY547" s="474"/>
      <c r="AZ547" s="474"/>
      <c r="BA547" s="474"/>
      <c r="BB547" s="474"/>
      <c r="BC547" s="474"/>
      <c r="BD547" s="474"/>
      <c r="BE547" s="474"/>
      <c r="BF547" s="474"/>
      <c r="BG547" s="474"/>
      <c r="BH547" s="474"/>
      <c r="BI547" s="474"/>
      <c r="BJ547" s="474"/>
      <c r="BK547" s="474"/>
      <c r="BL547" s="474"/>
      <c r="BM547" s="474"/>
      <c r="BN547" s="474"/>
      <c r="BO547" s="474"/>
      <c r="BP547" s="474"/>
      <c r="BQ547" s="474"/>
      <c r="BR547" s="474"/>
      <c r="BS547" s="474"/>
      <c r="BT547" s="474"/>
      <c r="BU547" s="474"/>
      <c r="BV547" s="474"/>
      <c r="BW547" s="474"/>
      <c r="BX547" s="474"/>
      <c r="BY547" s="474"/>
      <c r="BZ547" s="474"/>
      <c r="CA547" s="474"/>
      <c r="CB547" s="474"/>
      <c r="CC547" s="474"/>
      <c r="CD547" s="474"/>
      <c r="CE547" s="474"/>
      <c r="CF547" s="474"/>
      <c r="CG547" s="474"/>
      <c r="CH547" s="474"/>
      <c r="CI547" s="474"/>
      <c r="CJ547" s="474"/>
      <c r="CK547" s="474"/>
      <c r="CL547" s="474"/>
      <c r="CM547" s="474"/>
      <c r="CN547" s="474"/>
      <c r="CO547" s="474"/>
      <c r="CP547" s="474"/>
      <c r="CQ547" s="474"/>
      <c r="CR547" s="474"/>
      <c r="CS547" s="474"/>
      <c r="CT547" s="474"/>
      <c r="CU547" s="474"/>
      <c r="CV547" s="474"/>
      <c r="CW547" s="474"/>
      <c r="CX547" s="474"/>
    </row>
    <row r="548" spans="1:102" x14ac:dyDescent="0.25">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c r="W548" s="474"/>
      <c r="X548" s="474"/>
      <c r="Y548" s="474"/>
      <c r="Z548" s="474"/>
      <c r="AA548" s="474"/>
      <c r="AB548" s="474"/>
      <c r="AC548" s="474"/>
      <c r="AD548" s="474"/>
      <c r="AE548" s="474"/>
      <c r="AF548" s="474"/>
      <c r="AG548" s="474"/>
      <c r="AH548" s="474"/>
      <c r="AI548" s="474"/>
      <c r="AJ548" s="474"/>
      <c r="AK548" s="474"/>
      <c r="AL548" s="474"/>
      <c r="AM548" s="474"/>
      <c r="AN548" s="474"/>
      <c r="AO548" s="474"/>
      <c r="AP548" s="474"/>
      <c r="AQ548" s="474"/>
      <c r="AR548" s="474"/>
      <c r="AS548" s="474"/>
      <c r="AT548" s="474"/>
      <c r="AU548" s="474"/>
      <c r="AV548" s="474"/>
      <c r="AW548" s="474"/>
      <c r="AX548" s="474"/>
      <c r="AY548" s="474"/>
      <c r="AZ548" s="474"/>
      <c r="BA548" s="474"/>
      <c r="BB548" s="474"/>
      <c r="BC548" s="474"/>
      <c r="BD548" s="474"/>
      <c r="BE548" s="474"/>
      <c r="BF548" s="474"/>
      <c r="BG548" s="474"/>
      <c r="BH548" s="474"/>
      <c r="BI548" s="474"/>
      <c r="BJ548" s="474"/>
      <c r="BK548" s="474"/>
      <c r="BL548" s="474"/>
      <c r="BM548" s="474"/>
      <c r="BN548" s="474"/>
      <c r="BO548" s="474"/>
      <c r="BP548" s="474"/>
      <c r="BQ548" s="474"/>
      <c r="BR548" s="474"/>
      <c r="BS548" s="474"/>
      <c r="BT548" s="474"/>
      <c r="BU548" s="474"/>
      <c r="BV548" s="474"/>
      <c r="BW548" s="474"/>
      <c r="BX548" s="474"/>
      <c r="BY548" s="474"/>
      <c r="BZ548" s="474"/>
      <c r="CA548" s="474"/>
      <c r="CB548" s="474"/>
      <c r="CC548" s="474"/>
      <c r="CD548" s="474"/>
      <c r="CE548" s="474"/>
      <c r="CF548" s="474"/>
      <c r="CG548" s="474"/>
      <c r="CH548" s="474"/>
      <c r="CI548" s="474"/>
      <c r="CJ548" s="474"/>
      <c r="CK548" s="474"/>
      <c r="CL548" s="474"/>
      <c r="CM548" s="474"/>
      <c r="CN548" s="474"/>
      <c r="CO548" s="474"/>
      <c r="CP548" s="474"/>
      <c r="CQ548" s="474"/>
      <c r="CR548" s="474"/>
      <c r="CS548" s="474"/>
      <c r="CT548" s="474"/>
      <c r="CU548" s="474"/>
      <c r="CV548" s="474"/>
      <c r="CW548" s="474"/>
      <c r="CX548" s="474"/>
    </row>
    <row r="549" spans="1:102" x14ac:dyDescent="0.25">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c r="W549" s="474"/>
      <c r="X549" s="474"/>
      <c r="Y549" s="474"/>
      <c r="Z549" s="474"/>
      <c r="AA549" s="474"/>
      <c r="AB549" s="474"/>
      <c r="AC549" s="474"/>
      <c r="AD549" s="474"/>
      <c r="AE549" s="474"/>
      <c r="AF549" s="474"/>
      <c r="AG549" s="474"/>
      <c r="AH549" s="474"/>
      <c r="AI549" s="474"/>
      <c r="AJ549" s="474"/>
      <c r="AK549" s="474"/>
      <c r="AL549" s="474"/>
      <c r="AM549" s="474"/>
      <c r="AN549" s="474"/>
      <c r="AO549" s="474"/>
      <c r="AP549" s="474"/>
      <c r="AQ549" s="474"/>
      <c r="AR549" s="474"/>
      <c r="AS549" s="474"/>
      <c r="AT549" s="474"/>
      <c r="AU549" s="474"/>
      <c r="AV549" s="474"/>
      <c r="AW549" s="474"/>
      <c r="AX549" s="474"/>
      <c r="AY549" s="474"/>
      <c r="AZ549" s="474"/>
      <c r="BA549" s="474"/>
      <c r="BB549" s="474"/>
      <c r="BC549" s="474"/>
      <c r="BD549" s="474"/>
      <c r="BE549" s="474"/>
      <c r="BF549" s="474"/>
      <c r="BG549" s="474"/>
      <c r="BH549" s="474"/>
      <c r="BI549" s="474"/>
      <c r="BJ549" s="474"/>
      <c r="BK549" s="474"/>
      <c r="BL549" s="474"/>
      <c r="BM549" s="474"/>
      <c r="BN549" s="474"/>
      <c r="BO549" s="474"/>
      <c r="BP549" s="474"/>
      <c r="BQ549" s="474"/>
      <c r="BR549" s="474"/>
      <c r="BS549" s="474"/>
      <c r="BT549" s="474"/>
      <c r="BU549" s="474"/>
      <c r="BV549" s="474"/>
      <c r="BW549" s="474"/>
      <c r="BX549" s="474"/>
      <c r="BY549" s="474"/>
      <c r="BZ549" s="474"/>
      <c r="CA549" s="474"/>
      <c r="CB549" s="474"/>
      <c r="CC549" s="474"/>
      <c r="CD549" s="474"/>
      <c r="CE549" s="474"/>
      <c r="CF549" s="474"/>
      <c r="CG549" s="474"/>
      <c r="CH549" s="474"/>
      <c r="CI549" s="474"/>
      <c r="CJ549" s="474"/>
      <c r="CK549" s="474"/>
      <c r="CL549" s="474"/>
      <c r="CM549" s="474"/>
      <c r="CN549" s="474"/>
      <c r="CO549" s="474"/>
      <c r="CP549" s="474"/>
      <c r="CQ549" s="474"/>
      <c r="CR549" s="474"/>
      <c r="CS549" s="474"/>
      <c r="CT549" s="474"/>
      <c r="CU549" s="474"/>
      <c r="CV549" s="474"/>
      <c r="CW549" s="474"/>
      <c r="CX549" s="474"/>
    </row>
    <row r="550" spans="1:102" x14ac:dyDescent="0.25">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c r="W550" s="474"/>
      <c r="X550" s="474"/>
      <c r="Y550" s="474"/>
      <c r="Z550" s="474"/>
      <c r="AA550" s="474"/>
      <c r="AB550" s="474"/>
      <c r="AC550" s="474"/>
      <c r="AD550" s="474"/>
      <c r="AE550" s="474"/>
      <c r="AF550" s="474"/>
      <c r="AG550" s="474"/>
      <c r="AH550" s="474"/>
      <c r="AI550" s="474"/>
      <c r="AJ550" s="474"/>
      <c r="AK550" s="474"/>
      <c r="AL550" s="474"/>
      <c r="AM550" s="474"/>
      <c r="AN550" s="474"/>
      <c r="AO550" s="474"/>
      <c r="AP550" s="474"/>
      <c r="AQ550" s="474"/>
      <c r="AR550" s="474"/>
      <c r="AS550" s="474"/>
      <c r="AT550" s="474"/>
      <c r="AU550" s="474"/>
      <c r="AV550" s="474"/>
      <c r="AW550" s="474"/>
      <c r="AX550" s="474"/>
      <c r="AY550" s="474"/>
      <c r="AZ550" s="474"/>
      <c r="BA550" s="474"/>
      <c r="BB550" s="474"/>
      <c r="BC550" s="474"/>
      <c r="BD550" s="474"/>
      <c r="BE550" s="474"/>
      <c r="BF550" s="474"/>
      <c r="BG550" s="474"/>
      <c r="BH550" s="474"/>
      <c r="BI550" s="474"/>
      <c r="BJ550" s="474"/>
      <c r="BK550" s="474"/>
      <c r="BL550" s="474"/>
      <c r="BM550" s="474"/>
      <c r="BN550" s="474"/>
      <c r="BO550" s="474"/>
      <c r="BP550" s="474"/>
      <c r="BQ550" s="474"/>
      <c r="BR550" s="474"/>
      <c r="BS550" s="474"/>
      <c r="BT550" s="474"/>
      <c r="BU550" s="474"/>
      <c r="BV550" s="474"/>
      <c r="BW550" s="474"/>
      <c r="BX550" s="474"/>
      <c r="BY550" s="474"/>
      <c r="BZ550" s="474"/>
      <c r="CA550" s="474"/>
      <c r="CB550" s="474"/>
      <c r="CC550" s="474"/>
      <c r="CD550" s="474"/>
      <c r="CE550" s="474"/>
      <c r="CF550" s="474"/>
      <c r="CG550" s="474"/>
      <c r="CH550" s="474"/>
      <c r="CI550" s="474"/>
      <c r="CJ550" s="474"/>
      <c r="CK550" s="474"/>
      <c r="CL550" s="474"/>
      <c r="CM550" s="474"/>
      <c r="CN550" s="474"/>
      <c r="CO550" s="474"/>
      <c r="CP550" s="474"/>
      <c r="CQ550" s="474"/>
      <c r="CR550" s="474"/>
      <c r="CS550" s="474"/>
      <c r="CT550" s="474"/>
      <c r="CU550" s="474"/>
      <c r="CV550" s="474"/>
      <c r="CW550" s="474"/>
      <c r="CX550" s="474"/>
    </row>
    <row r="551" spans="1:102" x14ac:dyDescent="0.25">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c r="W551" s="474"/>
      <c r="X551" s="474"/>
      <c r="Y551" s="474"/>
      <c r="Z551" s="474"/>
      <c r="AA551" s="474"/>
      <c r="AB551" s="474"/>
      <c r="AC551" s="474"/>
      <c r="AD551" s="474"/>
      <c r="AE551" s="474"/>
      <c r="AF551" s="474"/>
      <c r="AG551" s="474"/>
      <c r="AH551" s="474"/>
      <c r="AI551" s="474"/>
      <c r="AJ551" s="474"/>
      <c r="AK551" s="474"/>
      <c r="AL551" s="474"/>
      <c r="AM551" s="474"/>
      <c r="AN551" s="474"/>
      <c r="AO551" s="474"/>
      <c r="AP551" s="474"/>
      <c r="AQ551" s="474"/>
      <c r="AR551" s="474"/>
      <c r="AS551" s="474"/>
      <c r="AT551" s="474"/>
      <c r="AU551" s="474"/>
      <c r="AV551" s="474"/>
      <c r="AW551" s="474"/>
      <c r="AX551" s="474"/>
      <c r="AY551" s="474"/>
      <c r="AZ551" s="474"/>
      <c r="BA551" s="474"/>
      <c r="BB551" s="474"/>
      <c r="BC551" s="474"/>
      <c r="BD551" s="474"/>
      <c r="BE551" s="474"/>
      <c r="BF551" s="474"/>
      <c r="BG551" s="474"/>
      <c r="BH551" s="474"/>
      <c r="BI551" s="474"/>
      <c r="BJ551" s="474"/>
      <c r="BK551" s="474"/>
      <c r="BL551" s="474"/>
      <c r="BM551" s="474"/>
      <c r="BN551" s="474"/>
      <c r="BO551" s="474"/>
      <c r="BP551" s="474"/>
      <c r="BQ551" s="474"/>
      <c r="BR551" s="474"/>
      <c r="BS551" s="474"/>
      <c r="BT551" s="474"/>
      <c r="BU551" s="474"/>
      <c r="BV551" s="474"/>
      <c r="BW551" s="474"/>
      <c r="BX551" s="474"/>
      <c r="BY551" s="474"/>
      <c r="BZ551" s="474"/>
      <c r="CA551" s="474"/>
      <c r="CB551" s="474"/>
      <c r="CC551" s="474"/>
      <c r="CD551" s="474"/>
      <c r="CE551" s="474"/>
      <c r="CF551" s="474"/>
      <c r="CG551" s="474"/>
      <c r="CH551" s="474"/>
      <c r="CI551" s="474"/>
      <c r="CJ551" s="474"/>
      <c r="CK551" s="474"/>
      <c r="CL551" s="474"/>
      <c r="CM551" s="474"/>
      <c r="CN551" s="474"/>
      <c r="CO551" s="474"/>
      <c r="CP551" s="474"/>
      <c r="CQ551" s="474"/>
      <c r="CR551" s="474"/>
      <c r="CS551" s="474"/>
      <c r="CT551" s="474"/>
      <c r="CU551" s="474"/>
      <c r="CV551" s="474"/>
      <c r="CW551" s="474"/>
      <c r="CX551" s="474"/>
    </row>
    <row r="552" spans="1:102" x14ac:dyDescent="0.25">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c r="W552" s="474"/>
      <c r="X552" s="474"/>
      <c r="Y552" s="474"/>
      <c r="Z552" s="474"/>
      <c r="AA552" s="474"/>
      <c r="AB552" s="474"/>
      <c r="AC552" s="474"/>
      <c r="AD552" s="474"/>
      <c r="AE552" s="474"/>
      <c r="AF552" s="474"/>
      <c r="AG552" s="474"/>
      <c r="AH552" s="474"/>
      <c r="AI552" s="474"/>
      <c r="AJ552" s="474"/>
      <c r="AK552" s="474"/>
      <c r="AL552" s="474"/>
      <c r="AM552" s="474"/>
      <c r="AN552" s="474"/>
      <c r="AO552" s="474"/>
      <c r="AP552" s="474"/>
      <c r="AQ552" s="474"/>
      <c r="AR552" s="474"/>
      <c r="AS552" s="474"/>
      <c r="AT552" s="474"/>
      <c r="AU552" s="474"/>
      <c r="AV552" s="474"/>
      <c r="AW552" s="474"/>
      <c r="AX552" s="474"/>
      <c r="AY552" s="474"/>
      <c r="AZ552" s="474"/>
      <c r="BA552" s="474"/>
      <c r="BB552" s="474"/>
      <c r="BC552" s="474"/>
      <c r="BD552" s="474"/>
      <c r="BE552" s="474"/>
      <c r="BF552" s="474"/>
      <c r="BG552" s="474"/>
      <c r="BH552" s="474"/>
      <c r="BI552" s="474"/>
      <c r="BJ552" s="474"/>
      <c r="BK552" s="474"/>
      <c r="BL552" s="474"/>
      <c r="BM552" s="474"/>
      <c r="BN552" s="474"/>
      <c r="BO552" s="474"/>
      <c r="BP552" s="474"/>
      <c r="BQ552" s="474"/>
      <c r="BR552" s="474"/>
      <c r="BS552" s="474"/>
      <c r="BT552" s="474"/>
      <c r="BU552" s="474"/>
      <c r="BV552" s="474"/>
      <c r="BW552" s="474"/>
      <c r="BX552" s="474"/>
      <c r="BY552" s="474"/>
      <c r="BZ552" s="474"/>
      <c r="CA552" s="474"/>
      <c r="CB552" s="474"/>
      <c r="CC552" s="474"/>
      <c r="CD552" s="474"/>
      <c r="CE552" s="474"/>
      <c r="CF552" s="474"/>
      <c r="CG552" s="474"/>
      <c r="CH552" s="474"/>
      <c r="CI552" s="474"/>
      <c r="CJ552" s="474"/>
      <c r="CK552" s="474"/>
      <c r="CL552" s="474"/>
      <c r="CM552" s="474"/>
      <c r="CN552" s="474"/>
      <c r="CO552" s="474"/>
      <c r="CP552" s="474"/>
      <c r="CQ552" s="474"/>
      <c r="CR552" s="474"/>
      <c r="CS552" s="474"/>
      <c r="CT552" s="474"/>
      <c r="CU552" s="474"/>
      <c r="CV552" s="474"/>
      <c r="CW552" s="474"/>
      <c r="CX552" s="474"/>
    </row>
    <row r="553" spans="1:102" x14ac:dyDescent="0.25">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c r="W553" s="474"/>
      <c r="X553" s="474"/>
      <c r="Y553" s="474"/>
      <c r="Z553" s="474"/>
      <c r="AA553" s="474"/>
      <c r="AB553" s="474"/>
      <c r="AC553" s="474"/>
      <c r="AD553" s="474"/>
      <c r="AE553" s="474"/>
      <c r="AF553" s="474"/>
      <c r="AG553" s="474"/>
      <c r="AH553" s="474"/>
      <c r="AI553" s="474"/>
      <c r="AJ553" s="474"/>
      <c r="AK553" s="474"/>
      <c r="AL553" s="474"/>
      <c r="AM553" s="474"/>
      <c r="AN553" s="474"/>
      <c r="AO553" s="474"/>
      <c r="AP553" s="474"/>
      <c r="AQ553" s="474"/>
      <c r="AR553" s="474"/>
      <c r="AS553" s="474"/>
      <c r="AT553" s="474"/>
      <c r="AU553" s="474"/>
      <c r="AV553" s="474"/>
      <c r="AW553" s="474"/>
      <c r="AX553" s="474"/>
      <c r="AY553" s="474"/>
      <c r="AZ553" s="474"/>
      <c r="BA553" s="474"/>
      <c r="BB553" s="474"/>
      <c r="BC553" s="474"/>
      <c r="BD553" s="474"/>
      <c r="BE553" s="474"/>
      <c r="BF553" s="474"/>
      <c r="BG553" s="474"/>
      <c r="BH553" s="474"/>
      <c r="BI553" s="474"/>
      <c r="BJ553" s="474"/>
      <c r="BK553" s="474"/>
      <c r="BL553" s="474"/>
      <c r="BM553" s="474"/>
      <c r="BN553" s="474"/>
      <c r="BO553" s="474"/>
      <c r="BP553" s="474"/>
      <c r="BQ553" s="474"/>
      <c r="BR553" s="474"/>
      <c r="BS553" s="474"/>
      <c r="BT553" s="474"/>
      <c r="BU553" s="474"/>
      <c r="BV553" s="474"/>
      <c r="BW553" s="474"/>
      <c r="BX553" s="474"/>
      <c r="BY553" s="474"/>
      <c r="BZ553" s="474"/>
      <c r="CA553" s="474"/>
      <c r="CB553" s="474"/>
      <c r="CC553" s="474"/>
      <c r="CD553" s="474"/>
      <c r="CE553" s="474"/>
      <c r="CF553" s="474"/>
      <c r="CG553" s="474"/>
      <c r="CH553" s="474"/>
      <c r="CI553" s="474"/>
      <c r="CJ553" s="474"/>
      <c r="CK553" s="474"/>
      <c r="CL553" s="474"/>
      <c r="CM553" s="474"/>
      <c r="CN553" s="474"/>
      <c r="CO553" s="474"/>
      <c r="CP553" s="474"/>
      <c r="CQ553" s="474"/>
      <c r="CR553" s="474"/>
      <c r="CS553" s="474"/>
      <c r="CT553" s="474"/>
      <c r="CU553" s="474"/>
      <c r="CV553" s="474"/>
      <c r="CW553" s="474"/>
      <c r="CX553" s="474"/>
    </row>
    <row r="554" spans="1:102" x14ac:dyDescent="0.25">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c r="W554" s="474"/>
      <c r="X554" s="474"/>
      <c r="Y554" s="474"/>
      <c r="Z554" s="474"/>
      <c r="AA554" s="474"/>
      <c r="AB554" s="474"/>
      <c r="AC554" s="474"/>
      <c r="AD554" s="474"/>
      <c r="AE554" s="474"/>
      <c r="AF554" s="474"/>
      <c r="AG554" s="474"/>
      <c r="AH554" s="474"/>
      <c r="AI554" s="474"/>
      <c r="AJ554" s="474"/>
      <c r="AK554" s="474"/>
      <c r="AL554" s="474"/>
      <c r="AM554" s="474"/>
      <c r="AN554" s="474"/>
      <c r="AO554" s="474"/>
      <c r="AP554" s="474"/>
      <c r="AQ554" s="474"/>
      <c r="AR554" s="474"/>
      <c r="AS554" s="474"/>
      <c r="AT554" s="474"/>
      <c r="AU554" s="474"/>
      <c r="AV554" s="474"/>
      <c r="AW554" s="474"/>
      <c r="AX554" s="474"/>
      <c r="AY554" s="474"/>
      <c r="AZ554" s="474"/>
      <c r="BA554" s="474"/>
      <c r="BB554" s="474"/>
      <c r="BC554" s="474"/>
      <c r="BD554" s="474"/>
      <c r="BE554" s="474"/>
      <c r="BF554" s="474"/>
      <c r="BG554" s="474"/>
      <c r="BH554" s="474"/>
      <c r="BI554" s="474"/>
      <c r="BJ554" s="474"/>
      <c r="BK554" s="474"/>
      <c r="BL554" s="474"/>
      <c r="BM554" s="474"/>
      <c r="BN554" s="474"/>
      <c r="BO554" s="474"/>
      <c r="BP554" s="474"/>
      <c r="BQ554" s="474"/>
      <c r="BR554" s="474"/>
      <c r="BS554" s="474"/>
      <c r="BT554" s="474"/>
      <c r="BU554" s="474"/>
      <c r="BV554" s="474"/>
      <c r="BW554" s="474"/>
      <c r="BX554" s="474"/>
      <c r="BY554" s="474"/>
      <c r="BZ554" s="474"/>
      <c r="CA554" s="474"/>
      <c r="CB554" s="474"/>
      <c r="CC554" s="474"/>
      <c r="CD554" s="474"/>
      <c r="CE554" s="474"/>
      <c r="CF554" s="474"/>
      <c r="CG554" s="474"/>
      <c r="CH554" s="474"/>
      <c r="CI554" s="474"/>
      <c r="CJ554" s="474"/>
      <c r="CK554" s="474"/>
      <c r="CL554" s="474"/>
      <c r="CM554" s="474"/>
      <c r="CN554" s="474"/>
      <c r="CO554" s="474"/>
      <c r="CP554" s="474"/>
      <c r="CQ554" s="474"/>
      <c r="CR554" s="474"/>
      <c r="CS554" s="474"/>
      <c r="CT554" s="474"/>
      <c r="CU554" s="474"/>
      <c r="CV554" s="474"/>
      <c r="CW554" s="474"/>
      <c r="CX554" s="474"/>
    </row>
    <row r="555" spans="1:102" x14ac:dyDescent="0.25">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c r="W555" s="474"/>
      <c r="X555" s="474"/>
      <c r="Y555" s="474"/>
      <c r="Z555" s="474"/>
      <c r="AA555" s="474"/>
      <c r="AB555" s="474"/>
      <c r="AC555" s="474"/>
      <c r="AD555" s="474"/>
      <c r="AE555" s="474"/>
      <c r="AF555" s="474"/>
      <c r="AG555" s="474"/>
      <c r="AH555" s="474"/>
      <c r="AI555" s="474"/>
      <c r="AJ555" s="474"/>
      <c r="AK555" s="474"/>
      <c r="AL555" s="474"/>
      <c r="AM555" s="474"/>
      <c r="AN555" s="474"/>
      <c r="AO555" s="474"/>
      <c r="AP555" s="474"/>
      <c r="AQ555" s="474"/>
      <c r="AR555" s="474"/>
      <c r="AS555" s="474"/>
      <c r="AT555" s="474"/>
      <c r="AU555" s="474"/>
      <c r="AV555" s="474"/>
      <c r="AW555" s="474"/>
      <c r="AX555" s="474"/>
      <c r="AY555" s="474"/>
      <c r="AZ555" s="474"/>
      <c r="BA555" s="474"/>
      <c r="BB555" s="474"/>
      <c r="BC555" s="474"/>
      <c r="BD555" s="474"/>
      <c r="BE555" s="474"/>
      <c r="BF555" s="474"/>
      <c r="BG555" s="474"/>
      <c r="BH555" s="474"/>
      <c r="BI555" s="474"/>
      <c r="BJ555" s="474"/>
      <c r="BK555" s="474"/>
      <c r="BL555" s="474"/>
      <c r="BM555" s="474"/>
      <c r="BN555" s="474"/>
      <c r="BO555" s="474"/>
      <c r="BP555" s="474"/>
      <c r="BQ555" s="474"/>
      <c r="BR555" s="474"/>
      <c r="BS555" s="474"/>
      <c r="BT555" s="474"/>
      <c r="BU555" s="474"/>
      <c r="BV555" s="474"/>
      <c r="BW555" s="474"/>
      <c r="BX555" s="474"/>
      <c r="BY555" s="474"/>
      <c r="BZ555" s="474"/>
      <c r="CA555" s="474"/>
      <c r="CB555" s="474"/>
      <c r="CC555" s="474"/>
      <c r="CD555" s="474"/>
      <c r="CE555" s="474"/>
      <c r="CF555" s="474"/>
      <c r="CG555" s="474"/>
      <c r="CH555" s="474"/>
      <c r="CI555" s="474"/>
      <c r="CJ555" s="474"/>
      <c r="CK555" s="474"/>
      <c r="CL555" s="474"/>
      <c r="CM555" s="474"/>
      <c r="CN555" s="474"/>
      <c r="CO555" s="474"/>
      <c r="CP555" s="474"/>
      <c r="CQ555" s="474"/>
      <c r="CR555" s="474"/>
      <c r="CS555" s="474"/>
      <c r="CT555" s="474"/>
      <c r="CU555" s="474"/>
      <c r="CV555" s="474"/>
      <c r="CW555" s="474"/>
      <c r="CX555" s="474"/>
    </row>
    <row r="556" spans="1:102" x14ac:dyDescent="0.25">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c r="W556" s="474"/>
      <c r="X556" s="474"/>
      <c r="Y556" s="474"/>
      <c r="Z556" s="474"/>
      <c r="AA556" s="474"/>
      <c r="AB556" s="474"/>
      <c r="AC556" s="474"/>
      <c r="AD556" s="474"/>
      <c r="AE556" s="474"/>
      <c r="AF556" s="474"/>
      <c r="AG556" s="474"/>
      <c r="AH556" s="474"/>
      <c r="AI556" s="474"/>
      <c r="AJ556" s="474"/>
      <c r="AK556" s="474"/>
      <c r="AL556" s="474"/>
      <c r="AM556" s="474"/>
      <c r="AN556" s="474"/>
      <c r="AO556" s="474"/>
      <c r="AP556" s="474"/>
      <c r="AQ556" s="474"/>
      <c r="AR556" s="474"/>
      <c r="AS556" s="474"/>
      <c r="AT556" s="474"/>
      <c r="AU556" s="474"/>
      <c r="AV556" s="474"/>
      <c r="AW556" s="474"/>
      <c r="AX556" s="474"/>
      <c r="AY556" s="474"/>
      <c r="AZ556" s="474"/>
      <c r="BA556" s="474"/>
      <c r="BB556" s="474"/>
      <c r="BC556" s="474"/>
      <c r="BD556" s="474"/>
      <c r="BE556" s="474"/>
      <c r="BF556" s="474"/>
      <c r="BG556" s="474"/>
      <c r="BH556" s="474"/>
      <c r="BI556" s="474"/>
      <c r="BJ556" s="474"/>
      <c r="BK556" s="474"/>
      <c r="BL556" s="474"/>
      <c r="BM556" s="474"/>
      <c r="BN556" s="474"/>
      <c r="BO556" s="474"/>
      <c r="BP556" s="474"/>
      <c r="BQ556" s="474"/>
      <c r="BR556" s="474"/>
      <c r="BS556" s="474"/>
      <c r="BT556" s="474"/>
      <c r="BU556" s="474"/>
      <c r="BV556" s="474"/>
      <c r="BW556" s="474"/>
      <c r="BX556" s="474"/>
      <c r="BY556" s="474"/>
      <c r="BZ556" s="474"/>
      <c r="CA556" s="474"/>
      <c r="CB556" s="474"/>
      <c r="CC556" s="474"/>
      <c r="CD556" s="474"/>
      <c r="CE556" s="474"/>
      <c r="CF556" s="474"/>
      <c r="CG556" s="474"/>
      <c r="CH556" s="474"/>
      <c r="CI556" s="474"/>
      <c r="CJ556" s="474"/>
      <c r="CK556" s="474"/>
      <c r="CL556" s="474"/>
      <c r="CM556" s="474"/>
      <c r="CN556" s="474"/>
      <c r="CO556" s="474"/>
      <c r="CP556" s="474"/>
      <c r="CQ556" s="474"/>
      <c r="CR556" s="474"/>
      <c r="CS556" s="474"/>
      <c r="CT556" s="474"/>
      <c r="CU556" s="474"/>
      <c r="CV556" s="474"/>
      <c r="CW556" s="474"/>
      <c r="CX556" s="474"/>
    </row>
    <row r="557" spans="1:102" x14ac:dyDescent="0.25">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c r="W557" s="474"/>
      <c r="X557" s="474"/>
      <c r="Y557" s="474"/>
      <c r="Z557" s="474"/>
      <c r="AA557" s="474"/>
      <c r="AB557" s="474"/>
      <c r="AC557" s="474"/>
      <c r="AD557" s="474"/>
      <c r="AE557" s="474"/>
      <c r="AF557" s="474"/>
      <c r="AG557" s="474"/>
      <c r="AH557" s="474"/>
      <c r="AI557" s="474"/>
      <c r="AJ557" s="474"/>
      <c r="AK557" s="474"/>
      <c r="AL557" s="474"/>
      <c r="AM557" s="474"/>
      <c r="AN557" s="474"/>
      <c r="AO557" s="474"/>
      <c r="AP557" s="474"/>
      <c r="AQ557" s="474"/>
      <c r="AR557" s="474"/>
      <c r="AS557" s="474"/>
      <c r="AT557" s="474"/>
      <c r="AU557" s="474"/>
      <c r="AV557" s="474"/>
      <c r="AW557" s="474"/>
      <c r="AX557" s="474"/>
      <c r="AY557" s="474"/>
      <c r="AZ557" s="474"/>
      <c r="BA557" s="474"/>
      <c r="BB557" s="474"/>
      <c r="BC557" s="474"/>
      <c r="BD557" s="474"/>
      <c r="BE557" s="474"/>
      <c r="BF557" s="474"/>
      <c r="BG557" s="474"/>
      <c r="BH557" s="474"/>
      <c r="BI557" s="474"/>
      <c r="BJ557" s="474"/>
      <c r="BK557" s="474"/>
      <c r="BL557" s="474"/>
      <c r="BM557" s="474"/>
      <c r="BN557" s="474"/>
      <c r="BO557" s="474"/>
      <c r="BP557" s="474"/>
      <c r="BQ557" s="474"/>
      <c r="BR557" s="474"/>
      <c r="BS557" s="474"/>
      <c r="BT557" s="474"/>
      <c r="BU557" s="474"/>
      <c r="BV557" s="474"/>
      <c r="BW557" s="474"/>
      <c r="BX557" s="474"/>
      <c r="BY557" s="474"/>
      <c r="BZ557" s="474"/>
      <c r="CA557" s="474"/>
      <c r="CB557" s="474"/>
      <c r="CC557" s="474"/>
      <c r="CD557" s="474"/>
      <c r="CE557" s="474"/>
      <c r="CF557" s="474"/>
      <c r="CG557" s="474"/>
      <c r="CH557" s="474"/>
      <c r="CI557" s="474"/>
      <c r="CJ557" s="474"/>
      <c r="CK557" s="474"/>
      <c r="CL557" s="474"/>
      <c r="CM557" s="474"/>
      <c r="CN557" s="474"/>
      <c r="CO557" s="474"/>
      <c r="CP557" s="474"/>
      <c r="CQ557" s="474"/>
      <c r="CR557" s="474"/>
      <c r="CS557" s="474"/>
      <c r="CT557" s="474"/>
      <c r="CU557" s="474"/>
      <c r="CV557" s="474"/>
      <c r="CW557" s="474"/>
      <c r="CX557" s="474"/>
    </row>
    <row r="558" spans="1:102" x14ac:dyDescent="0.25">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c r="W558" s="474"/>
      <c r="X558" s="474"/>
      <c r="Y558" s="474"/>
      <c r="Z558" s="474"/>
      <c r="AA558" s="474"/>
      <c r="AB558" s="474"/>
      <c r="AC558" s="474"/>
      <c r="AD558" s="474"/>
      <c r="AE558" s="474"/>
      <c r="AF558" s="474"/>
      <c r="AG558" s="474"/>
      <c r="AH558" s="474"/>
      <c r="AI558" s="474"/>
      <c r="AJ558" s="474"/>
      <c r="AK558" s="474"/>
      <c r="AL558" s="474"/>
      <c r="AM558" s="474"/>
      <c r="AN558" s="474"/>
      <c r="AO558" s="474"/>
      <c r="AP558" s="474"/>
      <c r="AQ558" s="474"/>
      <c r="AR558" s="474"/>
      <c r="AS558" s="474"/>
      <c r="AT558" s="474"/>
      <c r="AU558" s="474"/>
      <c r="AV558" s="474"/>
      <c r="AW558" s="474"/>
      <c r="AX558" s="474"/>
      <c r="AY558" s="474"/>
      <c r="AZ558" s="474"/>
      <c r="BA558" s="474"/>
      <c r="BB558" s="474"/>
      <c r="BC558" s="474"/>
      <c r="BD558" s="474"/>
      <c r="BE558" s="474"/>
      <c r="BF558" s="474"/>
      <c r="BG558" s="474"/>
      <c r="BH558" s="474"/>
      <c r="BI558" s="474"/>
      <c r="BJ558" s="474"/>
      <c r="BK558" s="474"/>
      <c r="BL558" s="474"/>
      <c r="BM558" s="474"/>
      <c r="BN558" s="474"/>
      <c r="BO558" s="474"/>
      <c r="BP558" s="474"/>
      <c r="BQ558" s="474"/>
      <c r="BR558" s="474"/>
      <c r="BS558" s="474"/>
      <c r="BT558" s="474"/>
      <c r="BU558" s="474"/>
      <c r="BV558" s="474"/>
      <c r="BW558" s="474"/>
      <c r="BX558" s="474"/>
      <c r="BY558" s="474"/>
      <c r="BZ558" s="474"/>
      <c r="CA558" s="474"/>
      <c r="CB558" s="474"/>
      <c r="CC558" s="474"/>
      <c r="CD558" s="474"/>
      <c r="CE558" s="474"/>
      <c r="CF558" s="474"/>
      <c r="CG558" s="474"/>
      <c r="CH558" s="474"/>
      <c r="CI558" s="474"/>
      <c r="CJ558" s="474"/>
      <c r="CK558" s="474"/>
      <c r="CL558" s="474"/>
      <c r="CM558" s="474"/>
      <c r="CN558" s="474"/>
      <c r="CO558" s="474"/>
      <c r="CP558" s="474"/>
      <c r="CQ558" s="474"/>
      <c r="CR558" s="474"/>
      <c r="CS558" s="474"/>
      <c r="CT558" s="474"/>
      <c r="CU558" s="474"/>
      <c r="CV558" s="474"/>
      <c r="CW558" s="474"/>
      <c r="CX558" s="474"/>
    </row>
    <row r="559" spans="1:102" x14ac:dyDescent="0.25">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c r="W559" s="474"/>
      <c r="X559" s="474"/>
      <c r="Y559" s="474"/>
      <c r="Z559" s="474"/>
      <c r="AA559" s="474"/>
      <c r="AB559" s="474"/>
      <c r="AC559" s="474"/>
      <c r="AD559" s="474"/>
      <c r="AE559" s="474"/>
      <c r="AF559" s="474"/>
      <c r="AG559" s="474"/>
      <c r="AH559" s="474"/>
      <c r="AI559" s="474"/>
      <c r="AJ559" s="474"/>
      <c r="AK559" s="474"/>
      <c r="AL559" s="474"/>
      <c r="AM559" s="474"/>
      <c r="AN559" s="474"/>
      <c r="AO559" s="474"/>
      <c r="AP559" s="474"/>
      <c r="AQ559" s="474"/>
      <c r="AR559" s="474"/>
      <c r="AS559" s="474"/>
      <c r="AT559" s="474"/>
      <c r="AU559" s="474"/>
      <c r="AV559" s="474"/>
      <c r="AW559" s="474"/>
      <c r="AX559" s="474"/>
      <c r="AY559" s="474"/>
      <c r="AZ559" s="474"/>
      <c r="BA559" s="474"/>
      <c r="BB559" s="474"/>
      <c r="BC559" s="474"/>
      <c r="BD559" s="474"/>
      <c r="BE559" s="474"/>
      <c r="BF559" s="474"/>
      <c r="BG559" s="474"/>
      <c r="BH559" s="474"/>
      <c r="BI559" s="474"/>
      <c r="BJ559" s="474"/>
      <c r="BK559" s="474"/>
      <c r="BL559" s="474"/>
      <c r="BM559" s="474"/>
      <c r="BN559" s="474"/>
      <c r="BO559" s="474"/>
      <c r="BP559" s="474"/>
      <c r="BQ559" s="474"/>
      <c r="BR559" s="474"/>
      <c r="BS559" s="474"/>
      <c r="BT559" s="474"/>
      <c r="BU559" s="474"/>
      <c r="BV559" s="474"/>
      <c r="BW559" s="474"/>
      <c r="BX559" s="474"/>
      <c r="BY559" s="474"/>
      <c r="BZ559" s="474"/>
      <c r="CA559" s="474"/>
      <c r="CB559" s="474"/>
      <c r="CC559" s="474"/>
      <c r="CD559" s="474"/>
      <c r="CE559" s="474"/>
      <c r="CF559" s="474"/>
      <c r="CG559" s="474"/>
      <c r="CH559" s="474"/>
      <c r="CI559" s="474"/>
      <c r="CJ559" s="474"/>
      <c r="CK559" s="474"/>
      <c r="CL559" s="474"/>
      <c r="CM559" s="474"/>
      <c r="CN559" s="474"/>
      <c r="CO559" s="474"/>
      <c r="CP559" s="474"/>
      <c r="CQ559" s="474"/>
      <c r="CR559" s="474"/>
      <c r="CS559" s="474"/>
      <c r="CT559" s="474"/>
      <c r="CU559" s="474"/>
      <c r="CV559" s="474"/>
      <c r="CW559" s="474"/>
      <c r="CX559" s="474"/>
    </row>
    <row r="560" spans="1:102" x14ac:dyDescent="0.25">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c r="W560" s="474"/>
      <c r="X560" s="474"/>
      <c r="Y560" s="474"/>
      <c r="Z560" s="474"/>
      <c r="AA560" s="474"/>
      <c r="AB560" s="474"/>
      <c r="AC560" s="474"/>
      <c r="AD560" s="474"/>
      <c r="AE560" s="474"/>
      <c r="AF560" s="474"/>
      <c r="AG560" s="474"/>
      <c r="AH560" s="474"/>
      <c r="AI560" s="474"/>
      <c r="AJ560" s="474"/>
      <c r="AK560" s="474"/>
      <c r="AL560" s="474"/>
      <c r="AM560" s="474"/>
      <c r="AN560" s="474"/>
      <c r="AO560" s="474"/>
      <c r="AP560" s="474"/>
      <c r="AQ560" s="474"/>
      <c r="AR560" s="474"/>
      <c r="AS560" s="474"/>
      <c r="AT560" s="474"/>
      <c r="AU560" s="474"/>
      <c r="AV560" s="474"/>
      <c r="AW560" s="474"/>
      <c r="AX560" s="474"/>
      <c r="AY560" s="474"/>
      <c r="AZ560" s="474"/>
      <c r="BA560" s="474"/>
      <c r="BB560" s="474"/>
      <c r="BC560" s="474"/>
      <c r="BD560" s="474"/>
      <c r="BE560" s="474"/>
      <c r="BF560" s="474"/>
      <c r="BG560" s="474"/>
      <c r="BH560" s="474"/>
      <c r="BI560" s="474"/>
      <c r="BJ560" s="474"/>
      <c r="BK560" s="474"/>
      <c r="BL560" s="474"/>
      <c r="BM560" s="474"/>
      <c r="BN560" s="474"/>
      <c r="BO560" s="474"/>
      <c r="BP560" s="474"/>
      <c r="BQ560" s="474"/>
      <c r="BR560" s="474"/>
      <c r="BS560" s="474"/>
      <c r="BT560" s="474"/>
      <c r="BU560" s="474"/>
      <c r="BV560" s="474"/>
      <c r="BW560" s="474"/>
      <c r="BX560" s="474"/>
      <c r="BY560" s="474"/>
      <c r="BZ560" s="474"/>
      <c r="CA560" s="474"/>
      <c r="CB560" s="474"/>
      <c r="CC560" s="474"/>
      <c r="CD560" s="474"/>
      <c r="CE560" s="474"/>
      <c r="CF560" s="474"/>
      <c r="CG560" s="474"/>
      <c r="CH560" s="474"/>
      <c r="CI560" s="474"/>
      <c r="CJ560" s="474"/>
      <c r="CK560" s="474"/>
      <c r="CL560" s="474"/>
      <c r="CM560" s="474"/>
      <c r="CN560" s="474"/>
      <c r="CO560" s="474"/>
      <c r="CP560" s="474"/>
      <c r="CQ560" s="474"/>
      <c r="CR560" s="474"/>
      <c r="CS560" s="474"/>
      <c r="CT560" s="474"/>
      <c r="CU560" s="474"/>
      <c r="CV560" s="474"/>
      <c r="CW560" s="474"/>
      <c r="CX560" s="474"/>
    </row>
    <row r="561" spans="1:102" x14ac:dyDescent="0.25">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c r="W561" s="474"/>
      <c r="X561" s="474"/>
      <c r="Y561" s="474"/>
      <c r="Z561" s="474"/>
      <c r="AA561" s="474"/>
      <c r="AB561" s="474"/>
      <c r="AC561" s="474"/>
      <c r="AD561" s="474"/>
      <c r="AE561" s="474"/>
      <c r="AF561" s="474"/>
      <c r="AG561" s="474"/>
      <c r="AH561" s="474"/>
      <c r="AI561" s="474"/>
      <c r="AJ561" s="474"/>
      <c r="AK561" s="474"/>
      <c r="AL561" s="474"/>
      <c r="AM561" s="474"/>
      <c r="AN561" s="474"/>
      <c r="AO561" s="474"/>
      <c r="AP561" s="474"/>
      <c r="AQ561" s="474"/>
      <c r="AR561" s="474"/>
      <c r="AS561" s="474"/>
      <c r="AT561" s="474"/>
      <c r="AU561" s="474"/>
      <c r="AV561" s="474"/>
      <c r="AW561" s="474"/>
      <c r="AX561" s="474"/>
      <c r="AY561" s="474"/>
      <c r="AZ561" s="474"/>
      <c r="BA561" s="474"/>
      <c r="BB561" s="474"/>
      <c r="BC561" s="474"/>
      <c r="BD561" s="474"/>
      <c r="BE561" s="474"/>
      <c r="BF561" s="474"/>
      <c r="BG561" s="474"/>
      <c r="BH561" s="474"/>
      <c r="BI561" s="474"/>
      <c r="BJ561" s="474"/>
      <c r="BK561" s="474"/>
      <c r="BL561" s="474"/>
      <c r="BM561" s="474"/>
      <c r="BN561" s="474"/>
      <c r="BO561" s="474"/>
      <c r="BP561" s="474"/>
      <c r="BQ561" s="474"/>
      <c r="BR561" s="474"/>
      <c r="BS561" s="474"/>
      <c r="BT561" s="474"/>
      <c r="BU561" s="474"/>
      <c r="BV561" s="474"/>
      <c r="BW561" s="474"/>
      <c r="BX561" s="474"/>
      <c r="BY561" s="474"/>
      <c r="BZ561" s="474"/>
      <c r="CA561" s="474"/>
      <c r="CB561" s="474"/>
      <c r="CC561" s="474"/>
      <c r="CD561" s="474"/>
      <c r="CE561" s="474"/>
      <c r="CF561" s="474"/>
      <c r="CG561" s="474"/>
      <c r="CH561" s="474"/>
      <c r="CI561" s="474"/>
      <c r="CJ561" s="474"/>
      <c r="CK561" s="474"/>
      <c r="CL561" s="474"/>
      <c r="CM561" s="474"/>
      <c r="CN561" s="474"/>
      <c r="CO561" s="474"/>
      <c r="CP561" s="474"/>
      <c r="CQ561" s="474"/>
      <c r="CR561" s="474"/>
      <c r="CS561" s="474"/>
      <c r="CT561" s="474"/>
      <c r="CU561" s="474"/>
      <c r="CV561" s="474"/>
      <c r="CW561" s="474"/>
      <c r="CX561" s="474"/>
    </row>
    <row r="562" spans="1:102" x14ac:dyDescent="0.25">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c r="W562" s="474"/>
      <c r="X562" s="474"/>
      <c r="Y562" s="474"/>
      <c r="Z562" s="474"/>
      <c r="AA562" s="474"/>
      <c r="AB562" s="474"/>
      <c r="AC562" s="474"/>
      <c r="AD562" s="474"/>
      <c r="AE562" s="474"/>
      <c r="AF562" s="474"/>
      <c r="AG562" s="474"/>
      <c r="AH562" s="474"/>
      <c r="AI562" s="474"/>
      <c r="AJ562" s="474"/>
      <c r="AK562" s="474"/>
      <c r="AL562" s="474"/>
      <c r="AM562" s="474"/>
      <c r="AN562" s="474"/>
      <c r="AO562" s="474"/>
      <c r="AP562" s="474"/>
      <c r="AQ562" s="474"/>
      <c r="AR562" s="474"/>
      <c r="AS562" s="474"/>
      <c r="AT562" s="474"/>
      <c r="AU562" s="474"/>
      <c r="AV562" s="474"/>
      <c r="AW562" s="474"/>
      <c r="AX562" s="474"/>
      <c r="AY562" s="474"/>
      <c r="AZ562" s="474"/>
      <c r="BA562" s="474"/>
      <c r="BB562" s="474"/>
      <c r="BC562" s="474"/>
      <c r="BD562" s="474"/>
      <c r="BE562" s="474"/>
      <c r="BF562" s="474"/>
      <c r="BG562" s="474"/>
      <c r="BH562" s="474"/>
      <c r="BI562" s="474"/>
      <c r="BJ562" s="474"/>
      <c r="BK562" s="474"/>
      <c r="BL562" s="474"/>
      <c r="BM562" s="474"/>
      <c r="BN562" s="474"/>
      <c r="BO562" s="474"/>
      <c r="BP562" s="474"/>
      <c r="BQ562" s="474"/>
      <c r="BR562" s="474"/>
      <c r="BS562" s="474"/>
      <c r="BT562" s="474"/>
      <c r="BU562" s="474"/>
      <c r="BV562" s="474"/>
      <c r="BW562" s="474"/>
      <c r="BX562" s="474"/>
      <c r="BY562" s="474"/>
      <c r="BZ562" s="474"/>
      <c r="CA562" s="474"/>
      <c r="CB562" s="474"/>
      <c r="CC562" s="474"/>
      <c r="CD562" s="474"/>
      <c r="CE562" s="474"/>
      <c r="CF562" s="474"/>
      <c r="CG562" s="474"/>
      <c r="CH562" s="474"/>
      <c r="CI562" s="474"/>
      <c r="CJ562" s="474"/>
      <c r="CK562" s="474"/>
      <c r="CL562" s="474"/>
      <c r="CM562" s="474"/>
      <c r="CN562" s="474"/>
      <c r="CO562" s="474"/>
      <c r="CP562" s="474"/>
      <c r="CQ562" s="474"/>
      <c r="CR562" s="474"/>
      <c r="CS562" s="474"/>
      <c r="CT562" s="474"/>
      <c r="CU562" s="474"/>
      <c r="CV562" s="474"/>
      <c r="CW562" s="474"/>
      <c r="CX562" s="474"/>
    </row>
    <row r="563" spans="1:102" x14ac:dyDescent="0.25">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c r="W563" s="474"/>
      <c r="X563" s="474"/>
      <c r="Y563" s="474"/>
      <c r="Z563" s="474"/>
      <c r="AA563" s="474"/>
      <c r="AB563" s="474"/>
      <c r="AC563" s="474"/>
      <c r="AD563" s="474"/>
      <c r="AE563" s="474"/>
      <c r="AF563" s="474"/>
      <c r="AG563" s="474"/>
      <c r="AH563" s="474"/>
      <c r="AI563" s="474"/>
      <c r="AJ563" s="474"/>
      <c r="AK563" s="474"/>
      <c r="AL563" s="474"/>
      <c r="AM563" s="474"/>
      <c r="AN563" s="474"/>
      <c r="AO563" s="474"/>
      <c r="AP563" s="474"/>
      <c r="AQ563" s="474"/>
      <c r="AR563" s="474"/>
      <c r="AS563" s="474"/>
      <c r="AT563" s="474"/>
      <c r="AU563" s="474"/>
      <c r="AV563" s="474"/>
      <c r="AW563" s="474"/>
      <c r="AX563" s="474"/>
      <c r="AY563" s="474"/>
      <c r="AZ563" s="474"/>
      <c r="BA563" s="474"/>
      <c r="BB563" s="474"/>
      <c r="BC563" s="474"/>
      <c r="BD563" s="474"/>
      <c r="BE563" s="474"/>
      <c r="BF563" s="474"/>
      <c r="BG563" s="474"/>
      <c r="BH563" s="474"/>
      <c r="BI563" s="474"/>
      <c r="BJ563" s="474"/>
      <c r="BK563" s="474"/>
      <c r="BL563" s="474"/>
      <c r="BM563" s="474"/>
      <c r="BN563" s="474"/>
      <c r="BO563" s="474"/>
      <c r="BP563" s="474"/>
      <c r="BQ563" s="474"/>
      <c r="BR563" s="474"/>
      <c r="BS563" s="474"/>
      <c r="BT563" s="474"/>
      <c r="BU563" s="474"/>
      <c r="BV563" s="474"/>
      <c r="BW563" s="474"/>
      <c r="BX563" s="474"/>
      <c r="BY563" s="474"/>
      <c r="BZ563" s="474"/>
      <c r="CA563" s="474"/>
      <c r="CB563" s="474"/>
      <c r="CC563" s="474"/>
      <c r="CD563" s="474"/>
      <c r="CE563" s="474"/>
      <c r="CF563" s="474"/>
      <c r="CG563" s="474"/>
      <c r="CH563" s="474"/>
      <c r="CI563" s="474"/>
      <c r="CJ563" s="474"/>
      <c r="CK563" s="474"/>
      <c r="CL563" s="474"/>
      <c r="CM563" s="474"/>
      <c r="CN563" s="474"/>
      <c r="CO563" s="474"/>
      <c r="CP563" s="474"/>
      <c r="CQ563" s="474"/>
      <c r="CR563" s="474"/>
      <c r="CS563" s="474"/>
      <c r="CT563" s="474"/>
      <c r="CU563" s="474"/>
      <c r="CV563" s="474"/>
      <c r="CW563" s="474"/>
      <c r="CX563" s="474"/>
    </row>
    <row r="564" spans="1:102" x14ac:dyDescent="0.25">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c r="W564" s="474"/>
      <c r="X564" s="474"/>
      <c r="Y564" s="474"/>
      <c r="Z564" s="474"/>
      <c r="AA564" s="474"/>
      <c r="AB564" s="474"/>
      <c r="AC564" s="474"/>
      <c r="AD564" s="474"/>
      <c r="AE564" s="474"/>
      <c r="AF564" s="474"/>
      <c r="AG564" s="474"/>
      <c r="AH564" s="474"/>
      <c r="AI564" s="474"/>
      <c r="AJ564" s="474"/>
      <c r="AK564" s="474"/>
      <c r="AL564" s="474"/>
      <c r="AM564" s="474"/>
      <c r="AN564" s="474"/>
      <c r="AO564" s="474"/>
      <c r="AP564" s="474"/>
      <c r="AQ564" s="474"/>
      <c r="AR564" s="474"/>
      <c r="AS564" s="474"/>
      <c r="AT564" s="474"/>
      <c r="AU564" s="474"/>
      <c r="AV564" s="474"/>
      <c r="AW564" s="474"/>
      <c r="AX564" s="474"/>
      <c r="AY564" s="474"/>
      <c r="AZ564" s="474"/>
      <c r="BA564" s="474"/>
      <c r="BB564" s="474"/>
      <c r="BC564" s="474"/>
      <c r="BD564" s="474"/>
      <c r="BE564" s="474"/>
      <c r="BF564" s="474"/>
      <c r="BG564" s="474"/>
      <c r="BH564" s="474"/>
      <c r="BI564" s="474"/>
      <c r="BJ564" s="474"/>
      <c r="BK564" s="474"/>
      <c r="BL564" s="474"/>
      <c r="BM564" s="474"/>
      <c r="BN564" s="474"/>
      <c r="BO564" s="474"/>
      <c r="BP564" s="474"/>
      <c r="BQ564" s="474"/>
      <c r="BR564" s="474"/>
      <c r="BS564" s="474"/>
      <c r="BT564" s="474"/>
      <c r="BU564" s="474"/>
      <c r="BV564" s="474"/>
      <c r="BW564" s="474"/>
      <c r="BX564" s="474"/>
      <c r="BY564" s="474"/>
      <c r="BZ564" s="474"/>
      <c r="CA564" s="474"/>
      <c r="CB564" s="474"/>
      <c r="CC564" s="474"/>
      <c r="CD564" s="474"/>
      <c r="CE564" s="474"/>
      <c r="CF564" s="474"/>
      <c r="CG564" s="474"/>
      <c r="CH564" s="474"/>
      <c r="CI564" s="474"/>
      <c r="CJ564" s="474"/>
      <c r="CK564" s="474"/>
      <c r="CL564" s="474"/>
      <c r="CM564" s="474"/>
      <c r="CN564" s="474"/>
      <c r="CO564" s="474"/>
      <c r="CP564" s="474"/>
      <c r="CQ564" s="474"/>
      <c r="CR564" s="474"/>
      <c r="CS564" s="474"/>
      <c r="CT564" s="474"/>
      <c r="CU564" s="474"/>
      <c r="CV564" s="474"/>
      <c r="CW564" s="474"/>
      <c r="CX564" s="474"/>
    </row>
    <row r="565" spans="1:102" x14ac:dyDescent="0.25">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c r="W565" s="474"/>
      <c r="X565" s="474"/>
      <c r="Y565" s="474"/>
      <c r="Z565" s="474"/>
      <c r="AA565" s="474"/>
      <c r="AB565" s="474"/>
      <c r="AC565" s="474"/>
      <c r="AD565" s="474"/>
      <c r="AE565" s="474"/>
      <c r="AF565" s="474"/>
      <c r="AG565" s="474"/>
      <c r="AH565" s="474"/>
      <c r="AI565" s="474"/>
      <c r="AJ565" s="474"/>
      <c r="AK565" s="474"/>
      <c r="AL565" s="474"/>
      <c r="AM565" s="474"/>
      <c r="AN565" s="474"/>
      <c r="AO565" s="474"/>
      <c r="AP565" s="474"/>
      <c r="AQ565" s="474"/>
      <c r="AR565" s="474"/>
      <c r="AS565" s="474"/>
      <c r="AT565" s="474"/>
      <c r="AU565" s="474"/>
      <c r="AV565" s="474"/>
      <c r="AW565" s="474"/>
      <c r="AX565" s="474"/>
      <c r="AY565" s="474"/>
      <c r="AZ565" s="474"/>
      <c r="BA565" s="474"/>
      <c r="BB565" s="474"/>
      <c r="BC565" s="474"/>
      <c r="BD565" s="474"/>
      <c r="BE565" s="474"/>
      <c r="BF565" s="474"/>
      <c r="BG565" s="474"/>
      <c r="BH565" s="474"/>
      <c r="BI565" s="474"/>
      <c r="BJ565" s="474"/>
      <c r="BK565" s="474"/>
      <c r="BL565" s="474"/>
      <c r="BM565" s="474"/>
      <c r="BN565" s="474"/>
      <c r="BO565" s="474"/>
      <c r="BP565" s="474"/>
      <c r="BQ565" s="474"/>
      <c r="BR565" s="474"/>
      <c r="BS565" s="474"/>
      <c r="BT565" s="474"/>
      <c r="BU565" s="474"/>
      <c r="BV565" s="474"/>
      <c r="BW565" s="474"/>
      <c r="BX565" s="474"/>
      <c r="BY565" s="474"/>
      <c r="BZ565" s="474"/>
      <c r="CA565" s="474"/>
      <c r="CB565" s="474"/>
      <c r="CC565" s="474"/>
      <c r="CD565" s="474"/>
      <c r="CE565" s="474"/>
      <c r="CF565" s="474"/>
      <c r="CG565" s="474"/>
      <c r="CH565" s="474"/>
      <c r="CI565" s="474"/>
      <c r="CJ565" s="474"/>
      <c r="CK565" s="474"/>
      <c r="CL565" s="474"/>
      <c r="CM565" s="474"/>
      <c r="CN565" s="474"/>
      <c r="CO565" s="474"/>
      <c r="CP565" s="474"/>
      <c r="CQ565" s="474"/>
      <c r="CR565" s="474"/>
      <c r="CS565" s="474"/>
      <c r="CT565" s="474"/>
      <c r="CU565" s="474"/>
      <c r="CV565" s="474"/>
      <c r="CW565" s="474"/>
      <c r="CX565" s="474"/>
    </row>
    <row r="566" spans="1:102" x14ac:dyDescent="0.25">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c r="W566" s="474"/>
      <c r="X566" s="474"/>
      <c r="Y566" s="474"/>
      <c r="Z566" s="474"/>
      <c r="AA566" s="474"/>
      <c r="AB566" s="474"/>
      <c r="AC566" s="474"/>
      <c r="AD566" s="474"/>
      <c r="AE566" s="474"/>
      <c r="AF566" s="474"/>
      <c r="AG566" s="474"/>
      <c r="AH566" s="474"/>
      <c r="AI566" s="474"/>
      <c r="AJ566" s="474"/>
      <c r="AK566" s="474"/>
      <c r="AL566" s="474"/>
      <c r="AM566" s="474"/>
      <c r="AN566" s="474"/>
      <c r="AO566" s="474"/>
      <c r="AP566" s="474"/>
      <c r="AQ566" s="474"/>
      <c r="AR566" s="474"/>
      <c r="AS566" s="474"/>
      <c r="AT566" s="474"/>
      <c r="AU566" s="474"/>
      <c r="AV566" s="474"/>
      <c r="AW566" s="474"/>
      <c r="AX566" s="474"/>
      <c r="AY566" s="474"/>
      <c r="AZ566" s="474"/>
      <c r="BA566" s="474"/>
      <c r="BB566" s="474"/>
      <c r="BC566" s="474"/>
      <c r="BD566" s="474"/>
      <c r="BE566" s="474"/>
      <c r="BF566" s="474"/>
      <c r="BG566" s="474"/>
      <c r="BH566" s="474"/>
      <c r="BI566" s="474"/>
      <c r="BJ566" s="474"/>
      <c r="BK566" s="474"/>
      <c r="BL566" s="474"/>
      <c r="BM566" s="474"/>
      <c r="BN566" s="474"/>
      <c r="BO566" s="474"/>
      <c r="BP566" s="474"/>
      <c r="BQ566" s="474"/>
      <c r="BR566" s="474"/>
      <c r="BS566" s="474"/>
      <c r="BT566" s="474"/>
      <c r="BU566" s="474"/>
      <c r="BV566" s="474"/>
      <c r="BW566" s="474"/>
      <c r="BX566" s="474"/>
      <c r="BY566" s="474"/>
      <c r="BZ566" s="474"/>
      <c r="CA566" s="474"/>
      <c r="CB566" s="474"/>
      <c r="CC566" s="474"/>
      <c r="CD566" s="474"/>
      <c r="CE566" s="474"/>
      <c r="CF566" s="474"/>
      <c r="CG566" s="474"/>
      <c r="CH566" s="474"/>
      <c r="CI566" s="474"/>
      <c r="CJ566" s="474"/>
      <c r="CK566" s="474"/>
      <c r="CL566" s="474"/>
      <c r="CM566" s="474"/>
      <c r="CN566" s="474"/>
      <c r="CO566" s="474"/>
      <c r="CP566" s="474"/>
      <c r="CQ566" s="474"/>
      <c r="CR566" s="474"/>
      <c r="CS566" s="474"/>
      <c r="CT566" s="474"/>
      <c r="CU566" s="474"/>
      <c r="CV566" s="474"/>
      <c r="CW566" s="474"/>
      <c r="CX566" s="474"/>
    </row>
    <row r="567" spans="1:102" x14ac:dyDescent="0.25">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c r="W567" s="474"/>
      <c r="X567" s="474"/>
      <c r="Y567" s="474"/>
      <c r="Z567" s="474"/>
      <c r="AA567" s="474"/>
      <c r="AB567" s="474"/>
      <c r="AC567" s="474"/>
      <c r="AD567" s="474"/>
      <c r="AE567" s="474"/>
      <c r="AF567" s="474"/>
      <c r="AG567" s="474"/>
      <c r="AH567" s="474"/>
      <c r="AI567" s="474"/>
      <c r="AJ567" s="474"/>
      <c r="AK567" s="474"/>
      <c r="AL567" s="474"/>
      <c r="AM567" s="474"/>
      <c r="AN567" s="474"/>
      <c r="AO567" s="474"/>
      <c r="AP567" s="474"/>
      <c r="AQ567" s="474"/>
      <c r="AR567" s="474"/>
      <c r="AS567" s="474"/>
      <c r="AT567" s="474"/>
      <c r="AU567" s="474"/>
      <c r="AV567" s="474"/>
      <c r="AW567" s="474"/>
      <c r="AX567" s="474"/>
      <c r="AY567" s="474"/>
      <c r="AZ567" s="474"/>
      <c r="BA567" s="474"/>
      <c r="BB567" s="474"/>
      <c r="BC567" s="474"/>
      <c r="BD567" s="474"/>
      <c r="BE567" s="474"/>
      <c r="BF567" s="474"/>
      <c r="BG567" s="474"/>
      <c r="BH567" s="474"/>
      <c r="BI567" s="474"/>
      <c r="BJ567" s="474"/>
      <c r="BK567" s="474"/>
      <c r="BL567" s="474"/>
      <c r="BM567" s="474"/>
      <c r="BN567" s="474"/>
      <c r="BO567" s="474"/>
      <c r="BP567" s="474"/>
      <c r="BQ567" s="474"/>
      <c r="BR567" s="474"/>
      <c r="BS567" s="474"/>
      <c r="BT567" s="474"/>
      <c r="BU567" s="474"/>
      <c r="BV567" s="474"/>
      <c r="BW567" s="474"/>
      <c r="BX567" s="474"/>
      <c r="BY567" s="474"/>
      <c r="BZ567" s="474"/>
      <c r="CA567" s="474"/>
      <c r="CB567" s="474"/>
      <c r="CC567" s="474"/>
      <c r="CD567" s="474"/>
      <c r="CE567" s="474"/>
      <c r="CF567" s="474"/>
      <c r="CG567" s="474"/>
      <c r="CH567" s="474"/>
      <c r="CI567" s="474"/>
      <c r="CJ567" s="474"/>
      <c r="CK567" s="474"/>
      <c r="CL567" s="474"/>
      <c r="CM567" s="474"/>
      <c r="CN567" s="474"/>
      <c r="CO567" s="474"/>
      <c r="CP567" s="474"/>
      <c r="CQ567" s="474"/>
      <c r="CR567" s="474"/>
      <c r="CS567" s="474"/>
      <c r="CT567" s="474"/>
      <c r="CU567" s="474"/>
      <c r="CV567" s="474"/>
      <c r="CW567" s="474"/>
      <c r="CX567" s="474"/>
    </row>
    <row r="568" spans="1:102" x14ac:dyDescent="0.25">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c r="W568" s="474"/>
      <c r="X568" s="474"/>
      <c r="Y568" s="474"/>
      <c r="Z568" s="474"/>
      <c r="AA568" s="474"/>
      <c r="AB568" s="474"/>
      <c r="AC568" s="474"/>
      <c r="AD568" s="474"/>
      <c r="AE568" s="474"/>
      <c r="AF568" s="474"/>
      <c r="AG568" s="474"/>
      <c r="AH568" s="474"/>
      <c r="AI568" s="474"/>
      <c r="AJ568" s="474"/>
      <c r="AK568" s="474"/>
      <c r="AL568" s="474"/>
      <c r="AM568" s="474"/>
      <c r="AN568" s="474"/>
      <c r="AO568" s="474"/>
      <c r="AP568" s="474"/>
      <c r="AQ568" s="474"/>
      <c r="AR568" s="474"/>
      <c r="AS568" s="474"/>
      <c r="AT568" s="474"/>
      <c r="AU568" s="474"/>
      <c r="AV568" s="474"/>
      <c r="AW568" s="474"/>
      <c r="AX568" s="474"/>
      <c r="AY568" s="474"/>
      <c r="AZ568" s="474"/>
      <c r="BA568" s="474"/>
      <c r="BB568" s="474"/>
      <c r="BC568" s="474"/>
      <c r="BD568" s="474"/>
      <c r="BE568" s="474"/>
      <c r="BF568" s="474"/>
      <c r="BG568" s="474"/>
      <c r="BH568" s="474"/>
      <c r="BI568" s="474"/>
      <c r="BJ568" s="474"/>
      <c r="BK568" s="474"/>
      <c r="BL568" s="474"/>
      <c r="BM568" s="474"/>
      <c r="BN568" s="474"/>
      <c r="BO568" s="474"/>
      <c r="BP568" s="474"/>
      <c r="BQ568" s="474"/>
      <c r="BR568" s="474"/>
      <c r="BS568" s="474"/>
      <c r="BT568" s="474"/>
      <c r="BU568" s="474"/>
      <c r="BV568" s="474"/>
      <c r="BW568" s="474"/>
      <c r="BX568" s="474"/>
      <c r="BY568" s="474"/>
      <c r="BZ568" s="474"/>
      <c r="CA568" s="474"/>
      <c r="CB568" s="474"/>
      <c r="CC568" s="474"/>
      <c r="CD568" s="474"/>
      <c r="CE568" s="474"/>
      <c r="CF568" s="474"/>
      <c r="CG568" s="474"/>
      <c r="CH568" s="474"/>
      <c r="CI568" s="474"/>
      <c r="CJ568" s="474"/>
      <c r="CK568" s="474"/>
      <c r="CL568" s="474"/>
      <c r="CM568" s="474"/>
      <c r="CN568" s="474"/>
      <c r="CO568" s="474"/>
      <c r="CP568" s="474"/>
      <c r="CQ568" s="474"/>
      <c r="CR568" s="474"/>
      <c r="CS568" s="474"/>
      <c r="CT568" s="474"/>
      <c r="CU568" s="474"/>
      <c r="CV568" s="474"/>
      <c r="CW568" s="474"/>
      <c r="CX568" s="474"/>
    </row>
    <row r="569" spans="1:102" x14ac:dyDescent="0.25">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4"/>
      <c r="Z569" s="474"/>
      <c r="AA569" s="474"/>
      <c r="AB569" s="474"/>
      <c r="AC569" s="474"/>
      <c r="AD569" s="474"/>
      <c r="AE569" s="474"/>
      <c r="AF569" s="474"/>
      <c r="AG569" s="474"/>
      <c r="AH569" s="474"/>
      <c r="AI569" s="474"/>
      <c r="AJ569" s="474"/>
      <c r="AK569" s="474"/>
      <c r="AL569" s="474"/>
      <c r="AM569" s="474"/>
      <c r="AN569" s="474"/>
      <c r="AO569" s="474"/>
      <c r="AP569" s="474"/>
      <c r="AQ569" s="474"/>
      <c r="AR569" s="474"/>
      <c r="AS569" s="474"/>
      <c r="AT569" s="474"/>
      <c r="AU569" s="474"/>
      <c r="AV569" s="474"/>
      <c r="AW569" s="474"/>
      <c r="AX569" s="474"/>
      <c r="AY569" s="474"/>
      <c r="AZ569" s="474"/>
      <c r="BA569" s="474"/>
      <c r="BB569" s="474"/>
      <c r="BC569" s="474"/>
      <c r="BD569" s="474"/>
      <c r="BE569" s="474"/>
      <c r="BF569" s="474"/>
      <c r="BG569" s="474"/>
      <c r="BH569" s="474"/>
      <c r="BI569" s="474"/>
      <c r="BJ569" s="474"/>
      <c r="BK569" s="474"/>
      <c r="BL569" s="474"/>
      <c r="BM569" s="474"/>
      <c r="BN569" s="474"/>
      <c r="BO569" s="474"/>
      <c r="BP569" s="474"/>
      <c r="BQ569" s="474"/>
      <c r="BR569" s="474"/>
      <c r="BS569" s="474"/>
      <c r="BT569" s="474"/>
      <c r="BU569" s="474"/>
      <c r="BV569" s="474"/>
      <c r="BW569" s="474"/>
      <c r="BX569" s="474"/>
      <c r="BY569" s="474"/>
      <c r="BZ569" s="474"/>
      <c r="CA569" s="474"/>
      <c r="CB569" s="474"/>
      <c r="CC569" s="474"/>
      <c r="CD569" s="474"/>
      <c r="CE569" s="474"/>
      <c r="CF569" s="474"/>
      <c r="CG569" s="474"/>
      <c r="CH569" s="474"/>
      <c r="CI569" s="474"/>
      <c r="CJ569" s="474"/>
      <c r="CK569" s="474"/>
      <c r="CL569" s="474"/>
      <c r="CM569" s="474"/>
      <c r="CN569" s="474"/>
      <c r="CO569" s="474"/>
      <c r="CP569" s="474"/>
      <c r="CQ569" s="474"/>
      <c r="CR569" s="474"/>
      <c r="CS569" s="474"/>
      <c r="CT569" s="474"/>
      <c r="CU569" s="474"/>
      <c r="CV569" s="474"/>
      <c r="CW569" s="474"/>
      <c r="CX569" s="474"/>
    </row>
    <row r="570" spans="1:102" x14ac:dyDescent="0.25">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c r="W570" s="474"/>
      <c r="X570" s="474"/>
      <c r="Y570" s="474"/>
      <c r="Z570" s="474"/>
      <c r="AA570" s="474"/>
      <c r="AB570" s="474"/>
      <c r="AC570" s="474"/>
      <c r="AD570" s="474"/>
      <c r="AE570" s="474"/>
      <c r="AF570" s="474"/>
      <c r="AG570" s="474"/>
      <c r="AH570" s="474"/>
      <c r="AI570" s="474"/>
      <c r="AJ570" s="474"/>
      <c r="AK570" s="474"/>
      <c r="AL570" s="474"/>
      <c r="AM570" s="474"/>
      <c r="AN570" s="474"/>
      <c r="AO570" s="474"/>
      <c r="AP570" s="474"/>
      <c r="AQ570" s="474"/>
      <c r="AR570" s="474"/>
      <c r="AS570" s="474"/>
      <c r="AT570" s="474"/>
      <c r="AU570" s="474"/>
      <c r="AV570" s="474"/>
      <c r="AW570" s="474"/>
      <c r="AX570" s="474"/>
      <c r="AY570" s="474"/>
      <c r="AZ570" s="474"/>
      <c r="BA570" s="474"/>
      <c r="BB570" s="474"/>
      <c r="BC570" s="474"/>
      <c r="BD570" s="474"/>
      <c r="BE570" s="474"/>
      <c r="BF570" s="474"/>
      <c r="BG570" s="474"/>
      <c r="BH570" s="474"/>
      <c r="BI570" s="474"/>
      <c r="BJ570" s="474"/>
      <c r="BK570" s="474"/>
      <c r="BL570" s="474"/>
      <c r="BM570" s="474"/>
      <c r="BN570" s="474"/>
      <c r="BO570" s="474"/>
      <c r="BP570" s="474"/>
      <c r="BQ570" s="474"/>
      <c r="BR570" s="474"/>
      <c r="BS570" s="474"/>
      <c r="BT570" s="474"/>
      <c r="BU570" s="474"/>
      <c r="BV570" s="474"/>
      <c r="BW570" s="474"/>
      <c r="BX570" s="474"/>
      <c r="BY570" s="474"/>
      <c r="BZ570" s="474"/>
      <c r="CA570" s="474"/>
      <c r="CB570" s="474"/>
      <c r="CC570" s="474"/>
      <c r="CD570" s="474"/>
      <c r="CE570" s="474"/>
      <c r="CF570" s="474"/>
      <c r="CG570" s="474"/>
      <c r="CH570" s="474"/>
      <c r="CI570" s="474"/>
      <c r="CJ570" s="474"/>
      <c r="CK570" s="474"/>
      <c r="CL570" s="474"/>
      <c r="CM570" s="474"/>
      <c r="CN570" s="474"/>
      <c r="CO570" s="474"/>
      <c r="CP570" s="474"/>
      <c r="CQ570" s="474"/>
      <c r="CR570" s="474"/>
      <c r="CS570" s="474"/>
      <c r="CT570" s="474"/>
      <c r="CU570" s="474"/>
      <c r="CV570" s="474"/>
      <c r="CW570" s="474"/>
      <c r="CX570" s="474"/>
    </row>
    <row r="571" spans="1:102" x14ac:dyDescent="0.25">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c r="W571" s="474"/>
      <c r="X571" s="474"/>
      <c r="Y571" s="474"/>
      <c r="Z571" s="474"/>
      <c r="AA571" s="474"/>
      <c r="AB571" s="474"/>
      <c r="AC571" s="474"/>
      <c r="AD571" s="474"/>
      <c r="AE571" s="474"/>
      <c r="AF571" s="474"/>
      <c r="AG571" s="474"/>
      <c r="AH571" s="474"/>
      <c r="AI571" s="474"/>
      <c r="AJ571" s="474"/>
      <c r="AK571" s="474"/>
      <c r="AL571" s="474"/>
      <c r="AM571" s="474"/>
      <c r="AN571" s="474"/>
      <c r="AO571" s="474"/>
      <c r="AP571" s="474"/>
      <c r="AQ571" s="474"/>
      <c r="AR571" s="474"/>
      <c r="AS571" s="474"/>
      <c r="AT571" s="474"/>
      <c r="AU571" s="474"/>
      <c r="AV571" s="474"/>
      <c r="AW571" s="474"/>
      <c r="AX571" s="474"/>
      <c r="AY571" s="474"/>
      <c r="AZ571" s="474"/>
      <c r="BA571" s="474"/>
      <c r="BB571" s="474"/>
      <c r="BC571" s="474"/>
      <c r="BD571" s="474"/>
      <c r="BE571" s="474"/>
      <c r="BF571" s="474"/>
      <c r="BG571" s="474"/>
      <c r="BH571" s="474"/>
      <c r="BI571" s="474"/>
      <c r="BJ571" s="474"/>
      <c r="BK571" s="474"/>
      <c r="BL571" s="474"/>
      <c r="BM571" s="474"/>
      <c r="BN571" s="474"/>
      <c r="BO571" s="474"/>
      <c r="BP571" s="474"/>
      <c r="BQ571" s="474"/>
      <c r="BR571" s="474"/>
      <c r="BS571" s="474"/>
      <c r="BT571" s="474"/>
      <c r="BU571" s="474"/>
      <c r="BV571" s="474"/>
      <c r="BW571" s="474"/>
      <c r="BX571" s="474"/>
      <c r="BY571" s="474"/>
      <c r="BZ571" s="474"/>
      <c r="CA571" s="474"/>
      <c r="CB571" s="474"/>
      <c r="CC571" s="474"/>
      <c r="CD571" s="474"/>
      <c r="CE571" s="474"/>
      <c r="CF571" s="474"/>
      <c r="CG571" s="474"/>
      <c r="CH571" s="474"/>
      <c r="CI571" s="474"/>
      <c r="CJ571" s="474"/>
      <c r="CK571" s="474"/>
      <c r="CL571" s="474"/>
      <c r="CM571" s="474"/>
      <c r="CN571" s="474"/>
      <c r="CO571" s="474"/>
      <c r="CP571" s="474"/>
      <c r="CQ571" s="474"/>
      <c r="CR571" s="474"/>
      <c r="CS571" s="474"/>
      <c r="CT571" s="474"/>
      <c r="CU571" s="474"/>
      <c r="CV571" s="474"/>
      <c r="CW571" s="474"/>
      <c r="CX571" s="474"/>
    </row>
    <row r="572" spans="1:102" x14ac:dyDescent="0.25">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c r="W572" s="474"/>
      <c r="X572" s="474"/>
      <c r="Y572" s="474"/>
      <c r="Z572" s="474"/>
      <c r="AA572" s="474"/>
      <c r="AB572" s="474"/>
      <c r="AC572" s="474"/>
      <c r="AD572" s="474"/>
      <c r="AE572" s="474"/>
      <c r="AF572" s="474"/>
      <c r="AG572" s="474"/>
      <c r="AH572" s="474"/>
      <c r="AI572" s="474"/>
      <c r="AJ572" s="474"/>
      <c r="AK572" s="474"/>
      <c r="AL572" s="474"/>
      <c r="AM572" s="474"/>
      <c r="AN572" s="474"/>
      <c r="AO572" s="474"/>
      <c r="AP572" s="474"/>
      <c r="AQ572" s="474"/>
      <c r="AR572" s="474"/>
      <c r="AS572" s="474"/>
      <c r="AT572" s="474"/>
      <c r="AU572" s="474"/>
      <c r="AV572" s="474"/>
      <c r="AW572" s="474"/>
      <c r="AX572" s="474"/>
      <c r="AY572" s="474"/>
      <c r="AZ572" s="474"/>
      <c r="BA572" s="474"/>
      <c r="BB572" s="474"/>
      <c r="BC572" s="474"/>
      <c r="BD572" s="474"/>
      <c r="BE572" s="474"/>
      <c r="BF572" s="474"/>
      <c r="BG572" s="474"/>
      <c r="BH572" s="474"/>
      <c r="BI572" s="474"/>
      <c r="BJ572" s="474"/>
      <c r="BK572" s="474"/>
      <c r="BL572" s="474"/>
      <c r="BM572" s="474"/>
      <c r="BN572" s="474"/>
      <c r="BO572" s="474"/>
      <c r="BP572" s="474"/>
      <c r="BQ572" s="474"/>
      <c r="BR572" s="474"/>
      <c r="BS572" s="474"/>
      <c r="BT572" s="474"/>
      <c r="BU572" s="474"/>
      <c r="BV572" s="474"/>
      <c r="BW572" s="474"/>
      <c r="BX572" s="474"/>
      <c r="BY572" s="474"/>
      <c r="BZ572" s="474"/>
      <c r="CA572" s="474"/>
      <c r="CB572" s="474"/>
      <c r="CC572" s="474"/>
      <c r="CD572" s="474"/>
      <c r="CE572" s="474"/>
      <c r="CF572" s="474"/>
      <c r="CG572" s="474"/>
      <c r="CH572" s="474"/>
      <c r="CI572" s="474"/>
      <c r="CJ572" s="474"/>
      <c r="CK572" s="474"/>
      <c r="CL572" s="474"/>
      <c r="CM572" s="474"/>
      <c r="CN572" s="474"/>
      <c r="CO572" s="474"/>
      <c r="CP572" s="474"/>
      <c r="CQ572" s="474"/>
      <c r="CR572" s="474"/>
      <c r="CS572" s="474"/>
      <c r="CT572" s="474"/>
      <c r="CU572" s="474"/>
      <c r="CV572" s="474"/>
      <c r="CW572" s="474"/>
      <c r="CX572" s="474"/>
    </row>
    <row r="573" spans="1:102" x14ac:dyDescent="0.25">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c r="W573" s="474"/>
      <c r="X573" s="474"/>
      <c r="Y573" s="474"/>
      <c r="Z573" s="474"/>
      <c r="AA573" s="474"/>
      <c r="AB573" s="474"/>
      <c r="AC573" s="474"/>
      <c r="AD573" s="474"/>
      <c r="AE573" s="474"/>
      <c r="AF573" s="474"/>
      <c r="AG573" s="474"/>
      <c r="AH573" s="474"/>
      <c r="AI573" s="474"/>
      <c r="AJ573" s="474"/>
      <c r="AK573" s="474"/>
      <c r="AL573" s="474"/>
      <c r="AM573" s="474"/>
      <c r="AN573" s="474"/>
      <c r="AO573" s="474"/>
      <c r="AP573" s="474"/>
      <c r="AQ573" s="474"/>
      <c r="AR573" s="474"/>
      <c r="AS573" s="474"/>
      <c r="AT573" s="474"/>
      <c r="AU573" s="474"/>
      <c r="AV573" s="474"/>
      <c r="AW573" s="474"/>
      <c r="AX573" s="474"/>
      <c r="AY573" s="474"/>
      <c r="AZ573" s="474"/>
      <c r="BA573" s="474"/>
      <c r="BB573" s="474"/>
      <c r="BC573" s="474"/>
      <c r="BD573" s="474"/>
      <c r="BE573" s="474"/>
      <c r="BF573" s="474"/>
      <c r="BG573" s="474"/>
      <c r="BH573" s="474"/>
      <c r="BI573" s="474"/>
      <c r="BJ573" s="474"/>
      <c r="BK573" s="474"/>
      <c r="BL573" s="474"/>
      <c r="BM573" s="474"/>
      <c r="BN573" s="474"/>
      <c r="BO573" s="474"/>
      <c r="BP573" s="474"/>
      <c r="BQ573" s="474"/>
      <c r="BR573" s="474"/>
      <c r="BS573" s="474"/>
      <c r="BT573" s="474"/>
      <c r="BU573" s="474"/>
      <c r="BV573" s="474"/>
      <c r="BW573" s="474"/>
      <c r="BX573" s="474"/>
      <c r="BY573" s="474"/>
      <c r="BZ573" s="474"/>
      <c r="CA573" s="474"/>
      <c r="CB573" s="474"/>
      <c r="CC573" s="474"/>
      <c r="CD573" s="474"/>
      <c r="CE573" s="474"/>
      <c r="CF573" s="474"/>
      <c r="CG573" s="474"/>
      <c r="CH573" s="474"/>
      <c r="CI573" s="474"/>
      <c r="CJ573" s="474"/>
      <c r="CK573" s="474"/>
      <c r="CL573" s="474"/>
      <c r="CM573" s="474"/>
      <c r="CN573" s="474"/>
      <c r="CO573" s="474"/>
      <c r="CP573" s="474"/>
      <c r="CQ573" s="474"/>
      <c r="CR573" s="474"/>
      <c r="CS573" s="474"/>
      <c r="CT573" s="474"/>
      <c r="CU573" s="474"/>
      <c r="CV573" s="474"/>
      <c r="CW573" s="474"/>
      <c r="CX573" s="474"/>
    </row>
    <row r="574" spans="1:102" x14ac:dyDescent="0.25">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c r="AA574" s="474"/>
      <c r="AB574" s="474"/>
      <c r="AC574" s="474"/>
      <c r="AD574" s="474"/>
      <c r="AE574" s="474"/>
      <c r="AF574" s="474"/>
      <c r="AG574" s="474"/>
      <c r="AH574" s="474"/>
      <c r="AI574" s="474"/>
      <c r="AJ574" s="474"/>
      <c r="AK574" s="474"/>
      <c r="AL574" s="474"/>
      <c r="AM574" s="474"/>
      <c r="AN574" s="474"/>
      <c r="AO574" s="474"/>
      <c r="AP574" s="474"/>
      <c r="AQ574" s="474"/>
      <c r="AR574" s="474"/>
      <c r="AS574" s="474"/>
      <c r="AT574" s="474"/>
      <c r="AU574" s="474"/>
      <c r="AV574" s="474"/>
      <c r="AW574" s="474"/>
      <c r="AX574" s="474"/>
      <c r="AY574" s="474"/>
      <c r="AZ574" s="474"/>
      <c r="BA574" s="474"/>
      <c r="BB574" s="474"/>
      <c r="BC574" s="474"/>
      <c r="BD574" s="474"/>
      <c r="BE574" s="474"/>
      <c r="BF574" s="474"/>
      <c r="BG574" s="474"/>
      <c r="BH574" s="474"/>
      <c r="BI574" s="474"/>
      <c r="BJ574" s="474"/>
      <c r="BK574" s="474"/>
      <c r="BL574" s="474"/>
      <c r="BM574" s="474"/>
      <c r="BN574" s="474"/>
      <c r="BO574" s="474"/>
      <c r="BP574" s="474"/>
      <c r="BQ574" s="474"/>
      <c r="BR574" s="474"/>
      <c r="BS574" s="474"/>
      <c r="BT574" s="474"/>
      <c r="BU574" s="474"/>
      <c r="BV574" s="474"/>
      <c r="BW574" s="474"/>
      <c r="BX574" s="474"/>
      <c r="BY574" s="474"/>
      <c r="BZ574" s="474"/>
      <c r="CA574" s="474"/>
      <c r="CB574" s="474"/>
      <c r="CC574" s="474"/>
      <c r="CD574" s="474"/>
      <c r="CE574" s="474"/>
      <c r="CF574" s="474"/>
      <c r="CG574" s="474"/>
      <c r="CH574" s="474"/>
      <c r="CI574" s="474"/>
      <c r="CJ574" s="474"/>
      <c r="CK574" s="474"/>
      <c r="CL574" s="474"/>
      <c r="CM574" s="474"/>
      <c r="CN574" s="474"/>
      <c r="CO574" s="474"/>
      <c r="CP574" s="474"/>
      <c r="CQ574" s="474"/>
      <c r="CR574" s="474"/>
      <c r="CS574" s="474"/>
      <c r="CT574" s="474"/>
      <c r="CU574" s="474"/>
      <c r="CV574" s="474"/>
      <c r="CW574" s="474"/>
      <c r="CX574" s="474"/>
    </row>
    <row r="575" spans="1:102" x14ac:dyDescent="0.25">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4"/>
      <c r="AD575" s="474"/>
      <c r="AE575" s="474"/>
      <c r="AF575" s="474"/>
      <c r="AG575" s="474"/>
      <c r="AH575" s="474"/>
      <c r="AI575" s="474"/>
      <c r="AJ575" s="474"/>
      <c r="AK575" s="474"/>
      <c r="AL575" s="474"/>
      <c r="AM575" s="474"/>
      <c r="AN575" s="474"/>
      <c r="AO575" s="474"/>
      <c r="AP575" s="474"/>
      <c r="AQ575" s="474"/>
      <c r="AR575" s="474"/>
      <c r="AS575" s="474"/>
      <c r="AT575" s="474"/>
      <c r="AU575" s="474"/>
      <c r="AV575" s="474"/>
      <c r="AW575" s="474"/>
      <c r="AX575" s="474"/>
      <c r="AY575" s="474"/>
      <c r="AZ575" s="474"/>
      <c r="BA575" s="474"/>
      <c r="BB575" s="474"/>
      <c r="BC575" s="474"/>
      <c r="BD575" s="474"/>
      <c r="BE575" s="474"/>
      <c r="BF575" s="474"/>
      <c r="BG575" s="474"/>
      <c r="BH575" s="474"/>
      <c r="BI575" s="474"/>
      <c r="BJ575" s="474"/>
      <c r="BK575" s="474"/>
      <c r="BL575" s="474"/>
      <c r="BM575" s="474"/>
      <c r="BN575" s="474"/>
      <c r="BO575" s="474"/>
      <c r="BP575" s="474"/>
      <c r="BQ575" s="474"/>
      <c r="BR575" s="474"/>
      <c r="BS575" s="474"/>
      <c r="BT575" s="474"/>
      <c r="BU575" s="474"/>
      <c r="BV575" s="474"/>
      <c r="BW575" s="474"/>
      <c r="BX575" s="474"/>
      <c r="BY575" s="474"/>
      <c r="BZ575" s="474"/>
      <c r="CA575" s="474"/>
      <c r="CB575" s="474"/>
      <c r="CC575" s="474"/>
      <c r="CD575" s="474"/>
      <c r="CE575" s="474"/>
      <c r="CF575" s="474"/>
      <c r="CG575" s="474"/>
      <c r="CH575" s="474"/>
      <c r="CI575" s="474"/>
      <c r="CJ575" s="474"/>
      <c r="CK575" s="474"/>
      <c r="CL575" s="474"/>
      <c r="CM575" s="474"/>
      <c r="CN575" s="474"/>
      <c r="CO575" s="474"/>
      <c r="CP575" s="474"/>
      <c r="CQ575" s="474"/>
      <c r="CR575" s="474"/>
      <c r="CS575" s="474"/>
      <c r="CT575" s="474"/>
      <c r="CU575" s="474"/>
      <c r="CV575" s="474"/>
      <c r="CW575" s="474"/>
      <c r="CX575" s="474"/>
    </row>
    <row r="576" spans="1:102" x14ac:dyDescent="0.25">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4"/>
      <c r="AD576" s="474"/>
      <c r="AE576" s="474"/>
      <c r="AF576" s="474"/>
      <c r="AG576" s="474"/>
      <c r="AH576" s="474"/>
      <c r="AI576" s="474"/>
      <c r="AJ576" s="474"/>
      <c r="AK576" s="474"/>
      <c r="AL576" s="474"/>
      <c r="AM576" s="474"/>
      <c r="AN576" s="474"/>
      <c r="AO576" s="474"/>
      <c r="AP576" s="474"/>
      <c r="AQ576" s="474"/>
      <c r="AR576" s="474"/>
      <c r="AS576" s="474"/>
      <c r="AT576" s="474"/>
      <c r="AU576" s="474"/>
      <c r="AV576" s="474"/>
      <c r="AW576" s="474"/>
      <c r="AX576" s="474"/>
      <c r="AY576" s="474"/>
      <c r="AZ576" s="474"/>
      <c r="BA576" s="474"/>
      <c r="BB576" s="474"/>
      <c r="BC576" s="474"/>
      <c r="BD576" s="474"/>
      <c r="BE576" s="474"/>
      <c r="BF576" s="474"/>
      <c r="BG576" s="474"/>
      <c r="BH576" s="474"/>
      <c r="BI576" s="474"/>
      <c r="BJ576" s="474"/>
      <c r="BK576" s="474"/>
      <c r="BL576" s="474"/>
      <c r="BM576" s="474"/>
      <c r="BN576" s="474"/>
      <c r="BO576" s="474"/>
      <c r="BP576" s="474"/>
      <c r="BQ576" s="474"/>
      <c r="BR576" s="474"/>
      <c r="BS576" s="474"/>
      <c r="BT576" s="474"/>
      <c r="BU576" s="474"/>
      <c r="BV576" s="474"/>
      <c r="BW576" s="474"/>
      <c r="BX576" s="474"/>
      <c r="BY576" s="474"/>
      <c r="BZ576" s="474"/>
      <c r="CA576" s="474"/>
      <c r="CB576" s="474"/>
      <c r="CC576" s="474"/>
      <c r="CD576" s="474"/>
      <c r="CE576" s="474"/>
      <c r="CF576" s="474"/>
      <c r="CG576" s="474"/>
      <c r="CH576" s="474"/>
      <c r="CI576" s="474"/>
      <c r="CJ576" s="474"/>
      <c r="CK576" s="474"/>
      <c r="CL576" s="474"/>
      <c r="CM576" s="474"/>
      <c r="CN576" s="474"/>
      <c r="CO576" s="474"/>
      <c r="CP576" s="474"/>
      <c r="CQ576" s="474"/>
      <c r="CR576" s="474"/>
      <c r="CS576" s="474"/>
      <c r="CT576" s="474"/>
      <c r="CU576" s="474"/>
      <c r="CV576" s="474"/>
      <c r="CW576" s="474"/>
      <c r="CX576" s="474"/>
    </row>
    <row r="577" spans="1:102" x14ac:dyDescent="0.25">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c r="W577" s="474"/>
      <c r="X577" s="474"/>
      <c r="Y577" s="474"/>
      <c r="Z577" s="474"/>
      <c r="AA577" s="474"/>
      <c r="AB577" s="474"/>
      <c r="AC577" s="474"/>
      <c r="AD577" s="474"/>
      <c r="AE577" s="474"/>
      <c r="AF577" s="474"/>
      <c r="AG577" s="474"/>
      <c r="AH577" s="474"/>
      <c r="AI577" s="474"/>
      <c r="AJ577" s="474"/>
      <c r="AK577" s="474"/>
      <c r="AL577" s="474"/>
      <c r="AM577" s="474"/>
      <c r="AN577" s="474"/>
      <c r="AO577" s="474"/>
      <c r="AP577" s="474"/>
      <c r="AQ577" s="474"/>
      <c r="AR577" s="474"/>
      <c r="AS577" s="474"/>
      <c r="AT577" s="474"/>
      <c r="AU577" s="474"/>
      <c r="AV577" s="474"/>
      <c r="AW577" s="474"/>
      <c r="AX577" s="474"/>
      <c r="AY577" s="474"/>
      <c r="AZ577" s="474"/>
      <c r="BA577" s="474"/>
      <c r="BB577" s="474"/>
      <c r="BC577" s="474"/>
      <c r="BD577" s="474"/>
      <c r="BE577" s="474"/>
      <c r="BF577" s="474"/>
      <c r="BG577" s="474"/>
      <c r="BH577" s="474"/>
      <c r="BI577" s="474"/>
      <c r="BJ577" s="474"/>
      <c r="BK577" s="474"/>
      <c r="BL577" s="474"/>
      <c r="BM577" s="474"/>
      <c r="BN577" s="474"/>
      <c r="BO577" s="474"/>
      <c r="BP577" s="474"/>
      <c r="BQ577" s="474"/>
      <c r="BR577" s="474"/>
      <c r="BS577" s="474"/>
      <c r="BT577" s="474"/>
      <c r="BU577" s="474"/>
      <c r="BV577" s="474"/>
      <c r="BW577" s="474"/>
      <c r="BX577" s="474"/>
      <c r="BY577" s="474"/>
      <c r="BZ577" s="474"/>
      <c r="CA577" s="474"/>
      <c r="CB577" s="474"/>
      <c r="CC577" s="474"/>
      <c r="CD577" s="474"/>
      <c r="CE577" s="474"/>
      <c r="CF577" s="474"/>
      <c r="CG577" s="474"/>
      <c r="CH577" s="474"/>
      <c r="CI577" s="474"/>
      <c r="CJ577" s="474"/>
      <c r="CK577" s="474"/>
      <c r="CL577" s="474"/>
      <c r="CM577" s="474"/>
      <c r="CN577" s="474"/>
      <c r="CO577" s="474"/>
      <c r="CP577" s="474"/>
      <c r="CQ577" s="474"/>
      <c r="CR577" s="474"/>
      <c r="CS577" s="474"/>
      <c r="CT577" s="474"/>
      <c r="CU577" s="474"/>
      <c r="CV577" s="474"/>
      <c r="CW577" s="474"/>
      <c r="CX577" s="474"/>
    </row>
    <row r="578" spans="1:102" x14ac:dyDescent="0.25">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c r="W578" s="474"/>
      <c r="X578" s="474"/>
      <c r="Y578" s="474"/>
      <c r="Z578" s="474"/>
      <c r="AA578" s="474"/>
      <c r="AB578" s="474"/>
      <c r="AC578" s="474"/>
      <c r="AD578" s="474"/>
      <c r="AE578" s="474"/>
      <c r="AF578" s="474"/>
      <c r="AG578" s="474"/>
      <c r="AH578" s="474"/>
      <c r="AI578" s="474"/>
      <c r="AJ578" s="474"/>
      <c r="AK578" s="474"/>
      <c r="AL578" s="474"/>
      <c r="AM578" s="474"/>
      <c r="AN578" s="474"/>
      <c r="AO578" s="474"/>
      <c r="AP578" s="474"/>
      <c r="AQ578" s="474"/>
      <c r="AR578" s="474"/>
      <c r="AS578" s="474"/>
      <c r="AT578" s="474"/>
      <c r="AU578" s="474"/>
      <c r="AV578" s="474"/>
      <c r="AW578" s="474"/>
      <c r="AX578" s="474"/>
      <c r="AY578" s="474"/>
      <c r="AZ578" s="474"/>
      <c r="BA578" s="474"/>
      <c r="BB578" s="474"/>
      <c r="BC578" s="474"/>
      <c r="BD578" s="474"/>
      <c r="BE578" s="474"/>
      <c r="BF578" s="474"/>
      <c r="BG578" s="474"/>
      <c r="BH578" s="474"/>
      <c r="BI578" s="474"/>
      <c r="BJ578" s="474"/>
      <c r="BK578" s="474"/>
      <c r="BL578" s="474"/>
      <c r="BM578" s="474"/>
      <c r="BN578" s="474"/>
      <c r="BO578" s="474"/>
      <c r="BP578" s="474"/>
      <c r="BQ578" s="474"/>
      <c r="BR578" s="474"/>
      <c r="BS578" s="474"/>
      <c r="BT578" s="474"/>
      <c r="BU578" s="474"/>
      <c r="BV578" s="474"/>
      <c r="BW578" s="474"/>
      <c r="BX578" s="474"/>
      <c r="BY578" s="474"/>
      <c r="BZ578" s="474"/>
      <c r="CA578" s="474"/>
      <c r="CB578" s="474"/>
      <c r="CC578" s="474"/>
      <c r="CD578" s="474"/>
      <c r="CE578" s="474"/>
      <c r="CF578" s="474"/>
      <c r="CG578" s="474"/>
      <c r="CH578" s="474"/>
      <c r="CI578" s="474"/>
      <c r="CJ578" s="474"/>
      <c r="CK578" s="474"/>
      <c r="CL578" s="474"/>
      <c r="CM578" s="474"/>
      <c r="CN578" s="474"/>
      <c r="CO578" s="474"/>
      <c r="CP578" s="474"/>
      <c r="CQ578" s="474"/>
      <c r="CR578" s="474"/>
      <c r="CS578" s="474"/>
      <c r="CT578" s="474"/>
      <c r="CU578" s="474"/>
      <c r="CV578" s="474"/>
      <c r="CW578" s="474"/>
      <c r="CX578" s="474"/>
    </row>
    <row r="579" spans="1:102" x14ac:dyDescent="0.25">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c r="W579" s="474"/>
      <c r="X579" s="474"/>
      <c r="Y579" s="474"/>
      <c r="Z579" s="474"/>
      <c r="AA579" s="474"/>
      <c r="AB579" s="474"/>
      <c r="AC579" s="474"/>
      <c r="AD579" s="474"/>
      <c r="AE579" s="474"/>
      <c r="AF579" s="474"/>
      <c r="AG579" s="474"/>
      <c r="AH579" s="474"/>
      <c r="AI579" s="474"/>
      <c r="AJ579" s="474"/>
      <c r="AK579" s="474"/>
      <c r="AL579" s="474"/>
      <c r="AM579" s="474"/>
      <c r="AN579" s="474"/>
      <c r="AO579" s="474"/>
      <c r="AP579" s="474"/>
      <c r="AQ579" s="474"/>
      <c r="AR579" s="474"/>
      <c r="AS579" s="474"/>
      <c r="AT579" s="474"/>
      <c r="AU579" s="474"/>
      <c r="AV579" s="474"/>
      <c r="AW579" s="474"/>
      <c r="AX579" s="474"/>
      <c r="AY579" s="474"/>
      <c r="AZ579" s="474"/>
      <c r="BA579" s="474"/>
      <c r="BB579" s="474"/>
      <c r="BC579" s="474"/>
      <c r="BD579" s="474"/>
      <c r="BE579" s="474"/>
      <c r="BF579" s="474"/>
      <c r="BG579" s="474"/>
      <c r="BH579" s="474"/>
      <c r="BI579" s="474"/>
      <c r="BJ579" s="474"/>
      <c r="BK579" s="474"/>
      <c r="BL579" s="474"/>
      <c r="BM579" s="474"/>
      <c r="BN579" s="474"/>
      <c r="BO579" s="474"/>
      <c r="BP579" s="474"/>
      <c r="BQ579" s="474"/>
      <c r="BR579" s="474"/>
      <c r="BS579" s="474"/>
      <c r="BT579" s="474"/>
      <c r="BU579" s="474"/>
      <c r="BV579" s="474"/>
      <c r="BW579" s="474"/>
      <c r="BX579" s="474"/>
      <c r="BY579" s="474"/>
      <c r="BZ579" s="474"/>
      <c r="CA579" s="474"/>
      <c r="CB579" s="474"/>
      <c r="CC579" s="474"/>
      <c r="CD579" s="474"/>
      <c r="CE579" s="474"/>
      <c r="CF579" s="474"/>
      <c r="CG579" s="474"/>
      <c r="CH579" s="474"/>
      <c r="CI579" s="474"/>
      <c r="CJ579" s="474"/>
      <c r="CK579" s="474"/>
      <c r="CL579" s="474"/>
      <c r="CM579" s="474"/>
      <c r="CN579" s="474"/>
      <c r="CO579" s="474"/>
      <c r="CP579" s="474"/>
      <c r="CQ579" s="474"/>
      <c r="CR579" s="474"/>
      <c r="CS579" s="474"/>
      <c r="CT579" s="474"/>
      <c r="CU579" s="474"/>
      <c r="CV579" s="474"/>
      <c r="CW579" s="474"/>
      <c r="CX579" s="474"/>
    </row>
    <row r="580" spans="1:102" x14ac:dyDescent="0.25">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c r="W580" s="474"/>
      <c r="X580" s="474"/>
      <c r="Y580" s="474"/>
      <c r="Z580" s="474"/>
      <c r="AA580" s="474"/>
      <c r="AB580" s="474"/>
      <c r="AC580" s="474"/>
      <c r="AD580" s="474"/>
      <c r="AE580" s="474"/>
      <c r="AF580" s="474"/>
      <c r="AG580" s="474"/>
      <c r="AH580" s="474"/>
      <c r="AI580" s="474"/>
      <c r="AJ580" s="474"/>
      <c r="AK580" s="474"/>
      <c r="AL580" s="474"/>
      <c r="AM580" s="474"/>
      <c r="AN580" s="474"/>
      <c r="AO580" s="474"/>
      <c r="AP580" s="474"/>
      <c r="AQ580" s="474"/>
      <c r="AR580" s="474"/>
      <c r="AS580" s="474"/>
      <c r="AT580" s="474"/>
      <c r="AU580" s="474"/>
      <c r="AV580" s="474"/>
      <c r="AW580" s="474"/>
      <c r="AX580" s="474"/>
      <c r="AY580" s="474"/>
      <c r="AZ580" s="474"/>
      <c r="BA580" s="474"/>
      <c r="BB580" s="474"/>
      <c r="BC580" s="474"/>
      <c r="BD580" s="474"/>
      <c r="BE580" s="474"/>
      <c r="BF580" s="474"/>
      <c r="BG580" s="474"/>
      <c r="BH580" s="474"/>
      <c r="BI580" s="474"/>
      <c r="BJ580" s="474"/>
      <c r="BK580" s="474"/>
      <c r="BL580" s="474"/>
      <c r="BM580" s="474"/>
      <c r="BN580" s="474"/>
      <c r="BO580" s="474"/>
      <c r="BP580" s="474"/>
      <c r="BQ580" s="474"/>
      <c r="BR580" s="474"/>
      <c r="BS580" s="474"/>
      <c r="BT580" s="474"/>
      <c r="BU580" s="474"/>
      <c r="BV580" s="474"/>
      <c r="BW580" s="474"/>
      <c r="BX580" s="474"/>
      <c r="BY580" s="474"/>
      <c r="BZ580" s="474"/>
      <c r="CA580" s="474"/>
      <c r="CB580" s="474"/>
      <c r="CC580" s="474"/>
      <c r="CD580" s="474"/>
      <c r="CE580" s="474"/>
      <c r="CF580" s="474"/>
      <c r="CG580" s="474"/>
      <c r="CH580" s="474"/>
      <c r="CI580" s="474"/>
      <c r="CJ580" s="474"/>
      <c r="CK580" s="474"/>
      <c r="CL580" s="474"/>
      <c r="CM580" s="474"/>
      <c r="CN580" s="474"/>
      <c r="CO580" s="474"/>
      <c r="CP580" s="474"/>
      <c r="CQ580" s="474"/>
      <c r="CR580" s="474"/>
      <c r="CS580" s="474"/>
      <c r="CT580" s="474"/>
      <c r="CU580" s="474"/>
      <c r="CV580" s="474"/>
      <c r="CW580" s="474"/>
      <c r="CX580" s="474"/>
    </row>
    <row r="581" spans="1:102" x14ac:dyDescent="0.25">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c r="W581" s="474"/>
      <c r="X581" s="474"/>
      <c r="Y581" s="474"/>
      <c r="Z581" s="474"/>
      <c r="AA581" s="474"/>
      <c r="AB581" s="474"/>
      <c r="AC581" s="474"/>
      <c r="AD581" s="474"/>
      <c r="AE581" s="474"/>
      <c r="AF581" s="474"/>
      <c r="AG581" s="474"/>
      <c r="AH581" s="474"/>
      <c r="AI581" s="474"/>
      <c r="AJ581" s="474"/>
      <c r="AK581" s="474"/>
      <c r="AL581" s="474"/>
      <c r="AM581" s="474"/>
      <c r="AN581" s="474"/>
      <c r="AO581" s="474"/>
      <c r="AP581" s="474"/>
      <c r="AQ581" s="474"/>
      <c r="AR581" s="474"/>
      <c r="AS581" s="474"/>
      <c r="AT581" s="474"/>
      <c r="AU581" s="474"/>
      <c r="AV581" s="474"/>
      <c r="AW581" s="474"/>
      <c r="AX581" s="474"/>
      <c r="AY581" s="474"/>
      <c r="AZ581" s="474"/>
      <c r="BA581" s="474"/>
      <c r="BB581" s="474"/>
      <c r="BC581" s="474"/>
      <c r="BD581" s="474"/>
      <c r="BE581" s="474"/>
      <c r="BF581" s="474"/>
      <c r="BG581" s="474"/>
      <c r="BH581" s="474"/>
      <c r="BI581" s="474"/>
      <c r="BJ581" s="474"/>
      <c r="BK581" s="474"/>
      <c r="BL581" s="474"/>
      <c r="BM581" s="474"/>
      <c r="BN581" s="474"/>
      <c r="BO581" s="474"/>
      <c r="BP581" s="474"/>
      <c r="BQ581" s="474"/>
      <c r="BR581" s="474"/>
      <c r="BS581" s="474"/>
      <c r="BT581" s="474"/>
      <c r="BU581" s="474"/>
      <c r="BV581" s="474"/>
      <c r="BW581" s="474"/>
      <c r="BX581" s="474"/>
      <c r="BY581" s="474"/>
      <c r="BZ581" s="474"/>
      <c r="CA581" s="474"/>
      <c r="CB581" s="474"/>
      <c r="CC581" s="474"/>
      <c r="CD581" s="474"/>
      <c r="CE581" s="474"/>
      <c r="CF581" s="474"/>
      <c r="CG581" s="474"/>
      <c r="CH581" s="474"/>
      <c r="CI581" s="474"/>
      <c r="CJ581" s="474"/>
      <c r="CK581" s="474"/>
      <c r="CL581" s="474"/>
      <c r="CM581" s="474"/>
      <c r="CN581" s="474"/>
      <c r="CO581" s="474"/>
      <c r="CP581" s="474"/>
      <c r="CQ581" s="474"/>
      <c r="CR581" s="474"/>
      <c r="CS581" s="474"/>
      <c r="CT581" s="474"/>
      <c r="CU581" s="474"/>
      <c r="CV581" s="474"/>
      <c r="CW581" s="474"/>
      <c r="CX581" s="474"/>
    </row>
    <row r="582" spans="1:102" x14ac:dyDescent="0.25">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c r="W582" s="474"/>
      <c r="X582" s="474"/>
      <c r="Y582" s="474"/>
      <c r="Z582" s="474"/>
      <c r="AA582" s="474"/>
      <c r="AB582" s="474"/>
      <c r="AC582" s="474"/>
      <c r="AD582" s="474"/>
      <c r="AE582" s="474"/>
      <c r="AF582" s="474"/>
      <c r="AG582" s="474"/>
      <c r="AH582" s="474"/>
      <c r="AI582" s="474"/>
      <c r="AJ582" s="474"/>
      <c r="AK582" s="474"/>
      <c r="AL582" s="474"/>
      <c r="AM582" s="474"/>
      <c r="AN582" s="474"/>
      <c r="AO582" s="474"/>
      <c r="AP582" s="474"/>
      <c r="AQ582" s="474"/>
      <c r="AR582" s="474"/>
      <c r="AS582" s="474"/>
      <c r="AT582" s="474"/>
      <c r="AU582" s="474"/>
      <c r="AV582" s="474"/>
      <c r="AW582" s="474"/>
      <c r="AX582" s="474"/>
      <c r="AY582" s="474"/>
      <c r="AZ582" s="474"/>
      <c r="BA582" s="474"/>
      <c r="BB582" s="474"/>
      <c r="BC582" s="474"/>
      <c r="BD582" s="474"/>
      <c r="BE582" s="474"/>
      <c r="BF582" s="474"/>
      <c r="BG582" s="474"/>
      <c r="BH582" s="474"/>
      <c r="BI582" s="474"/>
      <c r="BJ582" s="474"/>
      <c r="BK582" s="474"/>
      <c r="BL582" s="474"/>
      <c r="BM582" s="474"/>
      <c r="BN582" s="474"/>
      <c r="BO582" s="474"/>
      <c r="BP582" s="474"/>
      <c r="BQ582" s="474"/>
      <c r="BR582" s="474"/>
      <c r="BS582" s="474"/>
      <c r="BT582" s="474"/>
      <c r="BU582" s="474"/>
      <c r="BV582" s="474"/>
      <c r="BW582" s="474"/>
      <c r="BX582" s="474"/>
      <c r="BY582" s="474"/>
      <c r="BZ582" s="474"/>
      <c r="CA582" s="474"/>
      <c r="CB582" s="474"/>
      <c r="CC582" s="474"/>
      <c r="CD582" s="474"/>
      <c r="CE582" s="474"/>
      <c r="CF582" s="474"/>
      <c r="CG582" s="474"/>
      <c r="CH582" s="474"/>
      <c r="CI582" s="474"/>
      <c r="CJ582" s="474"/>
      <c r="CK582" s="474"/>
      <c r="CL582" s="474"/>
      <c r="CM582" s="474"/>
      <c r="CN582" s="474"/>
      <c r="CO582" s="474"/>
      <c r="CP582" s="474"/>
      <c r="CQ582" s="474"/>
      <c r="CR582" s="474"/>
      <c r="CS582" s="474"/>
      <c r="CT582" s="474"/>
      <c r="CU582" s="474"/>
      <c r="CV582" s="474"/>
      <c r="CW582" s="474"/>
      <c r="CX582" s="474"/>
    </row>
    <row r="583" spans="1:102" x14ac:dyDescent="0.25">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c r="W583" s="474"/>
      <c r="X583" s="474"/>
      <c r="Y583" s="474"/>
      <c r="Z583" s="474"/>
      <c r="AA583" s="474"/>
      <c r="AB583" s="474"/>
      <c r="AC583" s="474"/>
      <c r="AD583" s="474"/>
      <c r="AE583" s="474"/>
      <c r="AF583" s="474"/>
      <c r="AG583" s="474"/>
      <c r="AH583" s="474"/>
      <c r="AI583" s="474"/>
      <c r="AJ583" s="474"/>
      <c r="AK583" s="474"/>
      <c r="AL583" s="474"/>
      <c r="AM583" s="474"/>
      <c r="AN583" s="474"/>
      <c r="AO583" s="474"/>
      <c r="AP583" s="474"/>
      <c r="AQ583" s="474"/>
      <c r="AR583" s="474"/>
      <c r="AS583" s="474"/>
      <c r="AT583" s="474"/>
      <c r="AU583" s="474"/>
      <c r="AV583" s="474"/>
      <c r="AW583" s="474"/>
      <c r="AX583" s="474"/>
      <c r="AY583" s="474"/>
      <c r="AZ583" s="474"/>
      <c r="BA583" s="474"/>
      <c r="BB583" s="474"/>
      <c r="BC583" s="474"/>
      <c r="BD583" s="474"/>
      <c r="BE583" s="474"/>
      <c r="BF583" s="474"/>
      <c r="BG583" s="474"/>
      <c r="BH583" s="474"/>
      <c r="BI583" s="474"/>
      <c r="BJ583" s="474"/>
      <c r="BK583" s="474"/>
      <c r="BL583" s="474"/>
      <c r="BM583" s="474"/>
      <c r="BN583" s="474"/>
      <c r="BO583" s="474"/>
      <c r="BP583" s="474"/>
      <c r="BQ583" s="474"/>
      <c r="BR583" s="474"/>
      <c r="BS583" s="474"/>
      <c r="BT583" s="474"/>
      <c r="BU583" s="474"/>
      <c r="BV583" s="474"/>
      <c r="BW583" s="474"/>
      <c r="BX583" s="474"/>
      <c r="BY583" s="474"/>
      <c r="BZ583" s="474"/>
      <c r="CA583" s="474"/>
      <c r="CB583" s="474"/>
      <c r="CC583" s="474"/>
      <c r="CD583" s="474"/>
      <c r="CE583" s="474"/>
      <c r="CF583" s="474"/>
      <c r="CG583" s="474"/>
      <c r="CH583" s="474"/>
      <c r="CI583" s="474"/>
      <c r="CJ583" s="474"/>
      <c r="CK583" s="474"/>
      <c r="CL583" s="474"/>
      <c r="CM583" s="474"/>
      <c r="CN583" s="474"/>
      <c r="CO583" s="474"/>
      <c r="CP583" s="474"/>
      <c r="CQ583" s="474"/>
      <c r="CR583" s="474"/>
      <c r="CS583" s="474"/>
      <c r="CT583" s="474"/>
      <c r="CU583" s="474"/>
      <c r="CV583" s="474"/>
      <c r="CW583" s="474"/>
      <c r="CX583" s="474"/>
    </row>
    <row r="584" spans="1:102" x14ac:dyDescent="0.25">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c r="W584" s="474"/>
      <c r="X584" s="474"/>
      <c r="Y584" s="474"/>
      <c r="Z584" s="474"/>
      <c r="AA584" s="474"/>
      <c r="AB584" s="474"/>
      <c r="AC584" s="474"/>
      <c r="AD584" s="474"/>
      <c r="AE584" s="474"/>
      <c r="AF584" s="474"/>
      <c r="AG584" s="474"/>
      <c r="AH584" s="474"/>
      <c r="AI584" s="474"/>
      <c r="AJ584" s="474"/>
      <c r="AK584" s="474"/>
      <c r="AL584" s="474"/>
      <c r="AM584" s="474"/>
      <c r="AN584" s="474"/>
      <c r="AO584" s="474"/>
      <c r="AP584" s="474"/>
      <c r="AQ584" s="474"/>
      <c r="AR584" s="474"/>
      <c r="AS584" s="474"/>
      <c r="AT584" s="474"/>
      <c r="AU584" s="474"/>
      <c r="AV584" s="474"/>
      <c r="AW584" s="474"/>
      <c r="AX584" s="474"/>
      <c r="AY584" s="474"/>
      <c r="AZ584" s="474"/>
      <c r="BA584" s="474"/>
      <c r="BB584" s="474"/>
      <c r="BC584" s="474"/>
      <c r="BD584" s="474"/>
      <c r="BE584" s="474"/>
      <c r="BF584" s="474"/>
      <c r="BG584" s="474"/>
      <c r="BH584" s="474"/>
      <c r="BI584" s="474"/>
      <c r="BJ584" s="474"/>
      <c r="BK584" s="474"/>
      <c r="BL584" s="474"/>
      <c r="BM584" s="474"/>
      <c r="BN584" s="474"/>
      <c r="BO584" s="474"/>
      <c r="BP584" s="474"/>
      <c r="BQ584" s="474"/>
      <c r="BR584" s="474"/>
      <c r="BS584" s="474"/>
      <c r="BT584" s="474"/>
      <c r="BU584" s="474"/>
      <c r="BV584" s="474"/>
      <c r="BW584" s="474"/>
      <c r="BX584" s="474"/>
      <c r="BY584" s="474"/>
      <c r="BZ584" s="474"/>
      <c r="CA584" s="474"/>
      <c r="CB584" s="474"/>
      <c r="CC584" s="474"/>
      <c r="CD584" s="474"/>
      <c r="CE584" s="474"/>
      <c r="CF584" s="474"/>
      <c r="CG584" s="474"/>
      <c r="CH584" s="474"/>
      <c r="CI584" s="474"/>
      <c r="CJ584" s="474"/>
      <c r="CK584" s="474"/>
      <c r="CL584" s="474"/>
      <c r="CM584" s="474"/>
      <c r="CN584" s="474"/>
      <c r="CO584" s="474"/>
      <c r="CP584" s="474"/>
      <c r="CQ584" s="474"/>
      <c r="CR584" s="474"/>
      <c r="CS584" s="474"/>
      <c r="CT584" s="474"/>
      <c r="CU584" s="474"/>
      <c r="CV584" s="474"/>
      <c r="CW584" s="474"/>
      <c r="CX584" s="474"/>
    </row>
    <row r="585" spans="1:102" x14ac:dyDescent="0.25">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c r="W585" s="474"/>
      <c r="X585" s="474"/>
      <c r="Y585" s="474"/>
      <c r="Z585" s="474"/>
      <c r="AA585" s="474"/>
      <c r="AB585" s="474"/>
      <c r="AC585" s="474"/>
      <c r="AD585" s="474"/>
      <c r="AE585" s="474"/>
      <c r="AF585" s="474"/>
      <c r="AG585" s="474"/>
      <c r="AH585" s="474"/>
      <c r="AI585" s="474"/>
      <c r="AJ585" s="474"/>
      <c r="AK585" s="474"/>
      <c r="AL585" s="474"/>
      <c r="AM585" s="474"/>
      <c r="AN585" s="474"/>
      <c r="AO585" s="474"/>
      <c r="AP585" s="474"/>
      <c r="AQ585" s="474"/>
      <c r="AR585" s="474"/>
      <c r="AS585" s="474"/>
      <c r="AT585" s="474"/>
      <c r="AU585" s="474"/>
      <c r="AV585" s="474"/>
      <c r="AW585" s="474"/>
      <c r="AX585" s="474"/>
      <c r="AY585" s="474"/>
      <c r="AZ585" s="474"/>
      <c r="BA585" s="474"/>
      <c r="BB585" s="474"/>
      <c r="BC585" s="474"/>
      <c r="BD585" s="474"/>
      <c r="BE585" s="474"/>
      <c r="BF585" s="474"/>
      <c r="BG585" s="474"/>
      <c r="BH585" s="474"/>
      <c r="BI585" s="474"/>
      <c r="BJ585" s="474"/>
      <c r="BK585" s="474"/>
      <c r="BL585" s="474"/>
      <c r="BM585" s="474"/>
      <c r="BN585" s="474"/>
      <c r="BO585" s="474"/>
      <c r="BP585" s="474"/>
      <c r="BQ585" s="474"/>
      <c r="BR585" s="474"/>
      <c r="BS585" s="474"/>
      <c r="BT585" s="474"/>
      <c r="BU585" s="474"/>
      <c r="BV585" s="474"/>
      <c r="BW585" s="474"/>
      <c r="BX585" s="474"/>
      <c r="BY585" s="474"/>
      <c r="BZ585" s="474"/>
      <c r="CA585" s="474"/>
      <c r="CB585" s="474"/>
      <c r="CC585" s="474"/>
      <c r="CD585" s="474"/>
      <c r="CE585" s="474"/>
      <c r="CF585" s="474"/>
      <c r="CG585" s="474"/>
      <c r="CH585" s="474"/>
      <c r="CI585" s="474"/>
      <c r="CJ585" s="474"/>
      <c r="CK585" s="474"/>
      <c r="CL585" s="474"/>
      <c r="CM585" s="474"/>
      <c r="CN585" s="474"/>
      <c r="CO585" s="474"/>
      <c r="CP585" s="474"/>
      <c r="CQ585" s="474"/>
      <c r="CR585" s="474"/>
      <c r="CS585" s="474"/>
      <c r="CT585" s="474"/>
      <c r="CU585" s="474"/>
      <c r="CV585" s="474"/>
      <c r="CW585" s="474"/>
      <c r="CX585" s="474"/>
    </row>
    <row r="586" spans="1:102" x14ac:dyDescent="0.25">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c r="W586" s="474"/>
      <c r="X586" s="474"/>
      <c r="Y586" s="474"/>
      <c r="Z586" s="474"/>
      <c r="AA586" s="474"/>
      <c r="AB586" s="474"/>
      <c r="AC586" s="474"/>
      <c r="AD586" s="474"/>
      <c r="AE586" s="474"/>
      <c r="AF586" s="474"/>
      <c r="AG586" s="474"/>
      <c r="AH586" s="474"/>
      <c r="AI586" s="474"/>
      <c r="AJ586" s="474"/>
      <c r="AK586" s="474"/>
      <c r="AL586" s="474"/>
      <c r="AM586" s="474"/>
      <c r="AN586" s="474"/>
      <c r="AO586" s="474"/>
      <c r="AP586" s="474"/>
      <c r="AQ586" s="474"/>
      <c r="AR586" s="474"/>
      <c r="AS586" s="474"/>
      <c r="AT586" s="474"/>
      <c r="AU586" s="474"/>
      <c r="AV586" s="474"/>
      <c r="AW586" s="474"/>
      <c r="AX586" s="474"/>
      <c r="AY586" s="474"/>
      <c r="AZ586" s="474"/>
      <c r="BA586" s="474"/>
      <c r="BB586" s="474"/>
      <c r="BC586" s="474"/>
      <c r="BD586" s="474"/>
      <c r="BE586" s="474"/>
      <c r="BF586" s="474"/>
      <c r="BG586" s="474"/>
      <c r="BH586" s="474"/>
      <c r="BI586" s="474"/>
      <c r="BJ586" s="474"/>
      <c r="BK586" s="474"/>
      <c r="BL586" s="474"/>
      <c r="BM586" s="474"/>
      <c r="BN586" s="474"/>
      <c r="BO586" s="474"/>
      <c r="BP586" s="474"/>
      <c r="BQ586" s="474"/>
      <c r="BR586" s="474"/>
      <c r="BS586" s="474"/>
      <c r="BT586" s="474"/>
      <c r="BU586" s="474"/>
      <c r="BV586" s="474"/>
      <c r="BW586" s="474"/>
      <c r="BX586" s="474"/>
      <c r="BY586" s="474"/>
      <c r="BZ586" s="474"/>
      <c r="CA586" s="474"/>
      <c r="CB586" s="474"/>
      <c r="CC586" s="474"/>
      <c r="CD586" s="474"/>
      <c r="CE586" s="474"/>
      <c r="CF586" s="474"/>
      <c r="CG586" s="474"/>
      <c r="CH586" s="474"/>
      <c r="CI586" s="474"/>
      <c r="CJ586" s="474"/>
      <c r="CK586" s="474"/>
      <c r="CL586" s="474"/>
      <c r="CM586" s="474"/>
      <c r="CN586" s="474"/>
      <c r="CO586" s="474"/>
      <c r="CP586" s="474"/>
      <c r="CQ586" s="474"/>
      <c r="CR586" s="474"/>
      <c r="CS586" s="474"/>
      <c r="CT586" s="474"/>
      <c r="CU586" s="474"/>
      <c r="CV586" s="474"/>
      <c r="CW586" s="474"/>
      <c r="CX586" s="474"/>
    </row>
    <row r="587" spans="1:102" x14ac:dyDescent="0.25">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c r="W587" s="474"/>
      <c r="X587" s="474"/>
      <c r="Y587" s="474"/>
      <c r="Z587" s="474"/>
      <c r="AA587" s="474"/>
      <c r="AB587" s="474"/>
      <c r="AC587" s="474"/>
      <c r="AD587" s="474"/>
      <c r="AE587" s="474"/>
      <c r="AF587" s="474"/>
      <c r="AG587" s="474"/>
      <c r="AH587" s="474"/>
      <c r="AI587" s="474"/>
      <c r="AJ587" s="474"/>
      <c r="AK587" s="474"/>
      <c r="AL587" s="474"/>
      <c r="AM587" s="474"/>
      <c r="AN587" s="474"/>
      <c r="AO587" s="474"/>
      <c r="AP587" s="474"/>
      <c r="AQ587" s="474"/>
      <c r="AR587" s="474"/>
      <c r="AS587" s="474"/>
      <c r="AT587" s="474"/>
      <c r="AU587" s="474"/>
      <c r="AV587" s="474"/>
      <c r="AW587" s="474"/>
      <c r="AX587" s="474"/>
      <c r="AY587" s="474"/>
      <c r="AZ587" s="474"/>
      <c r="BA587" s="474"/>
      <c r="BB587" s="474"/>
      <c r="BC587" s="474"/>
      <c r="BD587" s="474"/>
      <c r="BE587" s="474"/>
      <c r="BF587" s="474"/>
      <c r="BG587" s="474"/>
      <c r="BH587" s="474"/>
      <c r="BI587" s="474"/>
      <c r="BJ587" s="474"/>
      <c r="BK587" s="474"/>
      <c r="BL587" s="474"/>
      <c r="BM587" s="474"/>
      <c r="BN587" s="474"/>
      <c r="BO587" s="474"/>
      <c r="BP587" s="474"/>
      <c r="BQ587" s="474"/>
      <c r="BR587" s="474"/>
      <c r="BS587" s="474"/>
      <c r="BT587" s="474"/>
      <c r="BU587" s="474"/>
      <c r="BV587" s="474"/>
      <c r="BW587" s="474"/>
      <c r="BX587" s="474"/>
      <c r="BY587" s="474"/>
      <c r="BZ587" s="474"/>
      <c r="CA587" s="474"/>
      <c r="CB587" s="474"/>
      <c r="CC587" s="474"/>
      <c r="CD587" s="474"/>
      <c r="CE587" s="474"/>
      <c r="CF587" s="474"/>
      <c r="CG587" s="474"/>
      <c r="CH587" s="474"/>
      <c r="CI587" s="474"/>
      <c r="CJ587" s="474"/>
      <c r="CK587" s="474"/>
      <c r="CL587" s="474"/>
      <c r="CM587" s="474"/>
      <c r="CN587" s="474"/>
      <c r="CO587" s="474"/>
      <c r="CP587" s="474"/>
      <c r="CQ587" s="474"/>
      <c r="CR587" s="474"/>
      <c r="CS587" s="474"/>
      <c r="CT587" s="474"/>
      <c r="CU587" s="474"/>
      <c r="CV587" s="474"/>
      <c r="CW587" s="474"/>
      <c r="CX587" s="474"/>
    </row>
    <row r="588" spans="1:102" x14ac:dyDescent="0.25">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c r="W588" s="474"/>
      <c r="X588" s="474"/>
      <c r="Y588" s="474"/>
      <c r="Z588" s="474"/>
      <c r="AA588" s="474"/>
      <c r="AB588" s="474"/>
      <c r="AC588" s="474"/>
      <c r="AD588" s="474"/>
      <c r="AE588" s="474"/>
      <c r="AF588" s="474"/>
      <c r="AG588" s="474"/>
      <c r="AH588" s="474"/>
      <c r="AI588" s="474"/>
      <c r="AJ588" s="474"/>
      <c r="AK588" s="474"/>
      <c r="AL588" s="474"/>
      <c r="AM588" s="474"/>
      <c r="AN588" s="474"/>
      <c r="AO588" s="474"/>
      <c r="AP588" s="474"/>
      <c r="AQ588" s="474"/>
      <c r="AR588" s="474"/>
      <c r="AS588" s="474"/>
      <c r="AT588" s="474"/>
      <c r="AU588" s="474"/>
      <c r="AV588" s="474"/>
      <c r="AW588" s="474"/>
      <c r="AX588" s="474"/>
      <c r="AY588" s="474"/>
      <c r="AZ588" s="474"/>
      <c r="BA588" s="474"/>
      <c r="BB588" s="474"/>
      <c r="BC588" s="474"/>
      <c r="BD588" s="474"/>
      <c r="BE588" s="474"/>
      <c r="BF588" s="474"/>
      <c r="BG588" s="474"/>
      <c r="BH588" s="474"/>
      <c r="BI588" s="474"/>
      <c r="BJ588" s="474"/>
      <c r="BK588" s="474"/>
      <c r="BL588" s="474"/>
      <c r="BM588" s="474"/>
      <c r="BN588" s="474"/>
      <c r="BO588" s="474"/>
      <c r="BP588" s="474"/>
      <c r="BQ588" s="474"/>
      <c r="BR588" s="474"/>
      <c r="BS588" s="474"/>
      <c r="BT588" s="474"/>
      <c r="BU588" s="474"/>
      <c r="BV588" s="474"/>
      <c r="BW588" s="474"/>
      <c r="BX588" s="474"/>
      <c r="BY588" s="474"/>
      <c r="BZ588" s="474"/>
      <c r="CA588" s="474"/>
      <c r="CB588" s="474"/>
      <c r="CC588" s="474"/>
      <c r="CD588" s="474"/>
      <c r="CE588" s="474"/>
      <c r="CF588" s="474"/>
      <c r="CG588" s="474"/>
      <c r="CH588" s="474"/>
      <c r="CI588" s="474"/>
      <c r="CJ588" s="474"/>
      <c r="CK588" s="474"/>
      <c r="CL588" s="474"/>
      <c r="CM588" s="474"/>
      <c r="CN588" s="474"/>
      <c r="CO588" s="474"/>
      <c r="CP588" s="474"/>
      <c r="CQ588" s="474"/>
      <c r="CR588" s="474"/>
      <c r="CS588" s="474"/>
      <c r="CT588" s="474"/>
      <c r="CU588" s="474"/>
      <c r="CV588" s="474"/>
      <c r="CW588" s="474"/>
      <c r="CX588" s="474"/>
    </row>
    <row r="589" spans="1:102" x14ac:dyDescent="0.25">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c r="W589" s="474"/>
      <c r="X589" s="474"/>
      <c r="Y589" s="474"/>
      <c r="Z589" s="474"/>
      <c r="AA589" s="474"/>
      <c r="AB589" s="474"/>
      <c r="AC589" s="474"/>
      <c r="AD589" s="474"/>
      <c r="AE589" s="474"/>
      <c r="AF589" s="474"/>
      <c r="AG589" s="474"/>
      <c r="AH589" s="474"/>
      <c r="AI589" s="474"/>
      <c r="AJ589" s="474"/>
      <c r="AK589" s="474"/>
      <c r="AL589" s="474"/>
      <c r="AM589" s="474"/>
      <c r="AN589" s="474"/>
      <c r="AO589" s="474"/>
      <c r="AP589" s="474"/>
      <c r="AQ589" s="474"/>
      <c r="AR589" s="474"/>
      <c r="AS589" s="474"/>
      <c r="AT589" s="474"/>
      <c r="AU589" s="474"/>
      <c r="AV589" s="474"/>
      <c r="AW589" s="474"/>
      <c r="AX589" s="474"/>
      <c r="AY589" s="474"/>
      <c r="AZ589" s="474"/>
      <c r="BA589" s="474"/>
      <c r="BB589" s="474"/>
      <c r="BC589" s="474"/>
      <c r="BD589" s="474"/>
      <c r="BE589" s="474"/>
      <c r="BF589" s="474"/>
      <c r="BG589" s="474"/>
      <c r="BH589" s="474"/>
      <c r="BI589" s="474"/>
      <c r="BJ589" s="474"/>
      <c r="BK589" s="474"/>
      <c r="BL589" s="474"/>
      <c r="BM589" s="474"/>
      <c r="BN589" s="474"/>
      <c r="BO589" s="474"/>
      <c r="BP589" s="474"/>
      <c r="BQ589" s="474"/>
      <c r="BR589" s="474"/>
      <c r="BS589" s="474"/>
      <c r="BT589" s="474"/>
      <c r="BU589" s="474"/>
      <c r="BV589" s="474"/>
      <c r="BW589" s="474"/>
      <c r="BX589" s="474"/>
      <c r="BY589" s="474"/>
      <c r="BZ589" s="474"/>
      <c r="CA589" s="474"/>
      <c r="CB589" s="474"/>
      <c r="CC589" s="474"/>
      <c r="CD589" s="474"/>
      <c r="CE589" s="474"/>
      <c r="CF589" s="474"/>
      <c r="CG589" s="474"/>
      <c r="CH589" s="474"/>
      <c r="CI589" s="474"/>
      <c r="CJ589" s="474"/>
      <c r="CK589" s="474"/>
      <c r="CL589" s="474"/>
      <c r="CM589" s="474"/>
      <c r="CN589" s="474"/>
      <c r="CO589" s="474"/>
      <c r="CP589" s="474"/>
      <c r="CQ589" s="474"/>
      <c r="CR589" s="474"/>
      <c r="CS589" s="474"/>
      <c r="CT589" s="474"/>
      <c r="CU589" s="474"/>
      <c r="CV589" s="474"/>
      <c r="CW589" s="474"/>
      <c r="CX589" s="474"/>
    </row>
    <row r="590" spans="1:102" x14ac:dyDescent="0.25">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c r="W590" s="474"/>
      <c r="X590" s="474"/>
      <c r="Y590" s="474"/>
      <c r="Z590" s="474"/>
      <c r="AA590" s="474"/>
      <c r="AB590" s="474"/>
      <c r="AC590" s="474"/>
      <c r="AD590" s="474"/>
      <c r="AE590" s="474"/>
      <c r="AF590" s="474"/>
      <c r="AG590" s="474"/>
      <c r="AH590" s="474"/>
      <c r="AI590" s="474"/>
      <c r="AJ590" s="474"/>
      <c r="AK590" s="474"/>
      <c r="AL590" s="474"/>
      <c r="AM590" s="474"/>
      <c r="AN590" s="474"/>
      <c r="AO590" s="474"/>
      <c r="AP590" s="474"/>
      <c r="AQ590" s="474"/>
      <c r="AR590" s="474"/>
      <c r="AS590" s="474"/>
      <c r="AT590" s="474"/>
      <c r="AU590" s="474"/>
      <c r="AV590" s="474"/>
      <c r="AW590" s="474"/>
      <c r="AX590" s="474"/>
      <c r="AY590" s="474"/>
      <c r="AZ590" s="474"/>
      <c r="BA590" s="474"/>
      <c r="BB590" s="474"/>
      <c r="BC590" s="474"/>
      <c r="BD590" s="474"/>
      <c r="BE590" s="474"/>
      <c r="BF590" s="474"/>
      <c r="BG590" s="474"/>
      <c r="BH590" s="474"/>
      <c r="BI590" s="474"/>
      <c r="BJ590" s="474"/>
      <c r="BK590" s="474"/>
      <c r="BL590" s="474"/>
      <c r="BM590" s="474"/>
      <c r="BN590" s="474"/>
      <c r="BO590" s="474"/>
      <c r="BP590" s="474"/>
      <c r="BQ590" s="474"/>
      <c r="BR590" s="474"/>
      <c r="BS590" s="474"/>
      <c r="BT590" s="474"/>
      <c r="BU590" s="474"/>
      <c r="BV590" s="474"/>
      <c r="BW590" s="474"/>
      <c r="BX590" s="474"/>
      <c r="BY590" s="474"/>
      <c r="BZ590" s="474"/>
      <c r="CA590" s="474"/>
      <c r="CB590" s="474"/>
      <c r="CC590" s="474"/>
      <c r="CD590" s="474"/>
      <c r="CE590" s="474"/>
      <c r="CF590" s="474"/>
      <c r="CG590" s="474"/>
      <c r="CH590" s="474"/>
      <c r="CI590" s="474"/>
      <c r="CJ590" s="474"/>
      <c r="CK590" s="474"/>
      <c r="CL590" s="474"/>
      <c r="CM590" s="474"/>
      <c r="CN590" s="474"/>
      <c r="CO590" s="474"/>
      <c r="CP590" s="474"/>
      <c r="CQ590" s="474"/>
      <c r="CR590" s="474"/>
      <c r="CS590" s="474"/>
      <c r="CT590" s="474"/>
      <c r="CU590" s="474"/>
      <c r="CV590" s="474"/>
      <c r="CW590" s="474"/>
      <c r="CX590" s="474"/>
    </row>
    <row r="591" spans="1:102" x14ac:dyDescent="0.25">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c r="W591" s="474"/>
      <c r="X591" s="474"/>
      <c r="Y591" s="474"/>
      <c r="Z591" s="474"/>
      <c r="AA591" s="474"/>
      <c r="AB591" s="474"/>
      <c r="AC591" s="474"/>
      <c r="AD591" s="474"/>
      <c r="AE591" s="474"/>
      <c r="AF591" s="474"/>
      <c r="AG591" s="474"/>
      <c r="AH591" s="474"/>
      <c r="AI591" s="474"/>
      <c r="AJ591" s="474"/>
      <c r="AK591" s="474"/>
      <c r="AL591" s="474"/>
      <c r="AM591" s="474"/>
      <c r="AN591" s="474"/>
      <c r="AO591" s="474"/>
      <c r="AP591" s="474"/>
      <c r="AQ591" s="474"/>
      <c r="AR591" s="474"/>
      <c r="AS591" s="474"/>
      <c r="AT591" s="474"/>
      <c r="AU591" s="474"/>
      <c r="AV591" s="474"/>
      <c r="AW591" s="474"/>
      <c r="AX591" s="474"/>
      <c r="AY591" s="474"/>
      <c r="AZ591" s="474"/>
      <c r="BA591" s="474"/>
      <c r="BB591" s="474"/>
      <c r="BC591" s="474"/>
      <c r="BD591" s="474"/>
      <c r="BE591" s="474"/>
      <c r="BF591" s="474"/>
      <c r="BG591" s="474"/>
      <c r="BH591" s="474"/>
      <c r="BI591" s="474"/>
      <c r="BJ591" s="474"/>
      <c r="BK591" s="474"/>
      <c r="BL591" s="474"/>
      <c r="BM591" s="474"/>
      <c r="BN591" s="474"/>
      <c r="BO591" s="474"/>
      <c r="BP591" s="474"/>
      <c r="BQ591" s="474"/>
      <c r="BR591" s="474"/>
      <c r="BS591" s="474"/>
      <c r="BT591" s="474"/>
      <c r="BU591" s="474"/>
      <c r="BV591" s="474"/>
      <c r="BW591" s="474"/>
      <c r="BX591" s="474"/>
      <c r="BY591" s="474"/>
      <c r="BZ591" s="474"/>
      <c r="CA591" s="474"/>
      <c r="CB591" s="474"/>
      <c r="CC591" s="474"/>
      <c r="CD591" s="474"/>
      <c r="CE591" s="474"/>
      <c r="CF591" s="474"/>
      <c r="CG591" s="474"/>
      <c r="CH591" s="474"/>
      <c r="CI591" s="474"/>
      <c r="CJ591" s="474"/>
      <c r="CK591" s="474"/>
      <c r="CL591" s="474"/>
      <c r="CM591" s="474"/>
      <c r="CN591" s="474"/>
      <c r="CO591" s="474"/>
      <c r="CP591" s="474"/>
      <c r="CQ591" s="474"/>
      <c r="CR591" s="474"/>
      <c r="CS591" s="474"/>
      <c r="CT591" s="474"/>
      <c r="CU591" s="474"/>
      <c r="CV591" s="474"/>
      <c r="CW591" s="474"/>
      <c r="CX591" s="474"/>
    </row>
    <row r="592" spans="1:102" x14ac:dyDescent="0.25">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c r="W592" s="474"/>
      <c r="X592" s="474"/>
      <c r="Y592" s="474"/>
      <c r="Z592" s="474"/>
      <c r="AA592" s="474"/>
      <c r="AB592" s="474"/>
      <c r="AC592" s="474"/>
      <c r="AD592" s="474"/>
      <c r="AE592" s="474"/>
      <c r="AF592" s="474"/>
      <c r="AG592" s="474"/>
      <c r="AH592" s="474"/>
      <c r="AI592" s="474"/>
      <c r="AJ592" s="474"/>
      <c r="AK592" s="474"/>
      <c r="AL592" s="474"/>
      <c r="AM592" s="474"/>
      <c r="AN592" s="474"/>
      <c r="AO592" s="474"/>
      <c r="AP592" s="474"/>
      <c r="AQ592" s="474"/>
      <c r="AR592" s="474"/>
      <c r="AS592" s="474"/>
      <c r="AT592" s="474"/>
      <c r="AU592" s="474"/>
      <c r="AV592" s="474"/>
      <c r="AW592" s="474"/>
      <c r="AX592" s="474"/>
      <c r="AY592" s="474"/>
      <c r="AZ592" s="474"/>
      <c r="BA592" s="474"/>
      <c r="BB592" s="474"/>
      <c r="BC592" s="474"/>
      <c r="BD592" s="474"/>
      <c r="BE592" s="474"/>
      <c r="BF592" s="474"/>
      <c r="BG592" s="474"/>
      <c r="BH592" s="474"/>
      <c r="BI592" s="474"/>
      <c r="BJ592" s="474"/>
      <c r="BK592" s="474"/>
      <c r="BL592" s="474"/>
      <c r="BM592" s="474"/>
      <c r="BN592" s="474"/>
      <c r="BO592" s="474"/>
      <c r="BP592" s="474"/>
      <c r="BQ592" s="474"/>
      <c r="BR592" s="474"/>
      <c r="BS592" s="474"/>
      <c r="BT592" s="474"/>
      <c r="BU592" s="474"/>
      <c r="BV592" s="474"/>
      <c r="BW592" s="474"/>
      <c r="BX592" s="474"/>
      <c r="BY592" s="474"/>
      <c r="BZ592" s="474"/>
      <c r="CA592" s="474"/>
      <c r="CB592" s="474"/>
      <c r="CC592" s="474"/>
      <c r="CD592" s="474"/>
      <c r="CE592" s="474"/>
      <c r="CF592" s="474"/>
      <c r="CG592" s="474"/>
      <c r="CH592" s="474"/>
      <c r="CI592" s="474"/>
      <c r="CJ592" s="474"/>
      <c r="CK592" s="474"/>
      <c r="CL592" s="474"/>
      <c r="CM592" s="474"/>
      <c r="CN592" s="474"/>
      <c r="CO592" s="474"/>
      <c r="CP592" s="474"/>
      <c r="CQ592" s="474"/>
      <c r="CR592" s="474"/>
      <c r="CS592" s="474"/>
      <c r="CT592" s="474"/>
      <c r="CU592" s="474"/>
      <c r="CV592" s="474"/>
      <c r="CW592" s="474"/>
      <c r="CX592" s="474"/>
    </row>
    <row r="593" spans="1:102" x14ac:dyDescent="0.25">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c r="W593" s="474"/>
      <c r="X593" s="474"/>
      <c r="Y593" s="474"/>
      <c r="Z593" s="474"/>
      <c r="AA593" s="474"/>
      <c r="AB593" s="474"/>
      <c r="AC593" s="474"/>
      <c r="AD593" s="474"/>
      <c r="AE593" s="474"/>
      <c r="AF593" s="474"/>
      <c r="AG593" s="474"/>
      <c r="AH593" s="474"/>
      <c r="AI593" s="474"/>
      <c r="AJ593" s="474"/>
      <c r="AK593" s="474"/>
      <c r="AL593" s="474"/>
      <c r="AM593" s="474"/>
      <c r="AN593" s="474"/>
      <c r="AO593" s="474"/>
      <c r="AP593" s="474"/>
      <c r="AQ593" s="474"/>
      <c r="AR593" s="474"/>
      <c r="AS593" s="474"/>
      <c r="AT593" s="474"/>
      <c r="AU593" s="474"/>
      <c r="AV593" s="474"/>
      <c r="AW593" s="474"/>
      <c r="AX593" s="474"/>
      <c r="AY593" s="474"/>
      <c r="AZ593" s="474"/>
      <c r="BA593" s="474"/>
      <c r="BB593" s="474"/>
      <c r="BC593" s="474"/>
      <c r="BD593" s="474"/>
      <c r="BE593" s="474"/>
      <c r="BF593" s="474"/>
      <c r="BG593" s="474"/>
      <c r="BH593" s="474"/>
      <c r="BI593" s="474"/>
      <c r="BJ593" s="474"/>
      <c r="BK593" s="474"/>
      <c r="BL593" s="474"/>
      <c r="BM593" s="474"/>
      <c r="BN593" s="474"/>
      <c r="BO593" s="474"/>
      <c r="BP593" s="474"/>
      <c r="BQ593" s="474"/>
      <c r="BR593" s="474"/>
      <c r="BS593" s="474"/>
      <c r="BT593" s="474"/>
      <c r="BU593" s="474"/>
      <c r="BV593" s="474"/>
      <c r="BW593" s="474"/>
      <c r="BX593" s="474"/>
      <c r="BY593" s="474"/>
      <c r="BZ593" s="474"/>
      <c r="CA593" s="474"/>
      <c r="CB593" s="474"/>
      <c r="CC593" s="474"/>
      <c r="CD593" s="474"/>
      <c r="CE593" s="474"/>
      <c r="CF593" s="474"/>
      <c r="CG593" s="474"/>
      <c r="CH593" s="474"/>
      <c r="CI593" s="474"/>
      <c r="CJ593" s="474"/>
      <c r="CK593" s="474"/>
      <c r="CL593" s="474"/>
      <c r="CM593" s="474"/>
      <c r="CN593" s="474"/>
      <c r="CO593" s="474"/>
      <c r="CP593" s="474"/>
      <c r="CQ593" s="474"/>
      <c r="CR593" s="474"/>
      <c r="CS593" s="474"/>
      <c r="CT593" s="474"/>
      <c r="CU593" s="474"/>
      <c r="CV593" s="474"/>
      <c r="CW593" s="474"/>
      <c r="CX593" s="474"/>
    </row>
    <row r="594" spans="1:102" x14ac:dyDescent="0.25">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c r="W594" s="474"/>
      <c r="X594" s="474"/>
      <c r="Y594" s="474"/>
      <c r="Z594" s="474"/>
      <c r="AA594" s="474"/>
      <c r="AB594" s="474"/>
      <c r="AC594" s="474"/>
      <c r="AD594" s="474"/>
      <c r="AE594" s="474"/>
      <c r="AF594" s="474"/>
      <c r="AG594" s="474"/>
      <c r="AH594" s="474"/>
      <c r="AI594" s="474"/>
      <c r="AJ594" s="474"/>
      <c r="AK594" s="474"/>
      <c r="AL594" s="474"/>
      <c r="AM594" s="474"/>
      <c r="AN594" s="474"/>
      <c r="AO594" s="474"/>
      <c r="AP594" s="474"/>
      <c r="AQ594" s="474"/>
      <c r="AR594" s="474"/>
      <c r="AS594" s="474"/>
      <c r="AT594" s="474"/>
      <c r="AU594" s="474"/>
      <c r="AV594" s="474"/>
      <c r="AW594" s="474"/>
      <c r="AX594" s="474"/>
      <c r="AY594" s="474"/>
      <c r="AZ594" s="474"/>
      <c r="BA594" s="474"/>
      <c r="BB594" s="474"/>
      <c r="BC594" s="474"/>
      <c r="BD594" s="474"/>
      <c r="BE594" s="474"/>
      <c r="BF594" s="474"/>
      <c r="BG594" s="474"/>
      <c r="BH594" s="474"/>
      <c r="BI594" s="474"/>
      <c r="BJ594" s="474"/>
      <c r="BK594" s="474"/>
      <c r="BL594" s="474"/>
      <c r="BM594" s="474"/>
      <c r="BN594" s="474"/>
      <c r="BO594" s="474"/>
      <c r="BP594" s="474"/>
      <c r="BQ594" s="474"/>
      <c r="BR594" s="474"/>
      <c r="BS594" s="474"/>
      <c r="BT594" s="474"/>
      <c r="BU594" s="474"/>
      <c r="BV594" s="474"/>
      <c r="BW594" s="474"/>
      <c r="BX594" s="474"/>
      <c r="BY594" s="474"/>
      <c r="BZ594" s="474"/>
      <c r="CA594" s="474"/>
      <c r="CB594" s="474"/>
      <c r="CC594" s="474"/>
      <c r="CD594" s="474"/>
      <c r="CE594" s="474"/>
      <c r="CF594" s="474"/>
      <c r="CG594" s="474"/>
      <c r="CH594" s="474"/>
      <c r="CI594" s="474"/>
      <c r="CJ594" s="474"/>
      <c r="CK594" s="474"/>
      <c r="CL594" s="474"/>
      <c r="CM594" s="474"/>
      <c r="CN594" s="474"/>
      <c r="CO594" s="474"/>
      <c r="CP594" s="474"/>
      <c r="CQ594" s="474"/>
      <c r="CR594" s="474"/>
      <c r="CS594" s="474"/>
      <c r="CT594" s="474"/>
      <c r="CU594" s="474"/>
      <c r="CV594" s="474"/>
      <c r="CW594" s="474"/>
      <c r="CX594" s="474"/>
    </row>
    <row r="595" spans="1:102" x14ac:dyDescent="0.25">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c r="W595" s="474"/>
      <c r="X595" s="474"/>
      <c r="Y595" s="474"/>
      <c r="Z595" s="474"/>
      <c r="AA595" s="474"/>
      <c r="AB595" s="474"/>
      <c r="AC595" s="474"/>
      <c r="AD595" s="474"/>
      <c r="AE595" s="474"/>
      <c r="AF595" s="474"/>
      <c r="AG595" s="474"/>
      <c r="AH595" s="474"/>
      <c r="AI595" s="474"/>
      <c r="AJ595" s="474"/>
      <c r="AK595" s="474"/>
      <c r="AL595" s="474"/>
      <c r="AM595" s="474"/>
      <c r="AN595" s="474"/>
      <c r="AO595" s="474"/>
      <c r="AP595" s="474"/>
      <c r="AQ595" s="474"/>
      <c r="AR595" s="474"/>
      <c r="AS595" s="474"/>
      <c r="AT595" s="474"/>
      <c r="AU595" s="474"/>
      <c r="AV595" s="474"/>
      <c r="AW595" s="474"/>
      <c r="AX595" s="474"/>
      <c r="AY595" s="474"/>
      <c r="AZ595" s="474"/>
      <c r="BA595" s="474"/>
      <c r="BB595" s="474"/>
      <c r="BC595" s="474"/>
      <c r="BD595" s="474"/>
      <c r="BE595" s="474"/>
      <c r="BF595" s="474"/>
      <c r="BG595" s="474"/>
      <c r="BH595" s="474"/>
      <c r="BI595" s="474"/>
      <c r="BJ595" s="474"/>
      <c r="BK595" s="474"/>
      <c r="BL595" s="474"/>
      <c r="BM595" s="474"/>
      <c r="BN595" s="474"/>
      <c r="BO595" s="474"/>
      <c r="BP595" s="474"/>
      <c r="BQ595" s="474"/>
      <c r="BR595" s="474"/>
      <c r="BS595" s="474"/>
      <c r="BT595" s="474"/>
      <c r="BU595" s="474"/>
      <c r="BV595" s="474"/>
      <c r="BW595" s="474"/>
      <c r="BX595" s="474"/>
      <c r="BY595" s="474"/>
      <c r="BZ595" s="474"/>
      <c r="CA595" s="474"/>
      <c r="CB595" s="474"/>
      <c r="CC595" s="474"/>
      <c r="CD595" s="474"/>
      <c r="CE595" s="474"/>
      <c r="CF595" s="474"/>
      <c r="CG595" s="474"/>
      <c r="CH595" s="474"/>
      <c r="CI595" s="474"/>
      <c r="CJ595" s="474"/>
      <c r="CK595" s="474"/>
      <c r="CL595" s="474"/>
      <c r="CM595" s="474"/>
      <c r="CN595" s="474"/>
      <c r="CO595" s="474"/>
      <c r="CP595" s="474"/>
      <c r="CQ595" s="474"/>
      <c r="CR595" s="474"/>
      <c r="CS595" s="474"/>
      <c r="CT595" s="474"/>
      <c r="CU595" s="474"/>
      <c r="CV595" s="474"/>
      <c r="CW595" s="474"/>
      <c r="CX595" s="474"/>
    </row>
    <row r="596" spans="1:102" x14ac:dyDescent="0.25">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c r="W596" s="474"/>
      <c r="X596" s="474"/>
      <c r="Y596" s="474"/>
      <c r="Z596" s="474"/>
      <c r="AA596" s="474"/>
      <c r="AB596" s="474"/>
      <c r="AC596" s="474"/>
      <c r="AD596" s="474"/>
      <c r="AE596" s="474"/>
      <c r="AF596" s="474"/>
      <c r="AG596" s="474"/>
      <c r="AH596" s="474"/>
      <c r="AI596" s="474"/>
      <c r="AJ596" s="474"/>
      <c r="AK596" s="474"/>
      <c r="AL596" s="474"/>
      <c r="AM596" s="474"/>
      <c r="AN596" s="474"/>
      <c r="AO596" s="474"/>
      <c r="AP596" s="474"/>
      <c r="AQ596" s="474"/>
      <c r="AR596" s="474"/>
      <c r="AS596" s="474"/>
      <c r="AT596" s="474"/>
      <c r="AU596" s="474"/>
      <c r="AV596" s="474"/>
      <c r="AW596" s="474"/>
      <c r="AX596" s="474"/>
      <c r="AY596" s="474"/>
      <c r="AZ596" s="474"/>
      <c r="BA596" s="474"/>
      <c r="BB596" s="474"/>
      <c r="BC596" s="474"/>
      <c r="BD596" s="474"/>
      <c r="BE596" s="474"/>
      <c r="BF596" s="474"/>
      <c r="BG596" s="474"/>
      <c r="BH596" s="474"/>
      <c r="BI596" s="474"/>
      <c r="BJ596" s="474"/>
      <c r="BK596" s="474"/>
      <c r="BL596" s="474"/>
      <c r="BM596" s="474"/>
      <c r="BN596" s="474"/>
      <c r="BO596" s="474"/>
      <c r="BP596" s="474"/>
      <c r="BQ596" s="474"/>
      <c r="BR596" s="474"/>
      <c r="BS596" s="474"/>
      <c r="BT596" s="474"/>
      <c r="BU596" s="474"/>
      <c r="BV596" s="474"/>
      <c r="BW596" s="474"/>
      <c r="BX596" s="474"/>
      <c r="BY596" s="474"/>
      <c r="BZ596" s="474"/>
      <c r="CA596" s="474"/>
      <c r="CB596" s="474"/>
      <c r="CC596" s="474"/>
      <c r="CD596" s="474"/>
      <c r="CE596" s="474"/>
      <c r="CF596" s="474"/>
      <c r="CG596" s="474"/>
      <c r="CH596" s="474"/>
      <c r="CI596" s="474"/>
      <c r="CJ596" s="474"/>
      <c r="CK596" s="474"/>
      <c r="CL596" s="474"/>
      <c r="CM596" s="474"/>
      <c r="CN596" s="474"/>
      <c r="CO596" s="474"/>
      <c r="CP596" s="474"/>
      <c r="CQ596" s="474"/>
      <c r="CR596" s="474"/>
      <c r="CS596" s="474"/>
      <c r="CT596" s="474"/>
      <c r="CU596" s="474"/>
      <c r="CV596" s="474"/>
      <c r="CW596" s="474"/>
      <c r="CX596" s="474"/>
    </row>
    <row r="597" spans="1:102" x14ac:dyDescent="0.25">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c r="W597" s="474"/>
      <c r="X597" s="474"/>
      <c r="Y597" s="474"/>
      <c r="Z597" s="474"/>
      <c r="AA597" s="474"/>
      <c r="AB597" s="474"/>
      <c r="AC597" s="474"/>
      <c r="AD597" s="474"/>
      <c r="AE597" s="474"/>
      <c r="AF597" s="474"/>
      <c r="AG597" s="474"/>
      <c r="AH597" s="474"/>
      <c r="AI597" s="474"/>
      <c r="AJ597" s="474"/>
      <c r="AK597" s="474"/>
      <c r="AL597" s="474"/>
      <c r="AM597" s="474"/>
      <c r="AN597" s="474"/>
      <c r="AO597" s="474"/>
      <c r="AP597" s="474"/>
      <c r="AQ597" s="474"/>
      <c r="AR597" s="474"/>
      <c r="AS597" s="474"/>
      <c r="AT597" s="474"/>
      <c r="AU597" s="474"/>
      <c r="AV597" s="474"/>
      <c r="AW597" s="474"/>
      <c r="AX597" s="474"/>
      <c r="AY597" s="474"/>
      <c r="AZ597" s="474"/>
      <c r="BA597" s="474"/>
      <c r="BB597" s="474"/>
      <c r="BC597" s="474"/>
      <c r="BD597" s="474"/>
      <c r="BE597" s="474"/>
      <c r="BF597" s="474"/>
      <c r="BG597" s="474"/>
      <c r="BH597" s="474"/>
      <c r="BI597" s="474"/>
      <c r="BJ597" s="474"/>
      <c r="BK597" s="474"/>
      <c r="BL597" s="474"/>
      <c r="BM597" s="474"/>
      <c r="BN597" s="474"/>
      <c r="BO597" s="474"/>
      <c r="BP597" s="474"/>
      <c r="BQ597" s="474"/>
      <c r="BR597" s="474"/>
      <c r="BS597" s="474"/>
      <c r="BT597" s="474"/>
      <c r="BU597" s="474"/>
      <c r="BV597" s="474"/>
      <c r="BW597" s="474"/>
      <c r="BX597" s="474"/>
      <c r="BY597" s="474"/>
      <c r="BZ597" s="474"/>
      <c r="CA597" s="474"/>
      <c r="CB597" s="474"/>
      <c r="CC597" s="474"/>
      <c r="CD597" s="474"/>
      <c r="CE597" s="474"/>
      <c r="CF597" s="474"/>
      <c r="CG597" s="474"/>
      <c r="CH597" s="474"/>
      <c r="CI597" s="474"/>
      <c r="CJ597" s="474"/>
      <c r="CK597" s="474"/>
      <c r="CL597" s="474"/>
      <c r="CM597" s="474"/>
      <c r="CN597" s="474"/>
      <c r="CO597" s="474"/>
      <c r="CP597" s="474"/>
      <c r="CQ597" s="474"/>
      <c r="CR597" s="474"/>
      <c r="CS597" s="474"/>
      <c r="CT597" s="474"/>
      <c r="CU597" s="474"/>
      <c r="CV597" s="474"/>
      <c r="CW597" s="474"/>
      <c r="CX597" s="474"/>
    </row>
    <row r="598" spans="1:102" x14ac:dyDescent="0.25">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c r="W598" s="474"/>
      <c r="X598" s="474"/>
      <c r="Y598" s="474"/>
      <c r="Z598" s="474"/>
      <c r="AA598" s="474"/>
      <c r="AB598" s="474"/>
      <c r="AC598" s="474"/>
      <c r="AD598" s="474"/>
      <c r="AE598" s="474"/>
      <c r="AF598" s="474"/>
      <c r="AG598" s="474"/>
      <c r="AH598" s="474"/>
      <c r="AI598" s="474"/>
      <c r="AJ598" s="474"/>
      <c r="AK598" s="474"/>
      <c r="AL598" s="474"/>
      <c r="AM598" s="474"/>
      <c r="AN598" s="474"/>
      <c r="AO598" s="474"/>
      <c r="AP598" s="474"/>
      <c r="AQ598" s="474"/>
      <c r="AR598" s="474"/>
      <c r="AS598" s="474"/>
      <c r="AT598" s="474"/>
      <c r="AU598" s="474"/>
      <c r="AV598" s="474"/>
      <c r="AW598" s="474"/>
      <c r="AX598" s="474"/>
      <c r="AY598" s="474"/>
      <c r="AZ598" s="474"/>
      <c r="BA598" s="474"/>
      <c r="BB598" s="474"/>
      <c r="BC598" s="474"/>
      <c r="BD598" s="474"/>
      <c r="BE598" s="474"/>
      <c r="BF598" s="474"/>
      <c r="BG598" s="474"/>
      <c r="BH598" s="474"/>
      <c r="BI598" s="474"/>
      <c r="BJ598" s="474"/>
      <c r="BK598" s="474"/>
      <c r="BL598" s="474"/>
      <c r="BM598" s="474"/>
      <c r="BN598" s="474"/>
      <c r="BO598" s="474"/>
      <c r="BP598" s="474"/>
      <c r="BQ598" s="474"/>
      <c r="BR598" s="474"/>
      <c r="BS598" s="474"/>
      <c r="BT598" s="474"/>
      <c r="BU598" s="474"/>
      <c r="BV598" s="474"/>
      <c r="BW598" s="474"/>
      <c r="BX598" s="474"/>
      <c r="BY598" s="474"/>
      <c r="BZ598" s="474"/>
      <c r="CA598" s="474"/>
      <c r="CB598" s="474"/>
      <c r="CC598" s="474"/>
      <c r="CD598" s="474"/>
      <c r="CE598" s="474"/>
      <c r="CF598" s="474"/>
      <c r="CG598" s="474"/>
      <c r="CH598" s="474"/>
      <c r="CI598" s="474"/>
      <c r="CJ598" s="474"/>
      <c r="CK598" s="474"/>
      <c r="CL598" s="474"/>
      <c r="CM598" s="474"/>
      <c r="CN598" s="474"/>
      <c r="CO598" s="474"/>
      <c r="CP598" s="474"/>
      <c r="CQ598" s="474"/>
      <c r="CR598" s="474"/>
      <c r="CS598" s="474"/>
      <c r="CT598" s="474"/>
      <c r="CU598" s="474"/>
      <c r="CV598" s="474"/>
      <c r="CW598" s="474"/>
      <c r="CX598" s="474"/>
    </row>
    <row r="599" spans="1:102" x14ac:dyDescent="0.25">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c r="W599" s="474"/>
      <c r="X599" s="474"/>
      <c r="Y599" s="474"/>
      <c r="Z599" s="474"/>
      <c r="AA599" s="474"/>
      <c r="AB599" s="474"/>
      <c r="AC599" s="474"/>
      <c r="AD599" s="474"/>
      <c r="AE599" s="474"/>
      <c r="AF599" s="474"/>
      <c r="AG599" s="474"/>
      <c r="AH599" s="474"/>
      <c r="AI599" s="474"/>
      <c r="AJ599" s="474"/>
      <c r="AK599" s="474"/>
      <c r="AL599" s="474"/>
      <c r="AM599" s="474"/>
      <c r="AN599" s="474"/>
      <c r="AO599" s="474"/>
      <c r="AP599" s="474"/>
      <c r="AQ599" s="474"/>
      <c r="AR599" s="474"/>
      <c r="AS599" s="474"/>
      <c r="AT599" s="474"/>
      <c r="AU599" s="474"/>
      <c r="AV599" s="474"/>
      <c r="AW599" s="474"/>
      <c r="AX599" s="474"/>
      <c r="AY599" s="474"/>
      <c r="AZ599" s="474"/>
      <c r="BA599" s="474"/>
      <c r="BB599" s="474"/>
      <c r="BC599" s="474"/>
      <c r="BD599" s="474"/>
      <c r="BE599" s="474"/>
      <c r="BF599" s="474"/>
      <c r="BG599" s="474"/>
      <c r="BH599" s="474"/>
      <c r="BI599" s="474"/>
      <c r="BJ599" s="474"/>
      <c r="BK599" s="474"/>
      <c r="BL599" s="474"/>
      <c r="BM599" s="474"/>
      <c r="BN599" s="474"/>
      <c r="BO599" s="474"/>
      <c r="BP599" s="474"/>
      <c r="BQ599" s="474"/>
      <c r="BR599" s="474"/>
      <c r="BS599" s="474"/>
      <c r="BT599" s="474"/>
      <c r="BU599" s="474"/>
      <c r="BV599" s="474"/>
      <c r="BW599" s="474"/>
      <c r="BX599" s="474"/>
      <c r="BY599" s="474"/>
      <c r="BZ599" s="474"/>
      <c r="CA599" s="474"/>
      <c r="CB599" s="474"/>
      <c r="CC599" s="474"/>
      <c r="CD599" s="474"/>
      <c r="CE599" s="474"/>
      <c r="CF599" s="474"/>
      <c r="CG599" s="474"/>
      <c r="CH599" s="474"/>
      <c r="CI599" s="474"/>
      <c r="CJ599" s="474"/>
      <c r="CK599" s="474"/>
      <c r="CL599" s="474"/>
      <c r="CM599" s="474"/>
      <c r="CN599" s="474"/>
      <c r="CO599" s="474"/>
      <c r="CP599" s="474"/>
      <c r="CQ599" s="474"/>
      <c r="CR599" s="474"/>
      <c r="CS599" s="474"/>
      <c r="CT599" s="474"/>
      <c r="CU599" s="474"/>
      <c r="CV599" s="474"/>
      <c r="CW599" s="474"/>
      <c r="CX599" s="474"/>
    </row>
    <row r="600" spans="1:102" x14ac:dyDescent="0.25">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c r="W600" s="474"/>
      <c r="X600" s="474"/>
      <c r="Y600" s="474"/>
      <c r="Z600" s="474"/>
      <c r="AA600" s="474"/>
      <c r="AB600" s="474"/>
      <c r="AC600" s="474"/>
      <c r="AD600" s="474"/>
      <c r="AE600" s="474"/>
      <c r="AF600" s="474"/>
      <c r="AG600" s="474"/>
      <c r="AH600" s="474"/>
      <c r="AI600" s="474"/>
      <c r="AJ600" s="474"/>
      <c r="AK600" s="474"/>
      <c r="AL600" s="474"/>
      <c r="AM600" s="474"/>
      <c r="AN600" s="474"/>
      <c r="AO600" s="474"/>
      <c r="AP600" s="474"/>
      <c r="AQ600" s="474"/>
      <c r="AR600" s="474"/>
      <c r="AS600" s="474"/>
      <c r="AT600" s="474"/>
      <c r="AU600" s="474"/>
      <c r="AV600" s="474"/>
      <c r="AW600" s="474"/>
      <c r="AX600" s="474"/>
      <c r="AY600" s="474"/>
      <c r="AZ600" s="474"/>
      <c r="BA600" s="474"/>
      <c r="BB600" s="474"/>
      <c r="BC600" s="474"/>
      <c r="BD600" s="474"/>
      <c r="BE600" s="474"/>
      <c r="BF600" s="474"/>
      <c r="BG600" s="474"/>
      <c r="BH600" s="474"/>
      <c r="BI600" s="474"/>
      <c r="BJ600" s="474"/>
      <c r="BK600" s="474"/>
      <c r="BL600" s="474"/>
      <c r="BM600" s="474"/>
      <c r="BN600" s="474"/>
      <c r="BO600" s="474"/>
      <c r="BP600" s="474"/>
      <c r="BQ600" s="474"/>
      <c r="BR600" s="474"/>
      <c r="BS600" s="474"/>
      <c r="BT600" s="474"/>
      <c r="BU600" s="474"/>
      <c r="BV600" s="474"/>
      <c r="BW600" s="474"/>
      <c r="BX600" s="474"/>
      <c r="BY600" s="474"/>
      <c r="BZ600" s="474"/>
      <c r="CA600" s="474"/>
      <c r="CB600" s="474"/>
      <c r="CC600" s="474"/>
      <c r="CD600" s="474"/>
      <c r="CE600" s="474"/>
      <c r="CF600" s="474"/>
      <c r="CG600" s="474"/>
      <c r="CH600" s="474"/>
      <c r="CI600" s="474"/>
      <c r="CJ600" s="474"/>
      <c r="CK600" s="474"/>
      <c r="CL600" s="474"/>
      <c r="CM600" s="474"/>
      <c r="CN600" s="474"/>
      <c r="CO600" s="474"/>
      <c r="CP600" s="474"/>
      <c r="CQ600" s="474"/>
      <c r="CR600" s="474"/>
      <c r="CS600" s="474"/>
      <c r="CT600" s="474"/>
      <c r="CU600" s="474"/>
      <c r="CV600" s="474"/>
      <c r="CW600" s="474"/>
      <c r="CX600" s="474"/>
    </row>
    <row r="601" spans="1:102" x14ac:dyDescent="0.25">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c r="W601" s="474"/>
      <c r="X601" s="474"/>
      <c r="Y601" s="474"/>
      <c r="Z601" s="474"/>
      <c r="AA601" s="474"/>
      <c r="AB601" s="474"/>
      <c r="AC601" s="474"/>
      <c r="AD601" s="474"/>
      <c r="AE601" s="474"/>
      <c r="AF601" s="474"/>
      <c r="AG601" s="474"/>
      <c r="AH601" s="474"/>
      <c r="AI601" s="474"/>
      <c r="AJ601" s="474"/>
      <c r="AK601" s="474"/>
      <c r="AL601" s="474"/>
      <c r="AM601" s="474"/>
      <c r="AN601" s="474"/>
      <c r="AO601" s="474"/>
      <c r="AP601" s="474"/>
      <c r="AQ601" s="474"/>
      <c r="AR601" s="474"/>
      <c r="AS601" s="474"/>
      <c r="AT601" s="474"/>
      <c r="AU601" s="474"/>
      <c r="AV601" s="474"/>
      <c r="AW601" s="474"/>
      <c r="AX601" s="474"/>
      <c r="AY601" s="474"/>
      <c r="AZ601" s="474"/>
      <c r="BA601" s="474"/>
      <c r="BB601" s="474"/>
      <c r="BC601" s="474"/>
      <c r="BD601" s="474"/>
      <c r="BE601" s="474"/>
      <c r="BF601" s="474"/>
      <c r="BG601" s="474"/>
      <c r="BH601" s="474"/>
      <c r="BI601" s="474"/>
      <c r="BJ601" s="474"/>
      <c r="BK601" s="474"/>
      <c r="BL601" s="474"/>
      <c r="BM601" s="474"/>
      <c r="BN601" s="474"/>
      <c r="BO601" s="474"/>
      <c r="BP601" s="474"/>
      <c r="BQ601" s="474"/>
      <c r="BR601" s="474"/>
      <c r="BS601" s="474"/>
      <c r="BT601" s="474"/>
      <c r="BU601" s="474"/>
      <c r="BV601" s="474"/>
      <c r="BW601" s="474"/>
      <c r="BX601" s="474"/>
      <c r="BY601" s="474"/>
      <c r="BZ601" s="474"/>
      <c r="CA601" s="474"/>
      <c r="CB601" s="474"/>
      <c r="CC601" s="474"/>
      <c r="CD601" s="474"/>
      <c r="CE601" s="474"/>
      <c r="CF601" s="474"/>
      <c r="CG601" s="474"/>
      <c r="CH601" s="474"/>
      <c r="CI601" s="474"/>
      <c r="CJ601" s="474"/>
      <c r="CK601" s="474"/>
      <c r="CL601" s="474"/>
      <c r="CM601" s="474"/>
      <c r="CN601" s="474"/>
      <c r="CO601" s="474"/>
      <c r="CP601" s="474"/>
      <c r="CQ601" s="474"/>
      <c r="CR601" s="474"/>
      <c r="CS601" s="474"/>
      <c r="CT601" s="474"/>
      <c r="CU601" s="474"/>
      <c r="CV601" s="474"/>
      <c r="CW601" s="474"/>
      <c r="CX601" s="474"/>
    </row>
    <row r="602" spans="1:102" x14ac:dyDescent="0.25">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474"/>
      <c r="AK602" s="474"/>
      <c r="AL602" s="474"/>
      <c r="AM602" s="474"/>
      <c r="AN602" s="474"/>
      <c r="AO602" s="474"/>
      <c r="AP602" s="474"/>
      <c r="AQ602" s="474"/>
      <c r="AR602" s="474"/>
      <c r="AS602" s="474"/>
      <c r="AT602" s="474"/>
      <c r="AU602" s="474"/>
      <c r="AV602" s="474"/>
      <c r="AW602" s="474"/>
      <c r="AX602" s="474"/>
      <c r="AY602" s="474"/>
      <c r="AZ602" s="474"/>
      <c r="BA602" s="474"/>
      <c r="BB602" s="474"/>
      <c r="BC602" s="474"/>
      <c r="BD602" s="474"/>
      <c r="BE602" s="474"/>
      <c r="BF602" s="474"/>
      <c r="BG602" s="474"/>
      <c r="BH602" s="474"/>
      <c r="BI602" s="474"/>
      <c r="BJ602" s="474"/>
      <c r="BK602" s="474"/>
      <c r="BL602" s="474"/>
      <c r="BM602" s="474"/>
      <c r="BN602" s="474"/>
      <c r="BO602" s="474"/>
      <c r="BP602" s="474"/>
      <c r="BQ602" s="474"/>
      <c r="BR602" s="474"/>
      <c r="BS602" s="474"/>
      <c r="BT602" s="474"/>
      <c r="BU602" s="474"/>
      <c r="BV602" s="474"/>
      <c r="BW602" s="474"/>
      <c r="BX602" s="474"/>
      <c r="BY602" s="474"/>
      <c r="BZ602" s="474"/>
      <c r="CA602" s="474"/>
      <c r="CB602" s="474"/>
      <c r="CC602" s="474"/>
      <c r="CD602" s="474"/>
      <c r="CE602" s="474"/>
      <c r="CF602" s="474"/>
      <c r="CG602" s="474"/>
      <c r="CH602" s="474"/>
      <c r="CI602" s="474"/>
      <c r="CJ602" s="474"/>
      <c r="CK602" s="474"/>
      <c r="CL602" s="474"/>
      <c r="CM602" s="474"/>
      <c r="CN602" s="474"/>
      <c r="CO602" s="474"/>
      <c r="CP602" s="474"/>
      <c r="CQ602" s="474"/>
      <c r="CR602" s="474"/>
      <c r="CS602" s="474"/>
      <c r="CT602" s="474"/>
      <c r="CU602" s="474"/>
      <c r="CV602" s="474"/>
      <c r="CW602" s="474"/>
      <c r="CX602" s="474"/>
    </row>
    <row r="603" spans="1:102" x14ac:dyDescent="0.25">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c r="W603" s="474"/>
      <c r="X603" s="474"/>
      <c r="Y603" s="474"/>
      <c r="Z603" s="474"/>
      <c r="AA603" s="474"/>
      <c r="AB603" s="474"/>
      <c r="AC603" s="474"/>
      <c r="AD603" s="474"/>
      <c r="AE603" s="474"/>
      <c r="AF603" s="474"/>
      <c r="AG603" s="474"/>
      <c r="AH603" s="474"/>
      <c r="AI603" s="474"/>
      <c r="AJ603" s="474"/>
      <c r="AK603" s="474"/>
      <c r="AL603" s="474"/>
      <c r="AM603" s="474"/>
      <c r="AN603" s="474"/>
      <c r="AO603" s="474"/>
      <c r="AP603" s="474"/>
      <c r="AQ603" s="474"/>
      <c r="AR603" s="474"/>
      <c r="AS603" s="474"/>
      <c r="AT603" s="474"/>
      <c r="AU603" s="474"/>
      <c r="AV603" s="474"/>
      <c r="AW603" s="474"/>
      <c r="AX603" s="474"/>
      <c r="AY603" s="474"/>
      <c r="AZ603" s="474"/>
      <c r="BA603" s="474"/>
      <c r="BB603" s="474"/>
      <c r="BC603" s="474"/>
      <c r="BD603" s="474"/>
      <c r="BE603" s="474"/>
      <c r="BF603" s="474"/>
      <c r="BG603" s="474"/>
      <c r="BH603" s="474"/>
      <c r="BI603" s="474"/>
      <c r="BJ603" s="474"/>
      <c r="BK603" s="474"/>
      <c r="BL603" s="474"/>
      <c r="BM603" s="474"/>
      <c r="BN603" s="474"/>
      <c r="BO603" s="474"/>
      <c r="BP603" s="474"/>
      <c r="BQ603" s="474"/>
      <c r="BR603" s="474"/>
      <c r="BS603" s="474"/>
      <c r="BT603" s="474"/>
      <c r="BU603" s="474"/>
      <c r="BV603" s="474"/>
      <c r="BW603" s="474"/>
      <c r="BX603" s="474"/>
      <c r="BY603" s="474"/>
      <c r="BZ603" s="474"/>
      <c r="CA603" s="474"/>
      <c r="CB603" s="474"/>
      <c r="CC603" s="474"/>
      <c r="CD603" s="474"/>
      <c r="CE603" s="474"/>
      <c r="CF603" s="474"/>
      <c r="CG603" s="474"/>
      <c r="CH603" s="474"/>
      <c r="CI603" s="474"/>
      <c r="CJ603" s="474"/>
      <c r="CK603" s="474"/>
      <c r="CL603" s="474"/>
      <c r="CM603" s="474"/>
      <c r="CN603" s="474"/>
      <c r="CO603" s="474"/>
      <c r="CP603" s="474"/>
      <c r="CQ603" s="474"/>
      <c r="CR603" s="474"/>
      <c r="CS603" s="474"/>
      <c r="CT603" s="474"/>
      <c r="CU603" s="474"/>
      <c r="CV603" s="474"/>
      <c r="CW603" s="474"/>
      <c r="CX603" s="474"/>
    </row>
    <row r="604" spans="1:102" x14ac:dyDescent="0.25">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c r="W604" s="474"/>
      <c r="X604" s="474"/>
      <c r="Y604" s="474"/>
      <c r="Z604" s="474"/>
      <c r="AA604" s="474"/>
      <c r="AB604" s="474"/>
      <c r="AC604" s="474"/>
      <c r="AD604" s="474"/>
      <c r="AE604" s="474"/>
      <c r="AF604" s="474"/>
      <c r="AG604" s="474"/>
      <c r="AH604" s="474"/>
      <c r="AI604" s="474"/>
      <c r="AJ604" s="474"/>
      <c r="AK604" s="474"/>
      <c r="AL604" s="474"/>
      <c r="AM604" s="474"/>
      <c r="AN604" s="474"/>
      <c r="AO604" s="474"/>
      <c r="AP604" s="474"/>
      <c r="AQ604" s="474"/>
      <c r="AR604" s="474"/>
      <c r="AS604" s="474"/>
      <c r="AT604" s="474"/>
      <c r="AU604" s="474"/>
      <c r="AV604" s="474"/>
      <c r="AW604" s="474"/>
      <c r="AX604" s="474"/>
      <c r="AY604" s="474"/>
      <c r="AZ604" s="474"/>
      <c r="BA604" s="474"/>
      <c r="BB604" s="474"/>
      <c r="BC604" s="474"/>
      <c r="BD604" s="474"/>
      <c r="BE604" s="474"/>
      <c r="BF604" s="474"/>
      <c r="BG604" s="474"/>
      <c r="BH604" s="474"/>
      <c r="BI604" s="474"/>
      <c r="BJ604" s="474"/>
      <c r="BK604" s="474"/>
      <c r="BL604" s="474"/>
      <c r="BM604" s="474"/>
      <c r="BN604" s="474"/>
      <c r="BO604" s="474"/>
      <c r="BP604" s="474"/>
      <c r="BQ604" s="474"/>
      <c r="BR604" s="474"/>
      <c r="BS604" s="474"/>
      <c r="BT604" s="474"/>
      <c r="BU604" s="474"/>
      <c r="BV604" s="474"/>
      <c r="BW604" s="474"/>
      <c r="BX604" s="474"/>
      <c r="BY604" s="474"/>
      <c r="BZ604" s="474"/>
      <c r="CA604" s="474"/>
      <c r="CB604" s="474"/>
      <c r="CC604" s="474"/>
      <c r="CD604" s="474"/>
      <c r="CE604" s="474"/>
      <c r="CF604" s="474"/>
      <c r="CG604" s="474"/>
      <c r="CH604" s="474"/>
      <c r="CI604" s="474"/>
      <c r="CJ604" s="474"/>
      <c r="CK604" s="474"/>
      <c r="CL604" s="474"/>
      <c r="CM604" s="474"/>
      <c r="CN604" s="474"/>
      <c r="CO604" s="474"/>
      <c r="CP604" s="474"/>
      <c r="CQ604" s="474"/>
      <c r="CR604" s="474"/>
      <c r="CS604" s="474"/>
      <c r="CT604" s="474"/>
      <c r="CU604" s="474"/>
      <c r="CV604" s="474"/>
      <c r="CW604" s="474"/>
      <c r="CX604" s="474"/>
    </row>
    <row r="605" spans="1:102" x14ac:dyDescent="0.25">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c r="W605" s="474"/>
      <c r="X605" s="474"/>
      <c r="Y605" s="474"/>
      <c r="Z605" s="474"/>
      <c r="AA605" s="474"/>
      <c r="AB605" s="474"/>
      <c r="AC605" s="474"/>
      <c r="AD605" s="474"/>
      <c r="AE605" s="474"/>
      <c r="AF605" s="474"/>
      <c r="AG605" s="474"/>
      <c r="AH605" s="474"/>
      <c r="AI605" s="474"/>
      <c r="AJ605" s="474"/>
      <c r="AK605" s="474"/>
      <c r="AL605" s="474"/>
      <c r="AM605" s="474"/>
      <c r="AN605" s="474"/>
      <c r="AO605" s="474"/>
      <c r="AP605" s="474"/>
      <c r="AQ605" s="474"/>
      <c r="AR605" s="474"/>
      <c r="AS605" s="474"/>
      <c r="AT605" s="474"/>
      <c r="AU605" s="474"/>
      <c r="AV605" s="474"/>
      <c r="AW605" s="474"/>
      <c r="AX605" s="474"/>
      <c r="AY605" s="474"/>
      <c r="AZ605" s="474"/>
      <c r="BA605" s="474"/>
      <c r="BB605" s="474"/>
      <c r="BC605" s="474"/>
      <c r="BD605" s="474"/>
      <c r="BE605" s="474"/>
      <c r="BF605" s="474"/>
      <c r="BG605" s="474"/>
      <c r="BH605" s="474"/>
      <c r="BI605" s="474"/>
      <c r="BJ605" s="474"/>
      <c r="BK605" s="474"/>
      <c r="BL605" s="474"/>
      <c r="BM605" s="474"/>
      <c r="BN605" s="474"/>
      <c r="BO605" s="474"/>
      <c r="BP605" s="474"/>
      <c r="BQ605" s="474"/>
      <c r="BR605" s="474"/>
      <c r="BS605" s="474"/>
      <c r="BT605" s="474"/>
      <c r="BU605" s="474"/>
      <c r="BV605" s="474"/>
      <c r="BW605" s="474"/>
      <c r="BX605" s="474"/>
      <c r="BY605" s="474"/>
      <c r="BZ605" s="474"/>
      <c r="CA605" s="474"/>
      <c r="CB605" s="474"/>
      <c r="CC605" s="474"/>
      <c r="CD605" s="474"/>
      <c r="CE605" s="474"/>
      <c r="CF605" s="474"/>
      <c r="CG605" s="474"/>
      <c r="CH605" s="474"/>
      <c r="CI605" s="474"/>
      <c r="CJ605" s="474"/>
      <c r="CK605" s="474"/>
      <c r="CL605" s="474"/>
      <c r="CM605" s="474"/>
      <c r="CN605" s="474"/>
      <c r="CO605" s="474"/>
      <c r="CP605" s="474"/>
      <c r="CQ605" s="474"/>
      <c r="CR605" s="474"/>
      <c r="CS605" s="474"/>
      <c r="CT605" s="474"/>
      <c r="CU605" s="474"/>
      <c r="CV605" s="474"/>
      <c r="CW605" s="474"/>
      <c r="CX605" s="474"/>
    </row>
    <row r="606" spans="1:102" x14ac:dyDescent="0.25">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c r="W606" s="474"/>
      <c r="X606" s="474"/>
      <c r="Y606" s="474"/>
      <c r="Z606" s="474"/>
      <c r="AA606" s="474"/>
      <c r="AB606" s="474"/>
      <c r="AC606" s="474"/>
      <c r="AD606" s="474"/>
      <c r="AE606" s="474"/>
      <c r="AF606" s="474"/>
      <c r="AG606" s="474"/>
      <c r="AH606" s="474"/>
      <c r="AI606" s="474"/>
      <c r="AJ606" s="474"/>
      <c r="AK606" s="474"/>
      <c r="AL606" s="474"/>
      <c r="AM606" s="474"/>
      <c r="AN606" s="474"/>
      <c r="AO606" s="474"/>
      <c r="AP606" s="474"/>
      <c r="AQ606" s="474"/>
      <c r="AR606" s="474"/>
      <c r="AS606" s="474"/>
      <c r="AT606" s="474"/>
      <c r="AU606" s="474"/>
      <c r="AV606" s="474"/>
      <c r="AW606" s="474"/>
      <c r="AX606" s="474"/>
      <c r="AY606" s="474"/>
      <c r="AZ606" s="474"/>
      <c r="BA606" s="474"/>
      <c r="BB606" s="474"/>
      <c r="BC606" s="474"/>
      <c r="BD606" s="474"/>
      <c r="BE606" s="474"/>
      <c r="BF606" s="474"/>
      <c r="BG606" s="474"/>
      <c r="BH606" s="474"/>
      <c r="BI606" s="474"/>
      <c r="BJ606" s="474"/>
      <c r="BK606" s="474"/>
      <c r="BL606" s="474"/>
      <c r="BM606" s="474"/>
      <c r="BN606" s="474"/>
      <c r="BO606" s="474"/>
      <c r="BP606" s="474"/>
      <c r="BQ606" s="474"/>
      <c r="BR606" s="474"/>
      <c r="BS606" s="474"/>
      <c r="BT606" s="474"/>
      <c r="BU606" s="474"/>
      <c r="BV606" s="474"/>
      <c r="BW606" s="474"/>
      <c r="BX606" s="474"/>
      <c r="BY606" s="474"/>
      <c r="BZ606" s="474"/>
      <c r="CA606" s="474"/>
      <c r="CB606" s="474"/>
      <c r="CC606" s="474"/>
      <c r="CD606" s="474"/>
      <c r="CE606" s="474"/>
      <c r="CF606" s="474"/>
      <c r="CG606" s="474"/>
      <c r="CH606" s="474"/>
      <c r="CI606" s="474"/>
      <c r="CJ606" s="474"/>
      <c r="CK606" s="474"/>
      <c r="CL606" s="474"/>
      <c r="CM606" s="474"/>
      <c r="CN606" s="474"/>
      <c r="CO606" s="474"/>
      <c r="CP606" s="474"/>
      <c r="CQ606" s="474"/>
      <c r="CR606" s="474"/>
      <c r="CS606" s="474"/>
      <c r="CT606" s="474"/>
      <c r="CU606" s="474"/>
      <c r="CV606" s="474"/>
      <c r="CW606" s="474"/>
      <c r="CX606" s="474"/>
    </row>
    <row r="607" spans="1:102" x14ac:dyDescent="0.25">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c r="W607" s="474"/>
      <c r="X607" s="474"/>
      <c r="Y607" s="474"/>
      <c r="Z607" s="474"/>
      <c r="AA607" s="474"/>
      <c r="AB607" s="474"/>
      <c r="AC607" s="474"/>
      <c r="AD607" s="474"/>
      <c r="AE607" s="474"/>
      <c r="AF607" s="474"/>
      <c r="AG607" s="474"/>
      <c r="AH607" s="474"/>
      <c r="AI607" s="474"/>
      <c r="AJ607" s="474"/>
      <c r="AK607" s="474"/>
      <c r="AL607" s="474"/>
      <c r="AM607" s="474"/>
      <c r="AN607" s="474"/>
      <c r="AO607" s="474"/>
      <c r="AP607" s="474"/>
      <c r="AQ607" s="474"/>
      <c r="AR607" s="474"/>
      <c r="AS607" s="474"/>
      <c r="AT607" s="474"/>
      <c r="AU607" s="474"/>
      <c r="AV607" s="474"/>
      <c r="AW607" s="474"/>
      <c r="AX607" s="474"/>
      <c r="AY607" s="474"/>
      <c r="AZ607" s="474"/>
      <c r="BA607" s="474"/>
      <c r="BB607" s="474"/>
      <c r="BC607" s="474"/>
      <c r="BD607" s="474"/>
      <c r="BE607" s="474"/>
      <c r="BF607" s="474"/>
      <c r="BG607" s="474"/>
      <c r="BH607" s="474"/>
      <c r="BI607" s="474"/>
      <c r="BJ607" s="474"/>
      <c r="BK607" s="474"/>
      <c r="BL607" s="474"/>
      <c r="BM607" s="474"/>
      <c r="BN607" s="474"/>
      <c r="BO607" s="474"/>
      <c r="BP607" s="474"/>
      <c r="BQ607" s="474"/>
      <c r="BR607" s="474"/>
      <c r="BS607" s="474"/>
      <c r="BT607" s="474"/>
      <c r="BU607" s="474"/>
      <c r="BV607" s="474"/>
      <c r="BW607" s="474"/>
      <c r="BX607" s="474"/>
      <c r="BY607" s="474"/>
      <c r="BZ607" s="474"/>
      <c r="CA607" s="474"/>
      <c r="CB607" s="474"/>
      <c r="CC607" s="474"/>
      <c r="CD607" s="474"/>
      <c r="CE607" s="474"/>
      <c r="CF607" s="474"/>
      <c r="CG607" s="474"/>
      <c r="CH607" s="474"/>
      <c r="CI607" s="474"/>
      <c r="CJ607" s="474"/>
      <c r="CK607" s="474"/>
      <c r="CL607" s="474"/>
      <c r="CM607" s="474"/>
      <c r="CN607" s="474"/>
      <c r="CO607" s="474"/>
      <c r="CP607" s="474"/>
      <c r="CQ607" s="474"/>
      <c r="CR607" s="474"/>
      <c r="CS607" s="474"/>
      <c r="CT607" s="474"/>
      <c r="CU607" s="474"/>
      <c r="CV607" s="474"/>
      <c r="CW607" s="474"/>
      <c r="CX607" s="474"/>
    </row>
    <row r="608" spans="1:102" x14ac:dyDescent="0.25">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c r="W608" s="474"/>
      <c r="X608" s="474"/>
      <c r="Y608" s="474"/>
      <c r="Z608" s="474"/>
      <c r="AA608" s="474"/>
      <c r="AB608" s="474"/>
      <c r="AC608" s="474"/>
      <c r="AD608" s="474"/>
      <c r="AE608" s="474"/>
      <c r="AF608" s="474"/>
      <c r="AG608" s="474"/>
      <c r="AH608" s="474"/>
      <c r="AI608" s="474"/>
      <c r="AJ608" s="474"/>
      <c r="AK608" s="474"/>
      <c r="AL608" s="474"/>
      <c r="AM608" s="474"/>
      <c r="AN608" s="474"/>
      <c r="AO608" s="474"/>
      <c r="AP608" s="474"/>
      <c r="AQ608" s="474"/>
      <c r="AR608" s="474"/>
      <c r="AS608" s="474"/>
      <c r="AT608" s="474"/>
      <c r="AU608" s="474"/>
      <c r="AV608" s="474"/>
      <c r="AW608" s="474"/>
      <c r="AX608" s="474"/>
      <c r="AY608" s="474"/>
      <c r="AZ608" s="474"/>
      <c r="BA608" s="474"/>
      <c r="BB608" s="474"/>
      <c r="BC608" s="474"/>
      <c r="BD608" s="474"/>
      <c r="BE608" s="474"/>
      <c r="BF608" s="474"/>
      <c r="BG608" s="474"/>
      <c r="BH608" s="474"/>
      <c r="BI608" s="474"/>
      <c r="BJ608" s="474"/>
      <c r="BK608" s="474"/>
      <c r="BL608" s="474"/>
      <c r="BM608" s="474"/>
      <c r="BN608" s="474"/>
      <c r="BO608" s="474"/>
      <c r="BP608" s="474"/>
      <c r="BQ608" s="474"/>
      <c r="BR608" s="474"/>
      <c r="BS608" s="474"/>
      <c r="BT608" s="474"/>
      <c r="BU608" s="474"/>
      <c r="BV608" s="474"/>
      <c r="BW608" s="474"/>
      <c r="BX608" s="474"/>
      <c r="BY608" s="474"/>
      <c r="BZ608" s="474"/>
      <c r="CA608" s="474"/>
      <c r="CB608" s="474"/>
      <c r="CC608" s="474"/>
      <c r="CD608" s="474"/>
      <c r="CE608" s="474"/>
      <c r="CF608" s="474"/>
      <c r="CG608" s="474"/>
      <c r="CH608" s="474"/>
      <c r="CI608" s="474"/>
      <c r="CJ608" s="474"/>
      <c r="CK608" s="474"/>
      <c r="CL608" s="474"/>
      <c r="CM608" s="474"/>
      <c r="CN608" s="474"/>
      <c r="CO608" s="474"/>
      <c r="CP608" s="474"/>
      <c r="CQ608" s="474"/>
      <c r="CR608" s="474"/>
      <c r="CS608" s="474"/>
      <c r="CT608" s="474"/>
      <c r="CU608" s="474"/>
      <c r="CV608" s="474"/>
      <c r="CW608" s="474"/>
      <c r="CX608" s="474"/>
    </row>
    <row r="609" spans="1:102" x14ac:dyDescent="0.25">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c r="W609" s="474"/>
      <c r="X609" s="474"/>
      <c r="Y609" s="474"/>
      <c r="Z609" s="474"/>
      <c r="AA609" s="474"/>
      <c r="AB609" s="474"/>
      <c r="AC609" s="474"/>
      <c r="AD609" s="474"/>
      <c r="AE609" s="474"/>
      <c r="AF609" s="474"/>
      <c r="AG609" s="474"/>
      <c r="AH609" s="474"/>
      <c r="AI609" s="474"/>
      <c r="AJ609" s="474"/>
      <c r="AK609" s="474"/>
      <c r="AL609" s="474"/>
      <c r="AM609" s="474"/>
      <c r="AN609" s="474"/>
      <c r="AO609" s="474"/>
      <c r="AP609" s="474"/>
      <c r="AQ609" s="474"/>
      <c r="AR609" s="474"/>
      <c r="AS609" s="474"/>
      <c r="AT609" s="474"/>
      <c r="AU609" s="474"/>
      <c r="AV609" s="474"/>
      <c r="AW609" s="474"/>
      <c r="AX609" s="474"/>
      <c r="AY609" s="474"/>
      <c r="AZ609" s="474"/>
      <c r="BA609" s="474"/>
      <c r="BB609" s="474"/>
      <c r="BC609" s="474"/>
      <c r="BD609" s="474"/>
      <c r="BE609" s="474"/>
      <c r="BF609" s="474"/>
      <c r="BG609" s="474"/>
      <c r="BH609" s="474"/>
      <c r="BI609" s="474"/>
      <c r="BJ609" s="474"/>
      <c r="BK609" s="474"/>
      <c r="BL609" s="474"/>
      <c r="BM609" s="474"/>
      <c r="BN609" s="474"/>
      <c r="BO609" s="474"/>
      <c r="BP609" s="474"/>
      <c r="BQ609" s="474"/>
      <c r="BR609" s="474"/>
      <c r="BS609" s="474"/>
      <c r="BT609" s="474"/>
      <c r="BU609" s="474"/>
      <c r="BV609" s="474"/>
      <c r="BW609" s="474"/>
      <c r="BX609" s="474"/>
      <c r="BY609" s="474"/>
      <c r="BZ609" s="474"/>
      <c r="CA609" s="474"/>
      <c r="CB609" s="474"/>
      <c r="CC609" s="474"/>
      <c r="CD609" s="474"/>
      <c r="CE609" s="474"/>
      <c r="CF609" s="474"/>
      <c r="CG609" s="474"/>
      <c r="CH609" s="474"/>
      <c r="CI609" s="474"/>
      <c r="CJ609" s="474"/>
      <c r="CK609" s="474"/>
      <c r="CL609" s="474"/>
      <c r="CM609" s="474"/>
      <c r="CN609" s="474"/>
      <c r="CO609" s="474"/>
      <c r="CP609" s="474"/>
      <c r="CQ609" s="474"/>
      <c r="CR609" s="474"/>
      <c r="CS609" s="474"/>
      <c r="CT609" s="474"/>
      <c r="CU609" s="474"/>
      <c r="CV609" s="474"/>
      <c r="CW609" s="474"/>
      <c r="CX609" s="474"/>
    </row>
    <row r="610" spans="1:102" x14ac:dyDescent="0.25">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c r="W610" s="474"/>
      <c r="X610" s="474"/>
      <c r="Y610" s="474"/>
      <c r="Z610" s="474"/>
      <c r="AA610" s="474"/>
      <c r="AB610" s="474"/>
      <c r="AC610" s="474"/>
      <c r="AD610" s="474"/>
      <c r="AE610" s="474"/>
      <c r="AF610" s="474"/>
      <c r="AG610" s="474"/>
      <c r="AH610" s="474"/>
      <c r="AI610" s="474"/>
      <c r="AJ610" s="474"/>
      <c r="AK610" s="474"/>
      <c r="AL610" s="474"/>
      <c r="AM610" s="474"/>
      <c r="AN610" s="474"/>
      <c r="AO610" s="474"/>
      <c r="AP610" s="474"/>
      <c r="AQ610" s="474"/>
      <c r="AR610" s="474"/>
      <c r="AS610" s="474"/>
      <c r="AT610" s="474"/>
      <c r="AU610" s="474"/>
      <c r="AV610" s="474"/>
      <c r="AW610" s="474"/>
      <c r="AX610" s="474"/>
      <c r="AY610" s="474"/>
      <c r="AZ610" s="474"/>
      <c r="BA610" s="474"/>
      <c r="BB610" s="474"/>
      <c r="BC610" s="474"/>
      <c r="BD610" s="474"/>
      <c r="BE610" s="474"/>
      <c r="BF610" s="474"/>
      <c r="BG610" s="474"/>
      <c r="BH610" s="474"/>
      <c r="BI610" s="474"/>
      <c r="BJ610" s="474"/>
      <c r="BK610" s="474"/>
      <c r="BL610" s="474"/>
      <c r="BM610" s="474"/>
      <c r="BN610" s="474"/>
      <c r="BO610" s="474"/>
      <c r="BP610" s="474"/>
      <c r="BQ610" s="474"/>
      <c r="BR610" s="474"/>
      <c r="BS610" s="474"/>
      <c r="BT610" s="474"/>
      <c r="BU610" s="474"/>
      <c r="BV610" s="474"/>
      <c r="BW610" s="474"/>
      <c r="BX610" s="474"/>
      <c r="BY610" s="474"/>
      <c r="BZ610" s="474"/>
      <c r="CA610" s="474"/>
      <c r="CB610" s="474"/>
      <c r="CC610" s="474"/>
      <c r="CD610" s="474"/>
      <c r="CE610" s="474"/>
      <c r="CF610" s="474"/>
      <c r="CG610" s="474"/>
      <c r="CH610" s="474"/>
      <c r="CI610" s="474"/>
      <c r="CJ610" s="474"/>
      <c r="CK610" s="474"/>
      <c r="CL610" s="474"/>
      <c r="CM610" s="474"/>
      <c r="CN610" s="474"/>
      <c r="CO610" s="474"/>
      <c r="CP610" s="474"/>
      <c r="CQ610" s="474"/>
      <c r="CR610" s="474"/>
      <c r="CS610" s="474"/>
      <c r="CT610" s="474"/>
      <c r="CU610" s="474"/>
      <c r="CV610" s="474"/>
      <c r="CW610" s="474"/>
      <c r="CX610" s="474"/>
    </row>
    <row r="611" spans="1:102" x14ac:dyDescent="0.25">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c r="W611" s="474"/>
      <c r="X611" s="474"/>
      <c r="Y611" s="474"/>
      <c r="Z611" s="474"/>
      <c r="AA611" s="474"/>
      <c r="AB611" s="474"/>
      <c r="AC611" s="474"/>
      <c r="AD611" s="474"/>
      <c r="AE611" s="474"/>
      <c r="AF611" s="474"/>
      <c r="AG611" s="474"/>
      <c r="AH611" s="474"/>
      <c r="AI611" s="474"/>
      <c r="AJ611" s="474"/>
      <c r="AK611" s="474"/>
      <c r="AL611" s="474"/>
      <c r="AM611" s="474"/>
      <c r="AN611" s="474"/>
      <c r="AO611" s="474"/>
      <c r="AP611" s="474"/>
      <c r="AQ611" s="474"/>
      <c r="AR611" s="474"/>
      <c r="AS611" s="474"/>
      <c r="AT611" s="474"/>
      <c r="AU611" s="474"/>
      <c r="AV611" s="474"/>
      <c r="AW611" s="474"/>
      <c r="AX611" s="474"/>
      <c r="AY611" s="474"/>
      <c r="AZ611" s="474"/>
      <c r="BA611" s="474"/>
      <c r="BB611" s="474"/>
      <c r="BC611" s="474"/>
      <c r="BD611" s="474"/>
      <c r="BE611" s="474"/>
      <c r="BF611" s="474"/>
      <c r="BG611" s="474"/>
      <c r="BH611" s="474"/>
      <c r="BI611" s="474"/>
      <c r="BJ611" s="474"/>
      <c r="BK611" s="474"/>
      <c r="BL611" s="474"/>
      <c r="BM611" s="474"/>
      <c r="BN611" s="474"/>
      <c r="BO611" s="474"/>
      <c r="BP611" s="474"/>
      <c r="BQ611" s="474"/>
      <c r="BR611" s="474"/>
      <c r="BS611" s="474"/>
      <c r="BT611" s="474"/>
      <c r="BU611" s="474"/>
      <c r="BV611" s="474"/>
      <c r="BW611" s="474"/>
      <c r="BX611" s="474"/>
      <c r="BY611" s="474"/>
      <c r="BZ611" s="474"/>
      <c r="CA611" s="474"/>
      <c r="CB611" s="474"/>
      <c r="CC611" s="474"/>
      <c r="CD611" s="474"/>
      <c r="CE611" s="474"/>
      <c r="CF611" s="474"/>
      <c r="CG611" s="474"/>
      <c r="CH611" s="474"/>
      <c r="CI611" s="474"/>
      <c r="CJ611" s="474"/>
      <c r="CK611" s="474"/>
      <c r="CL611" s="474"/>
      <c r="CM611" s="474"/>
      <c r="CN611" s="474"/>
      <c r="CO611" s="474"/>
      <c r="CP611" s="474"/>
      <c r="CQ611" s="474"/>
      <c r="CR611" s="474"/>
      <c r="CS611" s="474"/>
      <c r="CT611" s="474"/>
      <c r="CU611" s="474"/>
      <c r="CV611" s="474"/>
      <c r="CW611" s="474"/>
      <c r="CX611" s="474"/>
    </row>
    <row r="612" spans="1:102" x14ac:dyDescent="0.25">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c r="W612" s="474"/>
      <c r="X612" s="474"/>
      <c r="Y612" s="474"/>
      <c r="Z612" s="474"/>
      <c r="AA612" s="474"/>
      <c r="AB612" s="474"/>
      <c r="AC612" s="474"/>
      <c r="AD612" s="474"/>
      <c r="AE612" s="474"/>
      <c r="AF612" s="474"/>
      <c r="AG612" s="474"/>
      <c r="AH612" s="474"/>
      <c r="AI612" s="474"/>
      <c r="AJ612" s="474"/>
      <c r="AK612" s="474"/>
      <c r="AL612" s="474"/>
      <c r="AM612" s="474"/>
      <c r="AN612" s="474"/>
      <c r="AO612" s="474"/>
      <c r="AP612" s="474"/>
      <c r="AQ612" s="474"/>
      <c r="AR612" s="474"/>
      <c r="AS612" s="474"/>
      <c r="AT612" s="474"/>
      <c r="AU612" s="474"/>
      <c r="AV612" s="474"/>
      <c r="AW612" s="474"/>
      <c r="AX612" s="474"/>
      <c r="AY612" s="474"/>
      <c r="AZ612" s="474"/>
      <c r="BA612" s="474"/>
      <c r="BB612" s="474"/>
      <c r="BC612" s="474"/>
      <c r="BD612" s="474"/>
      <c r="BE612" s="474"/>
      <c r="BF612" s="474"/>
      <c r="BG612" s="474"/>
      <c r="BH612" s="474"/>
      <c r="BI612" s="474"/>
      <c r="BJ612" s="474"/>
      <c r="BK612" s="474"/>
      <c r="BL612" s="474"/>
      <c r="BM612" s="474"/>
      <c r="BN612" s="474"/>
      <c r="BO612" s="474"/>
      <c r="BP612" s="474"/>
      <c r="BQ612" s="474"/>
      <c r="BR612" s="474"/>
      <c r="BS612" s="474"/>
      <c r="BT612" s="474"/>
      <c r="BU612" s="474"/>
      <c r="BV612" s="474"/>
      <c r="BW612" s="474"/>
      <c r="BX612" s="474"/>
      <c r="BY612" s="474"/>
      <c r="BZ612" s="474"/>
      <c r="CA612" s="474"/>
      <c r="CB612" s="474"/>
      <c r="CC612" s="474"/>
      <c r="CD612" s="474"/>
      <c r="CE612" s="474"/>
      <c r="CF612" s="474"/>
      <c r="CG612" s="474"/>
      <c r="CH612" s="474"/>
      <c r="CI612" s="474"/>
      <c r="CJ612" s="474"/>
      <c r="CK612" s="474"/>
      <c r="CL612" s="474"/>
      <c r="CM612" s="474"/>
      <c r="CN612" s="474"/>
      <c r="CO612" s="474"/>
      <c r="CP612" s="474"/>
      <c r="CQ612" s="474"/>
      <c r="CR612" s="474"/>
      <c r="CS612" s="474"/>
      <c r="CT612" s="474"/>
      <c r="CU612" s="474"/>
      <c r="CV612" s="474"/>
      <c r="CW612" s="474"/>
      <c r="CX612" s="474"/>
    </row>
    <row r="613" spans="1:102" x14ac:dyDescent="0.25">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c r="W613" s="474"/>
      <c r="X613" s="474"/>
      <c r="Y613" s="474"/>
      <c r="Z613" s="474"/>
      <c r="AA613" s="474"/>
      <c r="AB613" s="474"/>
      <c r="AC613" s="474"/>
      <c r="AD613" s="474"/>
      <c r="AE613" s="474"/>
      <c r="AF613" s="474"/>
      <c r="AG613" s="474"/>
      <c r="AH613" s="474"/>
      <c r="AI613" s="474"/>
      <c r="AJ613" s="474"/>
      <c r="AK613" s="474"/>
      <c r="AL613" s="474"/>
      <c r="AM613" s="474"/>
      <c r="AN613" s="474"/>
      <c r="AO613" s="474"/>
      <c r="AP613" s="474"/>
      <c r="AQ613" s="474"/>
      <c r="AR613" s="474"/>
      <c r="AS613" s="474"/>
      <c r="AT613" s="474"/>
      <c r="AU613" s="474"/>
      <c r="AV613" s="474"/>
      <c r="AW613" s="474"/>
      <c r="AX613" s="474"/>
      <c r="AY613" s="474"/>
      <c r="AZ613" s="474"/>
      <c r="BA613" s="474"/>
      <c r="BB613" s="474"/>
      <c r="BC613" s="474"/>
      <c r="BD613" s="474"/>
      <c r="BE613" s="474"/>
      <c r="BF613" s="474"/>
      <c r="BG613" s="474"/>
      <c r="BH613" s="474"/>
      <c r="BI613" s="474"/>
      <c r="BJ613" s="474"/>
      <c r="BK613" s="474"/>
      <c r="BL613" s="474"/>
      <c r="BM613" s="474"/>
      <c r="BN613" s="474"/>
      <c r="BO613" s="474"/>
      <c r="BP613" s="474"/>
      <c r="BQ613" s="474"/>
      <c r="BR613" s="474"/>
      <c r="BS613" s="474"/>
      <c r="BT613" s="474"/>
      <c r="BU613" s="474"/>
      <c r="BV613" s="474"/>
      <c r="BW613" s="474"/>
      <c r="BX613" s="474"/>
      <c r="BY613" s="474"/>
      <c r="BZ613" s="474"/>
      <c r="CA613" s="474"/>
      <c r="CB613" s="474"/>
      <c r="CC613" s="474"/>
      <c r="CD613" s="474"/>
      <c r="CE613" s="474"/>
      <c r="CF613" s="474"/>
      <c r="CG613" s="474"/>
      <c r="CH613" s="474"/>
      <c r="CI613" s="474"/>
      <c r="CJ613" s="474"/>
      <c r="CK613" s="474"/>
      <c r="CL613" s="474"/>
      <c r="CM613" s="474"/>
      <c r="CN613" s="474"/>
      <c r="CO613" s="474"/>
      <c r="CP613" s="474"/>
      <c r="CQ613" s="474"/>
      <c r="CR613" s="474"/>
      <c r="CS613" s="474"/>
      <c r="CT613" s="474"/>
      <c r="CU613" s="474"/>
      <c r="CV613" s="474"/>
      <c r="CW613" s="474"/>
      <c r="CX613" s="474"/>
    </row>
    <row r="614" spans="1:102" x14ac:dyDescent="0.25">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c r="W614" s="474"/>
      <c r="X614" s="474"/>
      <c r="Y614" s="474"/>
      <c r="Z614" s="474"/>
      <c r="AA614" s="474"/>
      <c r="AB614" s="474"/>
      <c r="AC614" s="474"/>
      <c r="AD614" s="474"/>
      <c r="AE614" s="474"/>
      <c r="AF614" s="474"/>
      <c r="AG614" s="474"/>
      <c r="AH614" s="474"/>
      <c r="AI614" s="474"/>
      <c r="AJ614" s="474"/>
      <c r="AK614" s="474"/>
      <c r="AL614" s="474"/>
      <c r="AM614" s="474"/>
      <c r="AN614" s="474"/>
      <c r="AO614" s="474"/>
      <c r="AP614" s="474"/>
      <c r="AQ614" s="474"/>
      <c r="AR614" s="474"/>
      <c r="AS614" s="474"/>
      <c r="AT614" s="474"/>
      <c r="AU614" s="474"/>
      <c r="AV614" s="474"/>
      <c r="AW614" s="474"/>
      <c r="AX614" s="474"/>
      <c r="AY614" s="474"/>
      <c r="AZ614" s="474"/>
      <c r="BA614" s="474"/>
      <c r="BB614" s="474"/>
      <c r="BC614" s="474"/>
      <c r="BD614" s="474"/>
      <c r="BE614" s="474"/>
      <c r="BF614" s="474"/>
      <c r="BG614" s="474"/>
      <c r="BH614" s="474"/>
      <c r="BI614" s="474"/>
      <c r="BJ614" s="474"/>
      <c r="BK614" s="474"/>
      <c r="BL614" s="474"/>
      <c r="BM614" s="474"/>
      <c r="BN614" s="474"/>
      <c r="BO614" s="474"/>
      <c r="BP614" s="474"/>
      <c r="BQ614" s="474"/>
      <c r="BR614" s="474"/>
      <c r="BS614" s="474"/>
      <c r="BT614" s="474"/>
      <c r="BU614" s="474"/>
      <c r="BV614" s="474"/>
      <c r="BW614" s="474"/>
      <c r="BX614" s="474"/>
      <c r="BY614" s="474"/>
      <c r="BZ614" s="474"/>
      <c r="CA614" s="474"/>
      <c r="CB614" s="474"/>
      <c r="CC614" s="474"/>
      <c r="CD614" s="474"/>
      <c r="CE614" s="474"/>
      <c r="CF614" s="474"/>
      <c r="CG614" s="474"/>
      <c r="CH614" s="474"/>
      <c r="CI614" s="474"/>
      <c r="CJ614" s="474"/>
      <c r="CK614" s="474"/>
      <c r="CL614" s="474"/>
      <c r="CM614" s="474"/>
      <c r="CN614" s="474"/>
      <c r="CO614" s="474"/>
      <c r="CP614" s="474"/>
      <c r="CQ614" s="474"/>
      <c r="CR614" s="474"/>
      <c r="CS614" s="474"/>
      <c r="CT614" s="474"/>
      <c r="CU614" s="474"/>
      <c r="CV614" s="474"/>
      <c r="CW614" s="474"/>
      <c r="CX614" s="474"/>
    </row>
    <row r="615" spans="1:102" x14ac:dyDescent="0.25">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c r="W615" s="474"/>
      <c r="X615" s="474"/>
      <c r="Y615" s="474"/>
      <c r="Z615" s="474"/>
      <c r="AA615" s="474"/>
      <c r="AB615" s="474"/>
      <c r="AC615" s="474"/>
      <c r="AD615" s="474"/>
      <c r="AE615" s="474"/>
      <c r="AF615" s="474"/>
      <c r="AG615" s="474"/>
      <c r="AH615" s="474"/>
      <c r="AI615" s="474"/>
      <c r="AJ615" s="474"/>
      <c r="AK615" s="474"/>
      <c r="AL615" s="474"/>
      <c r="AM615" s="474"/>
      <c r="AN615" s="474"/>
      <c r="AO615" s="474"/>
      <c r="AP615" s="474"/>
      <c r="AQ615" s="474"/>
      <c r="AR615" s="474"/>
      <c r="AS615" s="474"/>
      <c r="AT615" s="474"/>
      <c r="AU615" s="474"/>
      <c r="AV615" s="474"/>
      <c r="AW615" s="474"/>
      <c r="AX615" s="474"/>
      <c r="AY615" s="474"/>
      <c r="AZ615" s="474"/>
      <c r="BA615" s="474"/>
      <c r="BB615" s="474"/>
      <c r="BC615" s="474"/>
      <c r="BD615" s="474"/>
      <c r="BE615" s="474"/>
      <c r="BF615" s="474"/>
      <c r="BG615" s="474"/>
      <c r="BH615" s="474"/>
      <c r="BI615" s="474"/>
      <c r="BJ615" s="474"/>
      <c r="BK615" s="474"/>
      <c r="BL615" s="474"/>
      <c r="BM615" s="474"/>
      <c r="BN615" s="474"/>
      <c r="BO615" s="474"/>
      <c r="BP615" s="474"/>
      <c r="BQ615" s="474"/>
      <c r="BR615" s="474"/>
      <c r="BS615" s="474"/>
      <c r="BT615" s="474"/>
      <c r="BU615" s="474"/>
      <c r="BV615" s="474"/>
      <c r="BW615" s="474"/>
      <c r="BX615" s="474"/>
      <c r="BY615" s="474"/>
      <c r="BZ615" s="474"/>
      <c r="CA615" s="474"/>
      <c r="CB615" s="474"/>
      <c r="CC615" s="474"/>
      <c r="CD615" s="474"/>
      <c r="CE615" s="474"/>
      <c r="CF615" s="474"/>
      <c r="CG615" s="474"/>
      <c r="CH615" s="474"/>
      <c r="CI615" s="474"/>
      <c r="CJ615" s="474"/>
      <c r="CK615" s="474"/>
      <c r="CL615" s="474"/>
      <c r="CM615" s="474"/>
      <c r="CN615" s="474"/>
      <c r="CO615" s="474"/>
      <c r="CP615" s="474"/>
      <c r="CQ615" s="474"/>
      <c r="CR615" s="474"/>
      <c r="CS615" s="474"/>
      <c r="CT615" s="474"/>
      <c r="CU615" s="474"/>
      <c r="CV615" s="474"/>
      <c r="CW615" s="474"/>
      <c r="CX615" s="474"/>
    </row>
    <row r="616" spans="1:102" x14ac:dyDescent="0.25">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c r="W616" s="474"/>
      <c r="X616" s="474"/>
      <c r="Y616" s="474"/>
      <c r="Z616" s="474"/>
      <c r="AA616" s="474"/>
      <c r="AB616" s="474"/>
      <c r="AC616" s="474"/>
      <c r="AD616" s="474"/>
      <c r="AE616" s="474"/>
      <c r="AF616" s="474"/>
      <c r="AG616" s="474"/>
      <c r="AH616" s="474"/>
      <c r="AI616" s="474"/>
      <c r="AJ616" s="474"/>
      <c r="AK616" s="474"/>
      <c r="AL616" s="474"/>
      <c r="AM616" s="474"/>
      <c r="AN616" s="474"/>
      <c r="AO616" s="474"/>
      <c r="AP616" s="474"/>
      <c r="AQ616" s="474"/>
      <c r="AR616" s="474"/>
      <c r="AS616" s="474"/>
      <c r="AT616" s="474"/>
      <c r="AU616" s="474"/>
      <c r="AV616" s="474"/>
      <c r="AW616" s="474"/>
      <c r="AX616" s="474"/>
      <c r="AY616" s="474"/>
      <c r="AZ616" s="474"/>
      <c r="BA616" s="474"/>
      <c r="BB616" s="474"/>
      <c r="BC616" s="474"/>
      <c r="BD616" s="474"/>
      <c r="BE616" s="474"/>
      <c r="BF616" s="474"/>
      <c r="BG616" s="474"/>
      <c r="BH616" s="474"/>
      <c r="BI616" s="474"/>
      <c r="BJ616" s="474"/>
      <c r="BK616" s="474"/>
      <c r="BL616" s="474"/>
      <c r="BM616" s="474"/>
      <c r="BN616" s="474"/>
      <c r="BO616" s="474"/>
      <c r="BP616" s="474"/>
      <c r="BQ616" s="474"/>
      <c r="BR616" s="474"/>
      <c r="BS616" s="474"/>
      <c r="BT616" s="474"/>
      <c r="BU616" s="474"/>
      <c r="BV616" s="474"/>
      <c r="BW616" s="474"/>
      <c r="BX616" s="474"/>
      <c r="BY616" s="474"/>
      <c r="BZ616" s="474"/>
      <c r="CA616" s="474"/>
      <c r="CB616" s="474"/>
      <c r="CC616" s="474"/>
      <c r="CD616" s="474"/>
      <c r="CE616" s="474"/>
      <c r="CF616" s="474"/>
      <c r="CG616" s="474"/>
      <c r="CH616" s="474"/>
      <c r="CI616" s="474"/>
      <c r="CJ616" s="474"/>
      <c r="CK616" s="474"/>
      <c r="CL616" s="474"/>
      <c r="CM616" s="474"/>
      <c r="CN616" s="474"/>
      <c r="CO616" s="474"/>
      <c r="CP616" s="474"/>
      <c r="CQ616" s="474"/>
      <c r="CR616" s="474"/>
      <c r="CS616" s="474"/>
      <c r="CT616" s="474"/>
      <c r="CU616" s="474"/>
      <c r="CV616" s="474"/>
      <c r="CW616" s="474"/>
      <c r="CX616" s="474"/>
    </row>
    <row r="617" spans="1:102" x14ac:dyDescent="0.25">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c r="W617" s="474"/>
      <c r="X617" s="474"/>
      <c r="Y617" s="474"/>
      <c r="Z617" s="474"/>
      <c r="AA617" s="474"/>
      <c r="AB617" s="474"/>
      <c r="AC617" s="474"/>
      <c r="AD617" s="474"/>
      <c r="AE617" s="474"/>
      <c r="AF617" s="474"/>
      <c r="AG617" s="474"/>
      <c r="AH617" s="474"/>
      <c r="AI617" s="474"/>
      <c r="AJ617" s="474"/>
      <c r="AK617" s="474"/>
      <c r="AL617" s="474"/>
      <c r="AM617" s="474"/>
      <c r="AN617" s="474"/>
      <c r="AO617" s="474"/>
      <c r="AP617" s="474"/>
      <c r="AQ617" s="474"/>
      <c r="AR617" s="474"/>
      <c r="AS617" s="474"/>
      <c r="AT617" s="474"/>
      <c r="AU617" s="474"/>
      <c r="AV617" s="474"/>
      <c r="AW617" s="474"/>
      <c r="AX617" s="474"/>
      <c r="AY617" s="474"/>
      <c r="AZ617" s="474"/>
      <c r="BA617" s="474"/>
      <c r="BB617" s="474"/>
      <c r="BC617" s="474"/>
      <c r="BD617" s="474"/>
      <c r="BE617" s="474"/>
      <c r="BF617" s="474"/>
      <c r="BG617" s="474"/>
      <c r="BH617" s="474"/>
      <c r="BI617" s="474"/>
      <c r="BJ617" s="474"/>
      <c r="BK617" s="474"/>
      <c r="BL617" s="474"/>
      <c r="BM617" s="474"/>
      <c r="BN617" s="474"/>
      <c r="BO617" s="474"/>
      <c r="BP617" s="474"/>
      <c r="BQ617" s="474"/>
      <c r="BR617" s="474"/>
      <c r="BS617" s="474"/>
      <c r="BT617" s="474"/>
      <c r="BU617" s="474"/>
      <c r="BV617" s="474"/>
      <c r="BW617" s="474"/>
      <c r="BX617" s="474"/>
      <c r="BY617" s="474"/>
      <c r="BZ617" s="474"/>
      <c r="CA617" s="474"/>
      <c r="CB617" s="474"/>
      <c r="CC617" s="474"/>
      <c r="CD617" s="474"/>
      <c r="CE617" s="474"/>
      <c r="CF617" s="474"/>
      <c r="CG617" s="474"/>
      <c r="CH617" s="474"/>
      <c r="CI617" s="474"/>
      <c r="CJ617" s="474"/>
      <c r="CK617" s="474"/>
      <c r="CL617" s="474"/>
      <c r="CM617" s="474"/>
      <c r="CN617" s="474"/>
      <c r="CO617" s="474"/>
      <c r="CP617" s="474"/>
      <c r="CQ617" s="474"/>
      <c r="CR617" s="474"/>
      <c r="CS617" s="474"/>
      <c r="CT617" s="474"/>
      <c r="CU617" s="474"/>
      <c r="CV617" s="474"/>
      <c r="CW617" s="474"/>
      <c r="CX617" s="474"/>
    </row>
    <row r="618" spans="1:102" x14ac:dyDescent="0.25">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c r="W618" s="474"/>
      <c r="X618" s="474"/>
      <c r="Y618" s="474"/>
      <c r="Z618" s="474"/>
      <c r="AA618" s="474"/>
      <c r="AB618" s="474"/>
      <c r="AC618" s="474"/>
      <c r="AD618" s="474"/>
      <c r="AE618" s="474"/>
      <c r="AF618" s="474"/>
      <c r="AG618" s="474"/>
      <c r="AH618" s="474"/>
      <c r="AI618" s="474"/>
      <c r="AJ618" s="474"/>
      <c r="AK618" s="474"/>
      <c r="AL618" s="474"/>
      <c r="AM618" s="474"/>
      <c r="AN618" s="474"/>
      <c r="AO618" s="474"/>
      <c r="AP618" s="474"/>
      <c r="AQ618" s="474"/>
      <c r="AR618" s="474"/>
      <c r="AS618" s="474"/>
      <c r="AT618" s="474"/>
      <c r="AU618" s="474"/>
      <c r="AV618" s="474"/>
      <c r="AW618" s="474"/>
      <c r="AX618" s="474"/>
      <c r="AY618" s="474"/>
      <c r="AZ618" s="474"/>
      <c r="BA618" s="474"/>
      <c r="BB618" s="474"/>
      <c r="BC618" s="474"/>
      <c r="BD618" s="474"/>
      <c r="BE618" s="474"/>
      <c r="BF618" s="474"/>
      <c r="BG618" s="474"/>
      <c r="BH618" s="474"/>
      <c r="BI618" s="474"/>
      <c r="BJ618" s="474"/>
      <c r="BK618" s="474"/>
      <c r="BL618" s="474"/>
      <c r="BM618" s="474"/>
      <c r="BN618" s="474"/>
      <c r="BO618" s="474"/>
      <c r="BP618" s="474"/>
      <c r="BQ618" s="474"/>
      <c r="BR618" s="474"/>
      <c r="BS618" s="474"/>
      <c r="BT618" s="474"/>
      <c r="BU618" s="474"/>
      <c r="BV618" s="474"/>
      <c r="BW618" s="474"/>
      <c r="BX618" s="474"/>
      <c r="BY618" s="474"/>
      <c r="BZ618" s="474"/>
      <c r="CA618" s="474"/>
      <c r="CB618" s="474"/>
      <c r="CC618" s="474"/>
      <c r="CD618" s="474"/>
      <c r="CE618" s="474"/>
      <c r="CF618" s="474"/>
      <c r="CG618" s="474"/>
      <c r="CH618" s="474"/>
      <c r="CI618" s="474"/>
      <c r="CJ618" s="474"/>
      <c r="CK618" s="474"/>
      <c r="CL618" s="474"/>
      <c r="CM618" s="474"/>
      <c r="CN618" s="474"/>
      <c r="CO618" s="474"/>
      <c r="CP618" s="474"/>
      <c r="CQ618" s="474"/>
      <c r="CR618" s="474"/>
      <c r="CS618" s="474"/>
      <c r="CT618" s="474"/>
      <c r="CU618" s="474"/>
      <c r="CV618" s="474"/>
      <c r="CW618" s="474"/>
      <c r="CX618" s="474"/>
    </row>
    <row r="619" spans="1:102" x14ac:dyDescent="0.25">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c r="W619" s="474"/>
      <c r="X619" s="474"/>
      <c r="Y619" s="474"/>
      <c r="Z619" s="474"/>
      <c r="AA619" s="474"/>
      <c r="AB619" s="474"/>
      <c r="AC619" s="474"/>
      <c r="AD619" s="474"/>
      <c r="AE619" s="474"/>
      <c r="AF619" s="474"/>
      <c r="AG619" s="474"/>
      <c r="AH619" s="474"/>
      <c r="AI619" s="474"/>
      <c r="AJ619" s="474"/>
      <c r="AK619" s="474"/>
      <c r="AL619" s="474"/>
      <c r="AM619" s="474"/>
      <c r="AN619" s="474"/>
      <c r="AO619" s="474"/>
      <c r="AP619" s="474"/>
      <c r="AQ619" s="474"/>
      <c r="AR619" s="474"/>
      <c r="AS619" s="474"/>
      <c r="AT619" s="474"/>
      <c r="AU619" s="474"/>
      <c r="AV619" s="474"/>
      <c r="AW619" s="474"/>
      <c r="AX619" s="474"/>
      <c r="AY619" s="474"/>
      <c r="AZ619" s="474"/>
      <c r="BA619" s="474"/>
      <c r="BB619" s="474"/>
      <c r="BC619" s="474"/>
      <c r="BD619" s="474"/>
      <c r="BE619" s="474"/>
      <c r="BF619" s="474"/>
      <c r="BG619" s="474"/>
      <c r="BH619" s="474"/>
      <c r="BI619" s="474"/>
      <c r="BJ619" s="474"/>
      <c r="BK619" s="474"/>
      <c r="BL619" s="474"/>
      <c r="BM619" s="474"/>
      <c r="BN619" s="474"/>
      <c r="BO619" s="474"/>
      <c r="BP619" s="474"/>
      <c r="BQ619" s="474"/>
      <c r="BR619" s="474"/>
      <c r="BS619" s="474"/>
      <c r="BT619" s="474"/>
      <c r="BU619" s="474"/>
      <c r="BV619" s="474"/>
      <c r="BW619" s="474"/>
      <c r="BX619" s="474"/>
      <c r="BY619" s="474"/>
      <c r="BZ619" s="474"/>
      <c r="CA619" s="474"/>
      <c r="CB619" s="474"/>
      <c r="CC619" s="474"/>
      <c r="CD619" s="474"/>
      <c r="CE619" s="474"/>
      <c r="CF619" s="474"/>
      <c r="CG619" s="474"/>
      <c r="CH619" s="474"/>
      <c r="CI619" s="474"/>
      <c r="CJ619" s="474"/>
      <c r="CK619" s="474"/>
      <c r="CL619" s="474"/>
      <c r="CM619" s="474"/>
      <c r="CN619" s="474"/>
      <c r="CO619" s="474"/>
      <c r="CP619" s="474"/>
      <c r="CQ619" s="474"/>
      <c r="CR619" s="474"/>
      <c r="CS619" s="474"/>
      <c r="CT619" s="474"/>
      <c r="CU619" s="474"/>
      <c r="CV619" s="474"/>
      <c r="CW619" s="474"/>
      <c r="CX619" s="474"/>
    </row>
    <row r="620" spans="1:102" x14ac:dyDescent="0.25">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c r="W620" s="474"/>
      <c r="X620" s="474"/>
      <c r="Y620" s="474"/>
      <c r="Z620" s="474"/>
      <c r="AA620" s="474"/>
      <c r="AB620" s="474"/>
      <c r="AC620" s="474"/>
      <c r="AD620" s="474"/>
      <c r="AE620" s="474"/>
      <c r="AF620" s="474"/>
      <c r="AG620" s="474"/>
      <c r="AH620" s="474"/>
      <c r="AI620" s="474"/>
      <c r="AJ620" s="474"/>
      <c r="AK620" s="474"/>
      <c r="AL620" s="474"/>
      <c r="AM620" s="474"/>
      <c r="AN620" s="474"/>
      <c r="AO620" s="474"/>
      <c r="AP620" s="474"/>
      <c r="AQ620" s="474"/>
      <c r="AR620" s="474"/>
      <c r="AS620" s="474"/>
      <c r="AT620" s="474"/>
      <c r="AU620" s="474"/>
      <c r="AV620" s="474"/>
      <c r="AW620" s="474"/>
      <c r="AX620" s="474"/>
      <c r="AY620" s="474"/>
      <c r="AZ620" s="474"/>
      <c r="BA620" s="474"/>
      <c r="BB620" s="474"/>
      <c r="BC620" s="474"/>
      <c r="BD620" s="474"/>
      <c r="BE620" s="474"/>
      <c r="BF620" s="474"/>
      <c r="BG620" s="474"/>
      <c r="BH620" s="474"/>
      <c r="BI620" s="474"/>
      <c r="BJ620" s="474"/>
      <c r="BK620" s="474"/>
      <c r="BL620" s="474"/>
      <c r="BM620" s="474"/>
      <c r="BN620" s="474"/>
      <c r="BO620" s="474"/>
      <c r="BP620" s="474"/>
      <c r="BQ620" s="474"/>
      <c r="BR620" s="474"/>
      <c r="BS620" s="474"/>
      <c r="BT620" s="474"/>
      <c r="BU620" s="474"/>
      <c r="BV620" s="474"/>
      <c r="BW620" s="474"/>
      <c r="BX620" s="474"/>
      <c r="BY620" s="474"/>
      <c r="BZ620" s="474"/>
      <c r="CA620" s="474"/>
      <c r="CB620" s="474"/>
      <c r="CC620" s="474"/>
      <c r="CD620" s="474"/>
      <c r="CE620" s="474"/>
      <c r="CF620" s="474"/>
      <c r="CG620" s="474"/>
      <c r="CH620" s="474"/>
      <c r="CI620" s="474"/>
      <c r="CJ620" s="474"/>
      <c r="CK620" s="474"/>
      <c r="CL620" s="474"/>
      <c r="CM620" s="474"/>
      <c r="CN620" s="474"/>
      <c r="CO620" s="474"/>
      <c r="CP620" s="474"/>
      <c r="CQ620" s="474"/>
      <c r="CR620" s="474"/>
      <c r="CS620" s="474"/>
      <c r="CT620" s="474"/>
      <c r="CU620" s="474"/>
      <c r="CV620" s="474"/>
      <c r="CW620" s="474"/>
      <c r="CX620" s="474"/>
    </row>
    <row r="621" spans="1:102" x14ac:dyDescent="0.25">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c r="W621" s="474"/>
      <c r="X621" s="474"/>
      <c r="Y621" s="474"/>
      <c r="Z621" s="474"/>
      <c r="AA621" s="474"/>
      <c r="AB621" s="474"/>
      <c r="AC621" s="474"/>
      <c r="AD621" s="474"/>
      <c r="AE621" s="474"/>
      <c r="AF621" s="474"/>
      <c r="AG621" s="474"/>
      <c r="AH621" s="474"/>
      <c r="AI621" s="474"/>
      <c r="AJ621" s="474"/>
      <c r="AK621" s="474"/>
      <c r="AL621" s="474"/>
      <c r="AM621" s="474"/>
      <c r="AN621" s="474"/>
      <c r="AO621" s="474"/>
      <c r="AP621" s="474"/>
      <c r="AQ621" s="474"/>
      <c r="AR621" s="474"/>
      <c r="AS621" s="474"/>
      <c r="AT621" s="474"/>
      <c r="AU621" s="474"/>
      <c r="AV621" s="474"/>
      <c r="AW621" s="474"/>
      <c r="AX621" s="474"/>
      <c r="AY621" s="474"/>
      <c r="AZ621" s="474"/>
      <c r="BA621" s="474"/>
      <c r="BB621" s="474"/>
      <c r="BC621" s="474"/>
      <c r="BD621" s="474"/>
      <c r="BE621" s="474"/>
      <c r="BF621" s="474"/>
      <c r="BG621" s="474"/>
      <c r="BH621" s="474"/>
      <c r="BI621" s="474"/>
      <c r="BJ621" s="474"/>
      <c r="BK621" s="474"/>
      <c r="BL621" s="474"/>
      <c r="BM621" s="474"/>
      <c r="BN621" s="474"/>
      <c r="BO621" s="474"/>
      <c r="BP621" s="474"/>
      <c r="BQ621" s="474"/>
      <c r="BR621" s="474"/>
      <c r="BS621" s="474"/>
      <c r="BT621" s="474"/>
      <c r="BU621" s="474"/>
      <c r="BV621" s="474"/>
      <c r="BW621" s="474"/>
      <c r="BX621" s="474"/>
      <c r="BY621" s="474"/>
      <c r="BZ621" s="474"/>
      <c r="CA621" s="474"/>
      <c r="CB621" s="474"/>
      <c r="CC621" s="474"/>
      <c r="CD621" s="474"/>
      <c r="CE621" s="474"/>
      <c r="CF621" s="474"/>
      <c r="CG621" s="474"/>
      <c r="CH621" s="474"/>
      <c r="CI621" s="474"/>
      <c r="CJ621" s="474"/>
      <c r="CK621" s="474"/>
      <c r="CL621" s="474"/>
      <c r="CM621" s="474"/>
      <c r="CN621" s="474"/>
      <c r="CO621" s="474"/>
      <c r="CP621" s="474"/>
      <c r="CQ621" s="474"/>
      <c r="CR621" s="474"/>
      <c r="CS621" s="474"/>
      <c r="CT621" s="474"/>
      <c r="CU621" s="474"/>
      <c r="CV621" s="474"/>
      <c r="CW621" s="474"/>
      <c r="CX621" s="474"/>
    </row>
    <row r="622" spans="1:102" x14ac:dyDescent="0.25">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c r="W622" s="474"/>
      <c r="X622" s="474"/>
      <c r="Y622" s="474"/>
      <c r="Z622" s="474"/>
      <c r="AA622" s="474"/>
      <c r="AB622" s="474"/>
      <c r="AC622" s="474"/>
      <c r="AD622" s="474"/>
      <c r="AE622" s="474"/>
      <c r="AF622" s="474"/>
      <c r="AG622" s="474"/>
      <c r="AH622" s="474"/>
      <c r="AI622" s="474"/>
      <c r="AJ622" s="474"/>
      <c r="AK622" s="474"/>
      <c r="AL622" s="474"/>
      <c r="AM622" s="474"/>
      <c r="AN622" s="474"/>
      <c r="AO622" s="474"/>
      <c r="AP622" s="474"/>
      <c r="AQ622" s="474"/>
      <c r="AR622" s="474"/>
      <c r="AS622" s="474"/>
      <c r="AT622" s="474"/>
      <c r="AU622" s="474"/>
      <c r="AV622" s="474"/>
      <c r="AW622" s="474"/>
      <c r="AX622" s="474"/>
      <c r="AY622" s="474"/>
      <c r="AZ622" s="474"/>
      <c r="BA622" s="474"/>
      <c r="BB622" s="474"/>
      <c r="BC622" s="474"/>
      <c r="BD622" s="474"/>
      <c r="BE622" s="474"/>
      <c r="BF622" s="474"/>
      <c r="BG622" s="474"/>
      <c r="BH622" s="474"/>
      <c r="BI622" s="474"/>
      <c r="BJ622" s="474"/>
      <c r="BK622" s="474"/>
      <c r="BL622" s="474"/>
      <c r="BM622" s="474"/>
      <c r="BN622" s="474"/>
      <c r="BO622" s="474"/>
      <c r="BP622" s="474"/>
      <c r="BQ622" s="474"/>
      <c r="BR622" s="474"/>
      <c r="BS622" s="474"/>
      <c r="BT622" s="474"/>
      <c r="BU622" s="474"/>
      <c r="BV622" s="474"/>
      <c r="BW622" s="474"/>
      <c r="BX622" s="474"/>
      <c r="BY622" s="474"/>
      <c r="BZ622" s="474"/>
      <c r="CA622" s="474"/>
      <c r="CB622" s="474"/>
      <c r="CC622" s="474"/>
      <c r="CD622" s="474"/>
      <c r="CE622" s="474"/>
      <c r="CF622" s="474"/>
      <c r="CG622" s="474"/>
      <c r="CH622" s="474"/>
      <c r="CI622" s="474"/>
      <c r="CJ622" s="474"/>
      <c r="CK622" s="474"/>
      <c r="CL622" s="474"/>
      <c r="CM622" s="474"/>
      <c r="CN622" s="474"/>
      <c r="CO622" s="474"/>
      <c r="CP622" s="474"/>
      <c r="CQ622" s="474"/>
      <c r="CR622" s="474"/>
      <c r="CS622" s="474"/>
      <c r="CT622" s="474"/>
      <c r="CU622" s="474"/>
      <c r="CV622" s="474"/>
      <c r="CW622" s="474"/>
      <c r="CX622" s="474"/>
    </row>
    <row r="623" spans="1:102" x14ac:dyDescent="0.25">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c r="W623" s="474"/>
      <c r="X623" s="474"/>
      <c r="Y623" s="474"/>
      <c r="Z623" s="474"/>
      <c r="AA623" s="474"/>
      <c r="AB623" s="474"/>
      <c r="AC623" s="474"/>
      <c r="AD623" s="474"/>
      <c r="AE623" s="474"/>
      <c r="AF623" s="474"/>
      <c r="AG623" s="474"/>
      <c r="AH623" s="474"/>
      <c r="AI623" s="474"/>
      <c r="AJ623" s="474"/>
      <c r="AK623" s="474"/>
      <c r="AL623" s="474"/>
      <c r="AM623" s="474"/>
      <c r="AN623" s="474"/>
      <c r="AO623" s="474"/>
      <c r="AP623" s="474"/>
      <c r="AQ623" s="474"/>
      <c r="AR623" s="474"/>
      <c r="AS623" s="474"/>
      <c r="AT623" s="474"/>
      <c r="AU623" s="474"/>
      <c r="AV623" s="474"/>
      <c r="AW623" s="474"/>
      <c r="AX623" s="474"/>
      <c r="AY623" s="474"/>
      <c r="AZ623" s="474"/>
      <c r="BA623" s="474"/>
      <c r="BB623" s="474"/>
      <c r="BC623" s="474"/>
      <c r="BD623" s="474"/>
      <c r="BE623" s="474"/>
      <c r="BF623" s="474"/>
      <c r="BG623" s="474"/>
      <c r="BH623" s="474"/>
      <c r="BI623" s="474"/>
      <c r="BJ623" s="474"/>
      <c r="BK623" s="474"/>
      <c r="BL623" s="474"/>
      <c r="BM623" s="474"/>
      <c r="BN623" s="474"/>
      <c r="BO623" s="474"/>
      <c r="BP623" s="474"/>
      <c r="BQ623" s="474"/>
      <c r="BR623" s="474"/>
      <c r="BS623" s="474"/>
      <c r="BT623" s="474"/>
      <c r="BU623" s="474"/>
      <c r="BV623" s="474"/>
      <c r="BW623" s="474"/>
      <c r="BX623" s="474"/>
      <c r="BY623" s="474"/>
      <c r="BZ623" s="474"/>
      <c r="CA623" s="474"/>
      <c r="CB623" s="474"/>
      <c r="CC623" s="474"/>
      <c r="CD623" s="474"/>
      <c r="CE623" s="474"/>
      <c r="CF623" s="474"/>
      <c r="CG623" s="474"/>
      <c r="CH623" s="474"/>
      <c r="CI623" s="474"/>
      <c r="CJ623" s="474"/>
      <c r="CK623" s="474"/>
      <c r="CL623" s="474"/>
      <c r="CM623" s="474"/>
      <c r="CN623" s="474"/>
      <c r="CO623" s="474"/>
      <c r="CP623" s="474"/>
      <c r="CQ623" s="474"/>
      <c r="CR623" s="474"/>
      <c r="CS623" s="474"/>
      <c r="CT623" s="474"/>
      <c r="CU623" s="474"/>
      <c r="CV623" s="474"/>
      <c r="CW623" s="474"/>
      <c r="CX623" s="474"/>
    </row>
    <row r="624" spans="1:102" x14ac:dyDescent="0.25">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c r="W624" s="474"/>
      <c r="X624" s="474"/>
      <c r="Y624" s="474"/>
      <c r="Z624" s="474"/>
      <c r="AA624" s="474"/>
      <c r="AB624" s="474"/>
      <c r="AC624" s="474"/>
      <c r="AD624" s="474"/>
      <c r="AE624" s="474"/>
      <c r="AF624" s="474"/>
      <c r="AG624" s="474"/>
      <c r="AH624" s="474"/>
      <c r="AI624" s="474"/>
      <c r="AJ624" s="474"/>
      <c r="AK624" s="474"/>
      <c r="AL624" s="474"/>
      <c r="AM624" s="474"/>
      <c r="AN624" s="474"/>
      <c r="AO624" s="474"/>
      <c r="AP624" s="474"/>
      <c r="AQ624" s="474"/>
      <c r="AR624" s="474"/>
      <c r="AS624" s="474"/>
      <c r="AT624" s="474"/>
      <c r="AU624" s="474"/>
      <c r="AV624" s="474"/>
      <c r="AW624" s="474"/>
      <c r="AX624" s="474"/>
      <c r="AY624" s="474"/>
      <c r="AZ624" s="474"/>
      <c r="BA624" s="474"/>
      <c r="BB624" s="474"/>
      <c r="BC624" s="474"/>
      <c r="BD624" s="474"/>
      <c r="BE624" s="474"/>
      <c r="BF624" s="474"/>
      <c r="BG624" s="474"/>
      <c r="BH624" s="474"/>
      <c r="BI624" s="474"/>
      <c r="BJ624" s="474"/>
      <c r="BK624" s="474"/>
      <c r="BL624" s="474"/>
      <c r="BM624" s="474"/>
      <c r="BN624" s="474"/>
      <c r="BO624" s="474"/>
      <c r="BP624" s="474"/>
      <c r="BQ624" s="474"/>
      <c r="BR624" s="474"/>
      <c r="BS624" s="474"/>
      <c r="BT624" s="474"/>
      <c r="BU624" s="474"/>
      <c r="BV624" s="474"/>
      <c r="BW624" s="474"/>
      <c r="BX624" s="474"/>
      <c r="BY624" s="474"/>
      <c r="BZ624" s="474"/>
      <c r="CA624" s="474"/>
      <c r="CB624" s="474"/>
      <c r="CC624" s="474"/>
      <c r="CD624" s="474"/>
      <c r="CE624" s="474"/>
      <c r="CF624" s="474"/>
      <c r="CG624" s="474"/>
      <c r="CH624" s="474"/>
      <c r="CI624" s="474"/>
      <c r="CJ624" s="474"/>
      <c r="CK624" s="474"/>
      <c r="CL624" s="474"/>
      <c r="CM624" s="474"/>
      <c r="CN624" s="474"/>
      <c r="CO624" s="474"/>
      <c r="CP624" s="474"/>
      <c r="CQ624" s="474"/>
      <c r="CR624" s="474"/>
      <c r="CS624" s="474"/>
      <c r="CT624" s="474"/>
      <c r="CU624" s="474"/>
      <c r="CV624" s="474"/>
      <c r="CW624" s="474"/>
      <c r="CX624" s="474"/>
    </row>
    <row r="625" spans="1:102" x14ac:dyDescent="0.25">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c r="W625" s="474"/>
      <c r="X625" s="474"/>
      <c r="Y625" s="474"/>
      <c r="Z625" s="474"/>
      <c r="AA625" s="474"/>
      <c r="AB625" s="474"/>
      <c r="AC625" s="474"/>
      <c r="AD625" s="474"/>
      <c r="AE625" s="474"/>
      <c r="AF625" s="474"/>
      <c r="AG625" s="474"/>
      <c r="AH625" s="474"/>
      <c r="AI625" s="474"/>
      <c r="AJ625" s="474"/>
      <c r="AK625" s="474"/>
      <c r="AL625" s="474"/>
      <c r="AM625" s="474"/>
      <c r="AN625" s="474"/>
      <c r="AO625" s="474"/>
      <c r="AP625" s="474"/>
      <c r="AQ625" s="474"/>
      <c r="AR625" s="474"/>
      <c r="AS625" s="474"/>
      <c r="AT625" s="474"/>
      <c r="AU625" s="474"/>
      <c r="AV625" s="474"/>
      <c r="AW625" s="474"/>
      <c r="AX625" s="474"/>
      <c r="AY625" s="474"/>
      <c r="AZ625" s="474"/>
      <c r="BA625" s="474"/>
      <c r="BB625" s="474"/>
      <c r="BC625" s="474"/>
      <c r="BD625" s="474"/>
      <c r="BE625" s="474"/>
      <c r="BF625" s="474"/>
      <c r="BG625" s="474"/>
      <c r="BH625" s="474"/>
      <c r="BI625" s="474"/>
      <c r="BJ625" s="474"/>
      <c r="BK625" s="474"/>
      <c r="BL625" s="474"/>
      <c r="BM625" s="474"/>
      <c r="BN625" s="474"/>
      <c r="BO625" s="474"/>
      <c r="BP625" s="474"/>
      <c r="BQ625" s="474"/>
      <c r="BR625" s="474"/>
      <c r="BS625" s="474"/>
      <c r="BT625" s="474"/>
      <c r="BU625" s="474"/>
      <c r="BV625" s="474"/>
      <c r="BW625" s="474"/>
      <c r="BX625" s="474"/>
      <c r="BY625" s="474"/>
      <c r="BZ625" s="474"/>
      <c r="CA625" s="474"/>
      <c r="CB625" s="474"/>
      <c r="CC625" s="474"/>
      <c r="CD625" s="474"/>
      <c r="CE625" s="474"/>
      <c r="CF625" s="474"/>
      <c r="CG625" s="474"/>
      <c r="CH625" s="474"/>
      <c r="CI625" s="474"/>
      <c r="CJ625" s="474"/>
      <c r="CK625" s="474"/>
      <c r="CL625" s="474"/>
      <c r="CM625" s="474"/>
      <c r="CN625" s="474"/>
      <c r="CO625" s="474"/>
      <c r="CP625" s="474"/>
      <c r="CQ625" s="474"/>
      <c r="CR625" s="474"/>
      <c r="CS625" s="474"/>
      <c r="CT625" s="474"/>
      <c r="CU625" s="474"/>
      <c r="CV625" s="474"/>
      <c r="CW625" s="474"/>
      <c r="CX625" s="474"/>
    </row>
    <row r="626" spans="1:102" x14ac:dyDescent="0.25">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c r="W626" s="474"/>
      <c r="X626" s="474"/>
      <c r="Y626" s="474"/>
      <c r="Z626" s="474"/>
      <c r="AA626" s="474"/>
      <c r="AB626" s="474"/>
      <c r="AC626" s="474"/>
      <c r="AD626" s="474"/>
      <c r="AE626" s="474"/>
      <c r="AF626" s="474"/>
      <c r="AG626" s="474"/>
      <c r="AH626" s="474"/>
      <c r="AI626" s="474"/>
      <c r="AJ626" s="474"/>
      <c r="AK626" s="474"/>
      <c r="AL626" s="474"/>
      <c r="AM626" s="474"/>
      <c r="AN626" s="474"/>
      <c r="AO626" s="474"/>
      <c r="AP626" s="474"/>
      <c r="AQ626" s="474"/>
      <c r="AR626" s="474"/>
      <c r="AS626" s="474"/>
      <c r="AT626" s="474"/>
      <c r="AU626" s="474"/>
      <c r="AV626" s="474"/>
      <c r="AW626" s="474"/>
      <c r="AX626" s="474"/>
      <c r="AY626" s="474"/>
      <c r="AZ626" s="474"/>
      <c r="BA626" s="474"/>
      <c r="BB626" s="474"/>
      <c r="BC626" s="474"/>
      <c r="BD626" s="474"/>
      <c r="BE626" s="474"/>
      <c r="BF626" s="474"/>
      <c r="BG626" s="474"/>
      <c r="BH626" s="474"/>
      <c r="BI626" s="474"/>
      <c r="BJ626" s="474"/>
      <c r="BK626" s="474"/>
      <c r="BL626" s="474"/>
      <c r="BM626" s="474"/>
      <c r="BN626" s="474"/>
      <c r="BO626" s="474"/>
      <c r="BP626" s="474"/>
      <c r="BQ626" s="474"/>
      <c r="BR626" s="474"/>
      <c r="BS626" s="474"/>
      <c r="BT626" s="474"/>
      <c r="BU626" s="474"/>
      <c r="BV626" s="474"/>
      <c r="BW626" s="474"/>
      <c r="BX626" s="474"/>
      <c r="BY626" s="474"/>
      <c r="BZ626" s="474"/>
      <c r="CA626" s="474"/>
      <c r="CB626" s="474"/>
      <c r="CC626" s="474"/>
      <c r="CD626" s="474"/>
      <c r="CE626" s="474"/>
      <c r="CF626" s="474"/>
      <c r="CG626" s="474"/>
      <c r="CH626" s="474"/>
      <c r="CI626" s="474"/>
      <c r="CJ626" s="474"/>
      <c r="CK626" s="474"/>
      <c r="CL626" s="474"/>
      <c r="CM626" s="474"/>
      <c r="CN626" s="474"/>
      <c r="CO626" s="474"/>
      <c r="CP626" s="474"/>
      <c r="CQ626" s="474"/>
      <c r="CR626" s="474"/>
      <c r="CS626" s="474"/>
      <c r="CT626" s="474"/>
      <c r="CU626" s="474"/>
      <c r="CV626" s="474"/>
      <c r="CW626" s="474"/>
      <c r="CX626" s="474"/>
    </row>
    <row r="627" spans="1:102" x14ac:dyDescent="0.25">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c r="W627" s="474"/>
      <c r="X627" s="474"/>
      <c r="Y627" s="474"/>
      <c r="Z627" s="474"/>
      <c r="AA627" s="474"/>
      <c r="AB627" s="474"/>
      <c r="AC627" s="474"/>
      <c r="AD627" s="474"/>
      <c r="AE627" s="474"/>
      <c r="AF627" s="474"/>
      <c r="AG627" s="474"/>
      <c r="AH627" s="474"/>
      <c r="AI627" s="474"/>
      <c r="AJ627" s="474"/>
      <c r="AK627" s="474"/>
      <c r="AL627" s="474"/>
      <c r="AM627" s="474"/>
      <c r="AN627" s="474"/>
      <c r="AO627" s="474"/>
      <c r="AP627" s="474"/>
      <c r="AQ627" s="474"/>
      <c r="AR627" s="474"/>
      <c r="AS627" s="474"/>
      <c r="AT627" s="474"/>
      <c r="AU627" s="474"/>
      <c r="AV627" s="474"/>
      <c r="AW627" s="474"/>
      <c r="AX627" s="474"/>
      <c r="AY627" s="474"/>
      <c r="AZ627" s="474"/>
      <c r="BA627" s="474"/>
      <c r="BB627" s="474"/>
      <c r="BC627" s="474"/>
      <c r="BD627" s="474"/>
      <c r="BE627" s="474"/>
      <c r="BF627" s="474"/>
      <c r="BG627" s="474"/>
      <c r="BH627" s="474"/>
      <c r="BI627" s="474"/>
      <c r="BJ627" s="474"/>
      <c r="BK627" s="474"/>
      <c r="BL627" s="474"/>
      <c r="BM627" s="474"/>
      <c r="BN627" s="474"/>
      <c r="BO627" s="474"/>
      <c r="BP627" s="474"/>
      <c r="BQ627" s="474"/>
      <c r="BR627" s="474"/>
      <c r="BS627" s="474"/>
      <c r="BT627" s="474"/>
      <c r="BU627" s="474"/>
      <c r="BV627" s="474"/>
      <c r="BW627" s="474"/>
      <c r="BX627" s="474"/>
      <c r="BY627" s="474"/>
      <c r="BZ627" s="474"/>
      <c r="CA627" s="474"/>
      <c r="CB627" s="474"/>
      <c r="CC627" s="474"/>
      <c r="CD627" s="474"/>
      <c r="CE627" s="474"/>
      <c r="CF627" s="474"/>
      <c r="CG627" s="474"/>
      <c r="CH627" s="474"/>
      <c r="CI627" s="474"/>
      <c r="CJ627" s="474"/>
      <c r="CK627" s="474"/>
      <c r="CL627" s="474"/>
      <c r="CM627" s="474"/>
      <c r="CN627" s="474"/>
      <c r="CO627" s="474"/>
      <c r="CP627" s="474"/>
      <c r="CQ627" s="474"/>
      <c r="CR627" s="474"/>
      <c r="CS627" s="474"/>
      <c r="CT627" s="474"/>
      <c r="CU627" s="474"/>
      <c r="CV627" s="474"/>
      <c r="CW627" s="474"/>
      <c r="CX627" s="474"/>
    </row>
    <row r="628" spans="1:102" x14ac:dyDescent="0.25">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c r="W628" s="474"/>
      <c r="X628" s="474"/>
      <c r="Y628" s="474"/>
      <c r="Z628" s="474"/>
      <c r="AA628" s="474"/>
      <c r="AB628" s="474"/>
      <c r="AC628" s="474"/>
      <c r="AD628" s="474"/>
      <c r="AE628" s="474"/>
      <c r="AF628" s="474"/>
      <c r="AG628" s="474"/>
      <c r="AH628" s="474"/>
      <c r="AI628" s="474"/>
      <c r="AJ628" s="474"/>
      <c r="AK628" s="474"/>
      <c r="AL628" s="474"/>
      <c r="AM628" s="474"/>
      <c r="AN628" s="474"/>
      <c r="AO628" s="474"/>
      <c r="AP628" s="474"/>
      <c r="AQ628" s="474"/>
      <c r="AR628" s="474"/>
      <c r="AS628" s="474"/>
      <c r="AT628" s="474"/>
      <c r="AU628" s="474"/>
      <c r="AV628" s="474"/>
      <c r="AW628" s="474"/>
      <c r="AX628" s="474"/>
      <c r="AY628" s="474"/>
      <c r="AZ628" s="474"/>
      <c r="BA628" s="474"/>
      <c r="BB628" s="474"/>
      <c r="BC628" s="474"/>
      <c r="BD628" s="474"/>
      <c r="BE628" s="474"/>
      <c r="BF628" s="474"/>
      <c r="BG628" s="474"/>
      <c r="BH628" s="474"/>
      <c r="BI628" s="474"/>
      <c r="BJ628" s="474"/>
      <c r="BK628" s="474"/>
      <c r="BL628" s="474"/>
      <c r="BM628" s="474"/>
      <c r="BN628" s="474"/>
      <c r="BO628" s="474"/>
      <c r="BP628" s="474"/>
      <c r="BQ628" s="474"/>
      <c r="BR628" s="474"/>
      <c r="BS628" s="474"/>
      <c r="BT628" s="474"/>
      <c r="BU628" s="474"/>
      <c r="BV628" s="474"/>
      <c r="BW628" s="474"/>
      <c r="BX628" s="474"/>
      <c r="BY628" s="474"/>
      <c r="BZ628" s="474"/>
      <c r="CA628" s="474"/>
      <c r="CB628" s="474"/>
      <c r="CC628" s="474"/>
      <c r="CD628" s="474"/>
      <c r="CE628" s="474"/>
      <c r="CF628" s="474"/>
      <c r="CG628" s="474"/>
      <c r="CH628" s="474"/>
      <c r="CI628" s="474"/>
      <c r="CJ628" s="474"/>
      <c r="CK628" s="474"/>
      <c r="CL628" s="474"/>
      <c r="CM628" s="474"/>
      <c r="CN628" s="474"/>
      <c r="CO628" s="474"/>
      <c r="CP628" s="474"/>
      <c r="CQ628" s="474"/>
      <c r="CR628" s="474"/>
      <c r="CS628" s="474"/>
      <c r="CT628" s="474"/>
      <c r="CU628" s="474"/>
      <c r="CV628" s="474"/>
      <c r="CW628" s="474"/>
      <c r="CX628" s="474"/>
    </row>
    <row r="629" spans="1:102" x14ac:dyDescent="0.25">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c r="W629" s="474"/>
      <c r="X629" s="474"/>
      <c r="Y629" s="474"/>
      <c r="Z629" s="474"/>
      <c r="AA629" s="474"/>
      <c r="AB629" s="474"/>
      <c r="AC629" s="474"/>
      <c r="AD629" s="474"/>
      <c r="AE629" s="474"/>
      <c r="AF629" s="474"/>
      <c r="AG629" s="474"/>
      <c r="AH629" s="474"/>
      <c r="AI629" s="474"/>
      <c r="AJ629" s="474"/>
      <c r="AK629" s="474"/>
      <c r="AL629" s="474"/>
      <c r="AM629" s="474"/>
      <c r="AN629" s="474"/>
      <c r="AO629" s="474"/>
      <c r="AP629" s="474"/>
      <c r="AQ629" s="474"/>
      <c r="AR629" s="474"/>
      <c r="AS629" s="474"/>
      <c r="AT629" s="474"/>
      <c r="AU629" s="474"/>
      <c r="AV629" s="474"/>
      <c r="AW629" s="474"/>
      <c r="AX629" s="474"/>
      <c r="AY629" s="474"/>
      <c r="AZ629" s="474"/>
      <c r="BA629" s="474"/>
      <c r="BB629" s="474"/>
      <c r="BC629" s="474"/>
      <c r="BD629" s="474"/>
      <c r="BE629" s="474"/>
      <c r="BF629" s="474"/>
      <c r="BG629" s="474"/>
      <c r="BH629" s="474"/>
      <c r="BI629" s="474"/>
      <c r="BJ629" s="474"/>
      <c r="BK629" s="474"/>
      <c r="BL629" s="474"/>
      <c r="BM629" s="474"/>
      <c r="BN629" s="474"/>
      <c r="BO629" s="474"/>
      <c r="BP629" s="474"/>
      <c r="BQ629" s="474"/>
      <c r="BR629" s="474"/>
      <c r="BS629" s="474"/>
      <c r="BT629" s="474"/>
      <c r="BU629" s="474"/>
      <c r="BV629" s="474"/>
      <c r="BW629" s="474"/>
      <c r="BX629" s="474"/>
      <c r="BY629" s="474"/>
      <c r="BZ629" s="474"/>
      <c r="CA629" s="474"/>
      <c r="CB629" s="474"/>
      <c r="CC629" s="474"/>
      <c r="CD629" s="474"/>
      <c r="CE629" s="474"/>
      <c r="CF629" s="474"/>
      <c r="CG629" s="474"/>
      <c r="CH629" s="474"/>
      <c r="CI629" s="474"/>
      <c r="CJ629" s="474"/>
      <c r="CK629" s="474"/>
      <c r="CL629" s="474"/>
      <c r="CM629" s="474"/>
      <c r="CN629" s="474"/>
      <c r="CO629" s="474"/>
      <c r="CP629" s="474"/>
      <c r="CQ629" s="474"/>
      <c r="CR629" s="474"/>
      <c r="CS629" s="474"/>
      <c r="CT629" s="474"/>
      <c r="CU629" s="474"/>
      <c r="CV629" s="474"/>
      <c r="CW629" s="474"/>
      <c r="CX629" s="474"/>
    </row>
    <row r="630" spans="1:102" x14ac:dyDescent="0.25">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c r="W630" s="474"/>
      <c r="X630" s="474"/>
      <c r="Y630" s="474"/>
      <c r="Z630" s="474"/>
      <c r="AA630" s="474"/>
      <c r="AB630" s="474"/>
      <c r="AC630" s="474"/>
      <c r="AD630" s="474"/>
      <c r="AE630" s="474"/>
      <c r="AF630" s="474"/>
      <c r="AG630" s="474"/>
      <c r="AH630" s="474"/>
      <c r="AI630" s="474"/>
      <c r="AJ630" s="474"/>
      <c r="AK630" s="474"/>
      <c r="AL630" s="474"/>
      <c r="AM630" s="474"/>
      <c r="AN630" s="474"/>
      <c r="AO630" s="474"/>
      <c r="AP630" s="474"/>
      <c r="AQ630" s="474"/>
      <c r="AR630" s="474"/>
      <c r="AS630" s="474"/>
      <c r="AT630" s="474"/>
      <c r="AU630" s="474"/>
      <c r="AV630" s="474"/>
      <c r="AW630" s="474"/>
      <c r="AX630" s="474"/>
      <c r="AY630" s="474"/>
      <c r="AZ630" s="474"/>
      <c r="BA630" s="474"/>
      <c r="BB630" s="474"/>
      <c r="BC630" s="474"/>
      <c r="BD630" s="474"/>
      <c r="BE630" s="474"/>
      <c r="BF630" s="474"/>
      <c r="BG630" s="474"/>
      <c r="BH630" s="474"/>
      <c r="BI630" s="474"/>
      <c r="BJ630" s="474"/>
      <c r="BK630" s="474"/>
      <c r="BL630" s="474"/>
      <c r="BM630" s="474"/>
      <c r="BN630" s="474"/>
      <c r="BO630" s="474"/>
      <c r="BP630" s="474"/>
      <c r="BQ630" s="474"/>
      <c r="BR630" s="474"/>
      <c r="BS630" s="474"/>
      <c r="BT630" s="474"/>
      <c r="BU630" s="474"/>
      <c r="BV630" s="474"/>
      <c r="BW630" s="474"/>
      <c r="BX630" s="474"/>
      <c r="BY630" s="474"/>
      <c r="BZ630" s="474"/>
      <c r="CA630" s="474"/>
      <c r="CB630" s="474"/>
      <c r="CC630" s="474"/>
      <c r="CD630" s="474"/>
      <c r="CE630" s="474"/>
      <c r="CF630" s="474"/>
      <c r="CG630" s="474"/>
      <c r="CH630" s="474"/>
      <c r="CI630" s="474"/>
      <c r="CJ630" s="474"/>
      <c r="CK630" s="474"/>
      <c r="CL630" s="474"/>
      <c r="CM630" s="474"/>
      <c r="CN630" s="474"/>
      <c r="CO630" s="474"/>
      <c r="CP630" s="474"/>
      <c r="CQ630" s="474"/>
      <c r="CR630" s="474"/>
      <c r="CS630" s="474"/>
      <c r="CT630" s="474"/>
      <c r="CU630" s="474"/>
      <c r="CV630" s="474"/>
      <c r="CW630" s="474"/>
      <c r="CX630" s="474"/>
    </row>
    <row r="631" spans="1:102" x14ac:dyDescent="0.25">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c r="W631" s="474"/>
      <c r="X631" s="474"/>
      <c r="Y631" s="474"/>
      <c r="Z631" s="474"/>
      <c r="AA631" s="474"/>
      <c r="AB631" s="474"/>
      <c r="AC631" s="474"/>
      <c r="AD631" s="474"/>
      <c r="AE631" s="474"/>
      <c r="AF631" s="474"/>
      <c r="AG631" s="474"/>
      <c r="AH631" s="474"/>
      <c r="AI631" s="474"/>
      <c r="AJ631" s="474"/>
      <c r="AK631" s="474"/>
      <c r="AL631" s="474"/>
      <c r="AM631" s="474"/>
      <c r="AN631" s="474"/>
      <c r="AO631" s="474"/>
      <c r="AP631" s="474"/>
      <c r="AQ631" s="474"/>
      <c r="AR631" s="474"/>
      <c r="AS631" s="474"/>
      <c r="AT631" s="474"/>
      <c r="AU631" s="474"/>
      <c r="AV631" s="474"/>
      <c r="AW631" s="474"/>
      <c r="AX631" s="474"/>
      <c r="AY631" s="474"/>
      <c r="AZ631" s="474"/>
      <c r="BA631" s="474"/>
      <c r="BB631" s="474"/>
      <c r="BC631" s="474"/>
      <c r="BD631" s="474"/>
      <c r="BE631" s="474"/>
      <c r="BF631" s="474"/>
      <c r="BG631" s="474"/>
      <c r="BH631" s="474"/>
      <c r="BI631" s="474"/>
      <c r="BJ631" s="474"/>
      <c r="BK631" s="474"/>
      <c r="BL631" s="474"/>
      <c r="BM631" s="474"/>
      <c r="BN631" s="474"/>
      <c r="BO631" s="474"/>
      <c r="BP631" s="474"/>
      <c r="BQ631" s="474"/>
      <c r="BR631" s="474"/>
      <c r="BS631" s="474"/>
      <c r="BT631" s="474"/>
      <c r="BU631" s="474"/>
      <c r="BV631" s="474"/>
      <c r="BW631" s="474"/>
      <c r="BX631" s="474"/>
      <c r="BY631" s="474"/>
      <c r="BZ631" s="474"/>
      <c r="CA631" s="474"/>
      <c r="CB631" s="474"/>
      <c r="CC631" s="474"/>
      <c r="CD631" s="474"/>
      <c r="CE631" s="474"/>
      <c r="CF631" s="474"/>
      <c r="CG631" s="474"/>
      <c r="CH631" s="474"/>
      <c r="CI631" s="474"/>
      <c r="CJ631" s="474"/>
      <c r="CK631" s="474"/>
      <c r="CL631" s="474"/>
      <c r="CM631" s="474"/>
      <c r="CN631" s="474"/>
      <c r="CO631" s="474"/>
      <c r="CP631" s="474"/>
      <c r="CQ631" s="474"/>
      <c r="CR631" s="474"/>
      <c r="CS631" s="474"/>
      <c r="CT631" s="474"/>
      <c r="CU631" s="474"/>
      <c r="CV631" s="474"/>
      <c r="CW631" s="474"/>
      <c r="CX631" s="474"/>
    </row>
    <row r="632" spans="1:102" x14ac:dyDescent="0.25">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c r="W632" s="474"/>
      <c r="X632" s="474"/>
      <c r="Y632" s="474"/>
      <c r="Z632" s="474"/>
      <c r="AA632" s="474"/>
      <c r="AB632" s="474"/>
      <c r="AC632" s="474"/>
      <c r="AD632" s="474"/>
      <c r="AE632" s="474"/>
      <c r="AF632" s="474"/>
      <c r="AG632" s="474"/>
      <c r="AH632" s="474"/>
      <c r="AI632" s="474"/>
      <c r="AJ632" s="474"/>
      <c r="AK632" s="474"/>
      <c r="AL632" s="474"/>
      <c r="AM632" s="474"/>
      <c r="AN632" s="474"/>
      <c r="AO632" s="474"/>
      <c r="AP632" s="474"/>
      <c r="AQ632" s="474"/>
      <c r="AR632" s="474"/>
      <c r="AS632" s="474"/>
      <c r="AT632" s="474"/>
      <c r="AU632" s="474"/>
      <c r="AV632" s="474"/>
      <c r="AW632" s="474"/>
      <c r="AX632" s="474"/>
      <c r="AY632" s="474"/>
      <c r="AZ632" s="474"/>
      <c r="BA632" s="474"/>
      <c r="BB632" s="474"/>
      <c r="BC632" s="474"/>
      <c r="BD632" s="474"/>
      <c r="BE632" s="474"/>
      <c r="BF632" s="474"/>
      <c r="BG632" s="474"/>
      <c r="BH632" s="474"/>
      <c r="BI632" s="474"/>
      <c r="BJ632" s="474"/>
      <c r="BK632" s="474"/>
      <c r="BL632" s="474"/>
      <c r="BM632" s="474"/>
      <c r="BN632" s="474"/>
      <c r="BO632" s="474"/>
      <c r="BP632" s="474"/>
      <c r="BQ632" s="474"/>
      <c r="BR632" s="474"/>
      <c r="BS632" s="474"/>
      <c r="BT632" s="474"/>
      <c r="BU632" s="474"/>
      <c r="BV632" s="474"/>
      <c r="BW632" s="474"/>
      <c r="BX632" s="474"/>
      <c r="BY632" s="474"/>
      <c r="BZ632" s="474"/>
      <c r="CA632" s="474"/>
      <c r="CB632" s="474"/>
      <c r="CC632" s="474"/>
      <c r="CD632" s="474"/>
      <c r="CE632" s="474"/>
      <c r="CF632" s="474"/>
      <c r="CG632" s="474"/>
      <c r="CH632" s="474"/>
      <c r="CI632" s="474"/>
      <c r="CJ632" s="474"/>
      <c r="CK632" s="474"/>
      <c r="CL632" s="474"/>
      <c r="CM632" s="474"/>
      <c r="CN632" s="474"/>
      <c r="CO632" s="474"/>
      <c r="CP632" s="474"/>
      <c r="CQ632" s="474"/>
      <c r="CR632" s="474"/>
      <c r="CS632" s="474"/>
      <c r="CT632" s="474"/>
      <c r="CU632" s="474"/>
      <c r="CV632" s="474"/>
      <c r="CW632" s="474"/>
      <c r="CX632" s="474"/>
    </row>
    <row r="633" spans="1:102" x14ac:dyDescent="0.25">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c r="W633" s="474"/>
      <c r="X633" s="474"/>
      <c r="Y633" s="474"/>
      <c r="Z633" s="474"/>
      <c r="AA633" s="474"/>
      <c r="AB633" s="474"/>
      <c r="AC633" s="474"/>
      <c r="AD633" s="474"/>
      <c r="AE633" s="474"/>
      <c r="AF633" s="474"/>
      <c r="AG633" s="474"/>
      <c r="AH633" s="474"/>
      <c r="AI633" s="474"/>
      <c r="AJ633" s="474"/>
      <c r="AK633" s="474"/>
      <c r="AL633" s="474"/>
      <c r="AM633" s="474"/>
      <c r="AN633" s="474"/>
      <c r="AO633" s="474"/>
      <c r="AP633" s="474"/>
      <c r="AQ633" s="474"/>
      <c r="AR633" s="474"/>
      <c r="AS633" s="474"/>
      <c r="AT633" s="474"/>
      <c r="AU633" s="474"/>
      <c r="AV633" s="474"/>
      <c r="AW633" s="474"/>
      <c r="AX633" s="474"/>
      <c r="AY633" s="474"/>
      <c r="AZ633" s="474"/>
      <c r="BA633" s="474"/>
      <c r="BB633" s="474"/>
      <c r="BC633" s="474"/>
      <c r="BD633" s="474"/>
      <c r="BE633" s="474"/>
      <c r="BF633" s="474"/>
      <c r="BG633" s="474"/>
      <c r="BH633" s="474"/>
      <c r="BI633" s="474"/>
      <c r="BJ633" s="474"/>
      <c r="BK633" s="474"/>
      <c r="BL633" s="474"/>
      <c r="BM633" s="474"/>
      <c r="BN633" s="474"/>
      <c r="BO633" s="474"/>
      <c r="BP633" s="474"/>
      <c r="BQ633" s="474"/>
      <c r="BR633" s="474"/>
      <c r="BS633" s="474"/>
      <c r="BT633" s="474"/>
      <c r="BU633" s="474"/>
      <c r="BV633" s="474"/>
      <c r="BW633" s="474"/>
      <c r="BX633" s="474"/>
      <c r="BY633" s="474"/>
      <c r="BZ633" s="474"/>
      <c r="CA633" s="474"/>
      <c r="CB633" s="474"/>
      <c r="CC633" s="474"/>
      <c r="CD633" s="474"/>
      <c r="CE633" s="474"/>
      <c r="CF633" s="474"/>
      <c r="CG633" s="474"/>
      <c r="CH633" s="474"/>
      <c r="CI633" s="474"/>
      <c r="CJ633" s="474"/>
      <c r="CK633" s="474"/>
      <c r="CL633" s="474"/>
      <c r="CM633" s="474"/>
      <c r="CN633" s="474"/>
      <c r="CO633" s="474"/>
      <c r="CP633" s="474"/>
      <c r="CQ633" s="474"/>
      <c r="CR633" s="474"/>
      <c r="CS633" s="474"/>
      <c r="CT633" s="474"/>
      <c r="CU633" s="474"/>
      <c r="CV633" s="474"/>
      <c r="CW633" s="474"/>
      <c r="CX633" s="474"/>
    </row>
    <row r="634" spans="1:102" x14ac:dyDescent="0.25">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c r="W634" s="474"/>
      <c r="X634" s="474"/>
      <c r="Y634" s="474"/>
      <c r="Z634" s="474"/>
      <c r="AA634" s="474"/>
      <c r="AB634" s="474"/>
      <c r="AC634" s="474"/>
      <c r="AD634" s="474"/>
      <c r="AE634" s="474"/>
      <c r="AF634" s="474"/>
      <c r="AG634" s="474"/>
      <c r="AH634" s="474"/>
      <c r="AI634" s="474"/>
      <c r="AJ634" s="474"/>
      <c r="AK634" s="474"/>
      <c r="AL634" s="474"/>
      <c r="AM634" s="474"/>
      <c r="AN634" s="474"/>
      <c r="AO634" s="474"/>
      <c r="AP634" s="474"/>
      <c r="AQ634" s="474"/>
      <c r="AR634" s="474"/>
      <c r="AS634" s="474"/>
      <c r="AT634" s="474"/>
      <c r="AU634" s="474"/>
      <c r="AV634" s="474"/>
      <c r="AW634" s="474"/>
      <c r="AX634" s="474"/>
      <c r="AY634" s="474"/>
      <c r="AZ634" s="474"/>
      <c r="BA634" s="474"/>
      <c r="BB634" s="474"/>
      <c r="BC634" s="474"/>
      <c r="BD634" s="474"/>
      <c r="BE634" s="474"/>
      <c r="BF634" s="474"/>
      <c r="BG634" s="474"/>
      <c r="BH634" s="474"/>
      <c r="BI634" s="474"/>
      <c r="BJ634" s="474"/>
      <c r="BK634" s="474"/>
      <c r="BL634" s="474"/>
      <c r="BM634" s="474"/>
      <c r="BN634" s="474"/>
      <c r="BO634" s="474"/>
      <c r="BP634" s="474"/>
      <c r="BQ634" s="474"/>
      <c r="BR634" s="474"/>
      <c r="BS634" s="474"/>
      <c r="BT634" s="474"/>
      <c r="BU634" s="474"/>
      <c r="BV634" s="474"/>
      <c r="BW634" s="474"/>
      <c r="BX634" s="474"/>
      <c r="BY634" s="474"/>
      <c r="BZ634" s="474"/>
      <c r="CA634" s="474"/>
      <c r="CB634" s="474"/>
      <c r="CC634" s="474"/>
      <c r="CD634" s="474"/>
      <c r="CE634" s="474"/>
      <c r="CF634" s="474"/>
      <c r="CG634" s="474"/>
      <c r="CH634" s="474"/>
      <c r="CI634" s="474"/>
      <c r="CJ634" s="474"/>
      <c r="CK634" s="474"/>
      <c r="CL634" s="474"/>
      <c r="CM634" s="474"/>
      <c r="CN634" s="474"/>
      <c r="CO634" s="474"/>
      <c r="CP634" s="474"/>
      <c r="CQ634" s="474"/>
      <c r="CR634" s="474"/>
      <c r="CS634" s="474"/>
      <c r="CT634" s="474"/>
      <c r="CU634" s="474"/>
      <c r="CV634" s="474"/>
      <c r="CW634" s="474"/>
      <c r="CX634" s="474"/>
    </row>
    <row r="635" spans="1:102" x14ac:dyDescent="0.25">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c r="W635" s="474"/>
      <c r="X635" s="474"/>
      <c r="Y635" s="474"/>
      <c r="Z635" s="474"/>
      <c r="AA635" s="474"/>
      <c r="AB635" s="474"/>
      <c r="AC635" s="474"/>
      <c r="AD635" s="474"/>
      <c r="AE635" s="474"/>
      <c r="AF635" s="474"/>
      <c r="AG635" s="474"/>
      <c r="AH635" s="474"/>
      <c r="AI635" s="474"/>
      <c r="AJ635" s="474"/>
      <c r="AK635" s="474"/>
      <c r="AL635" s="474"/>
      <c r="AM635" s="474"/>
      <c r="AN635" s="474"/>
      <c r="AO635" s="474"/>
      <c r="AP635" s="474"/>
      <c r="AQ635" s="474"/>
      <c r="AR635" s="474"/>
      <c r="AS635" s="474"/>
      <c r="AT635" s="474"/>
      <c r="AU635" s="474"/>
      <c r="AV635" s="474"/>
      <c r="AW635" s="474"/>
      <c r="AX635" s="474"/>
      <c r="AY635" s="474"/>
      <c r="AZ635" s="474"/>
      <c r="BA635" s="474"/>
      <c r="BB635" s="474"/>
      <c r="BC635" s="474"/>
      <c r="BD635" s="474"/>
      <c r="BE635" s="474"/>
      <c r="BF635" s="474"/>
      <c r="BG635" s="474"/>
      <c r="BH635" s="474"/>
      <c r="BI635" s="474"/>
      <c r="BJ635" s="474"/>
      <c r="BK635" s="474"/>
      <c r="BL635" s="474"/>
      <c r="BM635" s="474"/>
      <c r="BN635" s="474"/>
      <c r="BO635" s="474"/>
      <c r="BP635" s="474"/>
      <c r="BQ635" s="474"/>
      <c r="BR635" s="474"/>
      <c r="BS635" s="474"/>
      <c r="BT635" s="474"/>
      <c r="BU635" s="474"/>
      <c r="BV635" s="474"/>
      <c r="BW635" s="474"/>
      <c r="BX635" s="474"/>
      <c r="BY635" s="474"/>
      <c r="BZ635" s="474"/>
      <c r="CA635" s="474"/>
      <c r="CB635" s="474"/>
      <c r="CC635" s="474"/>
      <c r="CD635" s="474"/>
      <c r="CE635" s="474"/>
      <c r="CF635" s="474"/>
      <c r="CG635" s="474"/>
      <c r="CH635" s="474"/>
      <c r="CI635" s="474"/>
      <c r="CJ635" s="474"/>
      <c r="CK635" s="474"/>
      <c r="CL635" s="474"/>
      <c r="CM635" s="474"/>
      <c r="CN635" s="474"/>
      <c r="CO635" s="474"/>
      <c r="CP635" s="474"/>
      <c r="CQ635" s="474"/>
      <c r="CR635" s="474"/>
      <c r="CS635" s="474"/>
      <c r="CT635" s="474"/>
      <c r="CU635" s="474"/>
      <c r="CV635" s="474"/>
      <c r="CW635" s="474"/>
      <c r="CX635" s="474"/>
    </row>
    <row r="636" spans="1:102" x14ac:dyDescent="0.25">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c r="W636" s="474"/>
      <c r="X636" s="474"/>
      <c r="Y636" s="474"/>
      <c r="Z636" s="474"/>
      <c r="AA636" s="474"/>
      <c r="AB636" s="474"/>
      <c r="AC636" s="474"/>
      <c r="AD636" s="474"/>
      <c r="AE636" s="474"/>
      <c r="AF636" s="474"/>
      <c r="AG636" s="474"/>
      <c r="AH636" s="474"/>
      <c r="AI636" s="474"/>
      <c r="AJ636" s="474"/>
      <c r="AK636" s="474"/>
      <c r="AL636" s="474"/>
      <c r="AM636" s="474"/>
      <c r="AN636" s="474"/>
      <c r="AO636" s="474"/>
      <c r="AP636" s="474"/>
      <c r="AQ636" s="474"/>
      <c r="AR636" s="474"/>
      <c r="AS636" s="474"/>
      <c r="AT636" s="474"/>
      <c r="AU636" s="474"/>
      <c r="AV636" s="474"/>
      <c r="AW636" s="474"/>
      <c r="AX636" s="474"/>
      <c r="AY636" s="474"/>
      <c r="AZ636" s="474"/>
      <c r="BA636" s="474"/>
      <c r="BB636" s="474"/>
      <c r="BC636" s="474"/>
      <c r="BD636" s="474"/>
      <c r="BE636" s="474"/>
      <c r="BF636" s="474"/>
      <c r="BG636" s="474"/>
      <c r="BH636" s="474"/>
      <c r="BI636" s="474"/>
      <c r="BJ636" s="474"/>
      <c r="BK636" s="474"/>
      <c r="BL636" s="474"/>
      <c r="BM636" s="474"/>
      <c r="BN636" s="474"/>
      <c r="BO636" s="474"/>
      <c r="BP636" s="474"/>
      <c r="BQ636" s="474"/>
      <c r="BR636" s="474"/>
      <c r="BS636" s="474"/>
      <c r="BT636" s="474"/>
      <c r="BU636" s="474"/>
      <c r="BV636" s="474"/>
      <c r="BW636" s="474"/>
      <c r="BX636" s="474"/>
      <c r="BY636" s="474"/>
      <c r="BZ636" s="474"/>
      <c r="CA636" s="474"/>
      <c r="CB636" s="474"/>
      <c r="CC636" s="474"/>
      <c r="CD636" s="474"/>
      <c r="CE636" s="474"/>
      <c r="CF636" s="474"/>
      <c r="CG636" s="474"/>
      <c r="CH636" s="474"/>
      <c r="CI636" s="474"/>
      <c r="CJ636" s="474"/>
      <c r="CK636" s="474"/>
      <c r="CL636" s="474"/>
      <c r="CM636" s="474"/>
      <c r="CN636" s="474"/>
      <c r="CO636" s="474"/>
      <c r="CP636" s="474"/>
      <c r="CQ636" s="474"/>
      <c r="CR636" s="474"/>
      <c r="CS636" s="474"/>
      <c r="CT636" s="474"/>
      <c r="CU636" s="474"/>
      <c r="CV636" s="474"/>
      <c r="CW636" s="474"/>
      <c r="CX636" s="474"/>
    </row>
    <row r="637" spans="1:102" x14ac:dyDescent="0.25">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c r="W637" s="474"/>
      <c r="X637" s="474"/>
      <c r="Y637" s="474"/>
      <c r="Z637" s="474"/>
      <c r="AA637" s="474"/>
      <c r="AB637" s="474"/>
      <c r="AC637" s="474"/>
      <c r="AD637" s="474"/>
      <c r="AE637" s="474"/>
      <c r="AF637" s="474"/>
      <c r="AG637" s="474"/>
      <c r="AH637" s="474"/>
      <c r="AI637" s="474"/>
      <c r="AJ637" s="474"/>
      <c r="AK637" s="474"/>
      <c r="AL637" s="474"/>
      <c r="AM637" s="474"/>
      <c r="AN637" s="474"/>
      <c r="AO637" s="474"/>
      <c r="AP637" s="474"/>
      <c r="AQ637" s="474"/>
      <c r="AR637" s="474"/>
      <c r="AS637" s="474"/>
      <c r="AT637" s="474"/>
      <c r="AU637" s="474"/>
      <c r="AV637" s="474"/>
      <c r="AW637" s="474"/>
      <c r="AX637" s="474"/>
      <c r="AY637" s="474"/>
      <c r="AZ637" s="474"/>
      <c r="BA637" s="474"/>
      <c r="BB637" s="474"/>
      <c r="BC637" s="474"/>
      <c r="BD637" s="474"/>
      <c r="BE637" s="474"/>
      <c r="BF637" s="474"/>
      <c r="BG637" s="474"/>
      <c r="BH637" s="474"/>
      <c r="BI637" s="474"/>
      <c r="BJ637" s="474"/>
      <c r="BK637" s="474"/>
      <c r="BL637" s="474"/>
      <c r="BM637" s="474"/>
      <c r="BN637" s="474"/>
      <c r="BO637" s="474"/>
      <c r="BP637" s="474"/>
      <c r="BQ637" s="474"/>
      <c r="BR637" s="474"/>
      <c r="BS637" s="474"/>
      <c r="BT637" s="474"/>
      <c r="BU637" s="474"/>
      <c r="BV637" s="474"/>
      <c r="BW637" s="474"/>
      <c r="BX637" s="474"/>
      <c r="BY637" s="474"/>
      <c r="BZ637" s="474"/>
      <c r="CA637" s="474"/>
      <c r="CB637" s="474"/>
      <c r="CC637" s="474"/>
      <c r="CD637" s="474"/>
      <c r="CE637" s="474"/>
      <c r="CF637" s="474"/>
      <c r="CG637" s="474"/>
      <c r="CH637" s="474"/>
      <c r="CI637" s="474"/>
      <c r="CJ637" s="474"/>
      <c r="CK637" s="474"/>
      <c r="CL637" s="474"/>
      <c r="CM637" s="474"/>
      <c r="CN637" s="474"/>
      <c r="CO637" s="474"/>
      <c r="CP637" s="474"/>
      <c r="CQ637" s="474"/>
      <c r="CR637" s="474"/>
      <c r="CS637" s="474"/>
      <c r="CT637" s="474"/>
      <c r="CU637" s="474"/>
      <c r="CV637" s="474"/>
      <c r="CW637" s="474"/>
      <c r="CX637" s="474"/>
    </row>
    <row r="638" spans="1:102" x14ac:dyDescent="0.25">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c r="W638" s="474"/>
      <c r="X638" s="474"/>
      <c r="Y638" s="474"/>
      <c r="Z638" s="474"/>
      <c r="AA638" s="474"/>
      <c r="AB638" s="474"/>
      <c r="AC638" s="474"/>
      <c r="AD638" s="474"/>
      <c r="AE638" s="474"/>
      <c r="AF638" s="474"/>
      <c r="AG638" s="474"/>
      <c r="AH638" s="474"/>
      <c r="AI638" s="474"/>
      <c r="AJ638" s="474"/>
      <c r="AK638" s="474"/>
      <c r="AL638" s="474"/>
      <c r="AM638" s="474"/>
      <c r="AN638" s="474"/>
      <c r="AO638" s="474"/>
      <c r="AP638" s="474"/>
      <c r="AQ638" s="474"/>
      <c r="AR638" s="474"/>
      <c r="AS638" s="474"/>
      <c r="AT638" s="474"/>
      <c r="AU638" s="474"/>
      <c r="AV638" s="474"/>
      <c r="AW638" s="474"/>
      <c r="AX638" s="474"/>
      <c r="AY638" s="474"/>
      <c r="AZ638" s="474"/>
      <c r="BA638" s="474"/>
      <c r="BB638" s="474"/>
      <c r="BC638" s="474"/>
      <c r="BD638" s="474"/>
      <c r="BE638" s="474"/>
      <c r="BF638" s="474"/>
      <c r="BG638" s="474"/>
      <c r="BH638" s="474"/>
      <c r="BI638" s="474"/>
      <c r="BJ638" s="474"/>
      <c r="BK638" s="474"/>
      <c r="BL638" s="474"/>
      <c r="BM638" s="474"/>
      <c r="BN638" s="474"/>
      <c r="BO638" s="474"/>
      <c r="BP638" s="474"/>
      <c r="BQ638" s="474"/>
      <c r="BR638" s="474"/>
      <c r="BS638" s="474"/>
      <c r="BT638" s="474"/>
      <c r="BU638" s="474"/>
      <c r="BV638" s="474"/>
      <c r="BW638" s="474"/>
      <c r="BX638" s="474"/>
      <c r="BY638" s="474"/>
      <c r="BZ638" s="474"/>
      <c r="CA638" s="474"/>
      <c r="CB638" s="474"/>
      <c r="CC638" s="474"/>
      <c r="CD638" s="474"/>
      <c r="CE638" s="474"/>
      <c r="CF638" s="474"/>
      <c r="CG638" s="474"/>
      <c r="CH638" s="474"/>
      <c r="CI638" s="474"/>
      <c r="CJ638" s="474"/>
      <c r="CK638" s="474"/>
      <c r="CL638" s="474"/>
      <c r="CM638" s="474"/>
      <c r="CN638" s="474"/>
      <c r="CO638" s="474"/>
      <c r="CP638" s="474"/>
      <c r="CQ638" s="474"/>
      <c r="CR638" s="474"/>
      <c r="CS638" s="474"/>
      <c r="CT638" s="474"/>
      <c r="CU638" s="474"/>
      <c r="CV638" s="474"/>
      <c r="CW638" s="474"/>
      <c r="CX638" s="474"/>
    </row>
    <row r="639" spans="1:102" x14ac:dyDescent="0.25">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c r="W639" s="474"/>
      <c r="X639" s="474"/>
      <c r="Y639" s="474"/>
      <c r="Z639" s="474"/>
      <c r="AA639" s="474"/>
      <c r="AB639" s="474"/>
      <c r="AC639" s="474"/>
      <c r="AD639" s="474"/>
      <c r="AE639" s="474"/>
      <c r="AF639" s="474"/>
      <c r="AG639" s="474"/>
      <c r="AH639" s="474"/>
      <c r="AI639" s="474"/>
      <c r="AJ639" s="474"/>
      <c r="AK639" s="474"/>
      <c r="AL639" s="474"/>
      <c r="AM639" s="474"/>
      <c r="AN639" s="474"/>
      <c r="AO639" s="474"/>
      <c r="AP639" s="474"/>
      <c r="AQ639" s="474"/>
      <c r="AR639" s="474"/>
      <c r="AS639" s="474"/>
      <c r="AT639" s="474"/>
      <c r="AU639" s="474"/>
      <c r="AV639" s="474"/>
      <c r="AW639" s="474"/>
      <c r="AX639" s="474"/>
      <c r="AY639" s="474"/>
      <c r="AZ639" s="474"/>
      <c r="BA639" s="474"/>
      <c r="BB639" s="474"/>
      <c r="BC639" s="474"/>
      <c r="BD639" s="474"/>
      <c r="BE639" s="474"/>
      <c r="BF639" s="474"/>
      <c r="BG639" s="474"/>
      <c r="BH639" s="474"/>
      <c r="BI639" s="474"/>
      <c r="BJ639" s="474"/>
      <c r="BK639" s="474"/>
      <c r="BL639" s="474"/>
      <c r="BM639" s="474"/>
      <c r="BN639" s="474"/>
      <c r="BO639" s="474"/>
      <c r="BP639" s="474"/>
      <c r="BQ639" s="474"/>
      <c r="BR639" s="474"/>
      <c r="BS639" s="474"/>
      <c r="BT639" s="474"/>
      <c r="BU639" s="474"/>
      <c r="BV639" s="474"/>
      <c r="BW639" s="474"/>
      <c r="BX639" s="474"/>
      <c r="BY639" s="474"/>
      <c r="BZ639" s="474"/>
      <c r="CA639" s="474"/>
      <c r="CB639" s="474"/>
      <c r="CC639" s="474"/>
      <c r="CD639" s="474"/>
      <c r="CE639" s="474"/>
      <c r="CF639" s="474"/>
      <c r="CG639" s="474"/>
      <c r="CH639" s="474"/>
      <c r="CI639" s="474"/>
      <c r="CJ639" s="474"/>
      <c r="CK639" s="474"/>
      <c r="CL639" s="474"/>
      <c r="CM639" s="474"/>
      <c r="CN639" s="474"/>
      <c r="CO639" s="474"/>
      <c r="CP639" s="474"/>
      <c r="CQ639" s="474"/>
      <c r="CR639" s="474"/>
      <c r="CS639" s="474"/>
      <c r="CT639" s="474"/>
      <c r="CU639" s="474"/>
      <c r="CV639" s="474"/>
      <c r="CW639" s="474"/>
      <c r="CX639" s="474"/>
    </row>
    <row r="640" spans="1:102" x14ac:dyDescent="0.25">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c r="W640" s="474"/>
      <c r="X640" s="474"/>
      <c r="Y640" s="474"/>
      <c r="Z640" s="474"/>
      <c r="AA640" s="474"/>
      <c r="AB640" s="474"/>
      <c r="AC640" s="474"/>
      <c r="AD640" s="474"/>
      <c r="AE640" s="474"/>
      <c r="AF640" s="474"/>
      <c r="AG640" s="474"/>
      <c r="AH640" s="474"/>
      <c r="AI640" s="474"/>
      <c r="AJ640" s="474"/>
      <c r="AK640" s="474"/>
      <c r="AL640" s="474"/>
      <c r="AM640" s="474"/>
      <c r="AN640" s="474"/>
      <c r="AO640" s="474"/>
      <c r="AP640" s="474"/>
      <c r="AQ640" s="474"/>
      <c r="AR640" s="474"/>
      <c r="AS640" s="474"/>
      <c r="AT640" s="474"/>
      <c r="AU640" s="474"/>
      <c r="AV640" s="474"/>
      <c r="AW640" s="474"/>
      <c r="AX640" s="474"/>
      <c r="AY640" s="474"/>
      <c r="AZ640" s="474"/>
      <c r="BA640" s="474"/>
      <c r="BB640" s="474"/>
      <c r="BC640" s="474"/>
      <c r="BD640" s="474"/>
      <c r="BE640" s="474"/>
      <c r="BF640" s="474"/>
      <c r="BG640" s="474"/>
      <c r="BH640" s="474"/>
      <c r="BI640" s="474"/>
      <c r="BJ640" s="474"/>
      <c r="BK640" s="474"/>
      <c r="BL640" s="474"/>
      <c r="BM640" s="474"/>
      <c r="BN640" s="474"/>
      <c r="BO640" s="474"/>
      <c r="BP640" s="474"/>
      <c r="BQ640" s="474"/>
      <c r="BR640" s="474"/>
      <c r="BS640" s="474"/>
      <c r="BT640" s="474"/>
      <c r="BU640" s="474"/>
      <c r="BV640" s="474"/>
      <c r="BW640" s="474"/>
      <c r="BX640" s="474"/>
      <c r="BY640" s="474"/>
      <c r="BZ640" s="474"/>
      <c r="CA640" s="474"/>
      <c r="CB640" s="474"/>
      <c r="CC640" s="474"/>
      <c r="CD640" s="474"/>
      <c r="CE640" s="474"/>
      <c r="CF640" s="474"/>
      <c r="CG640" s="474"/>
      <c r="CH640" s="474"/>
      <c r="CI640" s="474"/>
      <c r="CJ640" s="474"/>
      <c r="CK640" s="474"/>
      <c r="CL640" s="474"/>
      <c r="CM640" s="474"/>
      <c r="CN640" s="474"/>
      <c r="CO640" s="474"/>
      <c r="CP640" s="474"/>
      <c r="CQ640" s="474"/>
      <c r="CR640" s="474"/>
      <c r="CS640" s="474"/>
      <c r="CT640" s="474"/>
      <c r="CU640" s="474"/>
      <c r="CV640" s="474"/>
      <c r="CW640" s="474"/>
      <c r="CX640" s="474"/>
    </row>
    <row r="641" spans="1:102" x14ac:dyDescent="0.25">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c r="W641" s="474"/>
      <c r="X641" s="474"/>
      <c r="Y641" s="474"/>
      <c r="Z641" s="474"/>
      <c r="AA641" s="474"/>
      <c r="AB641" s="474"/>
      <c r="AC641" s="474"/>
      <c r="AD641" s="474"/>
      <c r="AE641" s="474"/>
      <c r="AF641" s="474"/>
      <c r="AG641" s="474"/>
      <c r="AH641" s="474"/>
      <c r="AI641" s="474"/>
      <c r="AJ641" s="474"/>
      <c r="AK641" s="474"/>
      <c r="AL641" s="474"/>
      <c r="AM641" s="474"/>
      <c r="AN641" s="474"/>
      <c r="AO641" s="474"/>
      <c r="AP641" s="474"/>
      <c r="AQ641" s="474"/>
      <c r="AR641" s="474"/>
      <c r="AS641" s="474"/>
      <c r="AT641" s="474"/>
      <c r="AU641" s="474"/>
      <c r="AV641" s="474"/>
      <c r="AW641" s="474"/>
      <c r="AX641" s="474"/>
      <c r="AY641" s="474"/>
      <c r="AZ641" s="474"/>
      <c r="BA641" s="474"/>
      <c r="BB641" s="474"/>
      <c r="BC641" s="474"/>
      <c r="BD641" s="474"/>
      <c r="BE641" s="474"/>
      <c r="BF641" s="474"/>
      <c r="BG641" s="474"/>
      <c r="BH641" s="474"/>
      <c r="BI641" s="474"/>
      <c r="BJ641" s="474"/>
      <c r="BK641" s="474"/>
      <c r="BL641" s="474"/>
      <c r="BM641" s="474"/>
      <c r="BN641" s="474"/>
      <c r="BO641" s="474"/>
      <c r="BP641" s="474"/>
      <c r="BQ641" s="474"/>
      <c r="BR641" s="474"/>
      <c r="BS641" s="474"/>
      <c r="BT641" s="474"/>
      <c r="BU641" s="474"/>
      <c r="BV641" s="474"/>
      <c r="BW641" s="474"/>
      <c r="BX641" s="474"/>
      <c r="BY641" s="474"/>
      <c r="BZ641" s="474"/>
      <c r="CA641" s="474"/>
      <c r="CB641" s="474"/>
      <c r="CC641" s="474"/>
      <c r="CD641" s="474"/>
      <c r="CE641" s="474"/>
      <c r="CF641" s="474"/>
      <c r="CG641" s="474"/>
      <c r="CH641" s="474"/>
      <c r="CI641" s="474"/>
      <c r="CJ641" s="474"/>
      <c r="CK641" s="474"/>
      <c r="CL641" s="474"/>
      <c r="CM641" s="474"/>
      <c r="CN641" s="474"/>
      <c r="CO641" s="474"/>
      <c r="CP641" s="474"/>
      <c r="CQ641" s="474"/>
      <c r="CR641" s="474"/>
      <c r="CS641" s="474"/>
      <c r="CT641" s="474"/>
      <c r="CU641" s="474"/>
      <c r="CV641" s="474"/>
      <c r="CW641" s="474"/>
      <c r="CX641" s="474"/>
    </row>
    <row r="642" spans="1:102" x14ac:dyDescent="0.25">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c r="W642" s="474"/>
      <c r="X642" s="474"/>
      <c r="Y642" s="474"/>
      <c r="Z642" s="474"/>
      <c r="AA642" s="474"/>
      <c r="AB642" s="474"/>
      <c r="AC642" s="474"/>
      <c r="AD642" s="474"/>
      <c r="AE642" s="474"/>
      <c r="AF642" s="474"/>
      <c r="AG642" s="474"/>
      <c r="AH642" s="474"/>
      <c r="AI642" s="474"/>
      <c r="AJ642" s="474"/>
      <c r="AK642" s="474"/>
      <c r="AL642" s="474"/>
      <c r="AM642" s="474"/>
      <c r="AN642" s="474"/>
      <c r="AO642" s="474"/>
      <c r="AP642" s="474"/>
      <c r="AQ642" s="474"/>
      <c r="AR642" s="474"/>
      <c r="AS642" s="474"/>
      <c r="AT642" s="474"/>
      <c r="AU642" s="474"/>
      <c r="AV642" s="474"/>
      <c r="AW642" s="474"/>
      <c r="AX642" s="474"/>
      <c r="AY642" s="474"/>
      <c r="AZ642" s="474"/>
      <c r="BA642" s="474"/>
      <c r="BB642" s="474"/>
      <c r="BC642" s="474"/>
      <c r="BD642" s="474"/>
      <c r="BE642" s="474"/>
      <c r="BF642" s="474"/>
      <c r="BG642" s="474"/>
      <c r="BH642" s="474"/>
      <c r="BI642" s="474"/>
      <c r="BJ642" s="474"/>
      <c r="BK642" s="474"/>
      <c r="BL642" s="474"/>
      <c r="BM642" s="474"/>
      <c r="BN642" s="474"/>
      <c r="BO642" s="474"/>
      <c r="BP642" s="474"/>
      <c r="BQ642" s="474"/>
      <c r="BR642" s="474"/>
      <c r="BS642" s="474"/>
      <c r="BT642" s="474"/>
      <c r="BU642" s="474"/>
      <c r="BV642" s="474"/>
      <c r="BW642" s="474"/>
      <c r="BX642" s="474"/>
      <c r="BY642" s="474"/>
      <c r="BZ642" s="474"/>
      <c r="CA642" s="474"/>
      <c r="CB642" s="474"/>
      <c r="CC642" s="474"/>
      <c r="CD642" s="474"/>
      <c r="CE642" s="474"/>
      <c r="CF642" s="474"/>
      <c r="CG642" s="474"/>
      <c r="CH642" s="474"/>
      <c r="CI642" s="474"/>
      <c r="CJ642" s="474"/>
      <c r="CK642" s="474"/>
      <c r="CL642" s="474"/>
      <c r="CM642" s="474"/>
      <c r="CN642" s="474"/>
      <c r="CO642" s="474"/>
      <c r="CP642" s="474"/>
      <c r="CQ642" s="474"/>
      <c r="CR642" s="474"/>
      <c r="CS642" s="474"/>
      <c r="CT642" s="474"/>
      <c r="CU642" s="474"/>
      <c r="CV642" s="474"/>
      <c r="CW642" s="474"/>
      <c r="CX642" s="474"/>
    </row>
    <row r="643" spans="1:102" x14ac:dyDescent="0.25">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c r="W643" s="474"/>
      <c r="X643" s="474"/>
      <c r="Y643" s="474"/>
      <c r="Z643" s="474"/>
      <c r="AA643" s="474"/>
      <c r="AB643" s="474"/>
      <c r="AC643" s="474"/>
      <c r="AD643" s="474"/>
      <c r="AE643" s="474"/>
      <c r="AF643" s="474"/>
      <c r="AG643" s="474"/>
      <c r="AH643" s="474"/>
      <c r="AI643" s="474"/>
      <c r="AJ643" s="474"/>
      <c r="AK643" s="474"/>
      <c r="AL643" s="474"/>
      <c r="AM643" s="474"/>
      <c r="AN643" s="474"/>
      <c r="AO643" s="474"/>
      <c r="AP643" s="474"/>
      <c r="AQ643" s="474"/>
      <c r="AR643" s="474"/>
      <c r="AS643" s="474"/>
      <c r="AT643" s="474"/>
      <c r="AU643" s="474"/>
      <c r="AV643" s="474"/>
      <c r="AW643" s="474"/>
      <c r="AX643" s="474"/>
      <c r="AY643" s="474"/>
      <c r="AZ643" s="474"/>
      <c r="BA643" s="474"/>
      <c r="BB643" s="474"/>
      <c r="BC643" s="474"/>
      <c r="BD643" s="474"/>
      <c r="BE643" s="474"/>
      <c r="BF643" s="474"/>
      <c r="BG643" s="474"/>
      <c r="BH643" s="474"/>
      <c r="BI643" s="474"/>
      <c r="BJ643" s="474"/>
      <c r="BK643" s="474"/>
      <c r="BL643" s="474"/>
      <c r="BM643" s="474"/>
      <c r="BN643" s="474"/>
      <c r="BO643" s="474"/>
      <c r="BP643" s="474"/>
      <c r="BQ643" s="474"/>
      <c r="BR643" s="474"/>
      <c r="BS643" s="474"/>
      <c r="BT643" s="474"/>
      <c r="BU643" s="474"/>
      <c r="BV643" s="474"/>
      <c r="BW643" s="474"/>
      <c r="BX643" s="474"/>
      <c r="BY643" s="474"/>
      <c r="BZ643" s="474"/>
      <c r="CA643" s="474"/>
      <c r="CB643" s="474"/>
      <c r="CC643" s="474"/>
      <c r="CD643" s="474"/>
      <c r="CE643" s="474"/>
      <c r="CF643" s="474"/>
      <c r="CG643" s="474"/>
      <c r="CH643" s="474"/>
      <c r="CI643" s="474"/>
      <c r="CJ643" s="474"/>
      <c r="CK643" s="474"/>
      <c r="CL643" s="474"/>
      <c r="CM643" s="474"/>
      <c r="CN643" s="474"/>
      <c r="CO643" s="474"/>
      <c r="CP643" s="474"/>
      <c r="CQ643" s="474"/>
      <c r="CR643" s="474"/>
      <c r="CS643" s="474"/>
      <c r="CT643" s="474"/>
      <c r="CU643" s="474"/>
      <c r="CV643" s="474"/>
      <c r="CW643" s="474"/>
      <c r="CX643" s="474"/>
    </row>
    <row r="644" spans="1:102" x14ac:dyDescent="0.25">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c r="W644" s="474"/>
      <c r="X644" s="474"/>
      <c r="Y644" s="474"/>
      <c r="Z644" s="474"/>
      <c r="AA644" s="474"/>
      <c r="AB644" s="474"/>
      <c r="AC644" s="474"/>
      <c r="AD644" s="474"/>
      <c r="AE644" s="474"/>
      <c r="AF644" s="474"/>
      <c r="AG644" s="474"/>
      <c r="AH644" s="474"/>
      <c r="AI644" s="474"/>
      <c r="AJ644" s="474"/>
      <c r="AK644" s="474"/>
      <c r="AL644" s="474"/>
      <c r="AM644" s="474"/>
      <c r="AN644" s="474"/>
      <c r="AO644" s="474"/>
      <c r="AP644" s="474"/>
      <c r="AQ644" s="474"/>
      <c r="AR644" s="474"/>
      <c r="AS644" s="474"/>
      <c r="AT644" s="474"/>
      <c r="AU644" s="474"/>
      <c r="AV644" s="474"/>
      <c r="AW644" s="474"/>
      <c r="AX644" s="474"/>
      <c r="AY644" s="474"/>
      <c r="AZ644" s="474"/>
      <c r="BA644" s="474"/>
      <c r="BB644" s="474"/>
      <c r="BC644" s="474"/>
      <c r="BD644" s="474"/>
      <c r="BE644" s="474"/>
      <c r="BF644" s="474"/>
      <c r="BG644" s="474"/>
      <c r="BH644" s="474"/>
      <c r="BI644" s="474"/>
      <c r="BJ644" s="474"/>
      <c r="BK644" s="474"/>
      <c r="BL644" s="474"/>
      <c r="BM644" s="474"/>
      <c r="BN644" s="474"/>
      <c r="BO644" s="474"/>
      <c r="BP644" s="474"/>
      <c r="BQ644" s="474"/>
      <c r="BR644" s="474"/>
      <c r="BS644" s="474"/>
      <c r="BT644" s="474"/>
      <c r="BU644" s="474"/>
      <c r="BV644" s="474"/>
      <c r="BW644" s="474"/>
      <c r="BX644" s="474"/>
      <c r="BY644" s="474"/>
      <c r="BZ644" s="474"/>
      <c r="CA644" s="474"/>
      <c r="CB644" s="474"/>
      <c r="CC644" s="474"/>
      <c r="CD644" s="474"/>
      <c r="CE644" s="474"/>
      <c r="CF644" s="474"/>
      <c r="CG644" s="474"/>
      <c r="CH644" s="474"/>
      <c r="CI644" s="474"/>
      <c r="CJ644" s="474"/>
      <c r="CK644" s="474"/>
      <c r="CL644" s="474"/>
      <c r="CM644" s="474"/>
      <c r="CN644" s="474"/>
      <c r="CO644" s="474"/>
      <c r="CP644" s="474"/>
      <c r="CQ644" s="474"/>
      <c r="CR644" s="474"/>
      <c r="CS644" s="474"/>
      <c r="CT644" s="474"/>
      <c r="CU644" s="474"/>
      <c r="CV644" s="474"/>
      <c r="CW644" s="474"/>
      <c r="CX644" s="474"/>
    </row>
    <row r="645" spans="1:102" x14ac:dyDescent="0.25">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c r="W645" s="474"/>
      <c r="X645" s="474"/>
      <c r="Y645" s="474"/>
      <c r="Z645" s="474"/>
      <c r="AA645" s="474"/>
      <c r="AB645" s="474"/>
      <c r="AC645" s="474"/>
      <c r="AD645" s="474"/>
      <c r="AE645" s="474"/>
      <c r="AF645" s="474"/>
      <c r="AG645" s="474"/>
      <c r="AH645" s="474"/>
      <c r="AI645" s="474"/>
      <c r="AJ645" s="474"/>
      <c r="AK645" s="474"/>
      <c r="AL645" s="474"/>
      <c r="AM645" s="474"/>
      <c r="AN645" s="474"/>
      <c r="AO645" s="474"/>
      <c r="AP645" s="474"/>
      <c r="AQ645" s="474"/>
      <c r="AR645" s="474"/>
      <c r="AS645" s="474"/>
      <c r="AT645" s="474"/>
      <c r="AU645" s="474"/>
      <c r="AV645" s="474"/>
      <c r="AW645" s="474"/>
      <c r="AX645" s="474"/>
      <c r="AY645" s="474"/>
      <c r="AZ645" s="474"/>
      <c r="BA645" s="474"/>
      <c r="BB645" s="474"/>
      <c r="BC645" s="474"/>
      <c r="BD645" s="474"/>
      <c r="BE645" s="474"/>
      <c r="BF645" s="474"/>
      <c r="BG645" s="474"/>
      <c r="BH645" s="474"/>
      <c r="BI645" s="474"/>
      <c r="BJ645" s="474"/>
      <c r="BK645" s="474"/>
      <c r="BL645" s="474"/>
      <c r="BM645" s="474"/>
      <c r="BN645" s="474"/>
      <c r="BO645" s="474"/>
      <c r="BP645" s="474"/>
      <c r="BQ645" s="474"/>
      <c r="BR645" s="474"/>
      <c r="BS645" s="474"/>
      <c r="BT645" s="474"/>
      <c r="BU645" s="474"/>
      <c r="BV645" s="474"/>
      <c r="BW645" s="474"/>
      <c r="BX645" s="474"/>
      <c r="BY645" s="474"/>
      <c r="BZ645" s="474"/>
      <c r="CA645" s="474"/>
      <c r="CB645" s="474"/>
      <c r="CC645" s="474"/>
      <c r="CD645" s="474"/>
      <c r="CE645" s="474"/>
      <c r="CF645" s="474"/>
      <c r="CG645" s="474"/>
      <c r="CH645" s="474"/>
      <c r="CI645" s="474"/>
      <c r="CJ645" s="474"/>
      <c r="CK645" s="474"/>
      <c r="CL645" s="474"/>
      <c r="CM645" s="474"/>
      <c r="CN645" s="474"/>
      <c r="CO645" s="474"/>
      <c r="CP645" s="474"/>
      <c r="CQ645" s="474"/>
      <c r="CR645" s="474"/>
      <c r="CS645" s="474"/>
      <c r="CT645" s="474"/>
      <c r="CU645" s="474"/>
      <c r="CV645" s="474"/>
      <c r="CW645" s="474"/>
      <c r="CX645" s="474"/>
    </row>
    <row r="646" spans="1:102" x14ac:dyDescent="0.25">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c r="W646" s="474"/>
      <c r="X646" s="474"/>
      <c r="Y646" s="474"/>
      <c r="Z646" s="474"/>
      <c r="AA646" s="474"/>
      <c r="AB646" s="474"/>
      <c r="AC646" s="474"/>
      <c r="AD646" s="474"/>
      <c r="AE646" s="474"/>
      <c r="AF646" s="474"/>
      <c r="AG646" s="474"/>
      <c r="AH646" s="474"/>
      <c r="AI646" s="474"/>
      <c r="AJ646" s="474"/>
      <c r="AK646" s="474"/>
      <c r="AL646" s="474"/>
      <c r="AM646" s="474"/>
      <c r="AN646" s="474"/>
      <c r="AO646" s="474"/>
      <c r="AP646" s="474"/>
      <c r="AQ646" s="474"/>
      <c r="AR646" s="474"/>
      <c r="AS646" s="474"/>
      <c r="AT646" s="474"/>
      <c r="AU646" s="474"/>
      <c r="AV646" s="474"/>
      <c r="AW646" s="474"/>
      <c r="AX646" s="474"/>
      <c r="AY646" s="474"/>
      <c r="AZ646" s="474"/>
      <c r="BA646" s="474"/>
      <c r="BB646" s="474"/>
      <c r="BC646" s="474"/>
      <c r="BD646" s="474"/>
      <c r="BE646" s="474"/>
      <c r="BF646" s="474"/>
      <c r="BG646" s="474"/>
      <c r="BH646" s="474"/>
      <c r="BI646" s="474"/>
      <c r="BJ646" s="474"/>
      <c r="BK646" s="474"/>
      <c r="BL646" s="474"/>
      <c r="BM646" s="474"/>
      <c r="BN646" s="474"/>
      <c r="BO646" s="474"/>
      <c r="BP646" s="474"/>
      <c r="BQ646" s="474"/>
      <c r="BR646" s="474"/>
      <c r="BS646" s="474"/>
      <c r="BT646" s="474"/>
      <c r="BU646" s="474"/>
      <c r="BV646" s="474"/>
      <c r="BW646" s="474"/>
      <c r="BX646" s="474"/>
      <c r="BY646" s="474"/>
      <c r="BZ646" s="474"/>
      <c r="CA646" s="474"/>
      <c r="CB646" s="474"/>
      <c r="CC646" s="474"/>
      <c r="CD646" s="474"/>
      <c r="CE646" s="474"/>
      <c r="CF646" s="474"/>
      <c r="CG646" s="474"/>
      <c r="CH646" s="474"/>
      <c r="CI646" s="474"/>
      <c r="CJ646" s="474"/>
      <c r="CK646" s="474"/>
      <c r="CL646" s="474"/>
      <c r="CM646" s="474"/>
      <c r="CN646" s="474"/>
      <c r="CO646" s="474"/>
      <c r="CP646" s="474"/>
      <c r="CQ646" s="474"/>
      <c r="CR646" s="474"/>
      <c r="CS646" s="474"/>
      <c r="CT646" s="474"/>
      <c r="CU646" s="474"/>
      <c r="CV646" s="474"/>
      <c r="CW646" s="474"/>
      <c r="CX646" s="474"/>
    </row>
    <row r="647" spans="1:102" x14ac:dyDescent="0.25">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c r="W647" s="474"/>
      <c r="X647" s="474"/>
      <c r="Y647" s="474"/>
      <c r="Z647" s="474"/>
      <c r="AA647" s="474"/>
      <c r="AB647" s="474"/>
      <c r="AC647" s="474"/>
      <c r="AD647" s="474"/>
      <c r="AE647" s="474"/>
      <c r="AF647" s="474"/>
      <c r="AG647" s="474"/>
      <c r="AH647" s="474"/>
      <c r="AI647" s="474"/>
      <c r="AJ647" s="474"/>
      <c r="AK647" s="474"/>
      <c r="AL647" s="474"/>
      <c r="AM647" s="474"/>
      <c r="AN647" s="474"/>
      <c r="AO647" s="474"/>
      <c r="AP647" s="474"/>
      <c r="AQ647" s="474"/>
      <c r="AR647" s="474"/>
      <c r="AS647" s="474"/>
      <c r="AT647" s="474"/>
      <c r="AU647" s="474"/>
      <c r="AV647" s="474"/>
      <c r="AW647" s="474"/>
      <c r="AX647" s="474"/>
      <c r="AY647" s="474"/>
      <c r="AZ647" s="474"/>
      <c r="BA647" s="474"/>
      <c r="BB647" s="474"/>
      <c r="BC647" s="474"/>
      <c r="BD647" s="474"/>
      <c r="BE647" s="474"/>
      <c r="BF647" s="474"/>
      <c r="BG647" s="474"/>
      <c r="BH647" s="474"/>
      <c r="BI647" s="474"/>
      <c r="BJ647" s="474"/>
      <c r="BK647" s="474"/>
      <c r="BL647" s="474"/>
      <c r="BM647" s="474"/>
      <c r="BN647" s="474"/>
      <c r="BO647" s="474"/>
      <c r="BP647" s="474"/>
      <c r="BQ647" s="474"/>
      <c r="BR647" s="474"/>
      <c r="BS647" s="474"/>
      <c r="BT647" s="474"/>
      <c r="BU647" s="474"/>
      <c r="BV647" s="474"/>
      <c r="BW647" s="474"/>
      <c r="BX647" s="474"/>
      <c r="BY647" s="474"/>
      <c r="BZ647" s="474"/>
      <c r="CA647" s="474"/>
      <c r="CB647" s="474"/>
      <c r="CC647" s="474"/>
      <c r="CD647" s="474"/>
      <c r="CE647" s="474"/>
      <c r="CF647" s="474"/>
      <c r="CG647" s="474"/>
      <c r="CH647" s="474"/>
      <c r="CI647" s="474"/>
      <c r="CJ647" s="474"/>
      <c r="CK647" s="474"/>
      <c r="CL647" s="474"/>
      <c r="CM647" s="474"/>
      <c r="CN647" s="474"/>
      <c r="CO647" s="474"/>
      <c r="CP647" s="474"/>
      <c r="CQ647" s="474"/>
      <c r="CR647" s="474"/>
      <c r="CS647" s="474"/>
      <c r="CT647" s="474"/>
      <c r="CU647" s="474"/>
      <c r="CV647" s="474"/>
      <c r="CW647" s="474"/>
      <c r="CX647" s="474"/>
    </row>
    <row r="648" spans="1:102" x14ac:dyDescent="0.25">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c r="W648" s="474"/>
      <c r="X648" s="474"/>
      <c r="Y648" s="474"/>
      <c r="Z648" s="474"/>
      <c r="AA648" s="474"/>
      <c r="AB648" s="474"/>
      <c r="AC648" s="474"/>
      <c r="AD648" s="474"/>
      <c r="AE648" s="474"/>
      <c r="AF648" s="474"/>
      <c r="AG648" s="474"/>
      <c r="AH648" s="474"/>
      <c r="AI648" s="474"/>
      <c r="AJ648" s="474"/>
      <c r="AK648" s="474"/>
      <c r="AL648" s="474"/>
      <c r="AM648" s="474"/>
      <c r="AN648" s="474"/>
      <c r="AO648" s="474"/>
      <c r="AP648" s="474"/>
      <c r="AQ648" s="474"/>
      <c r="AR648" s="474"/>
      <c r="AS648" s="474"/>
      <c r="AT648" s="474"/>
      <c r="AU648" s="474"/>
      <c r="AV648" s="474"/>
      <c r="AW648" s="474"/>
      <c r="AX648" s="474"/>
      <c r="AY648" s="474"/>
      <c r="AZ648" s="474"/>
      <c r="BA648" s="474"/>
      <c r="BB648" s="474"/>
      <c r="BC648" s="474"/>
      <c r="BD648" s="474"/>
      <c r="BE648" s="474"/>
      <c r="BF648" s="474"/>
      <c r="BG648" s="474"/>
      <c r="BH648" s="474"/>
      <c r="BI648" s="474"/>
      <c r="BJ648" s="474"/>
      <c r="BK648" s="474"/>
      <c r="BL648" s="474"/>
      <c r="BM648" s="474"/>
      <c r="BN648" s="474"/>
      <c r="BO648" s="474"/>
      <c r="BP648" s="474"/>
      <c r="BQ648" s="474"/>
      <c r="BR648" s="474"/>
      <c r="BS648" s="474"/>
      <c r="BT648" s="474"/>
      <c r="BU648" s="474"/>
      <c r="BV648" s="474"/>
      <c r="BW648" s="474"/>
      <c r="BX648" s="474"/>
      <c r="BY648" s="474"/>
      <c r="BZ648" s="474"/>
      <c r="CA648" s="474"/>
      <c r="CB648" s="474"/>
      <c r="CC648" s="474"/>
      <c r="CD648" s="474"/>
      <c r="CE648" s="474"/>
      <c r="CF648" s="474"/>
      <c r="CG648" s="474"/>
      <c r="CH648" s="474"/>
      <c r="CI648" s="474"/>
      <c r="CJ648" s="474"/>
      <c r="CK648" s="474"/>
      <c r="CL648" s="474"/>
      <c r="CM648" s="474"/>
      <c r="CN648" s="474"/>
      <c r="CO648" s="474"/>
      <c r="CP648" s="474"/>
      <c r="CQ648" s="474"/>
      <c r="CR648" s="474"/>
      <c r="CS648" s="474"/>
      <c r="CT648" s="474"/>
      <c r="CU648" s="474"/>
      <c r="CV648" s="474"/>
      <c r="CW648" s="474"/>
      <c r="CX648" s="474"/>
    </row>
    <row r="649" spans="1:102" x14ac:dyDescent="0.25">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c r="W649" s="474"/>
      <c r="X649" s="474"/>
      <c r="Y649" s="474"/>
      <c r="Z649" s="474"/>
      <c r="AA649" s="474"/>
      <c r="AB649" s="474"/>
      <c r="AC649" s="474"/>
      <c r="AD649" s="474"/>
      <c r="AE649" s="474"/>
      <c r="AF649" s="474"/>
      <c r="AG649" s="474"/>
      <c r="AH649" s="474"/>
      <c r="AI649" s="474"/>
      <c r="AJ649" s="474"/>
      <c r="AK649" s="474"/>
      <c r="AL649" s="474"/>
      <c r="AM649" s="474"/>
      <c r="AN649" s="474"/>
      <c r="AO649" s="474"/>
      <c r="AP649" s="474"/>
      <c r="AQ649" s="474"/>
      <c r="AR649" s="474"/>
      <c r="AS649" s="474"/>
      <c r="AT649" s="474"/>
      <c r="AU649" s="474"/>
      <c r="AV649" s="474"/>
      <c r="AW649" s="474"/>
      <c r="AX649" s="474"/>
      <c r="AY649" s="474"/>
      <c r="AZ649" s="474"/>
      <c r="BA649" s="474"/>
      <c r="BB649" s="474"/>
      <c r="BC649" s="474"/>
      <c r="BD649" s="474"/>
      <c r="BE649" s="474"/>
      <c r="BF649" s="474"/>
      <c r="BG649" s="474"/>
      <c r="BH649" s="474"/>
      <c r="BI649" s="474"/>
      <c r="BJ649" s="474"/>
      <c r="BK649" s="474"/>
      <c r="BL649" s="474"/>
      <c r="BM649" s="474"/>
      <c r="BN649" s="474"/>
      <c r="BO649" s="474"/>
      <c r="BP649" s="474"/>
      <c r="BQ649" s="474"/>
      <c r="BR649" s="474"/>
      <c r="BS649" s="474"/>
      <c r="BT649" s="474"/>
      <c r="BU649" s="474"/>
      <c r="BV649" s="474"/>
      <c r="BW649" s="474"/>
      <c r="BX649" s="474"/>
      <c r="BY649" s="474"/>
      <c r="BZ649" s="474"/>
      <c r="CA649" s="474"/>
      <c r="CB649" s="474"/>
      <c r="CC649" s="474"/>
      <c r="CD649" s="474"/>
      <c r="CE649" s="474"/>
      <c r="CF649" s="474"/>
      <c r="CG649" s="474"/>
      <c r="CH649" s="474"/>
      <c r="CI649" s="474"/>
      <c r="CJ649" s="474"/>
      <c r="CK649" s="474"/>
      <c r="CL649" s="474"/>
      <c r="CM649" s="474"/>
      <c r="CN649" s="474"/>
      <c r="CO649" s="474"/>
      <c r="CP649" s="474"/>
      <c r="CQ649" s="474"/>
      <c r="CR649" s="474"/>
      <c r="CS649" s="474"/>
      <c r="CT649" s="474"/>
      <c r="CU649" s="474"/>
      <c r="CV649" s="474"/>
      <c r="CW649" s="474"/>
      <c r="CX649" s="474"/>
    </row>
    <row r="650" spans="1:102" x14ac:dyDescent="0.25">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c r="W650" s="474"/>
      <c r="X650" s="474"/>
      <c r="Y650" s="474"/>
      <c r="Z650" s="474"/>
      <c r="AA650" s="474"/>
      <c r="AB650" s="474"/>
      <c r="AC650" s="474"/>
      <c r="AD650" s="474"/>
      <c r="AE650" s="474"/>
      <c r="AF650" s="474"/>
      <c r="AG650" s="474"/>
      <c r="AH650" s="474"/>
      <c r="AI650" s="474"/>
      <c r="AJ650" s="474"/>
      <c r="AK650" s="474"/>
      <c r="AL650" s="474"/>
      <c r="AM650" s="474"/>
      <c r="AN650" s="474"/>
      <c r="AO650" s="474"/>
      <c r="AP650" s="474"/>
      <c r="AQ650" s="474"/>
      <c r="AR650" s="474"/>
      <c r="AS650" s="474"/>
      <c r="AT650" s="474"/>
      <c r="AU650" s="474"/>
      <c r="AV650" s="474"/>
      <c r="AW650" s="474"/>
      <c r="AX650" s="474"/>
      <c r="AY650" s="474"/>
      <c r="AZ650" s="474"/>
      <c r="BA650" s="474"/>
      <c r="BB650" s="474"/>
      <c r="BC650" s="474"/>
      <c r="BD650" s="474"/>
      <c r="BE650" s="474"/>
      <c r="BF650" s="474"/>
      <c r="BG650" s="474"/>
      <c r="BH650" s="474"/>
      <c r="BI650" s="474"/>
      <c r="BJ650" s="474"/>
      <c r="BK650" s="474"/>
      <c r="BL650" s="474"/>
      <c r="BM650" s="474"/>
      <c r="BN650" s="474"/>
      <c r="BO650" s="474"/>
      <c r="BP650" s="474"/>
      <c r="BQ650" s="474"/>
      <c r="BR650" s="474"/>
      <c r="BS650" s="474"/>
      <c r="BT650" s="474"/>
      <c r="BU650" s="474"/>
      <c r="BV650" s="474"/>
      <c r="BW650" s="474"/>
      <c r="BX650" s="474"/>
      <c r="BY650" s="474"/>
      <c r="BZ650" s="474"/>
      <c r="CA650" s="474"/>
      <c r="CB650" s="474"/>
      <c r="CC650" s="474"/>
      <c r="CD650" s="474"/>
      <c r="CE650" s="474"/>
      <c r="CF650" s="474"/>
      <c r="CG650" s="474"/>
      <c r="CH650" s="474"/>
      <c r="CI650" s="474"/>
      <c r="CJ650" s="474"/>
      <c r="CK650" s="474"/>
      <c r="CL650" s="474"/>
      <c r="CM650" s="474"/>
      <c r="CN650" s="474"/>
      <c r="CO650" s="474"/>
      <c r="CP650" s="474"/>
      <c r="CQ650" s="474"/>
      <c r="CR650" s="474"/>
      <c r="CS650" s="474"/>
      <c r="CT650" s="474"/>
      <c r="CU650" s="474"/>
      <c r="CV650" s="474"/>
      <c r="CW650" s="474"/>
      <c r="CX650" s="474"/>
    </row>
    <row r="651" spans="1:102" x14ac:dyDescent="0.25">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c r="W651" s="474"/>
      <c r="X651" s="474"/>
      <c r="Y651" s="474"/>
      <c r="Z651" s="474"/>
      <c r="AA651" s="474"/>
      <c r="AB651" s="474"/>
      <c r="AC651" s="474"/>
      <c r="AD651" s="474"/>
      <c r="AE651" s="474"/>
      <c r="AF651" s="474"/>
      <c r="AG651" s="474"/>
      <c r="AH651" s="474"/>
      <c r="AI651" s="474"/>
      <c r="AJ651" s="474"/>
      <c r="AK651" s="474"/>
      <c r="AL651" s="474"/>
      <c r="AM651" s="474"/>
      <c r="AN651" s="474"/>
      <c r="AO651" s="474"/>
      <c r="AP651" s="474"/>
      <c r="AQ651" s="474"/>
      <c r="AR651" s="474"/>
      <c r="AS651" s="474"/>
      <c r="AT651" s="474"/>
      <c r="AU651" s="474"/>
      <c r="AV651" s="474"/>
      <c r="AW651" s="474"/>
      <c r="AX651" s="474"/>
      <c r="AY651" s="474"/>
      <c r="AZ651" s="474"/>
      <c r="BA651" s="474"/>
      <c r="BB651" s="474"/>
      <c r="BC651" s="474"/>
      <c r="BD651" s="474"/>
      <c r="BE651" s="474"/>
      <c r="BF651" s="474"/>
      <c r="BG651" s="474"/>
      <c r="BH651" s="474"/>
      <c r="BI651" s="474"/>
      <c r="BJ651" s="474"/>
      <c r="BK651" s="474"/>
      <c r="BL651" s="474"/>
      <c r="BM651" s="474"/>
      <c r="BN651" s="474"/>
      <c r="BO651" s="474"/>
      <c r="BP651" s="474"/>
      <c r="BQ651" s="474"/>
      <c r="BR651" s="474"/>
      <c r="BS651" s="474"/>
      <c r="BT651" s="474"/>
      <c r="BU651" s="474"/>
      <c r="BV651" s="474"/>
      <c r="BW651" s="474"/>
      <c r="BX651" s="474"/>
      <c r="BY651" s="474"/>
      <c r="BZ651" s="474"/>
      <c r="CA651" s="474"/>
      <c r="CB651" s="474"/>
      <c r="CC651" s="474"/>
      <c r="CD651" s="474"/>
      <c r="CE651" s="474"/>
      <c r="CF651" s="474"/>
      <c r="CG651" s="474"/>
      <c r="CH651" s="474"/>
      <c r="CI651" s="474"/>
      <c r="CJ651" s="474"/>
      <c r="CK651" s="474"/>
      <c r="CL651" s="474"/>
      <c r="CM651" s="474"/>
      <c r="CN651" s="474"/>
      <c r="CO651" s="474"/>
      <c r="CP651" s="474"/>
      <c r="CQ651" s="474"/>
      <c r="CR651" s="474"/>
      <c r="CS651" s="474"/>
      <c r="CT651" s="474"/>
      <c r="CU651" s="474"/>
      <c r="CV651" s="474"/>
      <c r="CW651" s="474"/>
      <c r="CX651" s="474"/>
    </row>
    <row r="652" spans="1:102" x14ac:dyDescent="0.25">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c r="W652" s="474"/>
      <c r="X652" s="474"/>
      <c r="Y652" s="474"/>
      <c r="Z652" s="474"/>
      <c r="AA652" s="474"/>
      <c r="AB652" s="474"/>
      <c r="AC652" s="474"/>
      <c r="AD652" s="474"/>
      <c r="AE652" s="474"/>
      <c r="AF652" s="474"/>
      <c r="AG652" s="474"/>
      <c r="AH652" s="474"/>
      <c r="AI652" s="474"/>
      <c r="AJ652" s="474"/>
      <c r="AK652" s="474"/>
      <c r="AL652" s="474"/>
      <c r="AM652" s="474"/>
      <c r="AN652" s="474"/>
      <c r="AO652" s="474"/>
      <c r="AP652" s="474"/>
      <c r="AQ652" s="474"/>
      <c r="AR652" s="474"/>
      <c r="AS652" s="474"/>
      <c r="AT652" s="474"/>
      <c r="AU652" s="474"/>
      <c r="AV652" s="474"/>
      <c r="AW652" s="474"/>
      <c r="AX652" s="474"/>
      <c r="AY652" s="474"/>
      <c r="AZ652" s="474"/>
      <c r="BA652" s="474"/>
      <c r="BB652" s="474"/>
      <c r="BC652" s="474"/>
      <c r="BD652" s="474"/>
      <c r="BE652" s="474"/>
      <c r="BF652" s="474"/>
      <c r="BG652" s="474"/>
      <c r="BH652" s="474"/>
      <c r="BI652" s="474"/>
      <c r="BJ652" s="474"/>
      <c r="BK652" s="474"/>
      <c r="BL652" s="474"/>
      <c r="BM652" s="474"/>
      <c r="BN652" s="474"/>
      <c r="BO652" s="474"/>
      <c r="BP652" s="474"/>
      <c r="BQ652" s="474"/>
      <c r="BR652" s="474"/>
      <c r="BS652" s="474"/>
      <c r="BT652" s="474"/>
      <c r="BU652" s="474"/>
      <c r="BV652" s="474"/>
      <c r="BW652" s="474"/>
      <c r="BX652" s="474"/>
      <c r="BY652" s="474"/>
      <c r="BZ652" s="474"/>
      <c r="CA652" s="474"/>
      <c r="CB652" s="474"/>
      <c r="CC652" s="474"/>
      <c r="CD652" s="474"/>
      <c r="CE652" s="474"/>
      <c r="CF652" s="474"/>
      <c r="CG652" s="474"/>
      <c r="CH652" s="474"/>
      <c r="CI652" s="474"/>
      <c r="CJ652" s="474"/>
      <c r="CK652" s="474"/>
      <c r="CL652" s="474"/>
      <c r="CM652" s="474"/>
      <c r="CN652" s="474"/>
      <c r="CO652" s="474"/>
      <c r="CP652" s="474"/>
      <c r="CQ652" s="474"/>
      <c r="CR652" s="474"/>
      <c r="CS652" s="474"/>
      <c r="CT652" s="474"/>
      <c r="CU652" s="474"/>
      <c r="CV652" s="474"/>
      <c r="CW652" s="474"/>
      <c r="CX652" s="474"/>
    </row>
    <row r="653" spans="1:102" x14ac:dyDescent="0.25">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c r="W653" s="474"/>
      <c r="X653" s="474"/>
      <c r="Y653" s="474"/>
      <c r="Z653" s="474"/>
      <c r="AA653" s="474"/>
      <c r="AB653" s="474"/>
      <c r="AC653" s="474"/>
      <c r="AD653" s="474"/>
      <c r="AE653" s="474"/>
      <c r="AF653" s="474"/>
      <c r="AG653" s="474"/>
      <c r="AH653" s="474"/>
      <c r="AI653" s="474"/>
      <c r="AJ653" s="474"/>
      <c r="AK653" s="474"/>
      <c r="AL653" s="474"/>
      <c r="AM653" s="474"/>
      <c r="AN653" s="474"/>
      <c r="AO653" s="474"/>
      <c r="AP653" s="474"/>
      <c r="AQ653" s="474"/>
      <c r="AR653" s="474"/>
      <c r="AS653" s="474"/>
      <c r="AT653" s="474"/>
      <c r="AU653" s="474"/>
      <c r="AV653" s="474"/>
      <c r="AW653" s="474"/>
      <c r="AX653" s="474"/>
      <c r="AY653" s="474"/>
      <c r="AZ653" s="474"/>
      <c r="BA653" s="474"/>
      <c r="BB653" s="474"/>
      <c r="BC653" s="474"/>
      <c r="BD653" s="474"/>
      <c r="BE653" s="474"/>
      <c r="BF653" s="474"/>
      <c r="BG653" s="474"/>
      <c r="BH653" s="474"/>
      <c r="BI653" s="474"/>
      <c r="BJ653" s="474"/>
      <c r="BK653" s="474"/>
      <c r="BL653" s="474"/>
      <c r="BM653" s="474"/>
      <c r="BN653" s="474"/>
      <c r="BO653" s="474"/>
      <c r="BP653" s="474"/>
      <c r="BQ653" s="474"/>
      <c r="BR653" s="474"/>
      <c r="BS653" s="474"/>
      <c r="BT653" s="474"/>
      <c r="BU653" s="474"/>
      <c r="BV653" s="474"/>
      <c r="BW653" s="474"/>
      <c r="BX653" s="474"/>
      <c r="BY653" s="474"/>
      <c r="BZ653" s="474"/>
      <c r="CA653" s="474"/>
      <c r="CB653" s="474"/>
      <c r="CC653" s="474"/>
      <c r="CD653" s="474"/>
      <c r="CE653" s="474"/>
      <c r="CF653" s="474"/>
      <c r="CG653" s="474"/>
      <c r="CH653" s="474"/>
      <c r="CI653" s="474"/>
      <c r="CJ653" s="474"/>
      <c r="CK653" s="474"/>
      <c r="CL653" s="474"/>
      <c r="CM653" s="474"/>
      <c r="CN653" s="474"/>
      <c r="CO653" s="474"/>
      <c r="CP653" s="474"/>
      <c r="CQ653" s="474"/>
      <c r="CR653" s="474"/>
      <c r="CS653" s="474"/>
      <c r="CT653" s="474"/>
      <c r="CU653" s="474"/>
      <c r="CV653" s="474"/>
      <c r="CW653" s="474"/>
      <c r="CX653" s="474"/>
    </row>
    <row r="654" spans="1:102" x14ac:dyDescent="0.25">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c r="W654" s="474"/>
      <c r="X654" s="474"/>
      <c r="Y654" s="474"/>
      <c r="Z654" s="474"/>
      <c r="AA654" s="474"/>
      <c r="AB654" s="474"/>
      <c r="AC654" s="474"/>
      <c r="AD654" s="474"/>
      <c r="AE654" s="474"/>
      <c r="AF654" s="474"/>
      <c r="AG654" s="474"/>
      <c r="AH654" s="474"/>
      <c r="AI654" s="474"/>
      <c r="AJ654" s="474"/>
      <c r="AK654" s="474"/>
      <c r="AL654" s="474"/>
      <c r="AM654" s="474"/>
      <c r="AN654" s="474"/>
      <c r="AO654" s="474"/>
      <c r="AP654" s="474"/>
      <c r="AQ654" s="474"/>
      <c r="AR654" s="474"/>
      <c r="AS654" s="474"/>
      <c r="AT654" s="474"/>
      <c r="AU654" s="474"/>
      <c r="AV654" s="474"/>
      <c r="AW654" s="474"/>
      <c r="AX654" s="474"/>
      <c r="AY654" s="474"/>
      <c r="AZ654" s="474"/>
      <c r="BA654" s="474"/>
      <c r="BB654" s="474"/>
      <c r="BC654" s="474"/>
      <c r="BD654" s="474"/>
      <c r="BE654" s="474"/>
      <c r="BF654" s="474"/>
      <c r="BG654" s="474"/>
      <c r="BH654" s="474"/>
      <c r="BI654" s="474"/>
      <c r="BJ654" s="474"/>
      <c r="BK654" s="474"/>
      <c r="BL654" s="474"/>
      <c r="BM654" s="474"/>
      <c r="BN654" s="474"/>
      <c r="BO654" s="474"/>
      <c r="BP654" s="474"/>
      <c r="BQ654" s="474"/>
      <c r="BR654" s="474"/>
      <c r="BS654" s="474"/>
      <c r="BT654" s="474"/>
      <c r="BU654" s="474"/>
      <c r="BV654" s="474"/>
      <c r="BW654" s="474"/>
      <c r="BX654" s="474"/>
      <c r="BY654" s="474"/>
      <c r="BZ654" s="474"/>
      <c r="CA654" s="474"/>
      <c r="CB654" s="474"/>
      <c r="CC654" s="474"/>
      <c r="CD654" s="474"/>
      <c r="CE654" s="474"/>
      <c r="CF654" s="474"/>
      <c r="CG654" s="474"/>
      <c r="CH654" s="474"/>
      <c r="CI654" s="474"/>
      <c r="CJ654" s="474"/>
      <c r="CK654" s="474"/>
      <c r="CL654" s="474"/>
      <c r="CM654" s="474"/>
      <c r="CN654" s="474"/>
      <c r="CO654" s="474"/>
      <c r="CP654" s="474"/>
      <c r="CQ654" s="474"/>
      <c r="CR654" s="474"/>
      <c r="CS654" s="474"/>
      <c r="CT654" s="474"/>
      <c r="CU654" s="474"/>
      <c r="CV654" s="474"/>
      <c r="CW654" s="474"/>
      <c r="CX654" s="474"/>
    </row>
    <row r="655" spans="1:102" x14ac:dyDescent="0.25">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c r="W655" s="474"/>
      <c r="X655" s="474"/>
      <c r="Y655" s="474"/>
      <c r="Z655" s="474"/>
      <c r="AA655" s="474"/>
      <c r="AB655" s="474"/>
      <c r="AC655" s="474"/>
      <c r="AD655" s="474"/>
      <c r="AE655" s="474"/>
      <c r="AF655" s="474"/>
      <c r="AG655" s="474"/>
      <c r="AH655" s="474"/>
      <c r="AI655" s="474"/>
      <c r="AJ655" s="474"/>
      <c r="AK655" s="474"/>
      <c r="AL655" s="474"/>
      <c r="AM655" s="474"/>
      <c r="AN655" s="474"/>
      <c r="AO655" s="474"/>
      <c r="AP655" s="474"/>
      <c r="AQ655" s="474"/>
      <c r="AR655" s="474"/>
      <c r="AS655" s="474"/>
      <c r="AT655" s="474"/>
      <c r="AU655" s="474"/>
      <c r="AV655" s="474"/>
      <c r="AW655" s="474"/>
      <c r="AX655" s="474"/>
      <c r="AY655" s="474"/>
      <c r="AZ655" s="474"/>
      <c r="BA655" s="474"/>
      <c r="BB655" s="474"/>
      <c r="BC655" s="474"/>
      <c r="BD655" s="474"/>
      <c r="BE655" s="474"/>
      <c r="BF655" s="474"/>
      <c r="BG655" s="474"/>
      <c r="BH655" s="474"/>
      <c r="BI655" s="474"/>
      <c r="BJ655" s="474"/>
      <c r="BK655" s="474"/>
      <c r="BL655" s="474"/>
      <c r="BM655" s="474"/>
      <c r="BN655" s="474"/>
      <c r="BO655" s="474"/>
      <c r="BP655" s="474"/>
      <c r="BQ655" s="474"/>
      <c r="BR655" s="474"/>
      <c r="BS655" s="474"/>
      <c r="BT655" s="474"/>
      <c r="BU655" s="474"/>
      <c r="BV655" s="474"/>
      <c r="BW655" s="474"/>
      <c r="BX655" s="474"/>
      <c r="BY655" s="474"/>
      <c r="BZ655" s="474"/>
      <c r="CA655" s="474"/>
      <c r="CB655" s="474"/>
      <c r="CC655" s="474"/>
      <c r="CD655" s="474"/>
      <c r="CE655" s="474"/>
      <c r="CF655" s="474"/>
      <c r="CG655" s="474"/>
      <c r="CH655" s="474"/>
      <c r="CI655" s="474"/>
      <c r="CJ655" s="474"/>
      <c r="CK655" s="474"/>
      <c r="CL655" s="474"/>
      <c r="CM655" s="474"/>
      <c r="CN655" s="474"/>
      <c r="CO655" s="474"/>
      <c r="CP655" s="474"/>
      <c r="CQ655" s="474"/>
      <c r="CR655" s="474"/>
      <c r="CS655" s="474"/>
      <c r="CT655" s="474"/>
      <c r="CU655" s="474"/>
      <c r="CV655" s="474"/>
      <c r="CW655" s="474"/>
      <c r="CX655" s="474"/>
    </row>
    <row r="656" spans="1:102" x14ac:dyDescent="0.25">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c r="W656" s="474"/>
      <c r="X656" s="474"/>
      <c r="Y656" s="474"/>
      <c r="Z656" s="474"/>
      <c r="AA656" s="474"/>
      <c r="AB656" s="474"/>
      <c r="AC656" s="474"/>
      <c r="AD656" s="474"/>
      <c r="AE656" s="474"/>
      <c r="AF656" s="474"/>
      <c r="AG656" s="474"/>
      <c r="AH656" s="474"/>
      <c r="AI656" s="474"/>
      <c r="AJ656" s="474"/>
      <c r="AK656" s="474"/>
      <c r="AL656" s="474"/>
      <c r="AM656" s="474"/>
      <c r="AN656" s="474"/>
      <c r="AO656" s="474"/>
      <c r="AP656" s="474"/>
      <c r="AQ656" s="474"/>
      <c r="AR656" s="474"/>
      <c r="AS656" s="474"/>
      <c r="AT656" s="474"/>
      <c r="AU656" s="474"/>
      <c r="AV656" s="474"/>
      <c r="AW656" s="474"/>
      <c r="AX656" s="474"/>
      <c r="AY656" s="474"/>
      <c r="AZ656" s="474"/>
      <c r="BA656" s="474"/>
      <c r="BB656" s="474"/>
      <c r="BC656" s="474"/>
      <c r="BD656" s="474"/>
      <c r="BE656" s="474"/>
      <c r="BF656" s="474"/>
      <c r="BG656" s="474"/>
      <c r="BH656" s="474"/>
      <c r="BI656" s="474"/>
      <c r="BJ656" s="474"/>
      <c r="BK656" s="474"/>
      <c r="BL656" s="474"/>
      <c r="BM656" s="474"/>
      <c r="BN656" s="474"/>
      <c r="BO656" s="474"/>
      <c r="BP656" s="474"/>
      <c r="BQ656" s="474"/>
      <c r="BR656" s="474"/>
      <c r="BS656" s="474"/>
      <c r="BT656" s="474"/>
      <c r="BU656" s="474"/>
      <c r="BV656" s="474"/>
      <c r="BW656" s="474"/>
      <c r="BX656" s="474"/>
      <c r="BY656" s="474"/>
      <c r="BZ656" s="474"/>
      <c r="CA656" s="474"/>
      <c r="CB656" s="474"/>
      <c r="CC656" s="474"/>
      <c r="CD656" s="474"/>
      <c r="CE656" s="474"/>
      <c r="CF656" s="474"/>
      <c r="CG656" s="474"/>
      <c r="CH656" s="474"/>
      <c r="CI656" s="474"/>
      <c r="CJ656" s="474"/>
      <c r="CK656" s="474"/>
      <c r="CL656" s="474"/>
      <c r="CM656" s="474"/>
      <c r="CN656" s="474"/>
      <c r="CO656" s="474"/>
      <c r="CP656" s="474"/>
      <c r="CQ656" s="474"/>
      <c r="CR656" s="474"/>
      <c r="CS656" s="474"/>
      <c r="CT656" s="474"/>
      <c r="CU656" s="474"/>
      <c r="CV656" s="474"/>
      <c r="CW656" s="474"/>
      <c r="CX656" s="474"/>
    </row>
    <row r="657" spans="1:102" x14ac:dyDescent="0.25">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c r="W657" s="474"/>
      <c r="X657" s="474"/>
      <c r="Y657" s="474"/>
      <c r="Z657" s="474"/>
      <c r="AA657" s="474"/>
      <c r="AB657" s="474"/>
      <c r="AC657" s="474"/>
      <c r="AD657" s="474"/>
      <c r="AE657" s="474"/>
      <c r="AF657" s="474"/>
      <c r="AG657" s="474"/>
      <c r="AH657" s="474"/>
      <c r="AI657" s="474"/>
      <c r="AJ657" s="474"/>
      <c r="AK657" s="474"/>
      <c r="AL657" s="474"/>
      <c r="AM657" s="474"/>
      <c r="AN657" s="474"/>
      <c r="AO657" s="474"/>
      <c r="AP657" s="474"/>
      <c r="AQ657" s="474"/>
      <c r="AR657" s="474"/>
      <c r="AS657" s="474"/>
      <c r="AT657" s="474"/>
      <c r="AU657" s="474"/>
      <c r="AV657" s="474"/>
      <c r="AW657" s="474"/>
      <c r="AX657" s="474"/>
      <c r="AY657" s="474"/>
      <c r="AZ657" s="474"/>
      <c r="BA657" s="474"/>
      <c r="BB657" s="474"/>
      <c r="BC657" s="474"/>
      <c r="BD657" s="474"/>
      <c r="BE657" s="474"/>
      <c r="BF657" s="474"/>
      <c r="BG657" s="474"/>
      <c r="BH657" s="474"/>
      <c r="BI657" s="474"/>
      <c r="BJ657" s="474"/>
      <c r="BK657" s="474"/>
      <c r="BL657" s="474"/>
      <c r="BM657" s="474"/>
      <c r="BN657" s="474"/>
      <c r="BO657" s="474"/>
      <c r="BP657" s="474"/>
      <c r="BQ657" s="474"/>
      <c r="BR657" s="474"/>
      <c r="BS657" s="474"/>
      <c r="BT657" s="474"/>
      <c r="BU657" s="474"/>
      <c r="BV657" s="474"/>
      <c r="BW657" s="474"/>
      <c r="BX657" s="474"/>
      <c r="BY657" s="474"/>
      <c r="BZ657" s="474"/>
      <c r="CA657" s="474"/>
      <c r="CB657" s="474"/>
      <c r="CC657" s="474"/>
      <c r="CD657" s="474"/>
      <c r="CE657" s="474"/>
      <c r="CF657" s="474"/>
      <c r="CG657" s="474"/>
      <c r="CH657" s="474"/>
      <c r="CI657" s="474"/>
      <c r="CJ657" s="474"/>
      <c r="CK657" s="474"/>
      <c r="CL657" s="474"/>
      <c r="CM657" s="474"/>
      <c r="CN657" s="474"/>
      <c r="CO657" s="474"/>
      <c r="CP657" s="474"/>
      <c r="CQ657" s="474"/>
      <c r="CR657" s="474"/>
      <c r="CS657" s="474"/>
      <c r="CT657" s="474"/>
      <c r="CU657" s="474"/>
      <c r="CV657" s="474"/>
      <c r="CW657" s="474"/>
      <c r="CX657" s="474"/>
    </row>
    <row r="658" spans="1:102" x14ac:dyDescent="0.25">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c r="W658" s="474"/>
      <c r="X658" s="474"/>
      <c r="Y658" s="474"/>
      <c r="Z658" s="474"/>
      <c r="AA658" s="474"/>
      <c r="AB658" s="474"/>
      <c r="AC658" s="474"/>
      <c r="AD658" s="474"/>
      <c r="AE658" s="474"/>
      <c r="AF658" s="474"/>
      <c r="AG658" s="474"/>
      <c r="AH658" s="474"/>
      <c r="AI658" s="474"/>
      <c r="AJ658" s="474"/>
      <c r="AK658" s="474"/>
      <c r="AL658" s="474"/>
      <c r="AM658" s="474"/>
      <c r="AN658" s="474"/>
      <c r="AO658" s="474"/>
      <c r="AP658" s="474"/>
      <c r="AQ658" s="474"/>
      <c r="AR658" s="474"/>
      <c r="AS658" s="474"/>
      <c r="AT658" s="474"/>
      <c r="AU658" s="474"/>
      <c r="AV658" s="474"/>
      <c r="AW658" s="474"/>
      <c r="AX658" s="474"/>
      <c r="AY658" s="474"/>
      <c r="AZ658" s="474"/>
      <c r="BA658" s="474"/>
      <c r="BB658" s="474"/>
      <c r="BC658" s="474"/>
      <c r="BD658" s="474"/>
      <c r="BE658" s="474"/>
      <c r="BF658" s="474"/>
      <c r="BG658" s="474"/>
      <c r="BH658" s="474"/>
      <c r="BI658" s="474"/>
      <c r="BJ658" s="474"/>
      <c r="BK658" s="474"/>
      <c r="BL658" s="474"/>
      <c r="BM658" s="474"/>
      <c r="BN658" s="474"/>
      <c r="BO658" s="474"/>
      <c r="BP658" s="474"/>
      <c r="BQ658" s="474"/>
      <c r="BR658" s="474"/>
      <c r="BS658" s="474"/>
      <c r="BT658" s="474"/>
      <c r="BU658" s="474"/>
      <c r="BV658" s="474"/>
      <c r="BW658" s="474"/>
      <c r="BX658" s="474"/>
      <c r="BY658" s="474"/>
      <c r="BZ658" s="474"/>
      <c r="CA658" s="474"/>
      <c r="CB658" s="474"/>
      <c r="CC658" s="474"/>
      <c r="CD658" s="474"/>
      <c r="CE658" s="474"/>
      <c r="CF658" s="474"/>
      <c r="CG658" s="474"/>
      <c r="CH658" s="474"/>
      <c r="CI658" s="474"/>
      <c r="CJ658" s="474"/>
      <c r="CK658" s="474"/>
      <c r="CL658" s="474"/>
      <c r="CM658" s="474"/>
      <c r="CN658" s="474"/>
      <c r="CO658" s="474"/>
      <c r="CP658" s="474"/>
      <c r="CQ658" s="474"/>
      <c r="CR658" s="474"/>
      <c r="CS658" s="474"/>
      <c r="CT658" s="474"/>
      <c r="CU658" s="474"/>
      <c r="CV658" s="474"/>
      <c r="CW658" s="474"/>
      <c r="CX658" s="474"/>
    </row>
    <row r="659" spans="1:102" x14ac:dyDescent="0.25">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c r="W659" s="474"/>
      <c r="X659" s="474"/>
      <c r="Y659" s="474"/>
      <c r="Z659" s="474"/>
      <c r="AA659" s="474"/>
      <c r="AB659" s="474"/>
      <c r="AC659" s="474"/>
      <c r="AD659" s="474"/>
      <c r="AE659" s="474"/>
      <c r="AF659" s="474"/>
      <c r="AG659" s="474"/>
      <c r="AH659" s="474"/>
      <c r="AI659" s="474"/>
      <c r="AJ659" s="474"/>
      <c r="AK659" s="474"/>
      <c r="AL659" s="474"/>
      <c r="AM659" s="474"/>
      <c r="AN659" s="474"/>
      <c r="AO659" s="474"/>
      <c r="AP659" s="474"/>
      <c r="AQ659" s="474"/>
      <c r="AR659" s="474"/>
      <c r="AS659" s="474"/>
      <c r="AT659" s="474"/>
      <c r="AU659" s="474"/>
      <c r="AV659" s="474"/>
      <c r="AW659" s="474"/>
      <c r="AX659" s="474"/>
      <c r="AY659" s="474"/>
      <c r="AZ659" s="474"/>
      <c r="BA659" s="474"/>
      <c r="BB659" s="474"/>
      <c r="BC659" s="474"/>
      <c r="BD659" s="474"/>
      <c r="BE659" s="474"/>
      <c r="BF659" s="474"/>
      <c r="BG659" s="474"/>
      <c r="BH659" s="474"/>
      <c r="BI659" s="474"/>
      <c r="BJ659" s="474"/>
      <c r="BK659" s="474"/>
      <c r="BL659" s="474"/>
      <c r="BM659" s="474"/>
      <c r="BN659" s="474"/>
      <c r="BO659" s="474"/>
      <c r="BP659" s="474"/>
      <c r="BQ659" s="474"/>
      <c r="BR659" s="474"/>
      <c r="BS659" s="474"/>
      <c r="BT659" s="474"/>
      <c r="BU659" s="474"/>
      <c r="BV659" s="474"/>
      <c r="BW659" s="474"/>
      <c r="BX659" s="474"/>
      <c r="BY659" s="474"/>
      <c r="BZ659" s="474"/>
      <c r="CA659" s="474"/>
      <c r="CB659" s="474"/>
      <c r="CC659" s="474"/>
      <c r="CD659" s="474"/>
      <c r="CE659" s="474"/>
      <c r="CF659" s="474"/>
      <c r="CG659" s="474"/>
      <c r="CH659" s="474"/>
      <c r="CI659" s="474"/>
      <c r="CJ659" s="474"/>
      <c r="CK659" s="474"/>
      <c r="CL659" s="474"/>
      <c r="CM659" s="474"/>
      <c r="CN659" s="474"/>
      <c r="CO659" s="474"/>
      <c r="CP659" s="474"/>
      <c r="CQ659" s="474"/>
      <c r="CR659" s="474"/>
      <c r="CS659" s="474"/>
      <c r="CT659" s="474"/>
      <c r="CU659" s="474"/>
      <c r="CV659" s="474"/>
      <c r="CW659" s="474"/>
      <c r="CX659" s="474"/>
    </row>
    <row r="660" spans="1:102" x14ac:dyDescent="0.25">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c r="W660" s="474"/>
      <c r="X660" s="474"/>
      <c r="Y660" s="474"/>
      <c r="Z660" s="474"/>
      <c r="AA660" s="474"/>
      <c r="AB660" s="474"/>
      <c r="AC660" s="474"/>
      <c r="AD660" s="474"/>
      <c r="AE660" s="474"/>
      <c r="AF660" s="474"/>
      <c r="AG660" s="474"/>
      <c r="AH660" s="474"/>
      <c r="AI660" s="474"/>
      <c r="AJ660" s="474"/>
      <c r="AK660" s="474"/>
      <c r="AL660" s="474"/>
      <c r="AM660" s="474"/>
      <c r="AN660" s="474"/>
      <c r="AO660" s="474"/>
      <c r="AP660" s="474"/>
      <c r="AQ660" s="474"/>
      <c r="AR660" s="474"/>
      <c r="AS660" s="474"/>
      <c r="AT660" s="474"/>
      <c r="AU660" s="474"/>
      <c r="AV660" s="474"/>
      <c r="AW660" s="474"/>
      <c r="AX660" s="474"/>
      <c r="AY660" s="474"/>
      <c r="AZ660" s="474"/>
      <c r="BA660" s="474"/>
      <c r="BB660" s="474"/>
      <c r="BC660" s="474"/>
      <c r="BD660" s="474"/>
      <c r="BE660" s="474"/>
      <c r="BF660" s="474"/>
      <c r="BG660" s="474"/>
      <c r="BH660" s="474"/>
      <c r="BI660" s="474"/>
      <c r="BJ660" s="474"/>
      <c r="BK660" s="474"/>
      <c r="BL660" s="474"/>
      <c r="BM660" s="474"/>
      <c r="BN660" s="474"/>
      <c r="BO660" s="474"/>
      <c r="BP660" s="474"/>
      <c r="BQ660" s="474"/>
      <c r="BR660" s="474"/>
      <c r="BS660" s="474"/>
      <c r="BT660" s="474"/>
      <c r="BU660" s="474"/>
      <c r="BV660" s="474"/>
      <c r="BW660" s="474"/>
      <c r="BX660" s="474"/>
      <c r="BY660" s="474"/>
      <c r="BZ660" s="474"/>
      <c r="CA660" s="474"/>
      <c r="CB660" s="474"/>
      <c r="CC660" s="474"/>
      <c r="CD660" s="474"/>
      <c r="CE660" s="474"/>
      <c r="CF660" s="474"/>
      <c r="CG660" s="474"/>
      <c r="CH660" s="474"/>
      <c r="CI660" s="474"/>
      <c r="CJ660" s="474"/>
      <c r="CK660" s="474"/>
      <c r="CL660" s="474"/>
      <c r="CM660" s="474"/>
      <c r="CN660" s="474"/>
      <c r="CO660" s="474"/>
      <c r="CP660" s="474"/>
      <c r="CQ660" s="474"/>
      <c r="CR660" s="474"/>
      <c r="CS660" s="474"/>
      <c r="CT660" s="474"/>
      <c r="CU660" s="474"/>
      <c r="CV660" s="474"/>
      <c r="CW660" s="474"/>
      <c r="CX660" s="474"/>
    </row>
    <row r="661" spans="1:102" x14ac:dyDescent="0.25">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c r="W661" s="474"/>
      <c r="X661" s="474"/>
      <c r="Y661" s="474"/>
      <c r="Z661" s="474"/>
      <c r="AA661" s="474"/>
      <c r="AB661" s="474"/>
      <c r="AC661" s="474"/>
      <c r="AD661" s="474"/>
      <c r="AE661" s="474"/>
      <c r="AF661" s="474"/>
      <c r="AG661" s="474"/>
      <c r="AH661" s="474"/>
      <c r="AI661" s="474"/>
      <c r="AJ661" s="474"/>
      <c r="AK661" s="474"/>
      <c r="AL661" s="474"/>
      <c r="AM661" s="474"/>
      <c r="AN661" s="474"/>
      <c r="AO661" s="474"/>
      <c r="AP661" s="474"/>
      <c r="AQ661" s="474"/>
      <c r="AR661" s="474"/>
      <c r="AS661" s="474"/>
      <c r="AT661" s="474"/>
      <c r="AU661" s="474"/>
      <c r="AV661" s="474"/>
      <c r="AW661" s="474"/>
      <c r="AX661" s="474"/>
      <c r="AY661" s="474"/>
      <c r="AZ661" s="474"/>
      <c r="BA661" s="474"/>
      <c r="BB661" s="474"/>
      <c r="BC661" s="474"/>
      <c r="BD661" s="474"/>
      <c r="BE661" s="474"/>
      <c r="BF661" s="474"/>
      <c r="BG661" s="474"/>
      <c r="BH661" s="474"/>
      <c r="BI661" s="474"/>
      <c r="BJ661" s="474"/>
      <c r="BK661" s="474"/>
      <c r="BL661" s="474"/>
      <c r="BM661" s="474"/>
      <c r="BN661" s="474"/>
      <c r="BO661" s="474"/>
      <c r="BP661" s="474"/>
      <c r="BQ661" s="474"/>
      <c r="BR661" s="474"/>
      <c r="BS661" s="474"/>
      <c r="BT661" s="474"/>
      <c r="BU661" s="474"/>
      <c r="BV661" s="474"/>
      <c r="BW661" s="474"/>
      <c r="BX661" s="474"/>
      <c r="BY661" s="474"/>
      <c r="BZ661" s="474"/>
      <c r="CA661" s="474"/>
      <c r="CB661" s="474"/>
      <c r="CC661" s="474"/>
      <c r="CD661" s="474"/>
      <c r="CE661" s="474"/>
      <c r="CF661" s="474"/>
      <c r="CG661" s="474"/>
      <c r="CH661" s="474"/>
      <c r="CI661" s="474"/>
      <c r="CJ661" s="474"/>
      <c r="CK661" s="474"/>
      <c r="CL661" s="474"/>
      <c r="CM661" s="474"/>
      <c r="CN661" s="474"/>
      <c r="CO661" s="474"/>
      <c r="CP661" s="474"/>
      <c r="CQ661" s="474"/>
      <c r="CR661" s="474"/>
      <c r="CS661" s="474"/>
      <c r="CT661" s="474"/>
      <c r="CU661" s="474"/>
      <c r="CV661" s="474"/>
      <c r="CW661" s="474"/>
      <c r="CX661" s="474"/>
    </row>
    <row r="662" spans="1:102" x14ac:dyDescent="0.25">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c r="W662" s="474"/>
      <c r="X662" s="474"/>
      <c r="Y662" s="474"/>
      <c r="Z662" s="474"/>
      <c r="AA662" s="474"/>
      <c r="AB662" s="474"/>
      <c r="AC662" s="474"/>
      <c r="AD662" s="474"/>
      <c r="AE662" s="474"/>
      <c r="AF662" s="474"/>
      <c r="AG662" s="474"/>
      <c r="AH662" s="474"/>
      <c r="AI662" s="474"/>
      <c r="AJ662" s="474"/>
      <c r="AK662" s="474"/>
      <c r="AL662" s="474"/>
      <c r="AM662" s="474"/>
      <c r="AN662" s="474"/>
      <c r="AO662" s="474"/>
      <c r="AP662" s="474"/>
      <c r="AQ662" s="474"/>
      <c r="AR662" s="474"/>
      <c r="AS662" s="474"/>
      <c r="AT662" s="474"/>
      <c r="AU662" s="474"/>
      <c r="AV662" s="474"/>
      <c r="AW662" s="474"/>
      <c r="AX662" s="474"/>
      <c r="AY662" s="474"/>
      <c r="AZ662" s="474"/>
      <c r="BA662" s="474"/>
      <c r="BB662" s="474"/>
      <c r="BC662" s="474"/>
      <c r="BD662" s="474"/>
      <c r="BE662" s="474"/>
      <c r="BF662" s="474"/>
      <c r="BG662" s="474"/>
      <c r="BH662" s="474"/>
      <c r="BI662" s="474"/>
      <c r="BJ662" s="474"/>
      <c r="BK662" s="474"/>
      <c r="BL662" s="474"/>
      <c r="BM662" s="474"/>
      <c r="BN662" s="474"/>
      <c r="BO662" s="474"/>
      <c r="BP662" s="474"/>
      <c r="BQ662" s="474"/>
      <c r="BR662" s="474"/>
      <c r="BS662" s="474"/>
      <c r="BT662" s="474"/>
      <c r="BU662" s="474"/>
      <c r="BV662" s="474"/>
      <c r="BW662" s="474"/>
      <c r="BX662" s="474"/>
      <c r="BY662" s="474"/>
      <c r="BZ662" s="474"/>
      <c r="CA662" s="474"/>
      <c r="CB662" s="474"/>
      <c r="CC662" s="474"/>
      <c r="CD662" s="474"/>
      <c r="CE662" s="474"/>
      <c r="CF662" s="474"/>
      <c r="CG662" s="474"/>
      <c r="CH662" s="474"/>
      <c r="CI662" s="474"/>
      <c r="CJ662" s="474"/>
      <c r="CK662" s="474"/>
      <c r="CL662" s="474"/>
      <c r="CM662" s="474"/>
      <c r="CN662" s="474"/>
      <c r="CO662" s="474"/>
      <c r="CP662" s="474"/>
      <c r="CQ662" s="474"/>
      <c r="CR662" s="474"/>
      <c r="CS662" s="474"/>
      <c r="CT662" s="474"/>
      <c r="CU662" s="474"/>
      <c r="CV662" s="474"/>
      <c r="CW662" s="474"/>
      <c r="CX662" s="474"/>
    </row>
    <row r="663" spans="1:102" x14ac:dyDescent="0.25">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c r="W663" s="474"/>
      <c r="X663" s="474"/>
      <c r="Y663" s="474"/>
      <c r="Z663" s="474"/>
      <c r="AA663" s="474"/>
      <c r="AB663" s="474"/>
      <c r="AC663" s="474"/>
      <c r="AD663" s="474"/>
      <c r="AE663" s="474"/>
      <c r="AF663" s="474"/>
      <c r="AG663" s="474"/>
      <c r="AH663" s="474"/>
      <c r="AI663" s="474"/>
      <c r="AJ663" s="474"/>
      <c r="AK663" s="474"/>
      <c r="AL663" s="474"/>
      <c r="AM663" s="474"/>
      <c r="AN663" s="474"/>
      <c r="AO663" s="474"/>
      <c r="AP663" s="474"/>
      <c r="AQ663" s="474"/>
      <c r="AR663" s="474"/>
      <c r="AS663" s="474"/>
      <c r="AT663" s="474"/>
      <c r="AU663" s="474"/>
      <c r="AV663" s="474"/>
      <c r="AW663" s="474"/>
      <c r="AX663" s="474"/>
      <c r="AY663" s="474"/>
      <c r="AZ663" s="474"/>
      <c r="BA663" s="474"/>
      <c r="BB663" s="474"/>
      <c r="BC663" s="474"/>
      <c r="BD663" s="474"/>
      <c r="BE663" s="474"/>
      <c r="BF663" s="474"/>
      <c r="BG663" s="474"/>
      <c r="BH663" s="474"/>
      <c r="BI663" s="474"/>
      <c r="BJ663" s="474"/>
      <c r="BK663" s="474"/>
      <c r="BL663" s="474"/>
      <c r="BM663" s="474"/>
      <c r="BN663" s="474"/>
      <c r="BO663" s="474"/>
      <c r="BP663" s="474"/>
      <c r="BQ663" s="474"/>
      <c r="BR663" s="474"/>
      <c r="BS663" s="474"/>
      <c r="BT663" s="474"/>
      <c r="BU663" s="474"/>
      <c r="BV663" s="474"/>
      <c r="BW663" s="474"/>
      <c r="BX663" s="474"/>
      <c r="BY663" s="474"/>
      <c r="BZ663" s="474"/>
      <c r="CA663" s="474"/>
      <c r="CB663" s="474"/>
      <c r="CC663" s="474"/>
      <c r="CD663" s="474"/>
      <c r="CE663" s="474"/>
      <c r="CF663" s="474"/>
      <c r="CG663" s="474"/>
      <c r="CH663" s="474"/>
      <c r="CI663" s="474"/>
      <c r="CJ663" s="474"/>
      <c r="CK663" s="474"/>
      <c r="CL663" s="474"/>
      <c r="CM663" s="474"/>
      <c r="CN663" s="474"/>
      <c r="CO663" s="474"/>
      <c r="CP663" s="474"/>
      <c r="CQ663" s="474"/>
      <c r="CR663" s="474"/>
      <c r="CS663" s="474"/>
      <c r="CT663" s="474"/>
      <c r="CU663" s="474"/>
      <c r="CV663" s="474"/>
      <c r="CW663" s="474"/>
      <c r="CX663" s="474"/>
    </row>
    <row r="664" spans="1:102" x14ac:dyDescent="0.25">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c r="W664" s="474"/>
      <c r="X664" s="474"/>
      <c r="Y664" s="474"/>
      <c r="Z664" s="474"/>
      <c r="AA664" s="474"/>
      <c r="AB664" s="474"/>
      <c r="AC664" s="474"/>
      <c r="AD664" s="474"/>
      <c r="AE664" s="474"/>
      <c r="AF664" s="474"/>
      <c r="AG664" s="474"/>
      <c r="AH664" s="474"/>
      <c r="AI664" s="474"/>
      <c r="AJ664" s="474"/>
      <c r="AK664" s="474"/>
      <c r="AL664" s="474"/>
      <c r="AM664" s="474"/>
      <c r="AN664" s="474"/>
      <c r="AO664" s="474"/>
      <c r="AP664" s="474"/>
      <c r="AQ664" s="474"/>
      <c r="AR664" s="474"/>
      <c r="AS664" s="474"/>
      <c r="AT664" s="474"/>
      <c r="AU664" s="474"/>
      <c r="AV664" s="474"/>
      <c r="AW664" s="474"/>
      <c r="AX664" s="474"/>
      <c r="AY664" s="474"/>
      <c r="AZ664" s="474"/>
      <c r="BA664" s="474"/>
      <c r="BB664" s="474"/>
      <c r="BC664" s="474"/>
      <c r="BD664" s="474"/>
      <c r="BE664" s="474"/>
      <c r="BF664" s="474"/>
      <c r="BG664" s="474"/>
      <c r="BH664" s="474"/>
      <c r="BI664" s="474"/>
      <c r="BJ664" s="474"/>
      <c r="BK664" s="474"/>
      <c r="BL664" s="474"/>
      <c r="BM664" s="474"/>
      <c r="BN664" s="474"/>
      <c r="BO664" s="474"/>
      <c r="BP664" s="474"/>
      <c r="BQ664" s="474"/>
      <c r="BR664" s="474"/>
      <c r="BS664" s="474"/>
      <c r="BT664" s="474"/>
      <c r="BU664" s="474"/>
      <c r="BV664" s="474"/>
      <c r="BW664" s="474"/>
      <c r="BX664" s="474"/>
      <c r="BY664" s="474"/>
      <c r="BZ664" s="474"/>
      <c r="CA664" s="474"/>
      <c r="CB664" s="474"/>
      <c r="CC664" s="474"/>
      <c r="CD664" s="474"/>
      <c r="CE664" s="474"/>
      <c r="CF664" s="474"/>
      <c r="CG664" s="474"/>
      <c r="CH664" s="474"/>
      <c r="CI664" s="474"/>
      <c r="CJ664" s="474"/>
      <c r="CK664" s="474"/>
      <c r="CL664" s="474"/>
      <c r="CM664" s="474"/>
      <c r="CN664" s="474"/>
      <c r="CO664" s="474"/>
      <c r="CP664" s="474"/>
      <c r="CQ664" s="474"/>
      <c r="CR664" s="474"/>
      <c r="CS664" s="474"/>
      <c r="CT664" s="474"/>
      <c r="CU664" s="474"/>
      <c r="CV664" s="474"/>
      <c r="CW664" s="474"/>
      <c r="CX664" s="474"/>
    </row>
    <row r="665" spans="1:102" x14ac:dyDescent="0.25">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c r="W665" s="474"/>
      <c r="X665" s="474"/>
      <c r="Y665" s="474"/>
      <c r="Z665" s="474"/>
      <c r="AA665" s="474"/>
      <c r="AB665" s="474"/>
      <c r="AC665" s="474"/>
      <c r="AD665" s="474"/>
      <c r="AE665" s="474"/>
      <c r="AF665" s="474"/>
      <c r="AG665" s="474"/>
      <c r="AH665" s="474"/>
      <c r="AI665" s="474"/>
      <c r="AJ665" s="474"/>
      <c r="AK665" s="474"/>
      <c r="AL665" s="474"/>
      <c r="AM665" s="474"/>
      <c r="AN665" s="474"/>
      <c r="AO665" s="474"/>
      <c r="AP665" s="474"/>
      <c r="AQ665" s="474"/>
      <c r="AR665" s="474"/>
      <c r="AS665" s="474"/>
      <c r="AT665" s="474"/>
      <c r="AU665" s="474"/>
      <c r="AV665" s="474"/>
      <c r="AW665" s="474"/>
      <c r="AX665" s="474"/>
      <c r="AY665" s="474"/>
      <c r="AZ665" s="474"/>
      <c r="BA665" s="474"/>
      <c r="BB665" s="474"/>
      <c r="BC665" s="474"/>
      <c r="BD665" s="474"/>
      <c r="BE665" s="474"/>
      <c r="BF665" s="474"/>
      <c r="BG665" s="474"/>
      <c r="BH665" s="474"/>
      <c r="BI665" s="474"/>
      <c r="BJ665" s="474"/>
      <c r="BK665" s="474"/>
      <c r="BL665" s="474"/>
      <c r="BM665" s="474"/>
      <c r="BN665" s="474"/>
      <c r="BO665" s="474"/>
      <c r="BP665" s="474"/>
      <c r="BQ665" s="474"/>
      <c r="BR665" s="474"/>
      <c r="BS665" s="474"/>
      <c r="BT665" s="474"/>
      <c r="BU665" s="474"/>
      <c r="BV665" s="474"/>
      <c r="BW665" s="474"/>
      <c r="BX665" s="474"/>
      <c r="BY665" s="474"/>
      <c r="BZ665" s="474"/>
      <c r="CA665" s="474"/>
      <c r="CB665" s="474"/>
      <c r="CC665" s="474"/>
      <c r="CD665" s="474"/>
      <c r="CE665" s="474"/>
      <c r="CF665" s="474"/>
      <c r="CG665" s="474"/>
      <c r="CH665" s="474"/>
      <c r="CI665" s="474"/>
      <c r="CJ665" s="474"/>
      <c r="CK665" s="474"/>
      <c r="CL665" s="474"/>
      <c r="CM665" s="474"/>
      <c r="CN665" s="474"/>
      <c r="CO665" s="474"/>
      <c r="CP665" s="474"/>
      <c r="CQ665" s="474"/>
      <c r="CR665" s="474"/>
      <c r="CS665" s="474"/>
      <c r="CT665" s="474"/>
      <c r="CU665" s="474"/>
      <c r="CV665" s="474"/>
      <c r="CW665" s="474"/>
      <c r="CX665" s="474"/>
    </row>
    <row r="666" spans="1:102" x14ac:dyDescent="0.25">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c r="W666" s="474"/>
      <c r="X666" s="474"/>
      <c r="Y666" s="474"/>
      <c r="Z666" s="474"/>
      <c r="AA666" s="474"/>
      <c r="AB666" s="474"/>
      <c r="AC666" s="474"/>
      <c r="AD666" s="474"/>
      <c r="AE666" s="474"/>
      <c r="AF666" s="474"/>
      <c r="AG666" s="474"/>
      <c r="AH666" s="474"/>
      <c r="AI666" s="474"/>
      <c r="AJ666" s="474"/>
      <c r="AK666" s="474"/>
      <c r="AL666" s="474"/>
      <c r="AM666" s="474"/>
      <c r="AN666" s="474"/>
      <c r="AO666" s="474"/>
      <c r="AP666" s="474"/>
      <c r="AQ666" s="474"/>
      <c r="AR666" s="474"/>
      <c r="AS666" s="474"/>
      <c r="AT666" s="474"/>
      <c r="AU666" s="474"/>
      <c r="AV666" s="474"/>
      <c r="AW666" s="474"/>
      <c r="AX666" s="474"/>
      <c r="AY666" s="474"/>
      <c r="AZ666" s="474"/>
      <c r="BA666" s="474"/>
      <c r="BB666" s="474"/>
      <c r="BC666" s="474"/>
      <c r="BD666" s="474"/>
      <c r="BE666" s="474"/>
      <c r="BF666" s="474"/>
      <c r="BG666" s="474"/>
      <c r="BH666" s="474"/>
      <c r="BI666" s="474"/>
      <c r="BJ666" s="474"/>
      <c r="BK666" s="474"/>
      <c r="BL666" s="474"/>
      <c r="BM666" s="474"/>
      <c r="BN666" s="474"/>
      <c r="BO666" s="474"/>
      <c r="BP666" s="474"/>
      <c r="BQ666" s="474"/>
      <c r="BR666" s="474"/>
      <c r="BS666" s="474"/>
      <c r="BT666" s="474"/>
      <c r="BU666" s="474"/>
      <c r="BV666" s="474"/>
      <c r="BW666" s="474"/>
      <c r="BX666" s="474"/>
      <c r="BY666" s="474"/>
      <c r="BZ666" s="474"/>
      <c r="CA666" s="474"/>
      <c r="CB666" s="474"/>
      <c r="CC666" s="474"/>
      <c r="CD666" s="474"/>
      <c r="CE666" s="474"/>
      <c r="CF666" s="474"/>
      <c r="CG666" s="474"/>
      <c r="CH666" s="474"/>
      <c r="CI666" s="474"/>
      <c r="CJ666" s="474"/>
      <c r="CK666" s="474"/>
      <c r="CL666" s="474"/>
      <c r="CM666" s="474"/>
      <c r="CN666" s="474"/>
      <c r="CO666" s="474"/>
      <c r="CP666" s="474"/>
      <c r="CQ666" s="474"/>
      <c r="CR666" s="474"/>
      <c r="CS666" s="474"/>
      <c r="CT666" s="474"/>
      <c r="CU666" s="474"/>
      <c r="CV666" s="474"/>
      <c r="CW666" s="474"/>
      <c r="CX666" s="474"/>
    </row>
    <row r="667" spans="1:102" x14ac:dyDescent="0.25">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c r="W667" s="474"/>
      <c r="X667" s="474"/>
      <c r="Y667" s="474"/>
      <c r="Z667" s="474"/>
      <c r="AA667" s="474"/>
      <c r="AB667" s="474"/>
      <c r="AC667" s="474"/>
      <c r="AD667" s="474"/>
      <c r="AE667" s="474"/>
      <c r="AF667" s="474"/>
      <c r="AG667" s="474"/>
      <c r="AH667" s="474"/>
      <c r="AI667" s="474"/>
      <c r="AJ667" s="474"/>
      <c r="AK667" s="474"/>
      <c r="AL667" s="474"/>
      <c r="AM667" s="474"/>
      <c r="AN667" s="474"/>
      <c r="AO667" s="474"/>
      <c r="AP667" s="474"/>
      <c r="AQ667" s="474"/>
      <c r="AR667" s="474"/>
      <c r="AS667" s="474"/>
      <c r="AT667" s="474"/>
      <c r="AU667" s="474"/>
      <c r="AV667" s="474"/>
      <c r="AW667" s="474"/>
      <c r="AX667" s="474"/>
      <c r="AY667" s="474"/>
      <c r="AZ667" s="474"/>
      <c r="BA667" s="474"/>
      <c r="BB667" s="474"/>
      <c r="BC667" s="474"/>
      <c r="BD667" s="474"/>
      <c r="BE667" s="474"/>
      <c r="BF667" s="474"/>
      <c r="BG667" s="474"/>
      <c r="BH667" s="474"/>
      <c r="BI667" s="474"/>
      <c r="BJ667" s="474"/>
      <c r="BK667" s="474"/>
      <c r="BL667" s="474"/>
      <c r="BM667" s="474"/>
      <c r="BN667" s="474"/>
      <c r="BO667" s="474"/>
      <c r="BP667" s="474"/>
      <c r="BQ667" s="474"/>
      <c r="BR667" s="474"/>
      <c r="BS667" s="474"/>
      <c r="BT667" s="474"/>
      <c r="BU667" s="474"/>
      <c r="BV667" s="474"/>
      <c r="BW667" s="474"/>
      <c r="BX667" s="474"/>
      <c r="BY667" s="474"/>
      <c r="BZ667" s="474"/>
      <c r="CA667" s="474"/>
      <c r="CB667" s="474"/>
      <c r="CC667" s="474"/>
      <c r="CD667" s="474"/>
      <c r="CE667" s="474"/>
      <c r="CF667" s="474"/>
      <c r="CG667" s="474"/>
      <c r="CH667" s="474"/>
      <c r="CI667" s="474"/>
      <c r="CJ667" s="474"/>
      <c r="CK667" s="474"/>
      <c r="CL667" s="474"/>
      <c r="CM667" s="474"/>
      <c r="CN667" s="474"/>
      <c r="CO667" s="474"/>
      <c r="CP667" s="474"/>
      <c r="CQ667" s="474"/>
      <c r="CR667" s="474"/>
      <c r="CS667" s="474"/>
      <c r="CT667" s="474"/>
      <c r="CU667" s="474"/>
      <c r="CV667" s="474"/>
      <c r="CW667" s="474"/>
      <c r="CX667" s="474"/>
    </row>
    <row r="668" spans="1:102" x14ac:dyDescent="0.25">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c r="W668" s="474"/>
      <c r="X668" s="474"/>
      <c r="Y668" s="474"/>
      <c r="Z668" s="474"/>
      <c r="AA668" s="474"/>
      <c r="AB668" s="474"/>
      <c r="AC668" s="474"/>
      <c r="AD668" s="474"/>
      <c r="AE668" s="474"/>
      <c r="AF668" s="474"/>
      <c r="AG668" s="474"/>
      <c r="AH668" s="474"/>
      <c r="AI668" s="474"/>
      <c r="AJ668" s="474"/>
      <c r="AK668" s="474"/>
      <c r="AL668" s="474"/>
      <c r="AM668" s="474"/>
      <c r="AN668" s="474"/>
      <c r="AO668" s="474"/>
      <c r="AP668" s="474"/>
      <c r="AQ668" s="474"/>
      <c r="AR668" s="474"/>
      <c r="AS668" s="474"/>
      <c r="AT668" s="474"/>
      <c r="AU668" s="474"/>
      <c r="AV668" s="474"/>
      <c r="AW668" s="474"/>
      <c r="AX668" s="474"/>
      <c r="AY668" s="474"/>
      <c r="AZ668" s="474"/>
      <c r="BA668" s="474"/>
      <c r="BB668" s="474"/>
      <c r="BC668" s="474"/>
      <c r="BD668" s="474"/>
      <c r="BE668" s="474"/>
      <c r="BF668" s="474"/>
      <c r="BG668" s="474"/>
      <c r="BH668" s="474"/>
      <c r="BI668" s="474"/>
      <c r="BJ668" s="474"/>
      <c r="BK668" s="474"/>
      <c r="BL668" s="474"/>
      <c r="BM668" s="474"/>
      <c r="BN668" s="474"/>
      <c r="BO668" s="474"/>
      <c r="BP668" s="474"/>
      <c r="BQ668" s="474"/>
      <c r="BR668" s="474"/>
      <c r="BS668" s="474"/>
      <c r="BT668" s="474"/>
      <c r="BU668" s="474"/>
      <c r="BV668" s="474"/>
      <c r="BW668" s="474"/>
      <c r="BX668" s="474"/>
      <c r="BY668" s="474"/>
      <c r="BZ668" s="474"/>
      <c r="CA668" s="474"/>
      <c r="CB668" s="474"/>
      <c r="CC668" s="474"/>
      <c r="CD668" s="474"/>
      <c r="CE668" s="474"/>
      <c r="CF668" s="474"/>
      <c r="CG668" s="474"/>
      <c r="CH668" s="474"/>
      <c r="CI668" s="474"/>
      <c r="CJ668" s="474"/>
      <c r="CK668" s="474"/>
      <c r="CL668" s="474"/>
      <c r="CM668" s="474"/>
      <c r="CN668" s="474"/>
      <c r="CO668" s="474"/>
      <c r="CP668" s="474"/>
      <c r="CQ668" s="474"/>
      <c r="CR668" s="474"/>
      <c r="CS668" s="474"/>
      <c r="CT668" s="474"/>
      <c r="CU668" s="474"/>
      <c r="CV668" s="474"/>
      <c r="CW668" s="474"/>
      <c r="CX668" s="474"/>
    </row>
    <row r="669" spans="1:102" x14ac:dyDescent="0.25">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c r="W669" s="474"/>
      <c r="X669" s="474"/>
      <c r="Y669" s="474"/>
      <c r="Z669" s="474"/>
      <c r="AA669" s="474"/>
      <c r="AB669" s="474"/>
      <c r="AC669" s="474"/>
      <c r="AD669" s="474"/>
      <c r="AE669" s="474"/>
      <c r="AF669" s="474"/>
      <c r="AG669" s="474"/>
      <c r="AH669" s="474"/>
      <c r="AI669" s="474"/>
      <c r="AJ669" s="474"/>
      <c r="AK669" s="474"/>
      <c r="AL669" s="474"/>
      <c r="AM669" s="474"/>
      <c r="AN669" s="474"/>
      <c r="AO669" s="474"/>
      <c r="AP669" s="474"/>
      <c r="AQ669" s="474"/>
      <c r="AR669" s="474"/>
      <c r="AS669" s="474"/>
      <c r="AT669" s="474"/>
      <c r="AU669" s="474"/>
      <c r="AV669" s="474"/>
      <c r="AW669" s="474"/>
      <c r="AX669" s="474"/>
      <c r="AY669" s="474"/>
      <c r="AZ669" s="474"/>
      <c r="BA669" s="474"/>
      <c r="BB669" s="474"/>
      <c r="BC669" s="474"/>
      <c r="BD669" s="474"/>
      <c r="BE669" s="474"/>
      <c r="BF669" s="474"/>
      <c r="BG669" s="474"/>
      <c r="BH669" s="474"/>
      <c r="BI669" s="474"/>
      <c r="BJ669" s="474"/>
      <c r="BK669" s="474"/>
      <c r="BL669" s="474"/>
      <c r="BM669" s="474"/>
      <c r="BN669" s="474"/>
      <c r="BO669" s="474"/>
      <c r="BP669" s="474"/>
      <c r="BQ669" s="474"/>
      <c r="BR669" s="474"/>
      <c r="BS669" s="474"/>
      <c r="BT669" s="474"/>
      <c r="BU669" s="474"/>
      <c r="BV669" s="474"/>
      <c r="BW669" s="474"/>
      <c r="BX669" s="474"/>
      <c r="BY669" s="474"/>
      <c r="BZ669" s="474"/>
      <c r="CA669" s="474"/>
      <c r="CB669" s="474"/>
      <c r="CC669" s="474"/>
      <c r="CD669" s="474"/>
      <c r="CE669" s="474"/>
      <c r="CF669" s="474"/>
      <c r="CG669" s="474"/>
      <c r="CH669" s="474"/>
      <c r="CI669" s="474"/>
      <c r="CJ669" s="474"/>
      <c r="CK669" s="474"/>
      <c r="CL669" s="474"/>
      <c r="CM669" s="474"/>
      <c r="CN669" s="474"/>
      <c r="CO669" s="474"/>
      <c r="CP669" s="474"/>
      <c r="CQ669" s="474"/>
      <c r="CR669" s="474"/>
      <c r="CS669" s="474"/>
      <c r="CT669" s="474"/>
      <c r="CU669" s="474"/>
      <c r="CV669" s="474"/>
      <c r="CW669" s="474"/>
      <c r="CX669" s="474"/>
    </row>
    <row r="670" spans="1:102" x14ac:dyDescent="0.25">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c r="W670" s="474"/>
      <c r="X670" s="474"/>
      <c r="Y670" s="474"/>
      <c r="Z670" s="474"/>
      <c r="AA670" s="474"/>
      <c r="AB670" s="474"/>
      <c r="AC670" s="474"/>
      <c r="AD670" s="474"/>
      <c r="AE670" s="474"/>
      <c r="AF670" s="474"/>
      <c r="AG670" s="474"/>
      <c r="AH670" s="474"/>
      <c r="AI670" s="474"/>
      <c r="AJ670" s="474"/>
      <c r="AK670" s="474"/>
      <c r="AL670" s="474"/>
      <c r="AM670" s="474"/>
      <c r="AN670" s="474"/>
      <c r="AO670" s="474"/>
      <c r="AP670" s="474"/>
      <c r="AQ670" s="474"/>
      <c r="AR670" s="474"/>
      <c r="AS670" s="474"/>
      <c r="AT670" s="474"/>
      <c r="AU670" s="474"/>
      <c r="AV670" s="474"/>
      <c r="AW670" s="474"/>
      <c r="AX670" s="474"/>
      <c r="AY670" s="474"/>
      <c r="AZ670" s="474"/>
      <c r="BA670" s="474"/>
      <c r="BB670" s="474"/>
      <c r="BC670" s="474"/>
      <c r="BD670" s="474"/>
      <c r="BE670" s="474"/>
      <c r="BF670" s="474"/>
      <c r="BG670" s="474"/>
      <c r="BH670" s="474"/>
      <c r="BI670" s="474"/>
      <c r="BJ670" s="474"/>
      <c r="BK670" s="474"/>
      <c r="BL670" s="474"/>
      <c r="BM670" s="474"/>
      <c r="BN670" s="474"/>
      <c r="BO670" s="474"/>
      <c r="BP670" s="474"/>
      <c r="BQ670" s="474"/>
      <c r="BR670" s="474"/>
      <c r="BS670" s="474"/>
      <c r="BT670" s="474"/>
      <c r="BU670" s="474"/>
      <c r="BV670" s="474"/>
      <c r="BW670" s="474"/>
      <c r="BX670" s="474"/>
      <c r="BY670" s="474"/>
      <c r="BZ670" s="474"/>
      <c r="CA670" s="474"/>
      <c r="CB670" s="474"/>
      <c r="CC670" s="474"/>
      <c r="CD670" s="474"/>
      <c r="CE670" s="474"/>
      <c r="CF670" s="474"/>
      <c r="CG670" s="474"/>
      <c r="CH670" s="474"/>
      <c r="CI670" s="474"/>
      <c r="CJ670" s="474"/>
      <c r="CK670" s="474"/>
      <c r="CL670" s="474"/>
      <c r="CM670" s="474"/>
      <c r="CN670" s="474"/>
      <c r="CO670" s="474"/>
      <c r="CP670" s="474"/>
      <c r="CQ670" s="474"/>
      <c r="CR670" s="474"/>
      <c r="CS670" s="474"/>
      <c r="CT670" s="474"/>
      <c r="CU670" s="474"/>
      <c r="CV670" s="474"/>
      <c r="CW670" s="474"/>
      <c r="CX670" s="474"/>
    </row>
    <row r="671" spans="1:102" x14ac:dyDescent="0.25">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c r="W671" s="474"/>
      <c r="X671" s="474"/>
      <c r="Y671" s="474"/>
      <c r="Z671" s="474"/>
      <c r="AA671" s="474"/>
      <c r="AB671" s="474"/>
      <c r="AC671" s="474"/>
      <c r="AD671" s="474"/>
      <c r="AE671" s="474"/>
      <c r="AF671" s="474"/>
      <c r="AG671" s="474"/>
      <c r="AH671" s="474"/>
      <c r="AI671" s="474"/>
      <c r="AJ671" s="474"/>
      <c r="AK671" s="474"/>
      <c r="AL671" s="474"/>
      <c r="AM671" s="474"/>
      <c r="AN671" s="474"/>
      <c r="AO671" s="474"/>
      <c r="AP671" s="474"/>
      <c r="AQ671" s="474"/>
      <c r="AR671" s="474"/>
      <c r="AS671" s="474"/>
      <c r="AT671" s="474"/>
      <c r="AU671" s="474"/>
      <c r="AV671" s="474"/>
      <c r="AW671" s="474"/>
      <c r="AX671" s="474"/>
      <c r="AY671" s="474"/>
      <c r="AZ671" s="474"/>
      <c r="BA671" s="474"/>
      <c r="BB671" s="474"/>
      <c r="BC671" s="474"/>
      <c r="BD671" s="474"/>
      <c r="BE671" s="474"/>
      <c r="BF671" s="474"/>
      <c r="BG671" s="474"/>
      <c r="BH671" s="474"/>
      <c r="BI671" s="474"/>
      <c r="BJ671" s="474"/>
      <c r="BK671" s="474"/>
      <c r="BL671" s="474"/>
      <c r="BM671" s="474"/>
      <c r="BN671" s="474"/>
      <c r="BO671" s="474"/>
      <c r="BP671" s="474"/>
      <c r="BQ671" s="474"/>
      <c r="BR671" s="474"/>
      <c r="BS671" s="474"/>
      <c r="BT671" s="474"/>
      <c r="BU671" s="474"/>
      <c r="BV671" s="474"/>
      <c r="BW671" s="474"/>
      <c r="BX671" s="474"/>
      <c r="BY671" s="474"/>
      <c r="BZ671" s="474"/>
      <c r="CA671" s="474"/>
      <c r="CB671" s="474"/>
      <c r="CC671" s="474"/>
      <c r="CD671" s="474"/>
      <c r="CE671" s="474"/>
      <c r="CF671" s="474"/>
      <c r="CG671" s="474"/>
      <c r="CH671" s="474"/>
      <c r="CI671" s="474"/>
      <c r="CJ671" s="474"/>
      <c r="CK671" s="474"/>
      <c r="CL671" s="474"/>
      <c r="CM671" s="474"/>
      <c r="CN671" s="474"/>
      <c r="CO671" s="474"/>
      <c r="CP671" s="474"/>
      <c r="CQ671" s="474"/>
      <c r="CR671" s="474"/>
      <c r="CS671" s="474"/>
      <c r="CT671" s="474"/>
      <c r="CU671" s="474"/>
      <c r="CV671" s="474"/>
      <c r="CW671" s="474"/>
      <c r="CX671" s="474"/>
    </row>
    <row r="672" spans="1:102" x14ac:dyDescent="0.25">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c r="W672" s="474"/>
      <c r="X672" s="474"/>
      <c r="Y672" s="474"/>
      <c r="Z672" s="474"/>
      <c r="AA672" s="474"/>
      <c r="AB672" s="474"/>
      <c r="AC672" s="474"/>
      <c r="AD672" s="474"/>
      <c r="AE672" s="474"/>
      <c r="AF672" s="474"/>
      <c r="AG672" s="474"/>
      <c r="AH672" s="474"/>
      <c r="AI672" s="474"/>
      <c r="AJ672" s="474"/>
      <c r="AK672" s="474"/>
      <c r="AL672" s="474"/>
      <c r="AM672" s="474"/>
      <c r="AN672" s="474"/>
      <c r="AO672" s="474"/>
      <c r="AP672" s="474"/>
      <c r="AQ672" s="474"/>
      <c r="AR672" s="474"/>
      <c r="AS672" s="474"/>
      <c r="AT672" s="474"/>
      <c r="AU672" s="474"/>
      <c r="AV672" s="474"/>
      <c r="AW672" s="474"/>
      <c r="AX672" s="474"/>
      <c r="AY672" s="474"/>
      <c r="AZ672" s="474"/>
      <c r="BA672" s="474"/>
      <c r="BB672" s="474"/>
      <c r="BC672" s="474"/>
      <c r="BD672" s="474"/>
      <c r="BE672" s="474"/>
      <c r="BF672" s="474"/>
      <c r="BG672" s="474"/>
      <c r="BH672" s="474"/>
      <c r="BI672" s="474"/>
      <c r="BJ672" s="474"/>
      <c r="BK672" s="474"/>
      <c r="BL672" s="474"/>
      <c r="BM672" s="474"/>
      <c r="BN672" s="474"/>
      <c r="BO672" s="474"/>
      <c r="BP672" s="474"/>
      <c r="BQ672" s="474"/>
      <c r="BR672" s="474"/>
      <c r="BS672" s="474"/>
      <c r="BT672" s="474"/>
      <c r="BU672" s="474"/>
      <c r="BV672" s="474"/>
      <c r="BW672" s="474"/>
      <c r="BX672" s="474"/>
      <c r="BY672" s="474"/>
      <c r="BZ672" s="474"/>
      <c r="CA672" s="474"/>
      <c r="CB672" s="474"/>
      <c r="CC672" s="474"/>
      <c r="CD672" s="474"/>
      <c r="CE672" s="474"/>
      <c r="CF672" s="474"/>
      <c r="CG672" s="474"/>
      <c r="CH672" s="474"/>
      <c r="CI672" s="474"/>
      <c r="CJ672" s="474"/>
      <c r="CK672" s="474"/>
      <c r="CL672" s="474"/>
      <c r="CM672" s="474"/>
      <c r="CN672" s="474"/>
      <c r="CO672" s="474"/>
      <c r="CP672" s="474"/>
      <c r="CQ672" s="474"/>
      <c r="CR672" s="474"/>
      <c r="CS672" s="474"/>
      <c r="CT672" s="474"/>
      <c r="CU672" s="474"/>
      <c r="CV672" s="474"/>
      <c r="CW672" s="474"/>
      <c r="CX672" s="474"/>
    </row>
    <row r="673" spans="1:102" x14ac:dyDescent="0.25">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474"/>
      <c r="AA673" s="474"/>
      <c r="AB673" s="474"/>
      <c r="AC673" s="474"/>
      <c r="AD673" s="474"/>
      <c r="AE673" s="474"/>
      <c r="AF673" s="474"/>
      <c r="AG673" s="474"/>
      <c r="AH673" s="474"/>
      <c r="AI673" s="474"/>
      <c r="AJ673" s="474"/>
      <c r="AK673" s="474"/>
      <c r="AL673" s="474"/>
      <c r="AM673" s="474"/>
      <c r="AN673" s="474"/>
      <c r="AO673" s="474"/>
      <c r="AP673" s="474"/>
      <c r="AQ673" s="474"/>
      <c r="AR673" s="474"/>
      <c r="AS673" s="474"/>
      <c r="AT673" s="474"/>
      <c r="AU673" s="474"/>
      <c r="AV673" s="474"/>
      <c r="AW673" s="474"/>
      <c r="AX673" s="474"/>
      <c r="AY673" s="474"/>
      <c r="AZ673" s="474"/>
      <c r="BA673" s="474"/>
      <c r="BB673" s="474"/>
      <c r="BC673" s="474"/>
      <c r="BD673" s="474"/>
      <c r="BE673" s="474"/>
      <c r="BF673" s="474"/>
      <c r="BG673" s="474"/>
      <c r="BH673" s="474"/>
      <c r="BI673" s="474"/>
      <c r="BJ673" s="474"/>
      <c r="BK673" s="474"/>
      <c r="BL673" s="474"/>
      <c r="BM673" s="474"/>
      <c r="BN673" s="474"/>
      <c r="BO673" s="474"/>
      <c r="BP673" s="474"/>
      <c r="BQ673" s="474"/>
      <c r="BR673" s="474"/>
      <c r="BS673" s="474"/>
      <c r="BT673" s="474"/>
      <c r="BU673" s="474"/>
      <c r="BV673" s="474"/>
      <c r="BW673" s="474"/>
      <c r="BX673" s="474"/>
      <c r="BY673" s="474"/>
      <c r="BZ673" s="474"/>
      <c r="CA673" s="474"/>
      <c r="CB673" s="474"/>
      <c r="CC673" s="474"/>
      <c r="CD673" s="474"/>
      <c r="CE673" s="474"/>
      <c r="CF673" s="474"/>
      <c r="CG673" s="474"/>
      <c r="CH673" s="474"/>
      <c r="CI673" s="474"/>
      <c r="CJ673" s="474"/>
      <c r="CK673" s="474"/>
      <c r="CL673" s="474"/>
      <c r="CM673" s="474"/>
      <c r="CN673" s="474"/>
      <c r="CO673" s="474"/>
      <c r="CP673" s="474"/>
      <c r="CQ673" s="474"/>
      <c r="CR673" s="474"/>
      <c r="CS673" s="474"/>
      <c r="CT673" s="474"/>
      <c r="CU673" s="474"/>
      <c r="CV673" s="474"/>
      <c r="CW673" s="474"/>
      <c r="CX673" s="474"/>
    </row>
    <row r="674" spans="1:102" x14ac:dyDescent="0.25">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c r="W674" s="474"/>
      <c r="X674" s="474"/>
      <c r="Y674" s="474"/>
      <c r="Z674" s="474"/>
      <c r="AA674" s="474"/>
      <c r="AB674" s="474"/>
      <c r="AC674" s="474"/>
      <c r="AD674" s="474"/>
      <c r="AE674" s="474"/>
      <c r="AF674" s="474"/>
      <c r="AG674" s="474"/>
      <c r="AH674" s="474"/>
      <c r="AI674" s="474"/>
      <c r="AJ674" s="474"/>
      <c r="AK674" s="474"/>
      <c r="AL674" s="474"/>
      <c r="AM674" s="474"/>
      <c r="AN674" s="474"/>
      <c r="AO674" s="474"/>
      <c r="AP674" s="474"/>
      <c r="AQ674" s="474"/>
      <c r="AR674" s="474"/>
      <c r="AS674" s="474"/>
      <c r="AT674" s="474"/>
      <c r="AU674" s="474"/>
      <c r="AV674" s="474"/>
      <c r="AW674" s="474"/>
      <c r="AX674" s="474"/>
      <c r="AY674" s="474"/>
      <c r="AZ674" s="474"/>
      <c r="BA674" s="474"/>
      <c r="BB674" s="474"/>
      <c r="BC674" s="474"/>
      <c r="BD674" s="474"/>
      <c r="BE674" s="474"/>
      <c r="BF674" s="474"/>
      <c r="BG674" s="474"/>
      <c r="BH674" s="474"/>
      <c r="BI674" s="474"/>
      <c r="BJ674" s="474"/>
      <c r="BK674" s="474"/>
      <c r="BL674" s="474"/>
      <c r="BM674" s="474"/>
      <c r="BN674" s="474"/>
      <c r="BO674" s="474"/>
      <c r="BP674" s="474"/>
      <c r="BQ674" s="474"/>
      <c r="BR674" s="474"/>
      <c r="BS674" s="474"/>
      <c r="BT674" s="474"/>
      <c r="BU674" s="474"/>
      <c r="BV674" s="474"/>
      <c r="BW674" s="474"/>
      <c r="BX674" s="474"/>
      <c r="BY674" s="474"/>
      <c r="BZ674" s="474"/>
      <c r="CA674" s="474"/>
      <c r="CB674" s="474"/>
      <c r="CC674" s="474"/>
      <c r="CD674" s="474"/>
      <c r="CE674" s="474"/>
      <c r="CF674" s="474"/>
      <c r="CG674" s="474"/>
      <c r="CH674" s="474"/>
      <c r="CI674" s="474"/>
      <c r="CJ674" s="474"/>
      <c r="CK674" s="474"/>
      <c r="CL674" s="474"/>
      <c r="CM674" s="474"/>
      <c r="CN674" s="474"/>
      <c r="CO674" s="474"/>
      <c r="CP674" s="474"/>
      <c r="CQ674" s="474"/>
      <c r="CR674" s="474"/>
      <c r="CS674" s="474"/>
      <c r="CT674" s="474"/>
      <c r="CU674" s="474"/>
      <c r="CV674" s="474"/>
      <c r="CW674" s="474"/>
      <c r="CX674" s="474"/>
    </row>
    <row r="675" spans="1:102" x14ac:dyDescent="0.25">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c r="W675" s="474"/>
      <c r="X675" s="474"/>
      <c r="Y675" s="474"/>
      <c r="Z675" s="474"/>
      <c r="AA675" s="474"/>
      <c r="AB675" s="474"/>
      <c r="AC675" s="474"/>
      <c r="AD675" s="474"/>
      <c r="AE675" s="474"/>
      <c r="AF675" s="474"/>
      <c r="AG675" s="474"/>
      <c r="AH675" s="474"/>
      <c r="AI675" s="474"/>
      <c r="AJ675" s="474"/>
      <c r="AK675" s="474"/>
      <c r="AL675" s="474"/>
      <c r="AM675" s="474"/>
      <c r="AN675" s="474"/>
      <c r="AO675" s="474"/>
      <c r="AP675" s="474"/>
      <c r="AQ675" s="474"/>
      <c r="AR675" s="474"/>
      <c r="AS675" s="474"/>
      <c r="AT675" s="474"/>
      <c r="AU675" s="474"/>
      <c r="AV675" s="474"/>
      <c r="AW675" s="474"/>
      <c r="AX675" s="474"/>
      <c r="AY675" s="474"/>
      <c r="AZ675" s="474"/>
      <c r="BA675" s="474"/>
      <c r="BB675" s="474"/>
      <c r="BC675" s="474"/>
      <c r="BD675" s="474"/>
      <c r="BE675" s="474"/>
      <c r="BF675" s="474"/>
      <c r="BG675" s="474"/>
      <c r="BH675" s="474"/>
      <c r="BI675" s="474"/>
      <c r="BJ675" s="474"/>
      <c r="BK675" s="474"/>
      <c r="BL675" s="474"/>
      <c r="BM675" s="474"/>
      <c r="BN675" s="474"/>
      <c r="BO675" s="474"/>
      <c r="BP675" s="474"/>
      <c r="BQ675" s="474"/>
      <c r="BR675" s="474"/>
      <c r="BS675" s="474"/>
      <c r="BT675" s="474"/>
      <c r="BU675" s="474"/>
      <c r="BV675" s="474"/>
      <c r="BW675" s="474"/>
      <c r="BX675" s="474"/>
      <c r="BY675" s="474"/>
      <c r="BZ675" s="474"/>
      <c r="CA675" s="474"/>
      <c r="CB675" s="474"/>
      <c r="CC675" s="474"/>
      <c r="CD675" s="474"/>
      <c r="CE675" s="474"/>
      <c r="CF675" s="474"/>
      <c r="CG675" s="474"/>
      <c r="CH675" s="474"/>
      <c r="CI675" s="474"/>
      <c r="CJ675" s="474"/>
      <c r="CK675" s="474"/>
      <c r="CL675" s="474"/>
      <c r="CM675" s="474"/>
      <c r="CN675" s="474"/>
      <c r="CO675" s="474"/>
      <c r="CP675" s="474"/>
      <c r="CQ675" s="474"/>
      <c r="CR675" s="474"/>
      <c r="CS675" s="474"/>
      <c r="CT675" s="474"/>
      <c r="CU675" s="474"/>
      <c r="CV675" s="474"/>
      <c r="CW675" s="474"/>
      <c r="CX675" s="474"/>
    </row>
    <row r="676" spans="1:102" x14ac:dyDescent="0.25">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c r="W676" s="474"/>
      <c r="X676" s="474"/>
      <c r="Y676" s="474"/>
      <c r="Z676" s="474"/>
      <c r="AA676" s="474"/>
      <c r="AB676" s="474"/>
      <c r="AC676" s="474"/>
      <c r="AD676" s="474"/>
      <c r="AE676" s="474"/>
      <c r="AF676" s="474"/>
      <c r="AG676" s="474"/>
      <c r="AH676" s="474"/>
      <c r="AI676" s="474"/>
      <c r="AJ676" s="474"/>
      <c r="AK676" s="474"/>
      <c r="AL676" s="474"/>
      <c r="AM676" s="474"/>
      <c r="AN676" s="474"/>
      <c r="AO676" s="474"/>
      <c r="AP676" s="474"/>
      <c r="AQ676" s="474"/>
      <c r="AR676" s="474"/>
      <c r="AS676" s="474"/>
      <c r="AT676" s="474"/>
      <c r="AU676" s="474"/>
      <c r="AV676" s="474"/>
      <c r="AW676" s="474"/>
      <c r="AX676" s="474"/>
      <c r="AY676" s="474"/>
      <c r="AZ676" s="474"/>
      <c r="BA676" s="474"/>
      <c r="BB676" s="474"/>
      <c r="BC676" s="474"/>
      <c r="BD676" s="474"/>
      <c r="BE676" s="474"/>
      <c r="BF676" s="474"/>
      <c r="BG676" s="474"/>
      <c r="BH676" s="474"/>
      <c r="BI676" s="474"/>
      <c r="BJ676" s="474"/>
      <c r="BK676" s="474"/>
      <c r="BL676" s="474"/>
      <c r="BM676" s="474"/>
      <c r="BN676" s="474"/>
      <c r="BO676" s="474"/>
      <c r="BP676" s="474"/>
      <c r="BQ676" s="474"/>
      <c r="BR676" s="474"/>
      <c r="BS676" s="474"/>
      <c r="BT676" s="474"/>
      <c r="BU676" s="474"/>
      <c r="BV676" s="474"/>
      <c r="BW676" s="474"/>
      <c r="BX676" s="474"/>
      <c r="BY676" s="474"/>
      <c r="BZ676" s="474"/>
      <c r="CA676" s="474"/>
      <c r="CB676" s="474"/>
      <c r="CC676" s="474"/>
      <c r="CD676" s="474"/>
      <c r="CE676" s="474"/>
      <c r="CF676" s="474"/>
      <c r="CG676" s="474"/>
      <c r="CH676" s="474"/>
      <c r="CI676" s="474"/>
      <c r="CJ676" s="474"/>
      <c r="CK676" s="474"/>
      <c r="CL676" s="474"/>
      <c r="CM676" s="474"/>
      <c r="CN676" s="474"/>
      <c r="CO676" s="474"/>
      <c r="CP676" s="474"/>
      <c r="CQ676" s="474"/>
      <c r="CR676" s="474"/>
      <c r="CS676" s="474"/>
      <c r="CT676" s="474"/>
      <c r="CU676" s="474"/>
      <c r="CV676" s="474"/>
      <c r="CW676" s="474"/>
      <c r="CX676" s="474"/>
    </row>
    <row r="677" spans="1:102" x14ac:dyDescent="0.25">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c r="W677" s="474"/>
      <c r="X677" s="474"/>
      <c r="Y677" s="474"/>
      <c r="Z677" s="474"/>
      <c r="AA677" s="474"/>
      <c r="AB677" s="474"/>
      <c r="AC677" s="474"/>
      <c r="AD677" s="474"/>
      <c r="AE677" s="474"/>
      <c r="AF677" s="474"/>
      <c r="AG677" s="474"/>
      <c r="AH677" s="474"/>
      <c r="AI677" s="474"/>
      <c r="AJ677" s="474"/>
      <c r="AK677" s="474"/>
      <c r="AL677" s="474"/>
      <c r="AM677" s="474"/>
      <c r="AN677" s="474"/>
      <c r="AO677" s="474"/>
      <c r="AP677" s="474"/>
      <c r="AQ677" s="474"/>
      <c r="AR677" s="474"/>
      <c r="AS677" s="474"/>
      <c r="AT677" s="474"/>
      <c r="AU677" s="474"/>
      <c r="AV677" s="474"/>
      <c r="AW677" s="474"/>
      <c r="AX677" s="474"/>
      <c r="AY677" s="474"/>
      <c r="AZ677" s="474"/>
      <c r="BA677" s="474"/>
      <c r="BB677" s="474"/>
      <c r="BC677" s="474"/>
      <c r="BD677" s="474"/>
      <c r="BE677" s="474"/>
      <c r="BF677" s="474"/>
      <c r="BG677" s="474"/>
      <c r="BH677" s="474"/>
      <c r="BI677" s="474"/>
      <c r="BJ677" s="474"/>
      <c r="BK677" s="474"/>
      <c r="BL677" s="474"/>
      <c r="BM677" s="474"/>
      <c r="BN677" s="474"/>
      <c r="BO677" s="474"/>
      <c r="BP677" s="474"/>
      <c r="BQ677" s="474"/>
      <c r="BR677" s="474"/>
      <c r="BS677" s="474"/>
      <c r="BT677" s="474"/>
      <c r="BU677" s="474"/>
      <c r="BV677" s="474"/>
      <c r="BW677" s="474"/>
      <c r="BX677" s="474"/>
      <c r="BY677" s="474"/>
      <c r="BZ677" s="474"/>
      <c r="CA677" s="474"/>
      <c r="CB677" s="474"/>
      <c r="CC677" s="474"/>
      <c r="CD677" s="474"/>
      <c r="CE677" s="474"/>
      <c r="CF677" s="474"/>
      <c r="CG677" s="474"/>
      <c r="CH677" s="474"/>
      <c r="CI677" s="474"/>
      <c r="CJ677" s="474"/>
      <c r="CK677" s="474"/>
      <c r="CL677" s="474"/>
      <c r="CM677" s="474"/>
      <c r="CN677" s="474"/>
      <c r="CO677" s="474"/>
      <c r="CP677" s="474"/>
      <c r="CQ677" s="474"/>
      <c r="CR677" s="474"/>
      <c r="CS677" s="474"/>
      <c r="CT677" s="474"/>
      <c r="CU677" s="474"/>
      <c r="CV677" s="474"/>
      <c r="CW677" s="474"/>
      <c r="CX677" s="474"/>
    </row>
    <row r="678" spans="1:102" x14ac:dyDescent="0.25">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c r="W678" s="474"/>
      <c r="X678" s="474"/>
      <c r="Y678" s="474"/>
      <c r="Z678" s="474"/>
      <c r="AA678" s="474"/>
      <c r="AB678" s="474"/>
      <c r="AC678" s="474"/>
      <c r="AD678" s="474"/>
      <c r="AE678" s="474"/>
      <c r="AF678" s="474"/>
      <c r="AG678" s="474"/>
      <c r="AH678" s="474"/>
      <c r="AI678" s="474"/>
      <c r="AJ678" s="474"/>
      <c r="AK678" s="474"/>
      <c r="AL678" s="474"/>
      <c r="AM678" s="474"/>
      <c r="AN678" s="474"/>
      <c r="AO678" s="474"/>
      <c r="AP678" s="474"/>
      <c r="AQ678" s="474"/>
      <c r="AR678" s="474"/>
      <c r="AS678" s="474"/>
      <c r="AT678" s="474"/>
      <c r="AU678" s="474"/>
      <c r="AV678" s="474"/>
      <c r="AW678" s="474"/>
      <c r="AX678" s="474"/>
      <c r="AY678" s="474"/>
      <c r="AZ678" s="474"/>
      <c r="BA678" s="474"/>
      <c r="BB678" s="474"/>
      <c r="BC678" s="474"/>
      <c r="BD678" s="474"/>
      <c r="BE678" s="474"/>
      <c r="BF678" s="474"/>
      <c r="BG678" s="474"/>
      <c r="BH678" s="474"/>
      <c r="BI678" s="474"/>
      <c r="BJ678" s="474"/>
      <c r="BK678" s="474"/>
      <c r="BL678" s="474"/>
      <c r="BM678" s="474"/>
      <c r="BN678" s="474"/>
      <c r="BO678" s="474"/>
      <c r="BP678" s="474"/>
      <c r="BQ678" s="474"/>
      <c r="BR678" s="474"/>
      <c r="BS678" s="474"/>
      <c r="BT678" s="474"/>
      <c r="BU678" s="474"/>
      <c r="BV678" s="474"/>
      <c r="BW678" s="474"/>
      <c r="BX678" s="474"/>
      <c r="BY678" s="474"/>
      <c r="BZ678" s="474"/>
      <c r="CA678" s="474"/>
      <c r="CB678" s="474"/>
      <c r="CC678" s="474"/>
      <c r="CD678" s="474"/>
      <c r="CE678" s="474"/>
      <c r="CF678" s="474"/>
      <c r="CG678" s="474"/>
      <c r="CH678" s="474"/>
      <c r="CI678" s="474"/>
      <c r="CJ678" s="474"/>
      <c r="CK678" s="474"/>
      <c r="CL678" s="474"/>
      <c r="CM678" s="474"/>
      <c r="CN678" s="474"/>
      <c r="CO678" s="474"/>
      <c r="CP678" s="474"/>
      <c r="CQ678" s="474"/>
      <c r="CR678" s="474"/>
      <c r="CS678" s="474"/>
      <c r="CT678" s="474"/>
      <c r="CU678" s="474"/>
      <c r="CV678" s="474"/>
      <c r="CW678" s="474"/>
      <c r="CX678" s="474"/>
    </row>
    <row r="679" spans="1:102" x14ac:dyDescent="0.25">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c r="W679" s="474"/>
      <c r="X679" s="474"/>
      <c r="Y679" s="474"/>
      <c r="Z679" s="474"/>
      <c r="AA679" s="474"/>
      <c r="AB679" s="474"/>
      <c r="AC679" s="474"/>
      <c r="AD679" s="474"/>
      <c r="AE679" s="474"/>
      <c r="AF679" s="474"/>
      <c r="AG679" s="474"/>
      <c r="AH679" s="474"/>
      <c r="AI679" s="474"/>
      <c r="AJ679" s="474"/>
      <c r="AK679" s="474"/>
      <c r="AL679" s="474"/>
      <c r="AM679" s="474"/>
      <c r="AN679" s="474"/>
      <c r="AO679" s="474"/>
      <c r="AP679" s="474"/>
      <c r="AQ679" s="474"/>
      <c r="AR679" s="474"/>
      <c r="AS679" s="474"/>
      <c r="AT679" s="474"/>
      <c r="AU679" s="474"/>
      <c r="AV679" s="474"/>
      <c r="AW679" s="474"/>
      <c r="AX679" s="474"/>
      <c r="AY679" s="474"/>
      <c r="AZ679" s="474"/>
      <c r="BA679" s="474"/>
      <c r="BB679" s="474"/>
      <c r="BC679" s="474"/>
      <c r="BD679" s="474"/>
      <c r="BE679" s="474"/>
      <c r="BF679" s="474"/>
      <c r="BG679" s="474"/>
      <c r="BH679" s="474"/>
      <c r="BI679" s="474"/>
      <c r="BJ679" s="474"/>
      <c r="BK679" s="474"/>
      <c r="BL679" s="474"/>
      <c r="BM679" s="474"/>
      <c r="BN679" s="474"/>
      <c r="BO679" s="474"/>
      <c r="BP679" s="474"/>
      <c r="BQ679" s="474"/>
      <c r="BR679" s="474"/>
      <c r="BS679" s="474"/>
      <c r="BT679" s="474"/>
      <c r="BU679" s="474"/>
      <c r="BV679" s="474"/>
      <c r="BW679" s="474"/>
      <c r="BX679" s="474"/>
      <c r="BY679" s="474"/>
      <c r="BZ679" s="474"/>
      <c r="CA679" s="474"/>
      <c r="CB679" s="474"/>
      <c r="CC679" s="474"/>
      <c r="CD679" s="474"/>
      <c r="CE679" s="474"/>
      <c r="CF679" s="474"/>
      <c r="CG679" s="474"/>
      <c r="CH679" s="474"/>
      <c r="CI679" s="474"/>
      <c r="CJ679" s="474"/>
      <c r="CK679" s="474"/>
      <c r="CL679" s="474"/>
      <c r="CM679" s="474"/>
      <c r="CN679" s="474"/>
      <c r="CO679" s="474"/>
      <c r="CP679" s="474"/>
      <c r="CQ679" s="474"/>
      <c r="CR679" s="474"/>
      <c r="CS679" s="474"/>
      <c r="CT679" s="474"/>
      <c r="CU679" s="474"/>
      <c r="CV679" s="474"/>
      <c r="CW679" s="474"/>
      <c r="CX679" s="474"/>
    </row>
    <row r="680" spans="1:102" x14ac:dyDescent="0.25">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c r="W680" s="474"/>
      <c r="X680" s="474"/>
      <c r="Y680" s="474"/>
      <c r="Z680" s="474"/>
      <c r="AA680" s="474"/>
      <c r="AB680" s="474"/>
      <c r="AC680" s="474"/>
      <c r="AD680" s="474"/>
      <c r="AE680" s="474"/>
      <c r="AF680" s="474"/>
      <c r="AG680" s="474"/>
      <c r="AH680" s="474"/>
      <c r="AI680" s="474"/>
      <c r="AJ680" s="474"/>
      <c r="AK680" s="474"/>
      <c r="AL680" s="474"/>
      <c r="AM680" s="474"/>
      <c r="AN680" s="474"/>
      <c r="AO680" s="474"/>
      <c r="AP680" s="474"/>
      <c r="AQ680" s="474"/>
      <c r="AR680" s="474"/>
      <c r="AS680" s="474"/>
      <c r="AT680" s="474"/>
      <c r="AU680" s="474"/>
      <c r="AV680" s="474"/>
      <c r="AW680" s="474"/>
      <c r="AX680" s="474"/>
      <c r="AY680" s="474"/>
      <c r="AZ680" s="474"/>
      <c r="BA680" s="474"/>
      <c r="BB680" s="474"/>
      <c r="BC680" s="474"/>
      <c r="BD680" s="474"/>
      <c r="BE680" s="474"/>
      <c r="BF680" s="474"/>
      <c r="BG680" s="474"/>
      <c r="BH680" s="474"/>
      <c r="BI680" s="474"/>
      <c r="BJ680" s="474"/>
      <c r="BK680" s="474"/>
      <c r="BL680" s="474"/>
      <c r="BM680" s="474"/>
      <c r="BN680" s="474"/>
      <c r="BO680" s="474"/>
      <c r="BP680" s="474"/>
      <c r="BQ680" s="474"/>
      <c r="BR680" s="474"/>
      <c r="BS680" s="474"/>
      <c r="BT680" s="474"/>
      <c r="BU680" s="474"/>
      <c r="BV680" s="474"/>
      <c r="BW680" s="474"/>
      <c r="BX680" s="474"/>
      <c r="BY680" s="474"/>
      <c r="BZ680" s="474"/>
      <c r="CA680" s="474"/>
      <c r="CB680" s="474"/>
      <c r="CC680" s="474"/>
      <c r="CD680" s="474"/>
      <c r="CE680" s="474"/>
      <c r="CF680" s="474"/>
      <c r="CG680" s="474"/>
      <c r="CH680" s="474"/>
      <c r="CI680" s="474"/>
      <c r="CJ680" s="474"/>
      <c r="CK680" s="474"/>
      <c r="CL680" s="474"/>
      <c r="CM680" s="474"/>
      <c r="CN680" s="474"/>
      <c r="CO680" s="474"/>
      <c r="CP680" s="474"/>
      <c r="CQ680" s="474"/>
      <c r="CR680" s="474"/>
      <c r="CS680" s="474"/>
      <c r="CT680" s="474"/>
      <c r="CU680" s="474"/>
      <c r="CV680" s="474"/>
      <c r="CW680" s="474"/>
      <c r="CX680" s="474"/>
    </row>
    <row r="681" spans="1:102" x14ac:dyDescent="0.25">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c r="W681" s="474"/>
      <c r="X681" s="474"/>
      <c r="Y681" s="474"/>
      <c r="Z681" s="474"/>
      <c r="AA681" s="474"/>
      <c r="AB681" s="474"/>
      <c r="AC681" s="474"/>
      <c r="AD681" s="474"/>
      <c r="AE681" s="474"/>
      <c r="AF681" s="474"/>
      <c r="AG681" s="474"/>
      <c r="AH681" s="474"/>
      <c r="AI681" s="474"/>
      <c r="AJ681" s="474"/>
      <c r="AK681" s="474"/>
      <c r="AL681" s="474"/>
      <c r="AM681" s="474"/>
      <c r="AN681" s="474"/>
      <c r="AO681" s="474"/>
      <c r="AP681" s="474"/>
      <c r="AQ681" s="474"/>
      <c r="AR681" s="474"/>
      <c r="AS681" s="474"/>
      <c r="AT681" s="474"/>
      <c r="AU681" s="474"/>
      <c r="AV681" s="474"/>
      <c r="AW681" s="474"/>
      <c r="AX681" s="474"/>
      <c r="AY681" s="474"/>
      <c r="AZ681" s="474"/>
      <c r="BA681" s="474"/>
      <c r="BB681" s="474"/>
      <c r="BC681" s="474"/>
      <c r="BD681" s="474"/>
      <c r="BE681" s="474"/>
      <c r="BF681" s="474"/>
      <c r="BG681" s="474"/>
      <c r="BH681" s="474"/>
      <c r="BI681" s="474"/>
      <c r="BJ681" s="474"/>
      <c r="BK681" s="474"/>
      <c r="BL681" s="474"/>
      <c r="BM681" s="474"/>
      <c r="BN681" s="474"/>
      <c r="BO681" s="474"/>
      <c r="BP681" s="474"/>
      <c r="BQ681" s="474"/>
      <c r="BR681" s="474"/>
      <c r="BS681" s="474"/>
      <c r="BT681" s="474"/>
      <c r="BU681" s="474"/>
      <c r="BV681" s="474"/>
      <c r="BW681" s="474"/>
      <c r="BX681" s="474"/>
      <c r="BY681" s="474"/>
      <c r="BZ681" s="474"/>
      <c r="CA681" s="474"/>
      <c r="CB681" s="474"/>
      <c r="CC681" s="474"/>
      <c r="CD681" s="474"/>
      <c r="CE681" s="474"/>
      <c r="CF681" s="474"/>
      <c r="CG681" s="474"/>
      <c r="CH681" s="474"/>
      <c r="CI681" s="474"/>
      <c r="CJ681" s="474"/>
      <c r="CK681" s="474"/>
      <c r="CL681" s="474"/>
      <c r="CM681" s="474"/>
      <c r="CN681" s="474"/>
      <c r="CO681" s="474"/>
      <c r="CP681" s="474"/>
      <c r="CQ681" s="474"/>
      <c r="CR681" s="474"/>
      <c r="CS681" s="474"/>
      <c r="CT681" s="474"/>
      <c r="CU681" s="474"/>
      <c r="CV681" s="474"/>
      <c r="CW681" s="474"/>
      <c r="CX681" s="474"/>
    </row>
    <row r="682" spans="1:102" x14ac:dyDescent="0.25">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c r="W682" s="474"/>
      <c r="X682" s="474"/>
      <c r="Y682" s="474"/>
      <c r="Z682" s="474"/>
      <c r="AA682" s="474"/>
      <c r="AB682" s="474"/>
      <c r="AC682" s="474"/>
      <c r="AD682" s="474"/>
      <c r="AE682" s="474"/>
      <c r="AF682" s="474"/>
      <c r="AG682" s="474"/>
      <c r="AH682" s="474"/>
      <c r="AI682" s="474"/>
      <c r="AJ682" s="474"/>
      <c r="AK682" s="474"/>
      <c r="AL682" s="474"/>
      <c r="AM682" s="474"/>
      <c r="AN682" s="474"/>
      <c r="AO682" s="474"/>
      <c r="AP682" s="474"/>
      <c r="AQ682" s="474"/>
      <c r="AR682" s="474"/>
      <c r="AS682" s="474"/>
      <c r="AT682" s="474"/>
      <c r="AU682" s="474"/>
      <c r="AV682" s="474"/>
      <c r="AW682" s="474"/>
      <c r="AX682" s="474"/>
      <c r="AY682" s="474"/>
      <c r="AZ682" s="474"/>
      <c r="BA682" s="474"/>
      <c r="BB682" s="474"/>
      <c r="BC682" s="474"/>
      <c r="BD682" s="474"/>
      <c r="BE682" s="474"/>
      <c r="BF682" s="474"/>
      <c r="BG682" s="474"/>
      <c r="BH682" s="474"/>
      <c r="BI682" s="474"/>
      <c r="BJ682" s="474"/>
      <c r="BK682" s="474"/>
      <c r="BL682" s="474"/>
      <c r="BM682" s="474"/>
      <c r="BN682" s="474"/>
      <c r="BO682" s="474"/>
      <c r="BP682" s="474"/>
      <c r="BQ682" s="474"/>
      <c r="BR682" s="474"/>
      <c r="BS682" s="474"/>
      <c r="BT682" s="474"/>
      <c r="BU682" s="474"/>
      <c r="BV682" s="474"/>
      <c r="BW682" s="474"/>
      <c r="BX682" s="474"/>
      <c r="BY682" s="474"/>
      <c r="BZ682" s="474"/>
      <c r="CA682" s="474"/>
      <c r="CB682" s="474"/>
      <c r="CC682" s="474"/>
      <c r="CD682" s="474"/>
      <c r="CE682" s="474"/>
      <c r="CF682" s="474"/>
      <c r="CG682" s="474"/>
      <c r="CH682" s="474"/>
      <c r="CI682" s="474"/>
      <c r="CJ682" s="474"/>
      <c r="CK682" s="474"/>
      <c r="CL682" s="474"/>
      <c r="CM682" s="474"/>
      <c r="CN682" s="474"/>
      <c r="CO682" s="474"/>
      <c r="CP682" s="474"/>
      <c r="CQ682" s="474"/>
      <c r="CR682" s="474"/>
      <c r="CS682" s="474"/>
      <c r="CT682" s="474"/>
      <c r="CU682" s="474"/>
      <c r="CV682" s="474"/>
      <c r="CW682" s="474"/>
      <c r="CX682" s="474"/>
    </row>
    <row r="683" spans="1:102" x14ac:dyDescent="0.25">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c r="W683" s="474"/>
      <c r="X683" s="474"/>
      <c r="Y683" s="474"/>
      <c r="Z683" s="474"/>
      <c r="AA683" s="474"/>
      <c r="AB683" s="474"/>
      <c r="AC683" s="474"/>
      <c r="AD683" s="474"/>
      <c r="AE683" s="474"/>
      <c r="AF683" s="474"/>
      <c r="AG683" s="474"/>
      <c r="AH683" s="474"/>
      <c r="AI683" s="474"/>
      <c r="AJ683" s="474"/>
      <c r="AK683" s="474"/>
      <c r="AL683" s="474"/>
      <c r="AM683" s="474"/>
      <c r="AN683" s="474"/>
      <c r="AO683" s="474"/>
      <c r="AP683" s="474"/>
      <c r="AQ683" s="474"/>
      <c r="AR683" s="474"/>
      <c r="AS683" s="474"/>
      <c r="AT683" s="474"/>
      <c r="AU683" s="474"/>
      <c r="AV683" s="474"/>
      <c r="AW683" s="474"/>
      <c r="AX683" s="474"/>
      <c r="AY683" s="474"/>
      <c r="AZ683" s="474"/>
      <c r="BA683" s="474"/>
      <c r="BB683" s="474"/>
      <c r="BC683" s="474"/>
      <c r="BD683" s="474"/>
      <c r="BE683" s="474"/>
      <c r="BF683" s="474"/>
      <c r="BG683" s="474"/>
      <c r="BH683" s="474"/>
      <c r="BI683" s="474"/>
      <c r="BJ683" s="474"/>
      <c r="BK683" s="474"/>
      <c r="BL683" s="474"/>
      <c r="BM683" s="474"/>
      <c r="BN683" s="474"/>
      <c r="BO683" s="474"/>
      <c r="BP683" s="474"/>
      <c r="BQ683" s="474"/>
      <c r="BR683" s="474"/>
      <c r="BS683" s="474"/>
      <c r="BT683" s="474"/>
      <c r="BU683" s="474"/>
      <c r="BV683" s="474"/>
      <c r="BW683" s="474"/>
      <c r="BX683" s="474"/>
      <c r="BY683" s="474"/>
      <c r="BZ683" s="474"/>
      <c r="CA683" s="474"/>
      <c r="CB683" s="474"/>
      <c r="CC683" s="474"/>
      <c r="CD683" s="474"/>
      <c r="CE683" s="474"/>
      <c r="CF683" s="474"/>
      <c r="CG683" s="474"/>
      <c r="CH683" s="474"/>
      <c r="CI683" s="474"/>
      <c r="CJ683" s="474"/>
      <c r="CK683" s="474"/>
      <c r="CL683" s="474"/>
      <c r="CM683" s="474"/>
      <c r="CN683" s="474"/>
      <c r="CO683" s="474"/>
      <c r="CP683" s="474"/>
      <c r="CQ683" s="474"/>
      <c r="CR683" s="474"/>
      <c r="CS683" s="474"/>
      <c r="CT683" s="474"/>
      <c r="CU683" s="474"/>
      <c r="CV683" s="474"/>
      <c r="CW683" s="474"/>
      <c r="CX683" s="474"/>
    </row>
    <row r="684" spans="1:102" x14ac:dyDescent="0.25">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c r="W684" s="474"/>
      <c r="X684" s="474"/>
      <c r="Y684" s="474"/>
      <c r="Z684" s="474"/>
      <c r="AA684" s="474"/>
      <c r="AB684" s="474"/>
      <c r="AC684" s="474"/>
      <c r="AD684" s="474"/>
      <c r="AE684" s="474"/>
      <c r="AF684" s="474"/>
      <c r="AG684" s="474"/>
      <c r="AH684" s="474"/>
      <c r="AI684" s="474"/>
      <c r="AJ684" s="474"/>
      <c r="AK684" s="474"/>
      <c r="AL684" s="474"/>
      <c r="AM684" s="474"/>
      <c r="AN684" s="474"/>
      <c r="AO684" s="474"/>
      <c r="AP684" s="474"/>
      <c r="AQ684" s="474"/>
      <c r="AR684" s="474"/>
      <c r="AS684" s="474"/>
      <c r="AT684" s="474"/>
      <c r="AU684" s="474"/>
      <c r="AV684" s="474"/>
      <c r="AW684" s="474"/>
      <c r="AX684" s="474"/>
      <c r="AY684" s="474"/>
      <c r="AZ684" s="474"/>
      <c r="BA684" s="474"/>
      <c r="BB684" s="474"/>
      <c r="BC684" s="474"/>
      <c r="BD684" s="474"/>
      <c r="BE684" s="474"/>
      <c r="BF684" s="474"/>
      <c r="BG684" s="474"/>
      <c r="BH684" s="474"/>
      <c r="BI684" s="474"/>
      <c r="BJ684" s="474"/>
      <c r="BK684" s="474"/>
      <c r="BL684" s="474"/>
      <c r="BM684" s="474"/>
      <c r="BN684" s="474"/>
      <c r="BO684" s="474"/>
      <c r="BP684" s="474"/>
      <c r="BQ684" s="474"/>
      <c r="BR684" s="474"/>
      <c r="BS684" s="474"/>
      <c r="BT684" s="474"/>
      <c r="BU684" s="474"/>
      <c r="BV684" s="474"/>
      <c r="BW684" s="474"/>
      <c r="BX684" s="474"/>
      <c r="BY684" s="474"/>
      <c r="BZ684" s="474"/>
      <c r="CA684" s="474"/>
      <c r="CB684" s="474"/>
      <c r="CC684" s="474"/>
      <c r="CD684" s="474"/>
      <c r="CE684" s="474"/>
      <c r="CF684" s="474"/>
      <c r="CG684" s="474"/>
      <c r="CH684" s="474"/>
      <c r="CI684" s="474"/>
      <c r="CJ684" s="474"/>
      <c r="CK684" s="474"/>
      <c r="CL684" s="474"/>
      <c r="CM684" s="474"/>
      <c r="CN684" s="474"/>
      <c r="CO684" s="474"/>
      <c r="CP684" s="474"/>
      <c r="CQ684" s="474"/>
      <c r="CR684" s="474"/>
      <c r="CS684" s="474"/>
      <c r="CT684" s="474"/>
      <c r="CU684" s="474"/>
      <c r="CV684" s="474"/>
      <c r="CW684" s="474"/>
      <c r="CX684" s="474"/>
    </row>
    <row r="685" spans="1:102" x14ac:dyDescent="0.25">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c r="W685" s="474"/>
      <c r="X685" s="474"/>
      <c r="Y685" s="474"/>
      <c r="Z685" s="474"/>
      <c r="AA685" s="474"/>
      <c r="AB685" s="474"/>
      <c r="AC685" s="474"/>
      <c r="AD685" s="474"/>
      <c r="AE685" s="474"/>
      <c r="AF685" s="474"/>
      <c r="AG685" s="474"/>
      <c r="AH685" s="474"/>
      <c r="AI685" s="474"/>
      <c r="AJ685" s="474"/>
      <c r="AK685" s="474"/>
      <c r="AL685" s="474"/>
      <c r="AM685" s="474"/>
      <c r="AN685" s="474"/>
      <c r="AO685" s="474"/>
      <c r="AP685" s="474"/>
      <c r="AQ685" s="474"/>
      <c r="AR685" s="474"/>
      <c r="AS685" s="474"/>
      <c r="AT685" s="474"/>
      <c r="AU685" s="474"/>
      <c r="AV685" s="474"/>
      <c r="AW685" s="474"/>
      <c r="AX685" s="474"/>
      <c r="AY685" s="474"/>
      <c r="AZ685" s="474"/>
      <c r="BA685" s="474"/>
      <c r="BB685" s="474"/>
      <c r="BC685" s="474"/>
      <c r="BD685" s="474"/>
      <c r="BE685" s="474"/>
      <c r="BF685" s="474"/>
      <c r="BG685" s="474"/>
      <c r="BH685" s="474"/>
      <c r="BI685" s="474"/>
      <c r="BJ685" s="474"/>
      <c r="BK685" s="474"/>
      <c r="BL685" s="474"/>
      <c r="BM685" s="474"/>
      <c r="BN685" s="474"/>
      <c r="BO685" s="474"/>
      <c r="BP685" s="474"/>
      <c r="BQ685" s="474"/>
      <c r="BR685" s="474"/>
      <c r="BS685" s="474"/>
      <c r="BT685" s="474"/>
      <c r="BU685" s="474"/>
      <c r="BV685" s="474"/>
      <c r="BW685" s="474"/>
      <c r="BX685" s="474"/>
      <c r="BY685" s="474"/>
      <c r="BZ685" s="474"/>
      <c r="CA685" s="474"/>
      <c r="CB685" s="474"/>
      <c r="CC685" s="474"/>
      <c r="CD685" s="474"/>
      <c r="CE685" s="474"/>
      <c r="CF685" s="474"/>
      <c r="CG685" s="474"/>
      <c r="CH685" s="474"/>
      <c r="CI685" s="474"/>
      <c r="CJ685" s="474"/>
      <c r="CK685" s="474"/>
      <c r="CL685" s="474"/>
      <c r="CM685" s="474"/>
      <c r="CN685" s="474"/>
      <c r="CO685" s="474"/>
      <c r="CP685" s="474"/>
      <c r="CQ685" s="474"/>
      <c r="CR685" s="474"/>
      <c r="CS685" s="474"/>
      <c r="CT685" s="474"/>
      <c r="CU685" s="474"/>
      <c r="CV685" s="474"/>
      <c r="CW685" s="474"/>
      <c r="CX685" s="474"/>
    </row>
    <row r="686" spans="1:102" x14ac:dyDescent="0.25">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c r="W686" s="474"/>
      <c r="X686" s="474"/>
      <c r="Y686" s="474"/>
      <c r="Z686" s="474"/>
      <c r="AA686" s="474"/>
      <c r="AB686" s="474"/>
      <c r="AC686" s="474"/>
      <c r="AD686" s="474"/>
      <c r="AE686" s="474"/>
      <c r="AF686" s="474"/>
      <c r="AG686" s="474"/>
      <c r="AH686" s="474"/>
      <c r="AI686" s="474"/>
      <c r="AJ686" s="474"/>
      <c r="AK686" s="474"/>
      <c r="AL686" s="474"/>
      <c r="AM686" s="474"/>
      <c r="AN686" s="474"/>
      <c r="AO686" s="474"/>
      <c r="AP686" s="474"/>
      <c r="AQ686" s="474"/>
      <c r="AR686" s="474"/>
      <c r="AS686" s="474"/>
      <c r="AT686" s="474"/>
      <c r="AU686" s="474"/>
      <c r="AV686" s="474"/>
      <c r="AW686" s="474"/>
      <c r="AX686" s="474"/>
      <c r="AY686" s="474"/>
      <c r="AZ686" s="474"/>
      <c r="BA686" s="474"/>
      <c r="BB686" s="474"/>
      <c r="BC686" s="474"/>
      <c r="BD686" s="474"/>
      <c r="BE686" s="474"/>
      <c r="BF686" s="474"/>
      <c r="BG686" s="474"/>
      <c r="BH686" s="474"/>
      <c r="BI686" s="474"/>
      <c r="BJ686" s="474"/>
      <c r="BK686" s="474"/>
      <c r="BL686" s="474"/>
      <c r="BM686" s="474"/>
      <c r="BN686" s="474"/>
      <c r="BO686" s="474"/>
      <c r="BP686" s="474"/>
      <c r="BQ686" s="474"/>
      <c r="BR686" s="474"/>
      <c r="BS686" s="474"/>
      <c r="BT686" s="474"/>
      <c r="BU686" s="474"/>
      <c r="BV686" s="474"/>
      <c r="BW686" s="474"/>
      <c r="BX686" s="474"/>
      <c r="BY686" s="474"/>
      <c r="BZ686" s="474"/>
      <c r="CA686" s="474"/>
      <c r="CB686" s="474"/>
      <c r="CC686" s="474"/>
      <c r="CD686" s="474"/>
      <c r="CE686" s="474"/>
      <c r="CF686" s="474"/>
      <c r="CG686" s="474"/>
      <c r="CH686" s="474"/>
      <c r="CI686" s="474"/>
      <c r="CJ686" s="474"/>
      <c r="CK686" s="474"/>
      <c r="CL686" s="474"/>
      <c r="CM686" s="474"/>
      <c r="CN686" s="474"/>
      <c r="CO686" s="474"/>
      <c r="CP686" s="474"/>
      <c r="CQ686" s="474"/>
      <c r="CR686" s="474"/>
      <c r="CS686" s="474"/>
      <c r="CT686" s="474"/>
      <c r="CU686" s="474"/>
      <c r="CV686" s="474"/>
      <c r="CW686" s="474"/>
      <c r="CX686" s="474"/>
    </row>
    <row r="687" spans="1:102" x14ac:dyDescent="0.25">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c r="W687" s="474"/>
      <c r="X687" s="474"/>
      <c r="Y687" s="474"/>
      <c r="Z687" s="474"/>
      <c r="AA687" s="474"/>
      <c r="AB687" s="474"/>
      <c r="AC687" s="474"/>
      <c r="AD687" s="474"/>
      <c r="AE687" s="474"/>
      <c r="AF687" s="474"/>
      <c r="AG687" s="474"/>
      <c r="AH687" s="474"/>
      <c r="AI687" s="474"/>
      <c r="AJ687" s="474"/>
      <c r="AK687" s="474"/>
      <c r="AL687" s="474"/>
      <c r="AM687" s="474"/>
      <c r="AN687" s="474"/>
      <c r="AO687" s="474"/>
      <c r="AP687" s="474"/>
      <c r="AQ687" s="474"/>
      <c r="AR687" s="474"/>
      <c r="AS687" s="474"/>
      <c r="AT687" s="474"/>
      <c r="AU687" s="474"/>
      <c r="AV687" s="474"/>
      <c r="AW687" s="474"/>
      <c r="AX687" s="474"/>
      <c r="AY687" s="474"/>
      <c r="AZ687" s="474"/>
      <c r="BA687" s="474"/>
      <c r="BB687" s="474"/>
      <c r="BC687" s="474"/>
      <c r="BD687" s="474"/>
      <c r="BE687" s="474"/>
      <c r="BF687" s="474"/>
      <c r="BG687" s="474"/>
      <c r="BH687" s="474"/>
      <c r="BI687" s="474"/>
      <c r="BJ687" s="474"/>
      <c r="BK687" s="474"/>
      <c r="BL687" s="474"/>
      <c r="BM687" s="474"/>
      <c r="BN687" s="474"/>
      <c r="BO687" s="474"/>
      <c r="BP687" s="474"/>
      <c r="BQ687" s="474"/>
      <c r="BR687" s="474"/>
      <c r="BS687" s="474"/>
      <c r="BT687" s="474"/>
      <c r="BU687" s="474"/>
      <c r="BV687" s="474"/>
      <c r="BW687" s="474"/>
      <c r="BX687" s="474"/>
      <c r="BY687" s="474"/>
      <c r="BZ687" s="474"/>
      <c r="CA687" s="474"/>
      <c r="CB687" s="474"/>
      <c r="CC687" s="474"/>
      <c r="CD687" s="474"/>
      <c r="CE687" s="474"/>
      <c r="CF687" s="474"/>
      <c r="CG687" s="474"/>
      <c r="CH687" s="474"/>
      <c r="CI687" s="474"/>
      <c r="CJ687" s="474"/>
      <c r="CK687" s="474"/>
      <c r="CL687" s="474"/>
      <c r="CM687" s="474"/>
      <c r="CN687" s="474"/>
      <c r="CO687" s="474"/>
      <c r="CP687" s="474"/>
      <c r="CQ687" s="474"/>
      <c r="CR687" s="474"/>
      <c r="CS687" s="474"/>
      <c r="CT687" s="474"/>
      <c r="CU687" s="474"/>
      <c r="CV687" s="474"/>
      <c r="CW687" s="474"/>
      <c r="CX687" s="474"/>
    </row>
    <row r="688" spans="1:102" x14ac:dyDescent="0.25">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c r="W688" s="474"/>
      <c r="X688" s="474"/>
      <c r="Y688" s="474"/>
      <c r="Z688" s="474"/>
      <c r="AA688" s="474"/>
      <c r="AB688" s="474"/>
      <c r="AC688" s="474"/>
      <c r="AD688" s="474"/>
      <c r="AE688" s="474"/>
      <c r="AF688" s="474"/>
      <c r="AG688" s="474"/>
      <c r="AH688" s="474"/>
      <c r="AI688" s="474"/>
      <c r="AJ688" s="474"/>
      <c r="AK688" s="474"/>
      <c r="AL688" s="474"/>
      <c r="AM688" s="474"/>
      <c r="AN688" s="474"/>
      <c r="AO688" s="474"/>
      <c r="AP688" s="474"/>
      <c r="AQ688" s="474"/>
      <c r="AR688" s="474"/>
      <c r="AS688" s="474"/>
      <c r="AT688" s="474"/>
      <c r="AU688" s="474"/>
      <c r="AV688" s="474"/>
      <c r="AW688" s="474"/>
      <c r="AX688" s="474"/>
      <c r="AY688" s="474"/>
      <c r="AZ688" s="474"/>
      <c r="BA688" s="474"/>
      <c r="BB688" s="474"/>
      <c r="BC688" s="474"/>
      <c r="BD688" s="474"/>
      <c r="BE688" s="474"/>
      <c r="BF688" s="474"/>
      <c r="BG688" s="474"/>
      <c r="BH688" s="474"/>
      <c r="BI688" s="474"/>
      <c r="BJ688" s="474"/>
      <c r="BK688" s="474"/>
      <c r="BL688" s="474"/>
      <c r="BM688" s="474"/>
      <c r="BN688" s="474"/>
      <c r="BO688" s="474"/>
      <c r="BP688" s="474"/>
      <c r="BQ688" s="474"/>
      <c r="BR688" s="474"/>
      <c r="BS688" s="474"/>
      <c r="BT688" s="474"/>
      <c r="BU688" s="474"/>
      <c r="BV688" s="474"/>
      <c r="BW688" s="474"/>
      <c r="BX688" s="474"/>
      <c r="BY688" s="474"/>
      <c r="BZ688" s="474"/>
      <c r="CA688" s="474"/>
      <c r="CB688" s="474"/>
      <c r="CC688" s="474"/>
      <c r="CD688" s="474"/>
      <c r="CE688" s="474"/>
      <c r="CF688" s="474"/>
      <c r="CG688" s="474"/>
      <c r="CH688" s="474"/>
      <c r="CI688" s="474"/>
      <c r="CJ688" s="474"/>
      <c r="CK688" s="474"/>
      <c r="CL688" s="474"/>
      <c r="CM688" s="474"/>
      <c r="CN688" s="474"/>
      <c r="CO688" s="474"/>
      <c r="CP688" s="474"/>
      <c r="CQ688" s="474"/>
      <c r="CR688" s="474"/>
      <c r="CS688" s="474"/>
      <c r="CT688" s="474"/>
      <c r="CU688" s="474"/>
      <c r="CV688" s="474"/>
      <c r="CW688" s="474"/>
      <c r="CX688" s="474"/>
    </row>
    <row r="689" spans="1:102" x14ac:dyDescent="0.25">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c r="W689" s="474"/>
      <c r="X689" s="474"/>
      <c r="Y689" s="474"/>
      <c r="Z689" s="474"/>
      <c r="AA689" s="474"/>
      <c r="AB689" s="474"/>
      <c r="AC689" s="474"/>
      <c r="AD689" s="474"/>
      <c r="AE689" s="474"/>
      <c r="AF689" s="474"/>
      <c r="AG689" s="474"/>
      <c r="AH689" s="474"/>
      <c r="AI689" s="474"/>
      <c r="AJ689" s="474"/>
      <c r="AK689" s="474"/>
      <c r="AL689" s="474"/>
      <c r="AM689" s="474"/>
      <c r="AN689" s="474"/>
      <c r="AO689" s="474"/>
      <c r="AP689" s="474"/>
      <c r="AQ689" s="474"/>
      <c r="AR689" s="474"/>
      <c r="AS689" s="474"/>
      <c r="AT689" s="474"/>
      <c r="AU689" s="474"/>
      <c r="AV689" s="474"/>
      <c r="AW689" s="474"/>
      <c r="AX689" s="474"/>
      <c r="AY689" s="474"/>
      <c r="AZ689" s="474"/>
      <c r="BA689" s="474"/>
      <c r="BB689" s="474"/>
      <c r="BC689" s="474"/>
      <c r="BD689" s="474"/>
      <c r="BE689" s="474"/>
      <c r="BF689" s="474"/>
      <c r="BG689" s="474"/>
      <c r="BH689" s="474"/>
      <c r="BI689" s="474"/>
      <c r="BJ689" s="474"/>
      <c r="BK689" s="474"/>
      <c r="BL689" s="474"/>
      <c r="BM689" s="474"/>
      <c r="BN689" s="474"/>
      <c r="BO689" s="474"/>
      <c r="BP689" s="474"/>
      <c r="BQ689" s="474"/>
      <c r="BR689" s="474"/>
      <c r="BS689" s="474"/>
      <c r="BT689" s="474"/>
      <c r="BU689" s="474"/>
      <c r="BV689" s="474"/>
      <c r="BW689" s="474"/>
      <c r="BX689" s="474"/>
      <c r="BY689" s="474"/>
      <c r="BZ689" s="474"/>
      <c r="CA689" s="474"/>
      <c r="CB689" s="474"/>
      <c r="CC689" s="474"/>
      <c r="CD689" s="474"/>
      <c r="CE689" s="474"/>
      <c r="CF689" s="474"/>
      <c r="CG689" s="474"/>
      <c r="CH689" s="474"/>
      <c r="CI689" s="474"/>
      <c r="CJ689" s="474"/>
      <c r="CK689" s="474"/>
      <c r="CL689" s="474"/>
      <c r="CM689" s="474"/>
      <c r="CN689" s="474"/>
      <c r="CO689" s="474"/>
      <c r="CP689" s="474"/>
      <c r="CQ689" s="474"/>
      <c r="CR689" s="474"/>
      <c r="CS689" s="474"/>
      <c r="CT689" s="474"/>
      <c r="CU689" s="474"/>
      <c r="CV689" s="474"/>
      <c r="CW689" s="474"/>
      <c r="CX689" s="474"/>
    </row>
    <row r="690" spans="1:102" x14ac:dyDescent="0.25">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c r="W690" s="474"/>
      <c r="X690" s="474"/>
      <c r="Y690" s="474"/>
      <c r="Z690" s="474"/>
      <c r="AA690" s="474"/>
      <c r="AB690" s="474"/>
      <c r="AC690" s="474"/>
      <c r="AD690" s="474"/>
      <c r="AE690" s="474"/>
      <c r="AF690" s="474"/>
      <c r="AG690" s="474"/>
      <c r="AH690" s="474"/>
      <c r="AI690" s="474"/>
      <c r="AJ690" s="474"/>
      <c r="AK690" s="474"/>
      <c r="AL690" s="474"/>
      <c r="AM690" s="474"/>
      <c r="AN690" s="474"/>
      <c r="AO690" s="474"/>
      <c r="AP690" s="474"/>
      <c r="AQ690" s="474"/>
      <c r="AR690" s="474"/>
      <c r="AS690" s="474"/>
      <c r="AT690" s="474"/>
      <c r="AU690" s="474"/>
      <c r="AV690" s="474"/>
      <c r="AW690" s="474"/>
      <c r="AX690" s="474"/>
      <c r="AY690" s="474"/>
      <c r="AZ690" s="474"/>
      <c r="BA690" s="474"/>
      <c r="BB690" s="474"/>
      <c r="BC690" s="474"/>
      <c r="BD690" s="474"/>
      <c r="BE690" s="474"/>
      <c r="BF690" s="474"/>
      <c r="BG690" s="474"/>
      <c r="BH690" s="474"/>
      <c r="BI690" s="474"/>
      <c r="BJ690" s="474"/>
      <c r="BK690" s="474"/>
      <c r="BL690" s="474"/>
      <c r="BM690" s="474"/>
      <c r="BN690" s="474"/>
      <c r="BO690" s="474"/>
      <c r="BP690" s="474"/>
      <c r="BQ690" s="474"/>
      <c r="BR690" s="474"/>
      <c r="BS690" s="474"/>
      <c r="BT690" s="474"/>
      <c r="BU690" s="474"/>
      <c r="BV690" s="474"/>
      <c r="BW690" s="474"/>
      <c r="BX690" s="474"/>
      <c r="BY690" s="474"/>
      <c r="BZ690" s="474"/>
      <c r="CA690" s="474"/>
      <c r="CB690" s="474"/>
      <c r="CC690" s="474"/>
      <c r="CD690" s="474"/>
      <c r="CE690" s="474"/>
      <c r="CF690" s="474"/>
      <c r="CG690" s="474"/>
      <c r="CH690" s="474"/>
      <c r="CI690" s="474"/>
      <c r="CJ690" s="474"/>
      <c r="CK690" s="474"/>
      <c r="CL690" s="474"/>
      <c r="CM690" s="474"/>
      <c r="CN690" s="474"/>
      <c r="CO690" s="474"/>
      <c r="CP690" s="474"/>
      <c r="CQ690" s="474"/>
      <c r="CR690" s="474"/>
      <c r="CS690" s="474"/>
      <c r="CT690" s="474"/>
      <c r="CU690" s="474"/>
      <c r="CV690" s="474"/>
      <c r="CW690" s="474"/>
      <c r="CX690" s="474"/>
    </row>
    <row r="691" spans="1:102" x14ac:dyDescent="0.25">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c r="W691" s="474"/>
      <c r="X691" s="474"/>
      <c r="Y691" s="474"/>
      <c r="Z691" s="474"/>
      <c r="AA691" s="474"/>
      <c r="AB691" s="474"/>
      <c r="AC691" s="474"/>
      <c r="AD691" s="474"/>
      <c r="AE691" s="474"/>
      <c r="AF691" s="474"/>
      <c r="AG691" s="474"/>
      <c r="AH691" s="474"/>
      <c r="AI691" s="474"/>
      <c r="AJ691" s="474"/>
      <c r="AK691" s="474"/>
      <c r="AL691" s="474"/>
      <c r="AM691" s="474"/>
      <c r="AN691" s="474"/>
      <c r="AO691" s="474"/>
      <c r="AP691" s="474"/>
      <c r="AQ691" s="474"/>
      <c r="AR691" s="474"/>
      <c r="AS691" s="474"/>
      <c r="AT691" s="474"/>
      <c r="AU691" s="474"/>
      <c r="AV691" s="474"/>
      <c r="AW691" s="474"/>
      <c r="AX691" s="474"/>
      <c r="AY691" s="474"/>
      <c r="AZ691" s="474"/>
      <c r="BA691" s="474"/>
      <c r="BB691" s="474"/>
      <c r="BC691" s="474"/>
      <c r="BD691" s="474"/>
      <c r="BE691" s="474"/>
      <c r="BF691" s="474"/>
      <c r="BG691" s="474"/>
      <c r="BH691" s="474"/>
      <c r="BI691" s="474"/>
      <c r="BJ691" s="474"/>
      <c r="BK691" s="474"/>
      <c r="BL691" s="474"/>
      <c r="BM691" s="474"/>
      <c r="BN691" s="474"/>
      <c r="BO691" s="474"/>
      <c r="BP691" s="474"/>
      <c r="BQ691" s="474"/>
      <c r="BR691" s="474"/>
      <c r="BS691" s="474"/>
      <c r="BT691" s="474"/>
      <c r="BU691" s="474"/>
      <c r="BV691" s="474"/>
      <c r="BW691" s="474"/>
      <c r="BX691" s="474"/>
      <c r="BY691" s="474"/>
      <c r="BZ691" s="474"/>
      <c r="CA691" s="474"/>
      <c r="CB691" s="474"/>
      <c r="CC691" s="474"/>
      <c r="CD691" s="474"/>
      <c r="CE691" s="474"/>
      <c r="CF691" s="474"/>
      <c r="CG691" s="474"/>
      <c r="CH691" s="474"/>
      <c r="CI691" s="474"/>
      <c r="CJ691" s="474"/>
      <c r="CK691" s="474"/>
      <c r="CL691" s="474"/>
      <c r="CM691" s="474"/>
      <c r="CN691" s="474"/>
      <c r="CO691" s="474"/>
      <c r="CP691" s="474"/>
      <c r="CQ691" s="474"/>
      <c r="CR691" s="474"/>
      <c r="CS691" s="474"/>
      <c r="CT691" s="474"/>
      <c r="CU691" s="474"/>
      <c r="CV691" s="474"/>
      <c r="CW691" s="474"/>
      <c r="CX691" s="474"/>
    </row>
    <row r="692" spans="1:102" x14ac:dyDescent="0.25">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c r="W692" s="474"/>
      <c r="X692" s="474"/>
      <c r="Y692" s="474"/>
      <c r="Z692" s="474"/>
      <c r="AA692" s="474"/>
      <c r="AB692" s="474"/>
      <c r="AC692" s="474"/>
      <c r="AD692" s="474"/>
      <c r="AE692" s="474"/>
      <c r="AF692" s="474"/>
      <c r="AG692" s="474"/>
      <c r="AH692" s="474"/>
      <c r="AI692" s="474"/>
      <c r="AJ692" s="474"/>
      <c r="AK692" s="474"/>
      <c r="AL692" s="474"/>
      <c r="AM692" s="474"/>
      <c r="AN692" s="474"/>
      <c r="AO692" s="474"/>
      <c r="AP692" s="474"/>
      <c r="AQ692" s="474"/>
      <c r="AR692" s="474"/>
      <c r="AS692" s="474"/>
      <c r="AT692" s="474"/>
      <c r="AU692" s="474"/>
      <c r="AV692" s="474"/>
      <c r="AW692" s="474"/>
      <c r="AX692" s="474"/>
      <c r="AY692" s="474"/>
      <c r="AZ692" s="474"/>
      <c r="BA692" s="474"/>
      <c r="BB692" s="474"/>
      <c r="BC692" s="474"/>
      <c r="BD692" s="474"/>
      <c r="BE692" s="474"/>
      <c r="BF692" s="474"/>
      <c r="BG692" s="474"/>
      <c r="BH692" s="474"/>
      <c r="BI692" s="474"/>
      <c r="BJ692" s="474"/>
      <c r="BK692" s="474"/>
      <c r="BL692" s="474"/>
      <c r="BM692" s="474"/>
      <c r="BN692" s="474"/>
      <c r="BO692" s="474"/>
      <c r="BP692" s="474"/>
      <c r="BQ692" s="474"/>
      <c r="BR692" s="474"/>
      <c r="BS692" s="474"/>
      <c r="BT692" s="474"/>
      <c r="BU692" s="474"/>
      <c r="BV692" s="474"/>
      <c r="BW692" s="474"/>
      <c r="BX692" s="474"/>
      <c r="BY692" s="474"/>
      <c r="BZ692" s="474"/>
      <c r="CA692" s="474"/>
      <c r="CB692" s="474"/>
      <c r="CC692" s="474"/>
      <c r="CD692" s="474"/>
      <c r="CE692" s="474"/>
      <c r="CF692" s="474"/>
      <c r="CG692" s="474"/>
      <c r="CH692" s="474"/>
      <c r="CI692" s="474"/>
      <c r="CJ692" s="474"/>
      <c r="CK692" s="474"/>
      <c r="CL692" s="474"/>
      <c r="CM692" s="474"/>
      <c r="CN692" s="474"/>
      <c r="CO692" s="474"/>
      <c r="CP692" s="474"/>
      <c r="CQ692" s="474"/>
      <c r="CR692" s="474"/>
      <c r="CS692" s="474"/>
      <c r="CT692" s="474"/>
      <c r="CU692" s="474"/>
      <c r="CV692" s="474"/>
      <c r="CW692" s="474"/>
      <c r="CX692" s="474"/>
    </row>
    <row r="693" spans="1:102" x14ac:dyDescent="0.25">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c r="W693" s="474"/>
      <c r="X693" s="474"/>
      <c r="Y693" s="474"/>
      <c r="Z693" s="474"/>
      <c r="AA693" s="474"/>
      <c r="AB693" s="474"/>
      <c r="AC693" s="474"/>
      <c r="AD693" s="474"/>
      <c r="AE693" s="474"/>
      <c r="AF693" s="474"/>
      <c r="AG693" s="474"/>
      <c r="AH693" s="474"/>
      <c r="AI693" s="474"/>
      <c r="AJ693" s="474"/>
      <c r="AK693" s="474"/>
      <c r="AL693" s="474"/>
      <c r="AM693" s="474"/>
      <c r="AN693" s="474"/>
      <c r="AO693" s="474"/>
      <c r="AP693" s="474"/>
      <c r="AQ693" s="474"/>
      <c r="AR693" s="474"/>
      <c r="AS693" s="474"/>
      <c r="AT693" s="474"/>
      <c r="AU693" s="474"/>
      <c r="AV693" s="474"/>
      <c r="AW693" s="474"/>
      <c r="AX693" s="474"/>
      <c r="AY693" s="474"/>
      <c r="AZ693" s="474"/>
      <c r="BA693" s="474"/>
      <c r="BB693" s="474"/>
      <c r="BC693" s="474"/>
      <c r="BD693" s="474"/>
      <c r="BE693" s="474"/>
      <c r="BF693" s="474"/>
      <c r="BG693" s="474"/>
      <c r="BH693" s="474"/>
      <c r="BI693" s="474"/>
      <c r="BJ693" s="474"/>
      <c r="BK693" s="474"/>
      <c r="BL693" s="474"/>
      <c r="BM693" s="474"/>
      <c r="BN693" s="474"/>
      <c r="BO693" s="474"/>
      <c r="BP693" s="474"/>
      <c r="BQ693" s="474"/>
      <c r="BR693" s="474"/>
      <c r="BS693" s="474"/>
      <c r="BT693" s="474"/>
      <c r="BU693" s="474"/>
      <c r="BV693" s="474"/>
      <c r="BW693" s="474"/>
      <c r="BX693" s="474"/>
      <c r="BY693" s="474"/>
      <c r="BZ693" s="474"/>
      <c r="CA693" s="474"/>
      <c r="CB693" s="474"/>
      <c r="CC693" s="474"/>
      <c r="CD693" s="474"/>
      <c r="CE693" s="474"/>
      <c r="CF693" s="474"/>
      <c r="CG693" s="474"/>
      <c r="CH693" s="474"/>
      <c r="CI693" s="474"/>
      <c r="CJ693" s="474"/>
      <c r="CK693" s="474"/>
      <c r="CL693" s="474"/>
      <c r="CM693" s="474"/>
      <c r="CN693" s="474"/>
      <c r="CO693" s="474"/>
      <c r="CP693" s="474"/>
      <c r="CQ693" s="474"/>
      <c r="CR693" s="474"/>
      <c r="CS693" s="474"/>
      <c r="CT693" s="474"/>
      <c r="CU693" s="474"/>
      <c r="CV693" s="474"/>
      <c r="CW693" s="474"/>
      <c r="CX693" s="474"/>
    </row>
    <row r="694" spans="1:102" x14ac:dyDescent="0.25">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c r="W694" s="474"/>
      <c r="X694" s="474"/>
      <c r="Y694" s="474"/>
      <c r="Z694" s="474"/>
      <c r="AA694" s="474"/>
      <c r="AB694" s="474"/>
      <c r="AC694" s="474"/>
      <c r="AD694" s="474"/>
      <c r="AE694" s="474"/>
      <c r="AF694" s="474"/>
      <c r="AG694" s="474"/>
      <c r="AH694" s="474"/>
      <c r="AI694" s="474"/>
      <c r="AJ694" s="474"/>
      <c r="AK694" s="474"/>
      <c r="AL694" s="474"/>
      <c r="AM694" s="474"/>
      <c r="AN694" s="474"/>
      <c r="AO694" s="474"/>
      <c r="AP694" s="474"/>
      <c r="AQ694" s="474"/>
      <c r="AR694" s="474"/>
      <c r="AS694" s="474"/>
      <c r="AT694" s="474"/>
      <c r="AU694" s="474"/>
      <c r="AV694" s="474"/>
      <c r="AW694" s="474"/>
      <c r="AX694" s="474"/>
      <c r="AY694" s="474"/>
      <c r="AZ694" s="474"/>
      <c r="BA694" s="474"/>
      <c r="BB694" s="474"/>
      <c r="BC694" s="474"/>
      <c r="BD694" s="474"/>
      <c r="BE694" s="474"/>
      <c r="BF694" s="474"/>
      <c r="BG694" s="474"/>
      <c r="BH694" s="474"/>
      <c r="BI694" s="474"/>
      <c r="BJ694" s="474"/>
      <c r="BK694" s="474"/>
      <c r="BL694" s="474"/>
      <c r="BM694" s="474"/>
      <c r="BN694" s="474"/>
      <c r="BO694" s="474"/>
      <c r="BP694" s="474"/>
      <c r="BQ694" s="474"/>
      <c r="BR694" s="474"/>
      <c r="BS694" s="474"/>
      <c r="BT694" s="474"/>
      <c r="BU694" s="474"/>
      <c r="BV694" s="474"/>
      <c r="BW694" s="474"/>
      <c r="BX694" s="474"/>
      <c r="BY694" s="474"/>
      <c r="BZ694" s="474"/>
      <c r="CA694" s="474"/>
      <c r="CB694" s="474"/>
      <c r="CC694" s="474"/>
      <c r="CD694" s="474"/>
      <c r="CE694" s="474"/>
      <c r="CF694" s="474"/>
      <c r="CG694" s="474"/>
      <c r="CH694" s="474"/>
      <c r="CI694" s="474"/>
      <c r="CJ694" s="474"/>
      <c r="CK694" s="474"/>
      <c r="CL694" s="474"/>
      <c r="CM694" s="474"/>
      <c r="CN694" s="474"/>
      <c r="CO694" s="474"/>
      <c r="CP694" s="474"/>
      <c r="CQ694" s="474"/>
      <c r="CR694" s="474"/>
      <c r="CS694" s="474"/>
      <c r="CT694" s="474"/>
      <c r="CU694" s="474"/>
      <c r="CV694" s="474"/>
      <c r="CW694" s="474"/>
      <c r="CX694" s="474"/>
    </row>
    <row r="695" spans="1:102" x14ac:dyDescent="0.25">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c r="W695" s="474"/>
      <c r="X695" s="474"/>
      <c r="Y695" s="474"/>
      <c r="Z695" s="474"/>
      <c r="AA695" s="474"/>
      <c r="AB695" s="474"/>
      <c r="AC695" s="474"/>
      <c r="AD695" s="474"/>
      <c r="AE695" s="474"/>
      <c r="AF695" s="474"/>
      <c r="AG695" s="474"/>
      <c r="AH695" s="474"/>
      <c r="AI695" s="474"/>
      <c r="AJ695" s="474"/>
      <c r="AK695" s="474"/>
      <c r="AL695" s="474"/>
      <c r="AM695" s="474"/>
      <c r="AN695" s="474"/>
      <c r="AO695" s="474"/>
      <c r="AP695" s="474"/>
      <c r="AQ695" s="474"/>
      <c r="AR695" s="474"/>
      <c r="AS695" s="474"/>
      <c r="AT695" s="474"/>
      <c r="AU695" s="474"/>
      <c r="AV695" s="474"/>
      <c r="AW695" s="474"/>
      <c r="AX695" s="474"/>
      <c r="AY695" s="474"/>
      <c r="AZ695" s="474"/>
      <c r="BA695" s="474"/>
      <c r="BB695" s="474"/>
      <c r="BC695" s="474"/>
      <c r="BD695" s="474"/>
      <c r="BE695" s="474"/>
      <c r="BF695" s="474"/>
      <c r="BG695" s="474"/>
      <c r="BH695" s="474"/>
      <c r="BI695" s="474"/>
      <c r="BJ695" s="474"/>
      <c r="BK695" s="474"/>
      <c r="BL695" s="474"/>
      <c r="BM695" s="474"/>
      <c r="BN695" s="474"/>
      <c r="BO695" s="474"/>
      <c r="BP695" s="474"/>
      <c r="BQ695" s="474"/>
      <c r="BR695" s="474"/>
      <c r="BS695" s="474"/>
      <c r="BT695" s="474"/>
      <c r="BU695" s="474"/>
      <c r="BV695" s="474"/>
      <c r="BW695" s="474"/>
      <c r="BX695" s="474"/>
      <c r="BY695" s="474"/>
      <c r="BZ695" s="474"/>
      <c r="CA695" s="474"/>
      <c r="CB695" s="474"/>
      <c r="CC695" s="474"/>
      <c r="CD695" s="474"/>
      <c r="CE695" s="474"/>
      <c r="CF695" s="474"/>
      <c r="CG695" s="474"/>
      <c r="CH695" s="474"/>
      <c r="CI695" s="474"/>
      <c r="CJ695" s="474"/>
      <c r="CK695" s="474"/>
      <c r="CL695" s="474"/>
      <c r="CM695" s="474"/>
      <c r="CN695" s="474"/>
      <c r="CO695" s="474"/>
      <c r="CP695" s="474"/>
      <c r="CQ695" s="474"/>
      <c r="CR695" s="474"/>
      <c r="CS695" s="474"/>
      <c r="CT695" s="474"/>
      <c r="CU695" s="474"/>
      <c r="CV695" s="474"/>
      <c r="CW695" s="474"/>
      <c r="CX695" s="474"/>
    </row>
    <row r="696" spans="1:102" x14ac:dyDescent="0.25">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c r="W696" s="474"/>
      <c r="X696" s="474"/>
      <c r="Y696" s="474"/>
      <c r="Z696" s="474"/>
      <c r="AA696" s="474"/>
      <c r="AB696" s="474"/>
      <c r="AC696" s="474"/>
      <c r="AD696" s="474"/>
      <c r="AE696" s="474"/>
      <c r="AF696" s="474"/>
      <c r="AG696" s="474"/>
      <c r="AH696" s="474"/>
      <c r="AI696" s="474"/>
      <c r="AJ696" s="474"/>
      <c r="AK696" s="474"/>
      <c r="AL696" s="474"/>
      <c r="AM696" s="474"/>
      <c r="AN696" s="474"/>
      <c r="AO696" s="474"/>
      <c r="AP696" s="474"/>
      <c r="AQ696" s="474"/>
      <c r="AR696" s="474"/>
      <c r="AS696" s="474"/>
      <c r="AT696" s="474"/>
      <c r="AU696" s="474"/>
      <c r="AV696" s="474"/>
      <c r="AW696" s="474"/>
      <c r="AX696" s="474"/>
      <c r="AY696" s="474"/>
      <c r="AZ696" s="474"/>
      <c r="BA696" s="474"/>
      <c r="BB696" s="474"/>
      <c r="BC696" s="474"/>
      <c r="BD696" s="474"/>
      <c r="BE696" s="474"/>
      <c r="BF696" s="474"/>
      <c r="BG696" s="474"/>
      <c r="BH696" s="474"/>
      <c r="BI696" s="474"/>
      <c r="BJ696" s="474"/>
      <c r="BK696" s="474"/>
      <c r="BL696" s="474"/>
      <c r="BM696" s="474"/>
      <c r="BN696" s="474"/>
      <c r="BO696" s="474"/>
      <c r="BP696" s="474"/>
      <c r="BQ696" s="474"/>
      <c r="BR696" s="474"/>
      <c r="BS696" s="474"/>
      <c r="BT696" s="474"/>
      <c r="BU696" s="474"/>
      <c r="BV696" s="474"/>
      <c r="BW696" s="474"/>
      <c r="BX696" s="474"/>
      <c r="BY696" s="474"/>
      <c r="BZ696" s="474"/>
      <c r="CA696" s="474"/>
      <c r="CB696" s="474"/>
      <c r="CC696" s="474"/>
      <c r="CD696" s="474"/>
      <c r="CE696" s="474"/>
      <c r="CF696" s="474"/>
      <c r="CG696" s="474"/>
      <c r="CH696" s="474"/>
      <c r="CI696" s="474"/>
      <c r="CJ696" s="474"/>
      <c r="CK696" s="474"/>
      <c r="CL696" s="474"/>
      <c r="CM696" s="474"/>
      <c r="CN696" s="474"/>
      <c r="CO696" s="474"/>
      <c r="CP696" s="474"/>
      <c r="CQ696" s="474"/>
      <c r="CR696" s="474"/>
      <c r="CS696" s="474"/>
      <c r="CT696" s="474"/>
      <c r="CU696" s="474"/>
      <c r="CV696" s="474"/>
      <c r="CW696" s="474"/>
      <c r="CX696" s="474"/>
    </row>
    <row r="697" spans="1:102" x14ac:dyDescent="0.25">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c r="W697" s="474"/>
      <c r="X697" s="474"/>
      <c r="Y697" s="474"/>
      <c r="Z697" s="474"/>
      <c r="AA697" s="474"/>
      <c r="AB697" s="474"/>
      <c r="AC697" s="474"/>
      <c r="AD697" s="474"/>
      <c r="AE697" s="474"/>
      <c r="AF697" s="474"/>
      <c r="AG697" s="474"/>
      <c r="AH697" s="474"/>
      <c r="AI697" s="474"/>
      <c r="AJ697" s="474"/>
      <c r="AK697" s="474"/>
      <c r="AL697" s="474"/>
      <c r="AM697" s="474"/>
      <c r="AN697" s="474"/>
      <c r="AO697" s="474"/>
      <c r="AP697" s="474"/>
      <c r="AQ697" s="474"/>
      <c r="AR697" s="474"/>
      <c r="AS697" s="474"/>
      <c r="AT697" s="474"/>
      <c r="AU697" s="474"/>
      <c r="AV697" s="474"/>
      <c r="AW697" s="474"/>
      <c r="AX697" s="474"/>
      <c r="AY697" s="474"/>
      <c r="AZ697" s="474"/>
      <c r="BA697" s="474"/>
      <c r="BB697" s="474"/>
      <c r="BC697" s="474"/>
      <c r="BD697" s="474"/>
      <c r="BE697" s="474"/>
      <c r="BF697" s="474"/>
      <c r="BG697" s="474"/>
      <c r="BH697" s="474"/>
      <c r="BI697" s="474"/>
      <c r="BJ697" s="474"/>
      <c r="BK697" s="474"/>
      <c r="BL697" s="474"/>
      <c r="BM697" s="474"/>
      <c r="BN697" s="474"/>
      <c r="BO697" s="474"/>
      <c r="BP697" s="474"/>
      <c r="BQ697" s="474"/>
      <c r="BR697" s="474"/>
      <c r="BS697" s="474"/>
      <c r="BT697" s="474"/>
      <c r="BU697" s="474"/>
      <c r="BV697" s="474"/>
      <c r="BW697" s="474"/>
      <c r="BX697" s="474"/>
      <c r="BY697" s="474"/>
      <c r="BZ697" s="474"/>
      <c r="CA697" s="474"/>
      <c r="CB697" s="474"/>
      <c r="CC697" s="474"/>
      <c r="CD697" s="474"/>
      <c r="CE697" s="474"/>
      <c r="CF697" s="474"/>
      <c r="CG697" s="474"/>
      <c r="CH697" s="474"/>
      <c r="CI697" s="474"/>
      <c r="CJ697" s="474"/>
      <c r="CK697" s="474"/>
      <c r="CL697" s="474"/>
      <c r="CM697" s="474"/>
      <c r="CN697" s="474"/>
      <c r="CO697" s="474"/>
      <c r="CP697" s="474"/>
      <c r="CQ697" s="474"/>
      <c r="CR697" s="474"/>
      <c r="CS697" s="474"/>
      <c r="CT697" s="474"/>
      <c r="CU697" s="474"/>
      <c r="CV697" s="474"/>
      <c r="CW697" s="474"/>
      <c r="CX697" s="474"/>
    </row>
    <row r="698" spans="1:102" x14ac:dyDescent="0.25">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c r="W698" s="474"/>
      <c r="X698" s="474"/>
      <c r="Y698" s="474"/>
      <c r="Z698" s="474"/>
      <c r="AA698" s="474"/>
      <c r="AB698" s="474"/>
      <c r="AC698" s="474"/>
      <c r="AD698" s="474"/>
      <c r="AE698" s="474"/>
      <c r="AF698" s="474"/>
      <c r="AG698" s="474"/>
      <c r="AH698" s="474"/>
      <c r="AI698" s="474"/>
      <c r="AJ698" s="474"/>
      <c r="AK698" s="474"/>
      <c r="AL698" s="474"/>
      <c r="AM698" s="474"/>
      <c r="AN698" s="474"/>
      <c r="AO698" s="474"/>
      <c r="AP698" s="474"/>
      <c r="AQ698" s="474"/>
      <c r="AR698" s="474"/>
      <c r="AS698" s="474"/>
      <c r="AT698" s="474"/>
      <c r="AU698" s="474"/>
      <c r="AV698" s="474"/>
      <c r="AW698" s="474"/>
      <c r="AX698" s="474"/>
      <c r="AY698" s="474"/>
      <c r="AZ698" s="474"/>
      <c r="BA698" s="474"/>
      <c r="BB698" s="474"/>
      <c r="BC698" s="474"/>
      <c r="BD698" s="474"/>
      <c r="BE698" s="474"/>
      <c r="BF698" s="474"/>
      <c r="BG698" s="474"/>
      <c r="BH698" s="474"/>
      <c r="BI698" s="474"/>
      <c r="BJ698" s="474"/>
      <c r="BK698" s="474"/>
      <c r="BL698" s="474"/>
      <c r="BM698" s="474"/>
      <c r="BN698" s="474"/>
      <c r="BO698" s="474"/>
      <c r="BP698" s="474"/>
      <c r="BQ698" s="474"/>
      <c r="BR698" s="474"/>
      <c r="BS698" s="474"/>
      <c r="BT698" s="474"/>
      <c r="BU698" s="474"/>
      <c r="BV698" s="474"/>
      <c r="BW698" s="474"/>
      <c r="BX698" s="474"/>
      <c r="BY698" s="474"/>
      <c r="BZ698" s="474"/>
      <c r="CA698" s="474"/>
      <c r="CB698" s="474"/>
      <c r="CC698" s="474"/>
      <c r="CD698" s="474"/>
      <c r="CE698" s="474"/>
      <c r="CF698" s="474"/>
      <c r="CG698" s="474"/>
      <c r="CH698" s="474"/>
      <c r="CI698" s="474"/>
      <c r="CJ698" s="474"/>
      <c r="CK698" s="474"/>
      <c r="CL698" s="474"/>
      <c r="CM698" s="474"/>
      <c r="CN698" s="474"/>
      <c r="CO698" s="474"/>
      <c r="CP698" s="474"/>
      <c r="CQ698" s="474"/>
      <c r="CR698" s="474"/>
      <c r="CS698" s="474"/>
      <c r="CT698" s="474"/>
      <c r="CU698" s="474"/>
      <c r="CV698" s="474"/>
      <c r="CW698" s="474"/>
      <c r="CX698" s="474"/>
    </row>
    <row r="699" spans="1:102" x14ac:dyDescent="0.25">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c r="W699" s="474"/>
      <c r="X699" s="474"/>
      <c r="Y699" s="474"/>
      <c r="Z699" s="474"/>
      <c r="AA699" s="474"/>
      <c r="AB699" s="474"/>
      <c r="AC699" s="474"/>
      <c r="AD699" s="474"/>
      <c r="AE699" s="474"/>
      <c r="AF699" s="474"/>
      <c r="AG699" s="474"/>
      <c r="AH699" s="474"/>
      <c r="AI699" s="474"/>
      <c r="AJ699" s="474"/>
      <c r="AK699" s="474"/>
      <c r="AL699" s="474"/>
      <c r="AM699" s="474"/>
      <c r="AN699" s="474"/>
      <c r="AO699" s="474"/>
      <c r="AP699" s="474"/>
      <c r="AQ699" s="474"/>
      <c r="AR699" s="474"/>
      <c r="AS699" s="474"/>
      <c r="AT699" s="474"/>
      <c r="AU699" s="474"/>
      <c r="AV699" s="474"/>
      <c r="AW699" s="474"/>
      <c r="AX699" s="474"/>
      <c r="AY699" s="474"/>
      <c r="AZ699" s="474"/>
      <c r="BA699" s="474"/>
      <c r="BB699" s="474"/>
      <c r="BC699" s="474"/>
      <c r="BD699" s="474"/>
      <c r="BE699" s="474"/>
      <c r="BF699" s="474"/>
      <c r="BG699" s="474"/>
      <c r="BH699" s="474"/>
      <c r="BI699" s="474"/>
      <c r="BJ699" s="474"/>
      <c r="BK699" s="474"/>
      <c r="BL699" s="474"/>
      <c r="BM699" s="474"/>
      <c r="BN699" s="474"/>
      <c r="BO699" s="474"/>
      <c r="BP699" s="474"/>
      <c r="BQ699" s="474"/>
      <c r="BR699" s="474"/>
      <c r="BS699" s="474"/>
      <c r="BT699" s="474"/>
      <c r="BU699" s="474"/>
      <c r="BV699" s="474"/>
      <c r="BW699" s="474"/>
      <c r="BX699" s="474"/>
      <c r="BY699" s="474"/>
      <c r="BZ699" s="474"/>
      <c r="CA699" s="474"/>
      <c r="CB699" s="474"/>
      <c r="CC699" s="474"/>
      <c r="CD699" s="474"/>
      <c r="CE699" s="474"/>
      <c r="CF699" s="474"/>
      <c r="CG699" s="474"/>
      <c r="CH699" s="474"/>
      <c r="CI699" s="474"/>
      <c r="CJ699" s="474"/>
      <c r="CK699" s="474"/>
      <c r="CL699" s="474"/>
      <c r="CM699" s="474"/>
      <c r="CN699" s="474"/>
      <c r="CO699" s="474"/>
      <c r="CP699" s="474"/>
      <c r="CQ699" s="474"/>
      <c r="CR699" s="474"/>
      <c r="CS699" s="474"/>
      <c r="CT699" s="474"/>
      <c r="CU699" s="474"/>
      <c r="CV699" s="474"/>
      <c r="CW699" s="474"/>
      <c r="CX699" s="474"/>
    </row>
    <row r="700" spans="1:102" x14ac:dyDescent="0.25">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c r="W700" s="474"/>
      <c r="X700" s="474"/>
      <c r="Y700" s="474"/>
      <c r="Z700" s="474"/>
      <c r="AA700" s="474"/>
      <c r="AB700" s="474"/>
      <c r="AC700" s="474"/>
      <c r="AD700" s="474"/>
      <c r="AE700" s="474"/>
      <c r="AF700" s="474"/>
      <c r="AG700" s="474"/>
      <c r="AH700" s="474"/>
      <c r="AI700" s="474"/>
      <c r="AJ700" s="474"/>
      <c r="AK700" s="474"/>
      <c r="AL700" s="474"/>
      <c r="AM700" s="474"/>
      <c r="AN700" s="474"/>
      <c r="AO700" s="474"/>
      <c r="AP700" s="474"/>
      <c r="AQ700" s="474"/>
      <c r="AR700" s="474"/>
      <c r="AS700" s="474"/>
      <c r="AT700" s="474"/>
      <c r="AU700" s="474"/>
      <c r="AV700" s="474"/>
      <c r="AW700" s="474"/>
      <c r="AX700" s="474"/>
      <c r="AY700" s="474"/>
      <c r="AZ700" s="474"/>
      <c r="BA700" s="474"/>
      <c r="BB700" s="474"/>
      <c r="BC700" s="474"/>
      <c r="BD700" s="474"/>
      <c r="BE700" s="474"/>
      <c r="BF700" s="474"/>
      <c r="BG700" s="474"/>
      <c r="BH700" s="474"/>
      <c r="BI700" s="474"/>
      <c r="BJ700" s="474"/>
      <c r="BK700" s="474"/>
      <c r="BL700" s="474"/>
      <c r="BM700" s="474"/>
      <c r="BN700" s="474"/>
      <c r="BO700" s="474"/>
      <c r="BP700" s="474"/>
      <c r="BQ700" s="474"/>
      <c r="BR700" s="474"/>
      <c r="BS700" s="474"/>
      <c r="BT700" s="474"/>
      <c r="BU700" s="474"/>
      <c r="BV700" s="474"/>
      <c r="BW700" s="474"/>
      <c r="BX700" s="474"/>
      <c r="BY700" s="474"/>
      <c r="BZ700" s="474"/>
      <c r="CA700" s="474"/>
      <c r="CB700" s="474"/>
      <c r="CC700" s="474"/>
      <c r="CD700" s="474"/>
      <c r="CE700" s="474"/>
      <c r="CF700" s="474"/>
      <c r="CG700" s="474"/>
      <c r="CH700" s="474"/>
      <c r="CI700" s="474"/>
      <c r="CJ700" s="474"/>
      <c r="CK700" s="474"/>
      <c r="CL700" s="474"/>
      <c r="CM700" s="474"/>
      <c r="CN700" s="474"/>
      <c r="CO700" s="474"/>
      <c r="CP700" s="474"/>
      <c r="CQ700" s="474"/>
      <c r="CR700" s="474"/>
      <c r="CS700" s="474"/>
      <c r="CT700" s="474"/>
      <c r="CU700" s="474"/>
      <c r="CV700" s="474"/>
      <c r="CW700" s="474"/>
      <c r="CX700" s="474"/>
    </row>
    <row r="701" spans="1:102" x14ac:dyDescent="0.25">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c r="W701" s="474"/>
      <c r="X701" s="474"/>
      <c r="Y701" s="474"/>
      <c r="Z701" s="474"/>
      <c r="AA701" s="474"/>
      <c r="AB701" s="474"/>
      <c r="AC701" s="474"/>
      <c r="AD701" s="474"/>
      <c r="AE701" s="474"/>
      <c r="AF701" s="474"/>
      <c r="AG701" s="474"/>
      <c r="AH701" s="474"/>
      <c r="AI701" s="474"/>
      <c r="AJ701" s="474"/>
      <c r="AK701" s="474"/>
      <c r="AL701" s="474"/>
      <c r="AM701" s="474"/>
      <c r="AN701" s="474"/>
      <c r="AO701" s="474"/>
      <c r="AP701" s="474"/>
      <c r="AQ701" s="474"/>
      <c r="AR701" s="474"/>
      <c r="AS701" s="474"/>
      <c r="AT701" s="474"/>
      <c r="AU701" s="474"/>
      <c r="AV701" s="474"/>
      <c r="AW701" s="474"/>
      <c r="AX701" s="474"/>
      <c r="AY701" s="474"/>
      <c r="AZ701" s="474"/>
      <c r="BA701" s="474"/>
      <c r="BB701" s="474"/>
      <c r="BC701" s="474"/>
      <c r="BD701" s="474"/>
      <c r="BE701" s="474"/>
      <c r="BF701" s="474"/>
      <c r="BG701" s="474"/>
      <c r="BH701" s="474"/>
      <c r="BI701" s="474"/>
      <c r="BJ701" s="474"/>
      <c r="BK701" s="474"/>
      <c r="BL701" s="474"/>
      <c r="BM701" s="474"/>
      <c r="BN701" s="474"/>
      <c r="BO701" s="474"/>
      <c r="BP701" s="474"/>
      <c r="BQ701" s="474"/>
      <c r="BR701" s="474"/>
      <c r="BS701" s="474"/>
      <c r="BT701" s="474"/>
      <c r="BU701" s="474"/>
      <c r="BV701" s="474"/>
      <c r="BW701" s="474"/>
      <c r="BX701" s="474"/>
      <c r="BY701" s="474"/>
      <c r="BZ701" s="474"/>
      <c r="CA701" s="474"/>
      <c r="CB701" s="474"/>
      <c r="CC701" s="474"/>
      <c r="CD701" s="474"/>
      <c r="CE701" s="474"/>
      <c r="CF701" s="474"/>
      <c r="CG701" s="474"/>
      <c r="CH701" s="474"/>
      <c r="CI701" s="474"/>
      <c r="CJ701" s="474"/>
      <c r="CK701" s="474"/>
      <c r="CL701" s="474"/>
      <c r="CM701" s="474"/>
      <c r="CN701" s="474"/>
      <c r="CO701" s="474"/>
      <c r="CP701" s="474"/>
      <c r="CQ701" s="474"/>
      <c r="CR701" s="474"/>
      <c r="CS701" s="474"/>
      <c r="CT701" s="474"/>
      <c r="CU701" s="474"/>
      <c r="CV701" s="474"/>
      <c r="CW701" s="474"/>
      <c r="CX701" s="474"/>
    </row>
    <row r="702" spans="1:102" x14ac:dyDescent="0.25">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c r="W702" s="474"/>
      <c r="X702" s="474"/>
      <c r="Y702" s="474"/>
      <c r="Z702" s="474"/>
      <c r="AA702" s="474"/>
      <c r="AB702" s="474"/>
      <c r="AC702" s="474"/>
      <c r="AD702" s="474"/>
      <c r="AE702" s="474"/>
      <c r="AF702" s="474"/>
      <c r="AG702" s="474"/>
      <c r="AH702" s="474"/>
      <c r="AI702" s="474"/>
      <c r="AJ702" s="474"/>
      <c r="AK702" s="474"/>
      <c r="AL702" s="474"/>
      <c r="AM702" s="474"/>
      <c r="AN702" s="474"/>
      <c r="AO702" s="474"/>
      <c r="AP702" s="474"/>
      <c r="AQ702" s="474"/>
      <c r="AR702" s="474"/>
      <c r="AS702" s="474"/>
      <c r="AT702" s="474"/>
      <c r="AU702" s="474"/>
      <c r="AV702" s="474"/>
      <c r="AW702" s="474"/>
      <c r="AX702" s="474"/>
      <c r="AY702" s="474"/>
      <c r="AZ702" s="474"/>
      <c r="BA702" s="474"/>
      <c r="BB702" s="474"/>
      <c r="BC702" s="474"/>
      <c r="BD702" s="474"/>
      <c r="BE702" s="474"/>
      <c r="BF702" s="474"/>
      <c r="BG702" s="474"/>
      <c r="BH702" s="474"/>
      <c r="BI702" s="474"/>
      <c r="BJ702" s="474"/>
      <c r="BK702" s="474"/>
      <c r="BL702" s="474"/>
      <c r="BM702" s="474"/>
      <c r="BN702" s="474"/>
      <c r="BO702" s="474"/>
      <c r="BP702" s="474"/>
      <c r="BQ702" s="474"/>
      <c r="BR702" s="474"/>
      <c r="BS702" s="474"/>
      <c r="BT702" s="474"/>
      <c r="BU702" s="474"/>
      <c r="BV702" s="474"/>
      <c r="BW702" s="474"/>
      <c r="BX702" s="474"/>
      <c r="BY702" s="474"/>
      <c r="BZ702" s="474"/>
      <c r="CA702" s="474"/>
      <c r="CB702" s="474"/>
      <c r="CC702" s="474"/>
      <c r="CD702" s="474"/>
      <c r="CE702" s="474"/>
      <c r="CF702" s="474"/>
      <c r="CG702" s="474"/>
      <c r="CH702" s="474"/>
      <c r="CI702" s="474"/>
      <c r="CJ702" s="474"/>
      <c r="CK702" s="474"/>
      <c r="CL702" s="474"/>
      <c r="CM702" s="474"/>
      <c r="CN702" s="474"/>
      <c r="CO702" s="474"/>
      <c r="CP702" s="474"/>
      <c r="CQ702" s="474"/>
      <c r="CR702" s="474"/>
      <c r="CS702" s="474"/>
      <c r="CT702" s="474"/>
      <c r="CU702" s="474"/>
      <c r="CV702" s="474"/>
      <c r="CW702" s="474"/>
      <c r="CX702" s="474"/>
    </row>
    <row r="703" spans="1:102" x14ac:dyDescent="0.25">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c r="W703" s="474"/>
      <c r="X703" s="474"/>
      <c r="Y703" s="474"/>
      <c r="Z703" s="474"/>
      <c r="AA703" s="474"/>
      <c r="AB703" s="474"/>
      <c r="AC703" s="474"/>
      <c r="AD703" s="474"/>
      <c r="AE703" s="474"/>
      <c r="AF703" s="474"/>
      <c r="AG703" s="474"/>
      <c r="AH703" s="474"/>
      <c r="AI703" s="474"/>
      <c r="AJ703" s="474"/>
      <c r="AK703" s="474"/>
      <c r="AL703" s="474"/>
      <c r="AM703" s="474"/>
      <c r="AN703" s="474"/>
      <c r="AO703" s="474"/>
      <c r="AP703" s="474"/>
      <c r="AQ703" s="474"/>
      <c r="AR703" s="474"/>
      <c r="AS703" s="474"/>
      <c r="AT703" s="474"/>
      <c r="AU703" s="474"/>
      <c r="AV703" s="474"/>
      <c r="AW703" s="474"/>
      <c r="AX703" s="474"/>
      <c r="AY703" s="474"/>
      <c r="AZ703" s="474"/>
      <c r="BA703" s="474"/>
      <c r="BB703" s="474"/>
      <c r="BC703" s="474"/>
      <c r="BD703" s="474"/>
      <c r="BE703" s="474"/>
      <c r="BF703" s="474"/>
      <c r="BG703" s="474"/>
      <c r="BH703" s="474"/>
      <c r="BI703" s="474"/>
      <c r="BJ703" s="474"/>
      <c r="BK703" s="474"/>
      <c r="BL703" s="474"/>
      <c r="BM703" s="474"/>
      <c r="BN703" s="474"/>
      <c r="BO703" s="474"/>
      <c r="BP703" s="474"/>
      <c r="BQ703" s="474"/>
      <c r="BR703" s="474"/>
      <c r="BS703" s="474"/>
      <c r="BT703" s="474"/>
      <c r="BU703" s="474"/>
      <c r="BV703" s="474"/>
      <c r="BW703" s="474"/>
      <c r="BX703" s="474"/>
      <c r="BY703" s="474"/>
      <c r="BZ703" s="474"/>
      <c r="CA703" s="474"/>
      <c r="CB703" s="474"/>
      <c r="CC703" s="474"/>
      <c r="CD703" s="474"/>
      <c r="CE703" s="474"/>
      <c r="CF703" s="474"/>
      <c r="CG703" s="474"/>
      <c r="CH703" s="474"/>
      <c r="CI703" s="474"/>
      <c r="CJ703" s="474"/>
      <c r="CK703" s="474"/>
      <c r="CL703" s="474"/>
      <c r="CM703" s="474"/>
      <c r="CN703" s="474"/>
      <c r="CO703" s="474"/>
      <c r="CP703" s="474"/>
      <c r="CQ703" s="474"/>
      <c r="CR703" s="474"/>
      <c r="CS703" s="474"/>
      <c r="CT703" s="474"/>
      <c r="CU703" s="474"/>
      <c r="CV703" s="474"/>
      <c r="CW703" s="474"/>
      <c r="CX703" s="474"/>
    </row>
    <row r="704" spans="1:102" x14ac:dyDescent="0.25">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c r="W704" s="474"/>
      <c r="X704" s="474"/>
      <c r="Y704" s="474"/>
      <c r="Z704" s="474"/>
      <c r="AA704" s="474"/>
      <c r="AB704" s="474"/>
      <c r="AC704" s="474"/>
      <c r="AD704" s="474"/>
      <c r="AE704" s="474"/>
      <c r="AF704" s="474"/>
      <c r="AG704" s="474"/>
      <c r="AH704" s="474"/>
      <c r="AI704" s="474"/>
      <c r="AJ704" s="474"/>
      <c r="AK704" s="474"/>
      <c r="AL704" s="474"/>
      <c r="AM704" s="474"/>
      <c r="AN704" s="474"/>
      <c r="AO704" s="474"/>
      <c r="AP704" s="474"/>
      <c r="AQ704" s="474"/>
      <c r="AR704" s="474"/>
      <c r="AS704" s="474"/>
      <c r="AT704" s="474"/>
      <c r="AU704" s="474"/>
      <c r="AV704" s="474"/>
      <c r="AW704" s="474"/>
      <c r="AX704" s="474"/>
      <c r="AY704" s="474"/>
      <c r="AZ704" s="474"/>
      <c r="BA704" s="474"/>
      <c r="BB704" s="474"/>
      <c r="BC704" s="474"/>
      <c r="BD704" s="474"/>
      <c r="BE704" s="474"/>
      <c r="BF704" s="474"/>
      <c r="BG704" s="474"/>
      <c r="BH704" s="474"/>
      <c r="BI704" s="474"/>
      <c r="BJ704" s="474"/>
      <c r="BK704" s="474"/>
      <c r="BL704" s="474"/>
      <c r="BM704" s="474"/>
      <c r="BN704" s="474"/>
      <c r="BO704" s="474"/>
      <c r="BP704" s="474"/>
      <c r="BQ704" s="474"/>
      <c r="BR704" s="474"/>
      <c r="BS704" s="474"/>
      <c r="BT704" s="474"/>
      <c r="BU704" s="474"/>
      <c r="BV704" s="474"/>
      <c r="BW704" s="474"/>
      <c r="BX704" s="474"/>
      <c r="BY704" s="474"/>
      <c r="BZ704" s="474"/>
      <c r="CA704" s="474"/>
      <c r="CB704" s="474"/>
      <c r="CC704" s="474"/>
      <c r="CD704" s="474"/>
      <c r="CE704" s="474"/>
      <c r="CF704" s="474"/>
      <c r="CG704" s="474"/>
      <c r="CH704" s="474"/>
      <c r="CI704" s="474"/>
      <c r="CJ704" s="474"/>
      <c r="CK704" s="474"/>
      <c r="CL704" s="474"/>
      <c r="CM704" s="474"/>
      <c r="CN704" s="474"/>
      <c r="CO704" s="474"/>
      <c r="CP704" s="474"/>
      <c r="CQ704" s="474"/>
      <c r="CR704" s="474"/>
      <c r="CS704" s="474"/>
      <c r="CT704" s="474"/>
      <c r="CU704" s="474"/>
      <c r="CV704" s="474"/>
      <c r="CW704" s="474"/>
      <c r="CX704" s="474"/>
    </row>
    <row r="705" spans="1:102" x14ac:dyDescent="0.25">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c r="W705" s="474"/>
      <c r="X705" s="474"/>
      <c r="Y705" s="474"/>
      <c r="Z705" s="474"/>
      <c r="AA705" s="474"/>
      <c r="AB705" s="474"/>
      <c r="AC705" s="474"/>
      <c r="AD705" s="474"/>
      <c r="AE705" s="474"/>
      <c r="AF705" s="474"/>
      <c r="AG705" s="474"/>
      <c r="AH705" s="474"/>
      <c r="AI705" s="474"/>
      <c r="AJ705" s="474"/>
      <c r="AK705" s="474"/>
      <c r="AL705" s="474"/>
      <c r="AM705" s="474"/>
      <c r="AN705" s="474"/>
      <c r="AO705" s="474"/>
      <c r="AP705" s="474"/>
      <c r="AQ705" s="474"/>
      <c r="AR705" s="474"/>
      <c r="AS705" s="474"/>
      <c r="AT705" s="474"/>
      <c r="AU705" s="474"/>
      <c r="AV705" s="474"/>
      <c r="AW705" s="474"/>
      <c r="AX705" s="474"/>
      <c r="AY705" s="474"/>
      <c r="AZ705" s="474"/>
      <c r="BA705" s="474"/>
      <c r="BB705" s="474"/>
      <c r="BC705" s="474"/>
      <c r="BD705" s="474"/>
      <c r="BE705" s="474"/>
      <c r="BF705" s="474"/>
      <c r="BG705" s="474"/>
      <c r="BH705" s="474"/>
      <c r="BI705" s="474"/>
      <c r="BJ705" s="474"/>
      <c r="BK705" s="474"/>
      <c r="BL705" s="474"/>
      <c r="BM705" s="474"/>
      <c r="BN705" s="474"/>
      <c r="BO705" s="474"/>
      <c r="BP705" s="474"/>
      <c r="BQ705" s="474"/>
      <c r="BR705" s="474"/>
      <c r="BS705" s="474"/>
      <c r="BT705" s="474"/>
      <c r="BU705" s="474"/>
      <c r="BV705" s="474"/>
      <c r="BW705" s="474"/>
      <c r="BX705" s="474"/>
      <c r="BY705" s="474"/>
      <c r="BZ705" s="474"/>
      <c r="CA705" s="474"/>
      <c r="CB705" s="474"/>
      <c r="CC705" s="474"/>
      <c r="CD705" s="474"/>
      <c r="CE705" s="474"/>
      <c r="CF705" s="474"/>
      <c r="CG705" s="474"/>
      <c r="CH705" s="474"/>
      <c r="CI705" s="474"/>
      <c r="CJ705" s="474"/>
      <c r="CK705" s="474"/>
      <c r="CL705" s="474"/>
      <c r="CM705" s="474"/>
      <c r="CN705" s="474"/>
      <c r="CO705" s="474"/>
      <c r="CP705" s="474"/>
      <c r="CQ705" s="474"/>
      <c r="CR705" s="474"/>
      <c r="CS705" s="474"/>
      <c r="CT705" s="474"/>
      <c r="CU705" s="474"/>
      <c r="CV705" s="474"/>
      <c r="CW705" s="474"/>
      <c r="CX705" s="474"/>
    </row>
    <row r="706" spans="1:102" x14ac:dyDescent="0.25">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c r="W706" s="474"/>
      <c r="X706" s="474"/>
      <c r="Y706" s="474"/>
      <c r="Z706" s="474"/>
      <c r="AA706" s="474"/>
      <c r="AB706" s="474"/>
      <c r="AC706" s="474"/>
      <c r="AD706" s="474"/>
      <c r="AE706" s="474"/>
      <c r="AF706" s="474"/>
      <c r="AG706" s="474"/>
      <c r="AH706" s="474"/>
      <c r="AI706" s="474"/>
      <c r="AJ706" s="474"/>
      <c r="AK706" s="474"/>
      <c r="AL706" s="474"/>
      <c r="AM706" s="474"/>
      <c r="AN706" s="474"/>
      <c r="AO706" s="474"/>
      <c r="AP706" s="474"/>
      <c r="AQ706" s="474"/>
      <c r="AR706" s="474"/>
      <c r="AS706" s="474"/>
      <c r="AT706" s="474"/>
      <c r="AU706" s="474"/>
      <c r="AV706" s="474"/>
      <c r="AW706" s="474"/>
      <c r="AX706" s="474"/>
      <c r="AY706" s="474"/>
      <c r="AZ706" s="474"/>
      <c r="BA706" s="474"/>
      <c r="BB706" s="474"/>
      <c r="BC706" s="474"/>
      <c r="BD706" s="474"/>
      <c r="BE706" s="474"/>
      <c r="BF706" s="474"/>
      <c r="BG706" s="474"/>
      <c r="BH706" s="474"/>
      <c r="BI706" s="474"/>
      <c r="BJ706" s="474"/>
      <c r="BK706" s="474"/>
      <c r="BL706" s="474"/>
      <c r="BM706" s="474"/>
      <c r="BN706" s="474"/>
      <c r="BO706" s="474"/>
      <c r="BP706" s="474"/>
      <c r="BQ706" s="474"/>
      <c r="BR706" s="474"/>
      <c r="BS706" s="474"/>
      <c r="BT706" s="474"/>
      <c r="BU706" s="474"/>
      <c r="BV706" s="474"/>
      <c r="BW706" s="474"/>
      <c r="BX706" s="474"/>
      <c r="BY706" s="474"/>
      <c r="BZ706" s="474"/>
      <c r="CA706" s="474"/>
      <c r="CB706" s="474"/>
      <c r="CC706" s="474"/>
      <c r="CD706" s="474"/>
      <c r="CE706" s="474"/>
      <c r="CF706" s="474"/>
      <c r="CG706" s="474"/>
      <c r="CH706" s="474"/>
      <c r="CI706" s="474"/>
      <c r="CJ706" s="474"/>
      <c r="CK706" s="474"/>
      <c r="CL706" s="474"/>
      <c r="CM706" s="474"/>
      <c r="CN706" s="474"/>
      <c r="CO706" s="474"/>
      <c r="CP706" s="474"/>
      <c r="CQ706" s="474"/>
      <c r="CR706" s="474"/>
      <c r="CS706" s="474"/>
      <c r="CT706" s="474"/>
      <c r="CU706" s="474"/>
      <c r="CV706" s="474"/>
      <c r="CW706" s="474"/>
      <c r="CX706" s="474"/>
    </row>
    <row r="707" spans="1:102" x14ac:dyDescent="0.25">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c r="W707" s="474"/>
      <c r="X707" s="474"/>
      <c r="Y707" s="474"/>
      <c r="Z707" s="474"/>
      <c r="AA707" s="474"/>
      <c r="AB707" s="474"/>
      <c r="AC707" s="474"/>
      <c r="AD707" s="474"/>
      <c r="AE707" s="474"/>
      <c r="AF707" s="474"/>
      <c r="AG707" s="474"/>
      <c r="AH707" s="474"/>
      <c r="AI707" s="474"/>
      <c r="AJ707" s="474"/>
      <c r="AK707" s="474"/>
      <c r="AL707" s="474"/>
      <c r="AM707" s="474"/>
      <c r="AN707" s="474"/>
      <c r="AO707" s="474"/>
      <c r="AP707" s="474"/>
      <c r="AQ707" s="474"/>
      <c r="AR707" s="474"/>
      <c r="AS707" s="474"/>
      <c r="AT707" s="474"/>
      <c r="AU707" s="474"/>
      <c r="AV707" s="474"/>
      <c r="AW707" s="474"/>
      <c r="AX707" s="474"/>
      <c r="AY707" s="474"/>
      <c r="AZ707" s="474"/>
      <c r="BA707" s="474"/>
      <c r="BB707" s="474"/>
      <c r="BC707" s="474"/>
      <c r="BD707" s="474"/>
      <c r="BE707" s="474"/>
      <c r="BF707" s="474"/>
      <c r="BG707" s="474"/>
      <c r="BH707" s="474"/>
      <c r="BI707" s="474"/>
      <c r="BJ707" s="474"/>
      <c r="BK707" s="474"/>
      <c r="BL707" s="474"/>
      <c r="BM707" s="474"/>
      <c r="BN707" s="474"/>
      <c r="BO707" s="474"/>
      <c r="BP707" s="474"/>
      <c r="BQ707" s="474"/>
      <c r="BR707" s="474"/>
      <c r="BS707" s="474"/>
      <c r="BT707" s="474"/>
      <c r="BU707" s="474"/>
      <c r="BV707" s="474"/>
      <c r="BW707" s="474"/>
      <c r="BX707" s="474"/>
      <c r="BY707" s="474"/>
      <c r="BZ707" s="474"/>
      <c r="CA707" s="474"/>
      <c r="CB707" s="474"/>
      <c r="CC707" s="474"/>
      <c r="CD707" s="474"/>
      <c r="CE707" s="474"/>
      <c r="CF707" s="474"/>
      <c r="CG707" s="474"/>
      <c r="CH707" s="474"/>
      <c r="CI707" s="474"/>
      <c r="CJ707" s="474"/>
      <c r="CK707" s="474"/>
      <c r="CL707" s="474"/>
      <c r="CM707" s="474"/>
      <c r="CN707" s="474"/>
      <c r="CO707" s="474"/>
      <c r="CP707" s="474"/>
      <c r="CQ707" s="474"/>
      <c r="CR707" s="474"/>
      <c r="CS707" s="474"/>
      <c r="CT707" s="474"/>
      <c r="CU707" s="474"/>
      <c r="CV707" s="474"/>
      <c r="CW707" s="474"/>
      <c r="CX707" s="474"/>
    </row>
    <row r="708" spans="1:102" x14ac:dyDescent="0.25">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c r="W708" s="474"/>
      <c r="X708" s="474"/>
      <c r="Y708" s="474"/>
      <c r="Z708" s="474"/>
      <c r="AA708" s="474"/>
      <c r="AB708" s="474"/>
      <c r="AC708" s="474"/>
      <c r="AD708" s="474"/>
      <c r="AE708" s="474"/>
      <c r="AF708" s="474"/>
      <c r="AG708" s="474"/>
      <c r="AH708" s="474"/>
      <c r="AI708" s="474"/>
      <c r="AJ708" s="474"/>
      <c r="AK708" s="474"/>
      <c r="AL708" s="474"/>
      <c r="AM708" s="474"/>
      <c r="AN708" s="474"/>
      <c r="AO708" s="474"/>
      <c r="AP708" s="474"/>
      <c r="AQ708" s="474"/>
      <c r="AR708" s="474"/>
      <c r="AS708" s="474"/>
      <c r="AT708" s="474"/>
      <c r="AU708" s="474"/>
      <c r="AV708" s="474"/>
      <c r="AW708" s="474"/>
      <c r="AX708" s="474"/>
      <c r="AY708" s="474"/>
      <c r="AZ708" s="474"/>
      <c r="BA708" s="474"/>
      <c r="BB708" s="474"/>
      <c r="BC708" s="474"/>
      <c r="BD708" s="474"/>
      <c r="BE708" s="474"/>
      <c r="BF708" s="474"/>
      <c r="BG708" s="474"/>
      <c r="BH708" s="474"/>
      <c r="BI708" s="474"/>
      <c r="BJ708" s="474"/>
      <c r="BK708" s="474"/>
      <c r="BL708" s="474"/>
      <c r="BM708" s="474"/>
      <c r="BN708" s="474"/>
      <c r="BO708" s="474"/>
      <c r="BP708" s="474"/>
      <c r="BQ708" s="474"/>
      <c r="BR708" s="474"/>
      <c r="BS708" s="474"/>
      <c r="BT708" s="474"/>
      <c r="BU708" s="474"/>
      <c r="BV708" s="474"/>
      <c r="BW708" s="474"/>
      <c r="BX708" s="474"/>
      <c r="BY708" s="474"/>
      <c r="BZ708" s="474"/>
      <c r="CA708" s="474"/>
      <c r="CB708" s="474"/>
      <c r="CC708" s="474"/>
      <c r="CD708" s="474"/>
      <c r="CE708" s="474"/>
      <c r="CF708" s="474"/>
      <c r="CG708" s="474"/>
      <c r="CH708" s="474"/>
      <c r="CI708" s="474"/>
      <c r="CJ708" s="474"/>
      <c r="CK708" s="474"/>
      <c r="CL708" s="474"/>
      <c r="CM708" s="474"/>
      <c r="CN708" s="474"/>
      <c r="CO708" s="474"/>
      <c r="CP708" s="474"/>
      <c r="CQ708" s="474"/>
      <c r="CR708" s="474"/>
      <c r="CS708" s="474"/>
      <c r="CT708" s="474"/>
      <c r="CU708" s="474"/>
      <c r="CV708" s="474"/>
      <c r="CW708" s="474"/>
      <c r="CX708" s="474"/>
    </row>
    <row r="709" spans="1:102" x14ac:dyDescent="0.25">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c r="W709" s="474"/>
      <c r="X709" s="474"/>
      <c r="Y709" s="474"/>
      <c r="Z709" s="474"/>
      <c r="AA709" s="474"/>
      <c r="AB709" s="474"/>
      <c r="AC709" s="474"/>
      <c r="AD709" s="474"/>
      <c r="AE709" s="474"/>
      <c r="AF709" s="474"/>
      <c r="AG709" s="474"/>
      <c r="AH709" s="474"/>
      <c r="AI709" s="474"/>
      <c r="AJ709" s="474"/>
      <c r="AK709" s="474"/>
      <c r="AL709" s="474"/>
      <c r="AM709" s="474"/>
      <c r="AN709" s="474"/>
      <c r="AO709" s="474"/>
      <c r="AP709" s="474"/>
      <c r="AQ709" s="474"/>
      <c r="AR709" s="474"/>
      <c r="AS709" s="474"/>
      <c r="AT709" s="474"/>
      <c r="AU709" s="474"/>
      <c r="AV709" s="474"/>
      <c r="AW709" s="474"/>
      <c r="AX709" s="474"/>
      <c r="AY709" s="474"/>
      <c r="AZ709" s="474"/>
      <c r="BA709" s="474"/>
      <c r="BB709" s="474"/>
      <c r="BC709" s="474"/>
      <c r="BD709" s="474"/>
      <c r="BE709" s="474"/>
      <c r="BF709" s="474"/>
      <c r="BG709" s="474"/>
      <c r="BH709" s="474"/>
      <c r="BI709" s="474"/>
      <c r="BJ709" s="474"/>
      <c r="BK709" s="474"/>
      <c r="BL709" s="474"/>
      <c r="BM709" s="474"/>
      <c r="BN709" s="474"/>
      <c r="BO709" s="474"/>
      <c r="BP709" s="474"/>
      <c r="BQ709" s="474"/>
      <c r="BR709" s="474"/>
      <c r="BS709" s="474"/>
      <c r="BT709" s="474"/>
      <c r="BU709" s="474"/>
      <c r="BV709" s="474"/>
      <c r="BW709" s="474"/>
      <c r="BX709" s="474"/>
      <c r="BY709" s="474"/>
      <c r="BZ709" s="474"/>
      <c r="CA709" s="474"/>
      <c r="CB709" s="474"/>
      <c r="CC709" s="474"/>
      <c r="CD709" s="474"/>
      <c r="CE709" s="474"/>
      <c r="CF709" s="474"/>
      <c r="CG709" s="474"/>
      <c r="CH709" s="474"/>
      <c r="CI709" s="474"/>
      <c r="CJ709" s="474"/>
      <c r="CK709" s="474"/>
      <c r="CL709" s="474"/>
      <c r="CM709" s="474"/>
      <c r="CN709" s="474"/>
      <c r="CO709" s="474"/>
      <c r="CP709" s="474"/>
      <c r="CQ709" s="474"/>
      <c r="CR709" s="474"/>
      <c r="CS709" s="474"/>
      <c r="CT709" s="474"/>
      <c r="CU709" s="474"/>
      <c r="CV709" s="474"/>
      <c r="CW709" s="474"/>
      <c r="CX709" s="474"/>
    </row>
    <row r="710" spans="1:102" x14ac:dyDescent="0.25">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c r="W710" s="474"/>
      <c r="X710" s="474"/>
      <c r="Y710" s="474"/>
      <c r="Z710" s="474"/>
      <c r="AA710" s="474"/>
      <c r="AB710" s="474"/>
      <c r="AC710" s="474"/>
      <c r="AD710" s="474"/>
      <c r="AE710" s="474"/>
      <c r="AF710" s="474"/>
      <c r="AG710" s="474"/>
      <c r="AH710" s="474"/>
      <c r="AI710" s="474"/>
      <c r="AJ710" s="474"/>
      <c r="AK710" s="474"/>
      <c r="AL710" s="474"/>
      <c r="AM710" s="474"/>
      <c r="AN710" s="474"/>
      <c r="AO710" s="474"/>
      <c r="AP710" s="474"/>
      <c r="AQ710" s="474"/>
      <c r="AR710" s="474"/>
      <c r="AS710" s="474"/>
      <c r="AT710" s="474"/>
      <c r="AU710" s="474"/>
      <c r="AV710" s="474"/>
      <c r="AW710" s="474"/>
      <c r="AX710" s="474"/>
      <c r="AY710" s="474"/>
      <c r="AZ710" s="474"/>
      <c r="BA710" s="474"/>
      <c r="BB710" s="474"/>
      <c r="BC710" s="474"/>
      <c r="BD710" s="474"/>
      <c r="BE710" s="474"/>
      <c r="BF710" s="474"/>
      <c r="BG710" s="474"/>
      <c r="BH710" s="474"/>
      <c r="BI710" s="474"/>
      <c r="BJ710" s="474"/>
      <c r="BK710" s="474"/>
      <c r="BL710" s="474"/>
      <c r="BM710" s="474"/>
      <c r="BN710" s="474"/>
      <c r="BO710" s="474"/>
      <c r="BP710" s="474"/>
      <c r="BQ710" s="474"/>
      <c r="BR710" s="474"/>
      <c r="BS710" s="474"/>
      <c r="BT710" s="474"/>
      <c r="BU710" s="474"/>
      <c r="BV710" s="474"/>
      <c r="BW710" s="474"/>
      <c r="BX710" s="474"/>
      <c r="BY710" s="474"/>
      <c r="BZ710" s="474"/>
      <c r="CA710" s="474"/>
      <c r="CB710" s="474"/>
      <c r="CC710" s="474"/>
      <c r="CD710" s="474"/>
      <c r="CE710" s="474"/>
      <c r="CF710" s="474"/>
      <c r="CG710" s="474"/>
      <c r="CH710" s="474"/>
      <c r="CI710" s="474"/>
      <c r="CJ710" s="474"/>
      <c r="CK710" s="474"/>
      <c r="CL710" s="474"/>
      <c r="CM710" s="474"/>
      <c r="CN710" s="474"/>
      <c r="CO710" s="474"/>
      <c r="CP710" s="474"/>
      <c r="CQ710" s="474"/>
      <c r="CR710" s="474"/>
      <c r="CS710" s="474"/>
      <c r="CT710" s="474"/>
      <c r="CU710" s="474"/>
      <c r="CV710" s="474"/>
      <c r="CW710" s="474"/>
      <c r="CX710" s="474"/>
    </row>
    <row r="711" spans="1:102" x14ac:dyDescent="0.25">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c r="W711" s="474"/>
      <c r="X711" s="474"/>
      <c r="Y711" s="474"/>
      <c r="Z711" s="474"/>
      <c r="AA711" s="474"/>
      <c r="AB711" s="474"/>
      <c r="AC711" s="474"/>
      <c r="AD711" s="474"/>
      <c r="AE711" s="474"/>
      <c r="AF711" s="474"/>
      <c r="AG711" s="474"/>
      <c r="AH711" s="474"/>
      <c r="AI711" s="474"/>
      <c r="AJ711" s="474"/>
      <c r="AK711" s="474"/>
      <c r="AL711" s="474"/>
      <c r="AM711" s="474"/>
      <c r="AN711" s="474"/>
      <c r="AO711" s="474"/>
      <c r="AP711" s="474"/>
      <c r="AQ711" s="474"/>
      <c r="AR711" s="474"/>
      <c r="AS711" s="474"/>
      <c r="AT711" s="474"/>
      <c r="AU711" s="474"/>
      <c r="AV711" s="474"/>
      <c r="AW711" s="474"/>
      <c r="AX711" s="474"/>
      <c r="AY711" s="474"/>
      <c r="AZ711" s="474"/>
      <c r="BA711" s="474"/>
      <c r="BB711" s="474"/>
      <c r="BC711" s="474"/>
      <c r="BD711" s="474"/>
      <c r="BE711" s="474"/>
      <c r="BF711" s="474"/>
      <c r="BG711" s="474"/>
      <c r="BH711" s="474"/>
      <c r="BI711" s="474"/>
      <c r="BJ711" s="474"/>
      <c r="BK711" s="474"/>
      <c r="BL711" s="474"/>
      <c r="BM711" s="474"/>
      <c r="BN711" s="474"/>
      <c r="BO711" s="474"/>
      <c r="BP711" s="474"/>
      <c r="BQ711" s="474"/>
      <c r="BR711" s="474"/>
      <c r="BS711" s="474"/>
      <c r="BT711" s="474"/>
      <c r="BU711" s="474"/>
      <c r="BV711" s="474"/>
      <c r="BW711" s="474"/>
      <c r="BX711" s="474"/>
      <c r="BY711" s="474"/>
      <c r="BZ711" s="474"/>
      <c r="CA711" s="474"/>
      <c r="CB711" s="474"/>
      <c r="CC711" s="474"/>
      <c r="CD711" s="474"/>
      <c r="CE711" s="474"/>
      <c r="CF711" s="474"/>
      <c r="CG711" s="474"/>
      <c r="CH711" s="474"/>
      <c r="CI711" s="474"/>
      <c r="CJ711" s="474"/>
      <c r="CK711" s="474"/>
      <c r="CL711" s="474"/>
      <c r="CM711" s="474"/>
      <c r="CN711" s="474"/>
      <c r="CO711" s="474"/>
      <c r="CP711" s="474"/>
      <c r="CQ711" s="474"/>
      <c r="CR711" s="474"/>
      <c r="CS711" s="474"/>
      <c r="CT711" s="474"/>
      <c r="CU711" s="474"/>
      <c r="CV711" s="474"/>
      <c r="CW711" s="474"/>
      <c r="CX711" s="474"/>
    </row>
    <row r="712" spans="1:102" x14ac:dyDescent="0.25">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c r="W712" s="474"/>
      <c r="X712" s="474"/>
      <c r="Y712" s="474"/>
      <c r="Z712" s="474"/>
      <c r="AA712" s="474"/>
      <c r="AB712" s="474"/>
      <c r="AC712" s="474"/>
      <c r="AD712" s="474"/>
      <c r="AE712" s="474"/>
      <c r="AF712" s="474"/>
      <c r="AG712" s="474"/>
      <c r="AH712" s="474"/>
      <c r="AI712" s="474"/>
      <c r="AJ712" s="474"/>
      <c r="AK712" s="474"/>
      <c r="AL712" s="474"/>
      <c r="AM712" s="474"/>
      <c r="AN712" s="474"/>
      <c r="AO712" s="474"/>
      <c r="AP712" s="474"/>
      <c r="AQ712" s="474"/>
      <c r="AR712" s="474"/>
      <c r="AS712" s="474"/>
      <c r="AT712" s="474"/>
      <c r="AU712" s="474"/>
      <c r="AV712" s="474"/>
      <c r="AW712" s="474"/>
      <c r="AX712" s="474"/>
      <c r="AY712" s="474"/>
      <c r="AZ712" s="474"/>
      <c r="BA712" s="474"/>
      <c r="BB712" s="474"/>
      <c r="BC712" s="474"/>
      <c r="BD712" s="474"/>
      <c r="BE712" s="474"/>
      <c r="BF712" s="474"/>
      <c r="BG712" s="474"/>
      <c r="BH712" s="474"/>
      <c r="BI712" s="474"/>
      <c r="BJ712" s="474"/>
      <c r="BK712" s="474"/>
      <c r="BL712" s="474"/>
      <c r="BM712" s="474"/>
      <c r="BN712" s="474"/>
      <c r="BO712" s="474"/>
      <c r="BP712" s="474"/>
      <c r="BQ712" s="474"/>
      <c r="BR712" s="474"/>
      <c r="BS712" s="474"/>
      <c r="BT712" s="474"/>
      <c r="BU712" s="474"/>
      <c r="BV712" s="474"/>
      <c r="BW712" s="474"/>
      <c r="BX712" s="474"/>
      <c r="BY712" s="474"/>
      <c r="BZ712" s="474"/>
      <c r="CA712" s="474"/>
      <c r="CB712" s="474"/>
      <c r="CC712" s="474"/>
      <c r="CD712" s="474"/>
      <c r="CE712" s="474"/>
      <c r="CF712" s="474"/>
      <c r="CG712" s="474"/>
      <c r="CH712" s="474"/>
      <c r="CI712" s="474"/>
      <c r="CJ712" s="474"/>
      <c r="CK712" s="474"/>
      <c r="CL712" s="474"/>
      <c r="CM712" s="474"/>
      <c r="CN712" s="474"/>
      <c r="CO712" s="474"/>
      <c r="CP712" s="474"/>
      <c r="CQ712" s="474"/>
      <c r="CR712" s="474"/>
      <c r="CS712" s="474"/>
      <c r="CT712" s="474"/>
      <c r="CU712" s="474"/>
      <c r="CV712" s="474"/>
      <c r="CW712" s="474"/>
      <c r="CX712" s="474"/>
    </row>
    <row r="713" spans="1:102" x14ac:dyDescent="0.25">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c r="W713" s="474"/>
      <c r="X713" s="474"/>
      <c r="Y713" s="474"/>
      <c r="Z713" s="474"/>
      <c r="AA713" s="474"/>
      <c r="AB713" s="474"/>
      <c r="AC713" s="474"/>
      <c r="AD713" s="474"/>
      <c r="AE713" s="474"/>
      <c r="AF713" s="474"/>
      <c r="AG713" s="474"/>
      <c r="AH713" s="474"/>
      <c r="AI713" s="474"/>
      <c r="AJ713" s="474"/>
      <c r="AK713" s="474"/>
      <c r="AL713" s="474"/>
      <c r="AM713" s="474"/>
      <c r="AN713" s="474"/>
      <c r="AO713" s="474"/>
      <c r="AP713" s="474"/>
      <c r="AQ713" s="474"/>
      <c r="AR713" s="474"/>
      <c r="AS713" s="474"/>
      <c r="AT713" s="474"/>
      <c r="AU713" s="474"/>
      <c r="AV713" s="474"/>
      <c r="AW713" s="474"/>
      <c r="AX713" s="474"/>
      <c r="AY713" s="474"/>
      <c r="AZ713" s="474"/>
      <c r="BA713" s="474"/>
      <c r="BB713" s="474"/>
      <c r="BC713" s="474"/>
      <c r="BD713" s="474"/>
      <c r="BE713" s="474"/>
      <c r="BF713" s="474"/>
      <c r="BG713" s="474"/>
      <c r="BH713" s="474"/>
      <c r="BI713" s="474"/>
      <c r="BJ713" s="474"/>
      <c r="BK713" s="474"/>
      <c r="BL713" s="474"/>
      <c r="BM713" s="474"/>
      <c r="BN713" s="474"/>
      <c r="BO713" s="474"/>
      <c r="BP713" s="474"/>
      <c r="BQ713" s="474"/>
      <c r="BR713" s="474"/>
      <c r="BS713" s="474"/>
      <c r="BT713" s="474"/>
      <c r="BU713" s="474"/>
      <c r="BV713" s="474"/>
      <c r="BW713" s="474"/>
      <c r="BX713" s="474"/>
      <c r="BY713" s="474"/>
      <c r="BZ713" s="474"/>
      <c r="CA713" s="474"/>
      <c r="CB713" s="474"/>
      <c r="CC713" s="474"/>
      <c r="CD713" s="474"/>
      <c r="CE713" s="474"/>
      <c r="CF713" s="474"/>
      <c r="CG713" s="474"/>
      <c r="CH713" s="474"/>
      <c r="CI713" s="474"/>
      <c r="CJ713" s="474"/>
      <c r="CK713" s="474"/>
      <c r="CL713" s="474"/>
      <c r="CM713" s="474"/>
      <c r="CN713" s="474"/>
      <c r="CO713" s="474"/>
      <c r="CP713" s="474"/>
      <c r="CQ713" s="474"/>
      <c r="CR713" s="474"/>
      <c r="CS713" s="474"/>
      <c r="CT713" s="474"/>
      <c r="CU713" s="474"/>
      <c r="CV713" s="474"/>
      <c r="CW713" s="474"/>
      <c r="CX713" s="474"/>
    </row>
    <row r="714" spans="1:102" x14ac:dyDescent="0.25">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c r="W714" s="474"/>
      <c r="X714" s="474"/>
      <c r="Y714" s="474"/>
      <c r="Z714" s="474"/>
      <c r="AA714" s="474"/>
      <c r="AB714" s="474"/>
      <c r="AC714" s="474"/>
      <c r="AD714" s="474"/>
      <c r="AE714" s="474"/>
      <c r="AF714" s="474"/>
      <c r="AG714" s="474"/>
      <c r="AH714" s="474"/>
      <c r="AI714" s="474"/>
      <c r="AJ714" s="474"/>
      <c r="AK714" s="474"/>
      <c r="AL714" s="474"/>
      <c r="AM714" s="474"/>
      <c r="AN714" s="474"/>
      <c r="AO714" s="474"/>
      <c r="AP714" s="474"/>
      <c r="AQ714" s="474"/>
      <c r="AR714" s="474"/>
      <c r="AS714" s="474"/>
      <c r="AT714" s="474"/>
      <c r="AU714" s="474"/>
      <c r="AV714" s="474"/>
      <c r="AW714" s="474"/>
      <c r="AX714" s="474"/>
      <c r="AY714" s="474"/>
      <c r="AZ714" s="474"/>
      <c r="BA714" s="474"/>
      <c r="BB714" s="474"/>
      <c r="BC714" s="474"/>
      <c r="BD714" s="474"/>
      <c r="BE714" s="474"/>
      <c r="BF714" s="474"/>
      <c r="BG714" s="474"/>
      <c r="BH714" s="474"/>
      <c r="BI714" s="474"/>
      <c r="BJ714" s="474"/>
      <c r="BK714" s="474"/>
      <c r="BL714" s="474"/>
      <c r="BM714" s="474"/>
      <c r="BN714" s="474"/>
      <c r="BO714" s="474"/>
      <c r="BP714" s="474"/>
      <c r="BQ714" s="474"/>
      <c r="BR714" s="474"/>
      <c r="BS714" s="474"/>
      <c r="BT714" s="474"/>
      <c r="BU714" s="474"/>
      <c r="BV714" s="474"/>
      <c r="BW714" s="474"/>
      <c r="BX714" s="474"/>
      <c r="BY714" s="474"/>
      <c r="BZ714" s="474"/>
      <c r="CA714" s="474"/>
      <c r="CB714" s="474"/>
      <c r="CC714" s="474"/>
      <c r="CD714" s="474"/>
      <c r="CE714" s="474"/>
      <c r="CF714" s="474"/>
      <c r="CG714" s="474"/>
      <c r="CH714" s="474"/>
      <c r="CI714" s="474"/>
      <c r="CJ714" s="474"/>
      <c r="CK714" s="474"/>
      <c r="CL714" s="474"/>
      <c r="CM714" s="474"/>
      <c r="CN714" s="474"/>
      <c r="CO714" s="474"/>
      <c r="CP714" s="474"/>
      <c r="CQ714" s="474"/>
      <c r="CR714" s="474"/>
      <c r="CS714" s="474"/>
      <c r="CT714" s="474"/>
      <c r="CU714" s="474"/>
      <c r="CV714" s="474"/>
      <c r="CW714" s="474"/>
      <c r="CX714" s="474"/>
    </row>
    <row r="715" spans="1:102" x14ac:dyDescent="0.25">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c r="W715" s="474"/>
      <c r="X715" s="474"/>
      <c r="Y715" s="474"/>
      <c r="Z715" s="474"/>
      <c r="AA715" s="474"/>
      <c r="AB715" s="474"/>
      <c r="AC715" s="474"/>
      <c r="AD715" s="474"/>
      <c r="AE715" s="474"/>
      <c r="AF715" s="474"/>
      <c r="AG715" s="474"/>
      <c r="AH715" s="474"/>
      <c r="AI715" s="474"/>
      <c r="AJ715" s="474"/>
      <c r="AK715" s="474"/>
      <c r="AL715" s="474"/>
      <c r="AM715" s="474"/>
      <c r="AN715" s="474"/>
      <c r="AO715" s="474"/>
      <c r="AP715" s="474"/>
      <c r="AQ715" s="474"/>
      <c r="AR715" s="474"/>
      <c r="AS715" s="474"/>
      <c r="AT715" s="474"/>
      <c r="AU715" s="474"/>
      <c r="AV715" s="474"/>
      <c r="AW715" s="474"/>
      <c r="AX715" s="474"/>
      <c r="AY715" s="474"/>
      <c r="AZ715" s="474"/>
      <c r="BA715" s="474"/>
      <c r="BB715" s="474"/>
      <c r="BC715" s="474"/>
      <c r="BD715" s="474"/>
      <c r="BE715" s="474"/>
      <c r="BF715" s="474"/>
      <c r="BG715" s="474"/>
      <c r="BH715" s="474"/>
      <c r="BI715" s="474"/>
      <c r="BJ715" s="474"/>
      <c r="BK715" s="474"/>
      <c r="BL715" s="474"/>
      <c r="BM715" s="474"/>
      <c r="BN715" s="474"/>
      <c r="BO715" s="474"/>
      <c r="BP715" s="474"/>
      <c r="BQ715" s="474"/>
      <c r="BR715" s="474"/>
      <c r="BS715" s="474"/>
      <c r="BT715" s="474"/>
      <c r="BU715" s="474"/>
      <c r="BV715" s="474"/>
      <c r="BW715" s="474"/>
      <c r="BX715" s="474"/>
      <c r="BY715" s="474"/>
      <c r="BZ715" s="474"/>
      <c r="CA715" s="474"/>
      <c r="CB715" s="474"/>
      <c r="CC715" s="474"/>
      <c r="CD715" s="474"/>
      <c r="CE715" s="474"/>
      <c r="CF715" s="474"/>
      <c r="CG715" s="474"/>
      <c r="CH715" s="474"/>
      <c r="CI715" s="474"/>
      <c r="CJ715" s="474"/>
      <c r="CK715" s="474"/>
      <c r="CL715" s="474"/>
      <c r="CM715" s="474"/>
      <c r="CN715" s="474"/>
      <c r="CO715" s="474"/>
      <c r="CP715" s="474"/>
      <c r="CQ715" s="474"/>
      <c r="CR715" s="474"/>
      <c r="CS715" s="474"/>
      <c r="CT715" s="474"/>
      <c r="CU715" s="474"/>
      <c r="CV715" s="474"/>
      <c r="CW715" s="474"/>
      <c r="CX715" s="474"/>
    </row>
    <row r="716" spans="1:102" x14ac:dyDescent="0.25">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c r="W716" s="474"/>
      <c r="X716" s="474"/>
      <c r="Y716" s="474"/>
      <c r="Z716" s="474"/>
      <c r="AA716" s="474"/>
      <c r="AB716" s="474"/>
      <c r="AC716" s="474"/>
      <c r="AD716" s="474"/>
      <c r="AE716" s="474"/>
      <c r="AF716" s="474"/>
      <c r="AG716" s="474"/>
      <c r="AH716" s="474"/>
      <c r="AI716" s="474"/>
      <c r="AJ716" s="474"/>
      <c r="AK716" s="474"/>
      <c r="AL716" s="474"/>
      <c r="AM716" s="474"/>
      <c r="AN716" s="474"/>
      <c r="AO716" s="474"/>
      <c r="AP716" s="474"/>
      <c r="AQ716" s="474"/>
      <c r="AR716" s="474"/>
      <c r="AS716" s="474"/>
      <c r="AT716" s="474"/>
      <c r="AU716" s="474"/>
      <c r="AV716" s="474"/>
      <c r="AW716" s="474"/>
      <c r="AX716" s="474"/>
      <c r="AY716" s="474"/>
      <c r="AZ716" s="474"/>
      <c r="BA716" s="474"/>
      <c r="BB716" s="474"/>
      <c r="BC716" s="474"/>
      <c r="BD716" s="474"/>
      <c r="BE716" s="474"/>
      <c r="BF716" s="474"/>
      <c r="BG716" s="474"/>
      <c r="BH716" s="474"/>
      <c r="BI716" s="474"/>
      <c r="BJ716" s="474"/>
      <c r="BK716" s="474"/>
      <c r="BL716" s="474"/>
      <c r="BM716" s="474"/>
      <c r="BN716" s="474"/>
      <c r="BO716" s="474"/>
      <c r="BP716" s="474"/>
      <c r="BQ716" s="474"/>
      <c r="BR716" s="474"/>
      <c r="BS716" s="474"/>
      <c r="BT716" s="474"/>
      <c r="BU716" s="474"/>
      <c r="BV716" s="474"/>
      <c r="BW716" s="474"/>
      <c r="BX716" s="474"/>
      <c r="BY716" s="474"/>
      <c r="BZ716" s="474"/>
      <c r="CA716" s="474"/>
      <c r="CB716" s="474"/>
      <c r="CC716" s="474"/>
      <c r="CD716" s="474"/>
      <c r="CE716" s="474"/>
      <c r="CF716" s="474"/>
      <c r="CG716" s="474"/>
      <c r="CH716" s="474"/>
      <c r="CI716" s="474"/>
      <c r="CJ716" s="474"/>
      <c r="CK716" s="474"/>
      <c r="CL716" s="474"/>
      <c r="CM716" s="474"/>
      <c r="CN716" s="474"/>
      <c r="CO716" s="474"/>
      <c r="CP716" s="474"/>
      <c r="CQ716" s="474"/>
      <c r="CR716" s="474"/>
      <c r="CS716" s="474"/>
      <c r="CT716" s="474"/>
      <c r="CU716" s="474"/>
      <c r="CV716" s="474"/>
      <c r="CW716" s="474"/>
      <c r="CX716" s="474"/>
    </row>
    <row r="717" spans="1:102" x14ac:dyDescent="0.25">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c r="W717" s="474"/>
      <c r="X717" s="474"/>
      <c r="Y717" s="474"/>
      <c r="Z717" s="474"/>
      <c r="AA717" s="474"/>
      <c r="AB717" s="474"/>
      <c r="AC717" s="474"/>
      <c r="AD717" s="474"/>
      <c r="AE717" s="474"/>
      <c r="AF717" s="474"/>
      <c r="AG717" s="474"/>
      <c r="AH717" s="474"/>
      <c r="AI717" s="474"/>
      <c r="AJ717" s="474"/>
      <c r="AK717" s="474"/>
      <c r="AL717" s="474"/>
      <c r="AM717" s="474"/>
      <c r="AN717" s="474"/>
      <c r="AO717" s="474"/>
      <c r="AP717" s="474"/>
      <c r="AQ717" s="474"/>
      <c r="AR717" s="474"/>
      <c r="AS717" s="474"/>
      <c r="AT717" s="474"/>
      <c r="AU717" s="474"/>
      <c r="AV717" s="474"/>
      <c r="AW717" s="474"/>
      <c r="AX717" s="474"/>
      <c r="AY717" s="474"/>
      <c r="AZ717" s="474"/>
      <c r="BA717" s="474"/>
      <c r="BB717" s="474"/>
      <c r="BC717" s="474"/>
      <c r="BD717" s="474"/>
      <c r="BE717" s="474"/>
      <c r="BF717" s="474"/>
      <c r="BG717" s="474"/>
      <c r="BH717" s="474"/>
      <c r="BI717" s="474"/>
      <c r="BJ717" s="474"/>
      <c r="BK717" s="474"/>
      <c r="BL717" s="474"/>
      <c r="BM717" s="474"/>
      <c r="BN717" s="474"/>
      <c r="BO717" s="474"/>
      <c r="BP717" s="474"/>
      <c r="BQ717" s="474"/>
      <c r="BR717" s="474"/>
      <c r="BS717" s="474"/>
      <c r="BT717" s="474"/>
      <c r="BU717" s="474"/>
      <c r="BV717" s="474"/>
      <c r="BW717" s="474"/>
      <c r="BX717" s="474"/>
      <c r="BY717" s="474"/>
      <c r="BZ717" s="474"/>
      <c r="CA717" s="474"/>
      <c r="CB717" s="474"/>
      <c r="CC717" s="474"/>
      <c r="CD717" s="474"/>
      <c r="CE717" s="474"/>
      <c r="CF717" s="474"/>
      <c r="CG717" s="474"/>
      <c r="CH717" s="474"/>
      <c r="CI717" s="474"/>
      <c r="CJ717" s="474"/>
      <c r="CK717" s="474"/>
      <c r="CL717" s="474"/>
      <c r="CM717" s="474"/>
      <c r="CN717" s="474"/>
      <c r="CO717" s="474"/>
      <c r="CP717" s="474"/>
      <c r="CQ717" s="474"/>
      <c r="CR717" s="474"/>
      <c r="CS717" s="474"/>
      <c r="CT717" s="474"/>
      <c r="CU717" s="474"/>
      <c r="CV717" s="474"/>
      <c r="CW717" s="474"/>
      <c r="CX717" s="474"/>
    </row>
    <row r="718" spans="1:102" x14ac:dyDescent="0.25">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c r="W718" s="474"/>
      <c r="X718" s="474"/>
      <c r="Y718" s="474"/>
      <c r="Z718" s="474"/>
      <c r="AA718" s="474"/>
      <c r="AB718" s="474"/>
      <c r="AC718" s="474"/>
      <c r="AD718" s="474"/>
      <c r="AE718" s="474"/>
      <c r="AF718" s="474"/>
      <c r="AG718" s="474"/>
      <c r="AH718" s="474"/>
      <c r="AI718" s="474"/>
      <c r="AJ718" s="474"/>
      <c r="AK718" s="474"/>
      <c r="AL718" s="474"/>
      <c r="AM718" s="474"/>
      <c r="AN718" s="474"/>
      <c r="AO718" s="474"/>
      <c r="AP718" s="474"/>
      <c r="AQ718" s="474"/>
      <c r="AR718" s="474"/>
      <c r="AS718" s="474"/>
      <c r="AT718" s="474"/>
      <c r="AU718" s="474"/>
      <c r="AV718" s="474"/>
      <c r="AW718" s="474"/>
      <c r="AX718" s="474"/>
      <c r="AY718" s="474"/>
      <c r="AZ718" s="474"/>
      <c r="BA718" s="474"/>
      <c r="BB718" s="474"/>
      <c r="BC718" s="474"/>
      <c r="BD718" s="474"/>
      <c r="BE718" s="474"/>
      <c r="BF718" s="474"/>
      <c r="BG718" s="474"/>
      <c r="BH718" s="474"/>
      <c r="BI718" s="474"/>
      <c r="BJ718" s="474"/>
      <c r="BK718" s="474"/>
      <c r="BL718" s="474"/>
      <c r="BM718" s="474"/>
      <c r="BN718" s="474"/>
      <c r="BO718" s="474"/>
      <c r="BP718" s="474"/>
      <c r="BQ718" s="474"/>
      <c r="BR718" s="474"/>
      <c r="BS718" s="474"/>
      <c r="BT718" s="474"/>
      <c r="BU718" s="474"/>
      <c r="BV718" s="474"/>
      <c r="BW718" s="474"/>
      <c r="BX718" s="474"/>
      <c r="BY718" s="474"/>
      <c r="BZ718" s="474"/>
      <c r="CA718" s="474"/>
      <c r="CB718" s="474"/>
      <c r="CC718" s="474"/>
      <c r="CD718" s="474"/>
      <c r="CE718" s="474"/>
      <c r="CF718" s="474"/>
      <c r="CG718" s="474"/>
      <c r="CH718" s="474"/>
      <c r="CI718" s="474"/>
      <c r="CJ718" s="474"/>
      <c r="CK718" s="474"/>
      <c r="CL718" s="474"/>
      <c r="CM718" s="474"/>
      <c r="CN718" s="474"/>
      <c r="CO718" s="474"/>
      <c r="CP718" s="474"/>
      <c r="CQ718" s="474"/>
      <c r="CR718" s="474"/>
      <c r="CS718" s="474"/>
      <c r="CT718" s="474"/>
      <c r="CU718" s="474"/>
      <c r="CV718" s="474"/>
      <c r="CW718" s="474"/>
      <c r="CX718" s="474"/>
    </row>
    <row r="719" spans="1:102" x14ac:dyDescent="0.25">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c r="W719" s="474"/>
      <c r="X719" s="474"/>
      <c r="Y719" s="474"/>
      <c r="Z719" s="474"/>
      <c r="AA719" s="474"/>
      <c r="AB719" s="474"/>
      <c r="AC719" s="474"/>
      <c r="AD719" s="474"/>
      <c r="AE719" s="474"/>
      <c r="AF719" s="474"/>
      <c r="AG719" s="474"/>
      <c r="AH719" s="474"/>
      <c r="AI719" s="474"/>
      <c r="AJ719" s="474"/>
      <c r="AK719" s="474"/>
      <c r="AL719" s="474"/>
      <c r="AM719" s="474"/>
      <c r="AN719" s="474"/>
      <c r="AO719" s="474"/>
      <c r="AP719" s="474"/>
      <c r="AQ719" s="474"/>
      <c r="AR719" s="474"/>
      <c r="AS719" s="474"/>
      <c r="AT719" s="474"/>
      <c r="AU719" s="474"/>
      <c r="AV719" s="474"/>
      <c r="AW719" s="474"/>
      <c r="AX719" s="474"/>
      <c r="AY719" s="474"/>
      <c r="AZ719" s="474"/>
      <c r="BA719" s="474"/>
      <c r="BB719" s="474"/>
      <c r="BC719" s="474"/>
      <c r="BD719" s="474"/>
      <c r="BE719" s="474"/>
      <c r="BF719" s="474"/>
      <c r="BG719" s="474"/>
      <c r="BH719" s="474"/>
      <c r="BI719" s="474"/>
      <c r="BJ719" s="474"/>
      <c r="BK719" s="474"/>
      <c r="BL719" s="474"/>
      <c r="BM719" s="474"/>
      <c r="BN719" s="474"/>
      <c r="BO719" s="474"/>
      <c r="BP719" s="474"/>
      <c r="BQ719" s="474"/>
      <c r="BR719" s="474"/>
      <c r="BS719" s="474"/>
      <c r="BT719" s="474"/>
      <c r="BU719" s="474"/>
      <c r="BV719" s="474"/>
      <c r="BW719" s="474"/>
      <c r="BX719" s="474"/>
      <c r="BY719" s="474"/>
      <c r="BZ719" s="474"/>
      <c r="CA719" s="474"/>
      <c r="CB719" s="474"/>
      <c r="CC719" s="474"/>
      <c r="CD719" s="474"/>
      <c r="CE719" s="474"/>
      <c r="CF719" s="474"/>
      <c r="CG719" s="474"/>
      <c r="CH719" s="474"/>
      <c r="CI719" s="474"/>
      <c r="CJ719" s="474"/>
      <c r="CK719" s="474"/>
      <c r="CL719" s="474"/>
      <c r="CM719" s="474"/>
      <c r="CN719" s="474"/>
      <c r="CO719" s="474"/>
      <c r="CP719" s="474"/>
      <c r="CQ719" s="474"/>
      <c r="CR719" s="474"/>
      <c r="CS719" s="474"/>
      <c r="CT719" s="474"/>
      <c r="CU719" s="474"/>
      <c r="CV719" s="474"/>
      <c r="CW719" s="474"/>
      <c r="CX719" s="474"/>
    </row>
    <row r="720" spans="1:102" x14ac:dyDescent="0.25">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c r="W720" s="474"/>
      <c r="X720" s="474"/>
      <c r="Y720" s="474"/>
      <c r="Z720" s="474"/>
      <c r="AA720" s="474"/>
      <c r="AB720" s="474"/>
      <c r="AC720" s="474"/>
      <c r="AD720" s="474"/>
      <c r="AE720" s="474"/>
      <c r="AF720" s="474"/>
      <c r="AG720" s="474"/>
      <c r="AH720" s="474"/>
      <c r="AI720" s="474"/>
      <c r="AJ720" s="474"/>
      <c r="AK720" s="474"/>
      <c r="AL720" s="474"/>
      <c r="AM720" s="474"/>
      <c r="AN720" s="474"/>
      <c r="AO720" s="474"/>
      <c r="AP720" s="474"/>
      <c r="AQ720" s="474"/>
      <c r="AR720" s="474"/>
      <c r="AS720" s="474"/>
      <c r="AT720" s="474"/>
      <c r="AU720" s="474"/>
      <c r="AV720" s="474"/>
      <c r="AW720" s="474"/>
      <c r="AX720" s="474"/>
      <c r="AY720" s="474"/>
      <c r="AZ720" s="474"/>
      <c r="BA720" s="474"/>
      <c r="BB720" s="474"/>
      <c r="BC720" s="474"/>
      <c r="BD720" s="474"/>
      <c r="BE720" s="474"/>
      <c r="BF720" s="474"/>
      <c r="BG720" s="474"/>
      <c r="BH720" s="474"/>
      <c r="BI720" s="474"/>
      <c r="BJ720" s="474"/>
      <c r="BK720" s="474"/>
      <c r="BL720" s="474"/>
      <c r="BM720" s="474"/>
      <c r="BN720" s="474"/>
      <c r="BO720" s="474"/>
      <c r="BP720" s="474"/>
      <c r="BQ720" s="474"/>
      <c r="BR720" s="474"/>
      <c r="BS720" s="474"/>
      <c r="BT720" s="474"/>
      <c r="BU720" s="474"/>
      <c r="BV720" s="474"/>
      <c r="BW720" s="474"/>
      <c r="BX720" s="474"/>
      <c r="BY720" s="474"/>
      <c r="BZ720" s="474"/>
      <c r="CA720" s="474"/>
      <c r="CB720" s="474"/>
      <c r="CC720" s="474"/>
      <c r="CD720" s="474"/>
      <c r="CE720" s="474"/>
      <c r="CF720" s="474"/>
      <c r="CG720" s="474"/>
      <c r="CH720" s="474"/>
      <c r="CI720" s="474"/>
      <c r="CJ720" s="474"/>
      <c r="CK720" s="474"/>
      <c r="CL720" s="474"/>
      <c r="CM720" s="474"/>
      <c r="CN720" s="474"/>
      <c r="CO720" s="474"/>
      <c r="CP720" s="474"/>
      <c r="CQ720" s="474"/>
      <c r="CR720" s="474"/>
      <c r="CS720" s="474"/>
      <c r="CT720" s="474"/>
      <c r="CU720" s="474"/>
      <c r="CV720" s="474"/>
      <c r="CW720" s="474"/>
      <c r="CX720" s="474"/>
    </row>
    <row r="721" spans="1:102" x14ac:dyDescent="0.25">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c r="W721" s="474"/>
      <c r="X721" s="474"/>
      <c r="Y721" s="474"/>
      <c r="Z721" s="474"/>
      <c r="AA721" s="474"/>
      <c r="AB721" s="474"/>
      <c r="AC721" s="474"/>
      <c r="AD721" s="474"/>
      <c r="AE721" s="474"/>
      <c r="AF721" s="474"/>
      <c r="AG721" s="474"/>
      <c r="AH721" s="474"/>
      <c r="AI721" s="474"/>
      <c r="AJ721" s="474"/>
      <c r="AK721" s="474"/>
      <c r="AL721" s="474"/>
      <c r="AM721" s="474"/>
      <c r="AN721" s="474"/>
      <c r="AO721" s="474"/>
      <c r="AP721" s="474"/>
      <c r="AQ721" s="474"/>
      <c r="AR721" s="474"/>
      <c r="AS721" s="474"/>
      <c r="AT721" s="474"/>
      <c r="AU721" s="474"/>
      <c r="AV721" s="474"/>
      <c r="AW721" s="474"/>
      <c r="AX721" s="474"/>
      <c r="AY721" s="474"/>
      <c r="AZ721" s="474"/>
      <c r="BA721" s="474"/>
      <c r="BB721" s="474"/>
      <c r="BC721" s="474"/>
      <c r="BD721" s="474"/>
      <c r="BE721" s="474"/>
      <c r="BF721" s="474"/>
      <c r="BG721" s="474"/>
      <c r="BH721" s="474"/>
      <c r="BI721" s="474"/>
      <c r="BJ721" s="474"/>
      <c r="BK721" s="474"/>
      <c r="BL721" s="474"/>
      <c r="BM721" s="474"/>
      <c r="BN721" s="474"/>
      <c r="BO721" s="474"/>
      <c r="BP721" s="474"/>
      <c r="BQ721" s="474"/>
      <c r="BR721" s="474"/>
      <c r="BS721" s="474"/>
      <c r="BT721" s="474"/>
      <c r="BU721" s="474"/>
      <c r="BV721" s="474"/>
      <c r="BW721" s="474"/>
      <c r="BX721" s="474"/>
      <c r="BY721" s="474"/>
      <c r="BZ721" s="474"/>
      <c r="CA721" s="474"/>
      <c r="CB721" s="474"/>
      <c r="CC721" s="474"/>
      <c r="CD721" s="474"/>
      <c r="CE721" s="474"/>
      <c r="CF721" s="474"/>
      <c r="CG721" s="474"/>
      <c r="CH721" s="474"/>
      <c r="CI721" s="474"/>
      <c r="CJ721" s="474"/>
      <c r="CK721" s="474"/>
      <c r="CL721" s="474"/>
      <c r="CM721" s="474"/>
      <c r="CN721" s="474"/>
      <c r="CO721" s="474"/>
      <c r="CP721" s="474"/>
      <c r="CQ721" s="474"/>
      <c r="CR721" s="474"/>
      <c r="CS721" s="474"/>
      <c r="CT721" s="474"/>
      <c r="CU721" s="474"/>
      <c r="CV721" s="474"/>
      <c r="CW721" s="474"/>
      <c r="CX721" s="474"/>
    </row>
    <row r="722" spans="1:102" x14ac:dyDescent="0.25">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c r="W722" s="474"/>
      <c r="X722" s="474"/>
      <c r="Y722" s="474"/>
      <c r="Z722" s="474"/>
      <c r="AA722" s="474"/>
      <c r="AB722" s="474"/>
      <c r="AC722" s="474"/>
      <c r="AD722" s="474"/>
      <c r="AE722" s="474"/>
      <c r="AF722" s="474"/>
      <c r="AG722" s="474"/>
      <c r="AH722" s="474"/>
      <c r="AI722" s="474"/>
      <c r="AJ722" s="474"/>
      <c r="AK722" s="474"/>
      <c r="AL722" s="474"/>
      <c r="AM722" s="474"/>
      <c r="AN722" s="474"/>
      <c r="AO722" s="474"/>
      <c r="AP722" s="474"/>
      <c r="AQ722" s="474"/>
      <c r="AR722" s="474"/>
      <c r="AS722" s="474"/>
      <c r="AT722" s="474"/>
      <c r="AU722" s="474"/>
      <c r="AV722" s="474"/>
      <c r="AW722" s="474"/>
      <c r="AX722" s="474"/>
      <c r="AY722" s="474"/>
      <c r="AZ722" s="474"/>
      <c r="BA722" s="474"/>
      <c r="BB722" s="474"/>
      <c r="BC722" s="474"/>
      <c r="BD722" s="474"/>
      <c r="BE722" s="474"/>
      <c r="BF722" s="474"/>
      <c r="BG722" s="474"/>
      <c r="BH722" s="474"/>
      <c r="BI722" s="474"/>
      <c r="BJ722" s="474"/>
      <c r="BK722" s="474"/>
      <c r="BL722" s="474"/>
      <c r="BM722" s="474"/>
      <c r="BN722" s="474"/>
      <c r="BO722" s="474"/>
      <c r="BP722" s="474"/>
      <c r="BQ722" s="474"/>
      <c r="BR722" s="474"/>
      <c r="BS722" s="474"/>
      <c r="BT722" s="474"/>
      <c r="BU722" s="474"/>
      <c r="BV722" s="474"/>
      <c r="BW722" s="474"/>
      <c r="BX722" s="474"/>
      <c r="BY722" s="474"/>
      <c r="BZ722" s="474"/>
      <c r="CA722" s="474"/>
      <c r="CB722" s="474"/>
      <c r="CC722" s="474"/>
      <c r="CD722" s="474"/>
      <c r="CE722" s="474"/>
      <c r="CF722" s="474"/>
      <c r="CG722" s="474"/>
      <c r="CH722" s="474"/>
      <c r="CI722" s="474"/>
      <c r="CJ722" s="474"/>
      <c r="CK722" s="474"/>
      <c r="CL722" s="474"/>
      <c r="CM722" s="474"/>
      <c r="CN722" s="474"/>
      <c r="CO722" s="474"/>
      <c r="CP722" s="474"/>
      <c r="CQ722" s="474"/>
      <c r="CR722" s="474"/>
      <c r="CS722" s="474"/>
      <c r="CT722" s="474"/>
      <c r="CU722" s="474"/>
      <c r="CV722" s="474"/>
      <c r="CW722" s="474"/>
      <c r="CX722" s="474"/>
    </row>
    <row r="723" spans="1:102" x14ac:dyDescent="0.25">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c r="W723" s="474"/>
      <c r="X723" s="474"/>
      <c r="Y723" s="474"/>
      <c r="Z723" s="474"/>
      <c r="AA723" s="474"/>
      <c r="AB723" s="474"/>
      <c r="AC723" s="474"/>
      <c r="AD723" s="474"/>
      <c r="AE723" s="474"/>
      <c r="AF723" s="474"/>
      <c r="AG723" s="474"/>
      <c r="AH723" s="474"/>
      <c r="AI723" s="474"/>
      <c r="AJ723" s="474"/>
      <c r="AK723" s="474"/>
      <c r="AL723" s="474"/>
      <c r="AM723" s="474"/>
      <c r="AN723" s="474"/>
      <c r="AO723" s="474"/>
      <c r="AP723" s="474"/>
      <c r="AQ723" s="474"/>
      <c r="AR723" s="474"/>
      <c r="AS723" s="474"/>
      <c r="AT723" s="474"/>
      <c r="AU723" s="474"/>
      <c r="AV723" s="474"/>
      <c r="AW723" s="474"/>
      <c r="AX723" s="474"/>
      <c r="AY723" s="474"/>
      <c r="AZ723" s="474"/>
      <c r="BA723" s="474"/>
      <c r="BB723" s="474"/>
      <c r="BC723" s="474"/>
      <c r="BD723" s="474"/>
      <c r="BE723" s="474"/>
      <c r="BF723" s="474"/>
      <c r="BG723" s="474"/>
      <c r="BH723" s="474"/>
      <c r="BI723" s="474"/>
      <c r="BJ723" s="474"/>
      <c r="BK723" s="474"/>
      <c r="BL723" s="474"/>
      <c r="BM723" s="474"/>
      <c r="BN723" s="474"/>
      <c r="BO723" s="474"/>
      <c r="BP723" s="474"/>
      <c r="BQ723" s="474"/>
      <c r="BR723" s="474"/>
      <c r="BS723" s="474"/>
      <c r="BT723" s="474"/>
      <c r="BU723" s="474"/>
      <c r="BV723" s="474"/>
      <c r="BW723" s="474"/>
      <c r="BX723" s="474"/>
      <c r="BY723" s="474"/>
      <c r="BZ723" s="474"/>
      <c r="CA723" s="474"/>
      <c r="CB723" s="474"/>
      <c r="CC723" s="474"/>
      <c r="CD723" s="474"/>
      <c r="CE723" s="474"/>
      <c r="CF723" s="474"/>
      <c r="CG723" s="474"/>
      <c r="CH723" s="474"/>
      <c r="CI723" s="474"/>
      <c r="CJ723" s="474"/>
      <c r="CK723" s="474"/>
      <c r="CL723" s="474"/>
      <c r="CM723" s="474"/>
      <c r="CN723" s="474"/>
      <c r="CO723" s="474"/>
      <c r="CP723" s="474"/>
      <c r="CQ723" s="474"/>
      <c r="CR723" s="474"/>
      <c r="CS723" s="474"/>
      <c r="CT723" s="474"/>
      <c r="CU723" s="474"/>
      <c r="CV723" s="474"/>
      <c r="CW723" s="474"/>
      <c r="CX723" s="474"/>
    </row>
    <row r="724" spans="1:102" x14ac:dyDescent="0.25">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c r="W724" s="474"/>
      <c r="X724" s="474"/>
      <c r="Y724" s="474"/>
      <c r="Z724" s="474"/>
      <c r="AA724" s="474"/>
      <c r="AB724" s="474"/>
      <c r="AC724" s="474"/>
      <c r="AD724" s="474"/>
      <c r="AE724" s="474"/>
      <c r="AF724" s="474"/>
      <c r="AG724" s="474"/>
      <c r="AH724" s="474"/>
      <c r="AI724" s="474"/>
      <c r="AJ724" s="474"/>
      <c r="AK724" s="474"/>
      <c r="AL724" s="474"/>
      <c r="AM724" s="474"/>
      <c r="AN724" s="474"/>
      <c r="AO724" s="474"/>
      <c r="AP724" s="474"/>
      <c r="AQ724" s="474"/>
      <c r="AR724" s="474"/>
      <c r="AS724" s="474"/>
      <c r="AT724" s="474"/>
      <c r="AU724" s="474"/>
      <c r="AV724" s="474"/>
      <c r="AW724" s="474"/>
      <c r="AX724" s="474"/>
      <c r="AY724" s="474"/>
      <c r="AZ724" s="474"/>
      <c r="BA724" s="474"/>
      <c r="BB724" s="474"/>
      <c r="BC724" s="474"/>
      <c r="BD724" s="474"/>
      <c r="BE724" s="474"/>
      <c r="BF724" s="474"/>
      <c r="BG724" s="474"/>
      <c r="BH724" s="474"/>
      <c r="BI724" s="474"/>
      <c r="BJ724" s="474"/>
      <c r="BK724" s="474"/>
      <c r="BL724" s="474"/>
      <c r="BM724" s="474"/>
      <c r="BN724" s="474"/>
      <c r="BO724" s="474"/>
      <c r="BP724" s="474"/>
      <c r="BQ724" s="474"/>
      <c r="BR724" s="474"/>
      <c r="BS724" s="474"/>
      <c r="BT724" s="474"/>
      <c r="BU724" s="474"/>
      <c r="BV724" s="474"/>
      <c r="BW724" s="474"/>
      <c r="BX724" s="474"/>
      <c r="BY724" s="474"/>
      <c r="BZ724" s="474"/>
      <c r="CA724" s="474"/>
      <c r="CB724" s="474"/>
      <c r="CC724" s="474"/>
      <c r="CD724" s="474"/>
      <c r="CE724" s="474"/>
      <c r="CF724" s="474"/>
      <c r="CG724" s="474"/>
      <c r="CH724" s="474"/>
      <c r="CI724" s="474"/>
      <c r="CJ724" s="474"/>
      <c r="CK724" s="474"/>
      <c r="CL724" s="474"/>
      <c r="CM724" s="474"/>
      <c r="CN724" s="474"/>
      <c r="CO724" s="474"/>
      <c r="CP724" s="474"/>
      <c r="CQ724" s="474"/>
      <c r="CR724" s="474"/>
      <c r="CS724" s="474"/>
      <c r="CT724" s="474"/>
      <c r="CU724" s="474"/>
      <c r="CV724" s="474"/>
      <c r="CW724" s="474"/>
      <c r="CX724" s="474"/>
    </row>
    <row r="725" spans="1:102" x14ac:dyDescent="0.25">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c r="W725" s="474"/>
      <c r="X725" s="474"/>
      <c r="Y725" s="474"/>
      <c r="Z725" s="474"/>
      <c r="AA725" s="474"/>
      <c r="AB725" s="474"/>
      <c r="AC725" s="474"/>
      <c r="AD725" s="474"/>
      <c r="AE725" s="474"/>
      <c r="AF725" s="474"/>
      <c r="AG725" s="474"/>
      <c r="AH725" s="474"/>
      <c r="AI725" s="474"/>
      <c r="AJ725" s="474"/>
      <c r="AK725" s="474"/>
      <c r="AL725" s="474"/>
      <c r="AM725" s="474"/>
      <c r="AN725" s="474"/>
      <c r="AO725" s="474"/>
      <c r="AP725" s="474"/>
      <c r="AQ725" s="474"/>
      <c r="AR725" s="474"/>
      <c r="AS725" s="474"/>
      <c r="AT725" s="474"/>
      <c r="AU725" s="474"/>
      <c r="AV725" s="474"/>
      <c r="AW725" s="474"/>
      <c r="AX725" s="474"/>
      <c r="AY725" s="474"/>
      <c r="AZ725" s="474"/>
      <c r="BA725" s="474"/>
      <c r="BB725" s="474"/>
      <c r="BC725" s="474"/>
      <c r="BD725" s="474"/>
      <c r="BE725" s="474"/>
      <c r="BF725" s="474"/>
      <c r="BG725" s="474"/>
      <c r="BH725" s="474"/>
      <c r="BI725" s="474"/>
      <c r="BJ725" s="474"/>
      <c r="BK725" s="474"/>
      <c r="BL725" s="474"/>
      <c r="BM725" s="474"/>
      <c r="BN725" s="474"/>
      <c r="BO725" s="474"/>
      <c r="BP725" s="474"/>
      <c r="BQ725" s="474"/>
      <c r="BR725" s="474"/>
      <c r="BS725" s="474"/>
      <c r="BT725" s="474"/>
      <c r="BU725" s="474"/>
      <c r="BV725" s="474"/>
      <c r="BW725" s="474"/>
      <c r="BX725" s="474"/>
      <c r="BY725" s="474"/>
      <c r="BZ725" s="474"/>
      <c r="CA725" s="474"/>
      <c r="CB725" s="474"/>
      <c r="CC725" s="474"/>
      <c r="CD725" s="474"/>
      <c r="CE725" s="474"/>
      <c r="CF725" s="474"/>
      <c r="CG725" s="474"/>
      <c r="CH725" s="474"/>
      <c r="CI725" s="474"/>
      <c r="CJ725" s="474"/>
      <c r="CK725" s="474"/>
      <c r="CL725" s="474"/>
      <c r="CM725" s="474"/>
      <c r="CN725" s="474"/>
      <c r="CO725" s="474"/>
      <c r="CP725" s="474"/>
      <c r="CQ725" s="474"/>
      <c r="CR725" s="474"/>
      <c r="CS725" s="474"/>
      <c r="CT725" s="474"/>
      <c r="CU725" s="474"/>
      <c r="CV725" s="474"/>
      <c r="CW725" s="474"/>
      <c r="CX725" s="474"/>
    </row>
    <row r="726" spans="1:102" x14ac:dyDescent="0.25">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c r="W726" s="474"/>
      <c r="X726" s="474"/>
      <c r="Y726" s="474"/>
      <c r="Z726" s="474"/>
      <c r="AA726" s="474"/>
      <c r="AB726" s="474"/>
      <c r="AC726" s="474"/>
      <c r="AD726" s="474"/>
      <c r="AE726" s="474"/>
      <c r="AF726" s="474"/>
      <c r="AG726" s="474"/>
      <c r="AH726" s="474"/>
      <c r="AI726" s="474"/>
      <c r="AJ726" s="474"/>
      <c r="AK726" s="474"/>
      <c r="AL726" s="474"/>
      <c r="AM726" s="474"/>
      <c r="AN726" s="474"/>
      <c r="AO726" s="474"/>
      <c r="AP726" s="474"/>
      <c r="AQ726" s="474"/>
      <c r="AR726" s="474"/>
      <c r="AS726" s="474"/>
      <c r="AT726" s="474"/>
      <c r="AU726" s="474"/>
      <c r="AV726" s="474"/>
      <c r="AW726" s="474"/>
      <c r="AX726" s="474"/>
      <c r="AY726" s="474"/>
      <c r="AZ726" s="474"/>
      <c r="BA726" s="474"/>
      <c r="BB726" s="474"/>
      <c r="BC726" s="474"/>
      <c r="BD726" s="474"/>
      <c r="BE726" s="474"/>
      <c r="BF726" s="474"/>
      <c r="BG726" s="474"/>
      <c r="BH726" s="474"/>
      <c r="BI726" s="474"/>
      <c r="BJ726" s="474"/>
      <c r="BK726" s="474"/>
      <c r="BL726" s="474"/>
      <c r="BM726" s="474"/>
      <c r="BN726" s="474"/>
      <c r="BO726" s="474"/>
      <c r="BP726" s="474"/>
      <c r="BQ726" s="474"/>
      <c r="BR726" s="474"/>
      <c r="BS726" s="474"/>
      <c r="BT726" s="474"/>
      <c r="BU726" s="474"/>
      <c r="BV726" s="474"/>
      <c r="BW726" s="474"/>
      <c r="BX726" s="474"/>
      <c r="BY726" s="474"/>
      <c r="BZ726" s="474"/>
      <c r="CA726" s="474"/>
      <c r="CB726" s="474"/>
      <c r="CC726" s="474"/>
      <c r="CD726" s="474"/>
      <c r="CE726" s="474"/>
      <c r="CF726" s="474"/>
      <c r="CG726" s="474"/>
      <c r="CH726" s="474"/>
      <c r="CI726" s="474"/>
      <c r="CJ726" s="474"/>
      <c r="CK726" s="474"/>
      <c r="CL726" s="474"/>
      <c r="CM726" s="474"/>
      <c r="CN726" s="474"/>
      <c r="CO726" s="474"/>
      <c r="CP726" s="474"/>
      <c r="CQ726" s="474"/>
      <c r="CR726" s="474"/>
      <c r="CS726" s="474"/>
      <c r="CT726" s="474"/>
      <c r="CU726" s="474"/>
      <c r="CV726" s="474"/>
      <c r="CW726" s="474"/>
      <c r="CX726" s="474"/>
    </row>
    <row r="727" spans="1:102" x14ac:dyDescent="0.25">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c r="W727" s="474"/>
      <c r="X727" s="474"/>
      <c r="Y727" s="474"/>
      <c r="Z727" s="474"/>
      <c r="AA727" s="474"/>
      <c r="AB727" s="474"/>
      <c r="AC727" s="474"/>
      <c r="AD727" s="474"/>
      <c r="AE727" s="474"/>
      <c r="AF727" s="474"/>
      <c r="AG727" s="474"/>
      <c r="AH727" s="474"/>
      <c r="AI727" s="474"/>
      <c r="AJ727" s="474"/>
      <c r="AK727" s="474"/>
      <c r="AL727" s="474"/>
      <c r="AM727" s="474"/>
      <c r="AN727" s="474"/>
      <c r="AO727" s="474"/>
      <c r="AP727" s="474"/>
      <c r="AQ727" s="474"/>
      <c r="AR727" s="474"/>
      <c r="AS727" s="474"/>
      <c r="AT727" s="474"/>
      <c r="AU727" s="474"/>
      <c r="AV727" s="474"/>
      <c r="AW727" s="474"/>
      <c r="AX727" s="474"/>
      <c r="AY727" s="474"/>
      <c r="AZ727" s="474"/>
      <c r="BA727" s="474"/>
      <c r="BB727" s="474"/>
      <c r="BC727" s="474"/>
      <c r="BD727" s="474"/>
      <c r="BE727" s="474"/>
      <c r="BF727" s="474"/>
      <c r="BG727" s="474"/>
      <c r="BH727" s="474"/>
      <c r="BI727" s="474"/>
      <c r="BJ727" s="474"/>
      <c r="BK727" s="474"/>
      <c r="BL727" s="474"/>
      <c r="BM727" s="474"/>
      <c r="BN727" s="474"/>
      <c r="BO727" s="474"/>
      <c r="BP727" s="474"/>
      <c r="BQ727" s="474"/>
      <c r="BR727" s="474"/>
      <c r="BS727" s="474"/>
      <c r="BT727" s="474"/>
      <c r="BU727" s="474"/>
      <c r="BV727" s="474"/>
      <c r="BW727" s="474"/>
      <c r="BX727" s="474"/>
      <c r="BY727" s="474"/>
      <c r="BZ727" s="474"/>
      <c r="CA727" s="474"/>
      <c r="CB727" s="474"/>
      <c r="CC727" s="474"/>
      <c r="CD727" s="474"/>
      <c r="CE727" s="474"/>
      <c r="CF727" s="474"/>
      <c r="CG727" s="474"/>
      <c r="CH727" s="474"/>
      <c r="CI727" s="474"/>
      <c r="CJ727" s="474"/>
      <c r="CK727" s="474"/>
      <c r="CL727" s="474"/>
      <c r="CM727" s="474"/>
      <c r="CN727" s="474"/>
      <c r="CO727" s="474"/>
      <c r="CP727" s="474"/>
      <c r="CQ727" s="474"/>
      <c r="CR727" s="474"/>
      <c r="CS727" s="474"/>
      <c r="CT727" s="474"/>
      <c r="CU727" s="474"/>
      <c r="CV727" s="474"/>
      <c r="CW727" s="474"/>
      <c r="CX727" s="474"/>
    </row>
    <row r="728" spans="1:102" x14ac:dyDescent="0.25">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c r="W728" s="474"/>
      <c r="X728" s="474"/>
      <c r="Y728" s="474"/>
      <c r="Z728" s="474"/>
      <c r="AA728" s="474"/>
      <c r="AB728" s="474"/>
      <c r="AC728" s="474"/>
      <c r="AD728" s="474"/>
      <c r="AE728" s="474"/>
      <c r="AF728" s="474"/>
      <c r="AG728" s="474"/>
      <c r="AH728" s="474"/>
      <c r="AI728" s="474"/>
      <c r="AJ728" s="474"/>
      <c r="AK728" s="474"/>
      <c r="AL728" s="474"/>
      <c r="AM728" s="474"/>
      <c r="AN728" s="474"/>
      <c r="AO728" s="474"/>
      <c r="AP728" s="474"/>
      <c r="AQ728" s="474"/>
      <c r="AR728" s="474"/>
      <c r="AS728" s="474"/>
      <c r="AT728" s="474"/>
      <c r="AU728" s="474"/>
      <c r="AV728" s="474"/>
      <c r="AW728" s="474"/>
      <c r="AX728" s="474"/>
      <c r="AY728" s="474"/>
      <c r="AZ728" s="474"/>
      <c r="BA728" s="474"/>
      <c r="BB728" s="474"/>
      <c r="BC728" s="474"/>
      <c r="BD728" s="474"/>
      <c r="BE728" s="474"/>
      <c r="BF728" s="474"/>
      <c r="BG728" s="474"/>
      <c r="BH728" s="474"/>
      <c r="BI728" s="474"/>
      <c r="BJ728" s="474"/>
      <c r="BK728" s="474"/>
      <c r="BL728" s="474"/>
      <c r="BM728" s="474"/>
      <c r="BN728" s="474"/>
      <c r="BO728" s="474"/>
      <c r="BP728" s="474"/>
      <c r="BQ728" s="474"/>
      <c r="BR728" s="474"/>
      <c r="BS728" s="474"/>
      <c r="BT728" s="474"/>
      <c r="BU728" s="474"/>
      <c r="BV728" s="474"/>
      <c r="BW728" s="474"/>
      <c r="BX728" s="474"/>
      <c r="BY728" s="474"/>
      <c r="BZ728" s="474"/>
      <c r="CA728" s="474"/>
      <c r="CB728" s="474"/>
      <c r="CC728" s="474"/>
      <c r="CD728" s="474"/>
      <c r="CE728" s="474"/>
      <c r="CF728" s="474"/>
      <c r="CG728" s="474"/>
      <c r="CH728" s="474"/>
      <c r="CI728" s="474"/>
      <c r="CJ728" s="474"/>
      <c r="CK728" s="474"/>
      <c r="CL728" s="474"/>
      <c r="CM728" s="474"/>
      <c r="CN728" s="474"/>
      <c r="CO728" s="474"/>
      <c r="CP728" s="474"/>
      <c r="CQ728" s="474"/>
      <c r="CR728" s="474"/>
      <c r="CS728" s="474"/>
      <c r="CT728" s="474"/>
      <c r="CU728" s="474"/>
      <c r="CV728" s="474"/>
      <c r="CW728" s="474"/>
      <c r="CX728" s="474"/>
    </row>
    <row r="729" spans="1:102" x14ac:dyDescent="0.25">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c r="W729" s="474"/>
      <c r="X729" s="474"/>
      <c r="Y729" s="474"/>
      <c r="Z729" s="474"/>
      <c r="AA729" s="474"/>
      <c r="AB729" s="474"/>
      <c r="AC729" s="474"/>
      <c r="AD729" s="474"/>
      <c r="AE729" s="474"/>
      <c r="AF729" s="474"/>
      <c r="AG729" s="474"/>
      <c r="AH729" s="474"/>
      <c r="AI729" s="474"/>
      <c r="AJ729" s="474"/>
      <c r="AK729" s="474"/>
      <c r="AL729" s="474"/>
      <c r="AM729" s="474"/>
      <c r="AN729" s="474"/>
      <c r="AO729" s="474"/>
      <c r="AP729" s="474"/>
      <c r="AQ729" s="474"/>
      <c r="AR729" s="474"/>
      <c r="AS729" s="474"/>
      <c r="AT729" s="474"/>
      <c r="AU729" s="474"/>
      <c r="AV729" s="474"/>
      <c r="AW729" s="474"/>
      <c r="AX729" s="474"/>
      <c r="AY729" s="474"/>
      <c r="AZ729" s="474"/>
      <c r="BA729" s="474"/>
      <c r="BB729" s="474"/>
      <c r="BC729" s="474"/>
      <c r="BD729" s="474"/>
      <c r="BE729" s="474"/>
      <c r="BF729" s="474"/>
      <c r="BG729" s="474"/>
      <c r="BH729" s="474"/>
      <c r="BI729" s="474"/>
      <c r="BJ729" s="474"/>
      <c r="BK729" s="474"/>
      <c r="BL729" s="474"/>
      <c r="BM729" s="474"/>
      <c r="BN729" s="474"/>
      <c r="BO729" s="474"/>
      <c r="BP729" s="474"/>
      <c r="BQ729" s="474"/>
      <c r="BR729" s="474"/>
      <c r="BS729" s="474"/>
      <c r="BT729" s="474"/>
      <c r="BU729" s="474"/>
      <c r="BV729" s="474"/>
      <c r="BW729" s="474"/>
      <c r="BX729" s="474"/>
      <c r="BY729" s="474"/>
      <c r="BZ729" s="474"/>
      <c r="CA729" s="474"/>
      <c r="CB729" s="474"/>
      <c r="CC729" s="474"/>
      <c r="CD729" s="474"/>
      <c r="CE729" s="474"/>
      <c r="CF729" s="474"/>
      <c r="CG729" s="474"/>
      <c r="CH729" s="474"/>
      <c r="CI729" s="474"/>
      <c r="CJ729" s="474"/>
      <c r="CK729" s="474"/>
      <c r="CL729" s="474"/>
      <c r="CM729" s="474"/>
      <c r="CN729" s="474"/>
      <c r="CO729" s="474"/>
      <c r="CP729" s="474"/>
      <c r="CQ729" s="474"/>
      <c r="CR729" s="474"/>
      <c r="CS729" s="474"/>
      <c r="CT729" s="474"/>
      <c r="CU729" s="474"/>
      <c r="CV729" s="474"/>
      <c r="CW729" s="474"/>
      <c r="CX729" s="474"/>
    </row>
    <row r="730" spans="1:102" x14ac:dyDescent="0.25">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c r="W730" s="474"/>
      <c r="X730" s="474"/>
      <c r="Y730" s="474"/>
      <c r="Z730" s="474"/>
      <c r="AA730" s="474"/>
      <c r="AB730" s="474"/>
      <c r="AC730" s="474"/>
      <c r="AD730" s="474"/>
      <c r="AE730" s="474"/>
      <c r="AF730" s="474"/>
      <c r="AG730" s="474"/>
      <c r="AH730" s="474"/>
      <c r="AI730" s="474"/>
      <c r="AJ730" s="474"/>
      <c r="AK730" s="474"/>
      <c r="AL730" s="474"/>
      <c r="AM730" s="474"/>
      <c r="AN730" s="474"/>
      <c r="AO730" s="474"/>
      <c r="AP730" s="474"/>
      <c r="AQ730" s="474"/>
      <c r="AR730" s="474"/>
      <c r="AS730" s="474"/>
      <c r="AT730" s="474"/>
      <c r="AU730" s="474"/>
      <c r="AV730" s="474"/>
      <c r="AW730" s="474"/>
      <c r="AX730" s="474"/>
      <c r="AY730" s="474"/>
      <c r="AZ730" s="474"/>
      <c r="BA730" s="474"/>
      <c r="BB730" s="474"/>
      <c r="BC730" s="474"/>
      <c r="BD730" s="474"/>
      <c r="BE730" s="474"/>
      <c r="BF730" s="474"/>
      <c r="BG730" s="474"/>
      <c r="BH730" s="474"/>
      <c r="BI730" s="474"/>
      <c r="BJ730" s="474"/>
      <c r="BK730" s="474"/>
      <c r="BL730" s="474"/>
      <c r="BM730" s="474"/>
      <c r="BN730" s="474"/>
      <c r="BO730" s="474"/>
      <c r="BP730" s="474"/>
      <c r="BQ730" s="474"/>
      <c r="BR730" s="474"/>
      <c r="BS730" s="474"/>
      <c r="BT730" s="474"/>
      <c r="BU730" s="474"/>
      <c r="BV730" s="474"/>
      <c r="BW730" s="474"/>
      <c r="BX730" s="474"/>
      <c r="BY730" s="474"/>
      <c r="BZ730" s="474"/>
      <c r="CA730" s="474"/>
      <c r="CB730" s="474"/>
      <c r="CC730" s="474"/>
      <c r="CD730" s="474"/>
      <c r="CE730" s="474"/>
      <c r="CF730" s="474"/>
      <c r="CG730" s="474"/>
      <c r="CH730" s="474"/>
      <c r="CI730" s="474"/>
      <c r="CJ730" s="474"/>
      <c r="CK730" s="474"/>
      <c r="CL730" s="474"/>
      <c r="CM730" s="474"/>
      <c r="CN730" s="474"/>
      <c r="CO730" s="474"/>
      <c r="CP730" s="474"/>
      <c r="CQ730" s="474"/>
      <c r="CR730" s="474"/>
      <c r="CS730" s="474"/>
      <c r="CT730" s="474"/>
      <c r="CU730" s="474"/>
      <c r="CV730" s="474"/>
      <c r="CW730" s="474"/>
      <c r="CX730" s="474"/>
    </row>
    <row r="731" spans="1:102" x14ac:dyDescent="0.25">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c r="W731" s="474"/>
      <c r="X731" s="474"/>
      <c r="Y731" s="474"/>
      <c r="Z731" s="474"/>
      <c r="AA731" s="474"/>
      <c r="AB731" s="474"/>
      <c r="AC731" s="474"/>
      <c r="AD731" s="474"/>
      <c r="AE731" s="474"/>
      <c r="AF731" s="474"/>
      <c r="AG731" s="474"/>
      <c r="AH731" s="474"/>
      <c r="AI731" s="474"/>
      <c r="AJ731" s="474"/>
      <c r="AK731" s="474"/>
      <c r="AL731" s="474"/>
      <c r="AM731" s="474"/>
      <c r="AN731" s="474"/>
      <c r="AO731" s="474"/>
      <c r="AP731" s="474"/>
      <c r="AQ731" s="474"/>
      <c r="AR731" s="474"/>
      <c r="AS731" s="474"/>
      <c r="AT731" s="474"/>
      <c r="AU731" s="474"/>
      <c r="AV731" s="474"/>
      <c r="AW731" s="474"/>
      <c r="AX731" s="474"/>
      <c r="AY731" s="474"/>
      <c r="AZ731" s="474"/>
      <c r="BA731" s="474"/>
      <c r="BB731" s="474"/>
      <c r="BC731" s="474"/>
      <c r="BD731" s="474"/>
      <c r="BE731" s="474"/>
      <c r="BF731" s="474"/>
      <c r="BG731" s="474"/>
      <c r="BH731" s="474"/>
      <c r="BI731" s="474"/>
      <c r="BJ731" s="474"/>
      <c r="BK731" s="474"/>
      <c r="BL731" s="474"/>
      <c r="BM731" s="474"/>
      <c r="BN731" s="474"/>
      <c r="BO731" s="474"/>
      <c r="BP731" s="474"/>
      <c r="BQ731" s="474"/>
      <c r="BR731" s="474"/>
      <c r="BS731" s="474"/>
      <c r="BT731" s="474"/>
      <c r="BU731" s="474"/>
      <c r="BV731" s="474"/>
      <c r="BW731" s="474"/>
      <c r="BX731" s="474"/>
      <c r="BY731" s="474"/>
      <c r="BZ731" s="474"/>
      <c r="CA731" s="474"/>
      <c r="CB731" s="474"/>
      <c r="CC731" s="474"/>
      <c r="CD731" s="474"/>
      <c r="CE731" s="474"/>
      <c r="CF731" s="474"/>
      <c r="CG731" s="474"/>
      <c r="CH731" s="474"/>
      <c r="CI731" s="474"/>
      <c r="CJ731" s="474"/>
      <c r="CK731" s="474"/>
      <c r="CL731" s="474"/>
      <c r="CM731" s="474"/>
      <c r="CN731" s="474"/>
      <c r="CO731" s="474"/>
      <c r="CP731" s="474"/>
      <c r="CQ731" s="474"/>
      <c r="CR731" s="474"/>
      <c r="CS731" s="474"/>
      <c r="CT731" s="474"/>
      <c r="CU731" s="474"/>
      <c r="CV731" s="474"/>
      <c r="CW731" s="474"/>
      <c r="CX731" s="474"/>
    </row>
    <row r="732" spans="1:102" x14ac:dyDescent="0.25">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c r="W732" s="474"/>
      <c r="X732" s="474"/>
      <c r="Y732" s="474"/>
      <c r="Z732" s="474"/>
      <c r="AA732" s="474"/>
      <c r="AB732" s="474"/>
      <c r="AC732" s="474"/>
      <c r="AD732" s="474"/>
      <c r="AE732" s="474"/>
      <c r="AF732" s="474"/>
      <c r="AG732" s="474"/>
      <c r="AH732" s="474"/>
      <c r="AI732" s="474"/>
      <c r="AJ732" s="474"/>
      <c r="AK732" s="474"/>
      <c r="AL732" s="474"/>
      <c r="AM732" s="474"/>
      <c r="AN732" s="474"/>
      <c r="AO732" s="474"/>
      <c r="AP732" s="474"/>
      <c r="AQ732" s="474"/>
      <c r="AR732" s="474"/>
      <c r="AS732" s="474"/>
      <c r="AT732" s="474"/>
      <c r="AU732" s="474"/>
      <c r="AV732" s="474"/>
      <c r="AW732" s="474"/>
      <c r="AX732" s="474"/>
      <c r="AY732" s="474"/>
      <c r="AZ732" s="474"/>
      <c r="BA732" s="474"/>
      <c r="BB732" s="474"/>
      <c r="BC732" s="474"/>
      <c r="BD732" s="474"/>
      <c r="BE732" s="474"/>
      <c r="BF732" s="474"/>
      <c r="BG732" s="474"/>
      <c r="BH732" s="474"/>
      <c r="BI732" s="474"/>
      <c r="BJ732" s="474"/>
      <c r="BK732" s="474"/>
      <c r="BL732" s="474"/>
      <c r="BM732" s="474"/>
      <c r="BN732" s="474"/>
      <c r="BO732" s="474"/>
      <c r="BP732" s="474"/>
      <c r="BQ732" s="474"/>
      <c r="BR732" s="474"/>
      <c r="BS732" s="474"/>
      <c r="BT732" s="474"/>
      <c r="BU732" s="474"/>
      <c r="BV732" s="474"/>
      <c r="BW732" s="474"/>
      <c r="BX732" s="474"/>
      <c r="BY732" s="474"/>
      <c r="BZ732" s="474"/>
      <c r="CA732" s="474"/>
      <c r="CB732" s="474"/>
      <c r="CC732" s="474"/>
      <c r="CD732" s="474"/>
      <c r="CE732" s="474"/>
      <c r="CF732" s="474"/>
      <c r="CG732" s="474"/>
      <c r="CH732" s="474"/>
      <c r="CI732" s="474"/>
      <c r="CJ732" s="474"/>
      <c r="CK732" s="474"/>
      <c r="CL732" s="474"/>
      <c r="CM732" s="474"/>
      <c r="CN732" s="474"/>
      <c r="CO732" s="474"/>
      <c r="CP732" s="474"/>
      <c r="CQ732" s="474"/>
      <c r="CR732" s="474"/>
      <c r="CS732" s="474"/>
      <c r="CT732" s="474"/>
      <c r="CU732" s="474"/>
      <c r="CV732" s="474"/>
      <c r="CW732" s="474"/>
      <c r="CX732" s="474"/>
    </row>
    <row r="733" spans="1:102" x14ac:dyDescent="0.25">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c r="W733" s="474"/>
      <c r="X733" s="474"/>
      <c r="Y733" s="474"/>
      <c r="Z733" s="474"/>
      <c r="AA733" s="474"/>
      <c r="AB733" s="474"/>
      <c r="AC733" s="474"/>
      <c r="AD733" s="474"/>
      <c r="AE733" s="474"/>
      <c r="AF733" s="474"/>
      <c r="AG733" s="474"/>
      <c r="AH733" s="474"/>
      <c r="AI733" s="474"/>
      <c r="AJ733" s="474"/>
      <c r="AK733" s="474"/>
      <c r="AL733" s="474"/>
      <c r="AM733" s="474"/>
      <c r="AN733" s="474"/>
      <c r="AO733" s="474"/>
      <c r="AP733" s="474"/>
      <c r="AQ733" s="474"/>
      <c r="AR733" s="474"/>
      <c r="AS733" s="474"/>
      <c r="AT733" s="474"/>
      <c r="AU733" s="474"/>
      <c r="AV733" s="474"/>
      <c r="AW733" s="474"/>
      <c r="AX733" s="474"/>
      <c r="AY733" s="474"/>
      <c r="AZ733" s="474"/>
      <c r="BA733" s="474"/>
      <c r="BB733" s="474"/>
      <c r="BC733" s="474"/>
      <c r="BD733" s="474"/>
      <c r="BE733" s="474"/>
      <c r="BF733" s="474"/>
      <c r="BG733" s="474"/>
      <c r="BH733" s="474"/>
      <c r="BI733" s="474"/>
      <c r="BJ733" s="474"/>
      <c r="BK733" s="474"/>
      <c r="BL733" s="474"/>
      <c r="BM733" s="474"/>
      <c r="BN733" s="474"/>
      <c r="BO733" s="474"/>
      <c r="BP733" s="474"/>
      <c r="BQ733" s="474"/>
      <c r="BR733" s="474"/>
      <c r="BS733" s="474"/>
      <c r="BT733" s="474"/>
      <c r="BU733" s="474"/>
      <c r="BV733" s="474"/>
      <c r="BW733" s="474"/>
      <c r="BX733" s="474"/>
      <c r="BY733" s="474"/>
      <c r="BZ733" s="474"/>
      <c r="CA733" s="474"/>
      <c r="CB733" s="474"/>
      <c r="CC733" s="474"/>
      <c r="CD733" s="474"/>
      <c r="CE733" s="474"/>
      <c r="CF733" s="474"/>
      <c r="CG733" s="474"/>
      <c r="CH733" s="474"/>
      <c r="CI733" s="474"/>
      <c r="CJ733" s="474"/>
      <c r="CK733" s="474"/>
      <c r="CL733" s="474"/>
      <c r="CM733" s="474"/>
      <c r="CN733" s="474"/>
      <c r="CO733" s="474"/>
      <c r="CP733" s="474"/>
      <c r="CQ733" s="474"/>
      <c r="CR733" s="474"/>
      <c r="CS733" s="474"/>
      <c r="CT733" s="474"/>
      <c r="CU733" s="474"/>
      <c r="CV733" s="474"/>
      <c r="CW733" s="474"/>
      <c r="CX733" s="474"/>
    </row>
    <row r="734" spans="1:102" x14ac:dyDescent="0.25">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c r="W734" s="474"/>
      <c r="X734" s="474"/>
      <c r="Y734" s="474"/>
      <c r="Z734" s="474"/>
      <c r="AA734" s="474"/>
      <c r="AB734" s="474"/>
      <c r="AC734" s="474"/>
      <c r="AD734" s="474"/>
      <c r="AE734" s="474"/>
      <c r="AF734" s="474"/>
      <c r="AG734" s="474"/>
      <c r="AH734" s="474"/>
      <c r="AI734" s="474"/>
      <c r="AJ734" s="474"/>
      <c r="AK734" s="474"/>
      <c r="AL734" s="474"/>
      <c r="AM734" s="474"/>
      <c r="AN734" s="474"/>
      <c r="AO734" s="474"/>
      <c r="AP734" s="474"/>
      <c r="AQ734" s="474"/>
      <c r="AR734" s="474"/>
      <c r="AS734" s="474"/>
      <c r="AT734" s="474"/>
      <c r="AU734" s="474"/>
      <c r="AV734" s="474"/>
      <c r="AW734" s="474"/>
      <c r="AX734" s="474"/>
      <c r="AY734" s="474"/>
      <c r="AZ734" s="474"/>
      <c r="BA734" s="474"/>
      <c r="BB734" s="474"/>
      <c r="BC734" s="474"/>
      <c r="BD734" s="474"/>
      <c r="BE734" s="474"/>
      <c r="BF734" s="474"/>
      <c r="BG734" s="474"/>
      <c r="BH734" s="474"/>
      <c r="BI734" s="474"/>
      <c r="BJ734" s="474"/>
      <c r="BK734" s="474"/>
      <c r="BL734" s="474"/>
      <c r="BM734" s="474"/>
      <c r="BN734" s="474"/>
      <c r="BO734" s="474"/>
      <c r="BP734" s="474"/>
      <c r="BQ734" s="474"/>
      <c r="BR734" s="474"/>
      <c r="BS734" s="474"/>
      <c r="BT734" s="474"/>
      <c r="BU734" s="474"/>
      <c r="BV734" s="474"/>
      <c r="BW734" s="474"/>
      <c r="BX734" s="474"/>
      <c r="BY734" s="474"/>
      <c r="BZ734" s="474"/>
      <c r="CA734" s="474"/>
      <c r="CB734" s="474"/>
      <c r="CC734" s="474"/>
      <c r="CD734" s="474"/>
      <c r="CE734" s="474"/>
      <c r="CF734" s="474"/>
      <c r="CG734" s="474"/>
      <c r="CH734" s="474"/>
      <c r="CI734" s="474"/>
      <c r="CJ734" s="474"/>
      <c r="CK734" s="474"/>
      <c r="CL734" s="474"/>
      <c r="CM734" s="474"/>
      <c r="CN734" s="474"/>
      <c r="CO734" s="474"/>
      <c r="CP734" s="474"/>
      <c r="CQ734" s="474"/>
      <c r="CR734" s="474"/>
      <c r="CS734" s="474"/>
      <c r="CT734" s="474"/>
      <c r="CU734" s="474"/>
      <c r="CV734" s="474"/>
      <c r="CW734" s="474"/>
      <c r="CX734" s="474"/>
    </row>
    <row r="735" spans="1:102" x14ac:dyDescent="0.25">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c r="W735" s="474"/>
      <c r="X735" s="474"/>
      <c r="Y735" s="474"/>
      <c r="Z735" s="474"/>
      <c r="AA735" s="474"/>
      <c r="AB735" s="474"/>
      <c r="AC735" s="474"/>
      <c r="AD735" s="474"/>
      <c r="AE735" s="474"/>
      <c r="AF735" s="474"/>
      <c r="AG735" s="474"/>
      <c r="AH735" s="474"/>
      <c r="AI735" s="474"/>
      <c r="AJ735" s="474"/>
      <c r="AK735" s="474"/>
      <c r="AL735" s="474"/>
      <c r="AM735" s="474"/>
      <c r="AN735" s="474"/>
      <c r="AO735" s="474"/>
      <c r="AP735" s="474"/>
      <c r="AQ735" s="474"/>
      <c r="AR735" s="474"/>
      <c r="AS735" s="474"/>
      <c r="AT735" s="474"/>
      <c r="AU735" s="474"/>
      <c r="AV735" s="474"/>
      <c r="AW735" s="474"/>
      <c r="AX735" s="474"/>
      <c r="AY735" s="474"/>
      <c r="AZ735" s="474"/>
      <c r="BA735" s="474"/>
      <c r="BB735" s="474"/>
      <c r="BC735" s="474"/>
      <c r="BD735" s="474"/>
      <c r="BE735" s="474"/>
      <c r="BF735" s="474"/>
      <c r="BG735" s="474"/>
      <c r="BH735" s="474"/>
      <c r="BI735" s="474"/>
      <c r="BJ735" s="474"/>
      <c r="BK735" s="474"/>
      <c r="BL735" s="474"/>
      <c r="BM735" s="474"/>
      <c r="BN735" s="474"/>
      <c r="BO735" s="474"/>
      <c r="BP735" s="474"/>
      <c r="BQ735" s="474"/>
      <c r="BR735" s="474"/>
      <c r="BS735" s="474"/>
      <c r="BT735" s="474"/>
      <c r="BU735" s="474"/>
      <c r="BV735" s="474"/>
      <c r="BW735" s="474"/>
      <c r="BX735" s="474"/>
      <c r="BY735" s="474"/>
      <c r="BZ735" s="474"/>
      <c r="CA735" s="474"/>
      <c r="CB735" s="474"/>
      <c r="CC735" s="474"/>
      <c r="CD735" s="474"/>
      <c r="CE735" s="474"/>
      <c r="CF735" s="474"/>
      <c r="CG735" s="474"/>
      <c r="CH735" s="474"/>
      <c r="CI735" s="474"/>
      <c r="CJ735" s="474"/>
      <c r="CK735" s="474"/>
      <c r="CL735" s="474"/>
      <c r="CM735" s="474"/>
      <c r="CN735" s="474"/>
      <c r="CO735" s="474"/>
      <c r="CP735" s="474"/>
      <c r="CQ735" s="474"/>
      <c r="CR735" s="474"/>
      <c r="CS735" s="474"/>
      <c r="CT735" s="474"/>
      <c r="CU735" s="474"/>
      <c r="CV735" s="474"/>
      <c r="CW735" s="474"/>
      <c r="CX735" s="474"/>
    </row>
    <row r="736" spans="1:102" x14ac:dyDescent="0.25">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c r="W736" s="474"/>
      <c r="X736" s="474"/>
      <c r="Y736" s="474"/>
      <c r="Z736" s="474"/>
      <c r="AA736" s="474"/>
      <c r="AB736" s="474"/>
      <c r="AC736" s="474"/>
      <c r="AD736" s="474"/>
      <c r="AE736" s="474"/>
      <c r="AF736" s="474"/>
      <c r="AG736" s="474"/>
      <c r="AH736" s="474"/>
      <c r="AI736" s="474"/>
      <c r="AJ736" s="474"/>
      <c r="AK736" s="474"/>
      <c r="AL736" s="474"/>
      <c r="AM736" s="474"/>
      <c r="AN736" s="474"/>
      <c r="AO736" s="474"/>
      <c r="AP736" s="474"/>
      <c r="AQ736" s="474"/>
      <c r="AR736" s="474"/>
      <c r="AS736" s="474"/>
      <c r="AT736" s="474"/>
      <c r="AU736" s="474"/>
      <c r="AV736" s="474"/>
      <c r="AW736" s="474"/>
      <c r="AX736" s="474"/>
      <c r="AY736" s="474"/>
      <c r="AZ736" s="474"/>
      <c r="BA736" s="474"/>
      <c r="BB736" s="474"/>
      <c r="BC736" s="474"/>
      <c r="BD736" s="474"/>
      <c r="BE736" s="474"/>
      <c r="BF736" s="474"/>
      <c r="BG736" s="474"/>
      <c r="BH736" s="474"/>
      <c r="BI736" s="474"/>
      <c r="BJ736" s="474"/>
      <c r="BK736" s="474"/>
      <c r="BL736" s="474"/>
      <c r="BM736" s="474"/>
      <c r="BN736" s="474"/>
      <c r="BO736" s="474"/>
      <c r="BP736" s="474"/>
      <c r="BQ736" s="474"/>
      <c r="BR736" s="474"/>
      <c r="BS736" s="474"/>
      <c r="BT736" s="474"/>
      <c r="BU736" s="474"/>
      <c r="BV736" s="474"/>
      <c r="BW736" s="474"/>
      <c r="BX736" s="474"/>
      <c r="BY736" s="474"/>
      <c r="BZ736" s="474"/>
      <c r="CA736" s="474"/>
      <c r="CB736" s="474"/>
      <c r="CC736" s="474"/>
      <c r="CD736" s="474"/>
      <c r="CE736" s="474"/>
      <c r="CF736" s="474"/>
      <c r="CG736" s="474"/>
      <c r="CH736" s="474"/>
      <c r="CI736" s="474"/>
      <c r="CJ736" s="474"/>
      <c r="CK736" s="474"/>
      <c r="CL736" s="474"/>
      <c r="CM736" s="474"/>
      <c r="CN736" s="474"/>
      <c r="CO736" s="474"/>
      <c r="CP736" s="474"/>
      <c r="CQ736" s="474"/>
      <c r="CR736" s="474"/>
      <c r="CS736" s="474"/>
      <c r="CT736" s="474"/>
      <c r="CU736" s="474"/>
      <c r="CV736" s="474"/>
      <c r="CW736" s="474"/>
      <c r="CX736" s="474"/>
    </row>
    <row r="737" spans="1:102" x14ac:dyDescent="0.25">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c r="W737" s="474"/>
      <c r="X737" s="474"/>
      <c r="Y737" s="474"/>
      <c r="Z737" s="474"/>
      <c r="AA737" s="474"/>
      <c r="AB737" s="474"/>
      <c r="AC737" s="474"/>
      <c r="AD737" s="474"/>
      <c r="AE737" s="474"/>
      <c r="AF737" s="474"/>
      <c r="AG737" s="474"/>
      <c r="AH737" s="474"/>
      <c r="AI737" s="474"/>
      <c r="AJ737" s="474"/>
      <c r="AK737" s="474"/>
      <c r="AL737" s="474"/>
      <c r="AM737" s="474"/>
      <c r="AN737" s="474"/>
      <c r="AO737" s="474"/>
      <c r="AP737" s="474"/>
      <c r="AQ737" s="474"/>
      <c r="AR737" s="474"/>
      <c r="AS737" s="474"/>
      <c r="AT737" s="474"/>
      <c r="AU737" s="474"/>
      <c r="AV737" s="474"/>
      <c r="AW737" s="474"/>
      <c r="AX737" s="474"/>
      <c r="AY737" s="474"/>
      <c r="AZ737" s="474"/>
      <c r="BA737" s="474"/>
      <c r="BB737" s="474"/>
      <c r="BC737" s="474"/>
      <c r="BD737" s="474"/>
      <c r="BE737" s="474"/>
      <c r="BF737" s="474"/>
      <c r="BG737" s="474"/>
      <c r="BH737" s="474"/>
      <c r="BI737" s="474"/>
      <c r="BJ737" s="474"/>
      <c r="BK737" s="474"/>
      <c r="BL737" s="474"/>
      <c r="BM737" s="474"/>
      <c r="BN737" s="474"/>
      <c r="BO737" s="474"/>
      <c r="BP737" s="474"/>
      <c r="BQ737" s="474"/>
      <c r="BR737" s="474"/>
      <c r="BS737" s="474"/>
      <c r="BT737" s="474"/>
      <c r="BU737" s="474"/>
      <c r="BV737" s="474"/>
      <c r="BW737" s="474"/>
      <c r="BX737" s="474"/>
      <c r="BY737" s="474"/>
      <c r="BZ737" s="474"/>
      <c r="CA737" s="474"/>
      <c r="CB737" s="474"/>
      <c r="CC737" s="474"/>
      <c r="CD737" s="474"/>
      <c r="CE737" s="474"/>
      <c r="CF737" s="474"/>
      <c r="CG737" s="474"/>
      <c r="CH737" s="474"/>
      <c r="CI737" s="474"/>
      <c r="CJ737" s="474"/>
      <c r="CK737" s="474"/>
      <c r="CL737" s="474"/>
      <c r="CM737" s="474"/>
      <c r="CN737" s="474"/>
      <c r="CO737" s="474"/>
      <c r="CP737" s="474"/>
      <c r="CQ737" s="474"/>
      <c r="CR737" s="474"/>
      <c r="CS737" s="474"/>
      <c r="CT737" s="474"/>
      <c r="CU737" s="474"/>
      <c r="CV737" s="474"/>
      <c r="CW737" s="474"/>
      <c r="CX737" s="474"/>
    </row>
    <row r="738" spans="1:102" x14ac:dyDescent="0.25">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c r="W738" s="474"/>
      <c r="X738" s="474"/>
      <c r="Y738" s="474"/>
      <c r="Z738" s="474"/>
      <c r="AA738" s="474"/>
      <c r="AB738" s="474"/>
      <c r="AC738" s="474"/>
      <c r="AD738" s="474"/>
      <c r="AE738" s="474"/>
      <c r="AF738" s="474"/>
      <c r="AG738" s="474"/>
      <c r="AH738" s="474"/>
      <c r="AI738" s="474"/>
      <c r="AJ738" s="474"/>
      <c r="AK738" s="474"/>
      <c r="AL738" s="474"/>
      <c r="AM738" s="474"/>
      <c r="AN738" s="474"/>
      <c r="AO738" s="474"/>
      <c r="AP738" s="474"/>
      <c r="AQ738" s="474"/>
      <c r="AR738" s="474"/>
      <c r="AS738" s="474"/>
      <c r="AT738" s="474"/>
      <c r="AU738" s="474"/>
      <c r="AV738" s="474"/>
      <c r="AW738" s="474"/>
      <c r="AX738" s="474"/>
      <c r="AY738" s="474"/>
      <c r="AZ738" s="474"/>
      <c r="BA738" s="474"/>
      <c r="BB738" s="474"/>
      <c r="BC738" s="474"/>
      <c r="BD738" s="474"/>
      <c r="BE738" s="474"/>
      <c r="BF738" s="474"/>
      <c r="BG738" s="474"/>
      <c r="BH738" s="474"/>
      <c r="BI738" s="474"/>
      <c r="BJ738" s="474"/>
      <c r="BK738" s="474"/>
      <c r="BL738" s="474"/>
      <c r="BM738" s="474"/>
      <c r="BN738" s="474"/>
      <c r="BO738" s="474"/>
      <c r="BP738" s="474"/>
      <c r="BQ738" s="474"/>
      <c r="BR738" s="474"/>
      <c r="BS738" s="474"/>
      <c r="BT738" s="474"/>
      <c r="BU738" s="474"/>
      <c r="BV738" s="474"/>
      <c r="BW738" s="474"/>
      <c r="BX738" s="474"/>
      <c r="BY738" s="474"/>
      <c r="BZ738" s="474"/>
      <c r="CA738" s="474"/>
      <c r="CB738" s="474"/>
      <c r="CC738" s="474"/>
      <c r="CD738" s="474"/>
      <c r="CE738" s="474"/>
      <c r="CF738" s="474"/>
      <c r="CG738" s="474"/>
      <c r="CH738" s="474"/>
      <c r="CI738" s="474"/>
      <c r="CJ738" s="474"/>
      <c r="CK738" s="474"/>
      <c r="CL738" s="474"/>
      <c r="CM738" s="474"/>
      <c r="CN738" s="474"/>
      <c r="CO738" s="474"/>
      <c r="CP738" s="474"/>
      <c r="CQ738" s="474"/>
      <c r="CR738" s="474"/>
      <c r="CS738" s="474"/>
      <c r="CT738" s="474"/>
      <c r="CU738" s="474"/>
      <c r="CV738" s="474"/>
      <c r="CW738" s="474"/>
      <c r="CX738" s="474"/>
    </row>
    <row r="739" spans="1:102" x14ac:dyDescent="0.25">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c r="W739" s="474"/>
      <c r="X739" s="474"/>
      <c r="Y739" s="474"/>
      <c r="Z739" s="474"/>
      <c r="AA739" s="474"/>
      <c r="AB739" s="474"/>
      <c r="AC739" s="474"/>
      <c r="AD739" s="474"/>
      <c r="AE739" s="474"/>
      <c r="AF739" s="474"/>
      <c r="AG739" s="474"/>
      <c r="AH739" s="474"/>
      <c r="AI739" s="474"/>
      <c r="AJ739" s="474"/>
      <c r="AK739" s="474"/>
      <c r="AL739" s="474"/>
      <c r="AM739" s="474"/>
      <c r="AN739" s="474"/>
      <c r="AO739" s="474"/>
      <c r="AP739" s="474"/>
      <c r="AQ739" s="474"/>
      <c r="AR739" s="474"/>
      <c r="AS739" s="474"/>
      <c r="AT739" s="474"/>
      <c r="AU739" s="474"/>
      <c r="AV739" s="474"/>
      <c r="AW739" s="474"/>
      <c r="AX739" s="474"/>
      <c r="AY739" s="474"/>
      <c r="AZ739" s="474"/>
      <c r="BA739" s="474"/>
      <c r="BB739" s="474"/>
      <c r="BC739" s="474"/>
      <c r="BD739" s="474"/>
      <c r="BE739" s="474"/>
      <c r="BF739" s="474"/>
      <c r="BG739" s="474"/>
      <c r="BH739" s="474"/>
      <c r="BI739" s="474"/>
      <c r="BJ739" s="474"/>
      <c r="BK739" s="474"/>
      <c r="BL739" s="474"/>
      <c r="BM739" s="474"/>
      <c r="BN739" s="474"/>
      <c r="BO739" s="474"/>
      <c r="BP739" s="474"/>
      <c r="BQ739" s="474"/>
      <c r="BR739" s="474"/>
      <c r="BS739" s="474"/>
      <c r="BT739" s="474"/>
      <c r="BU739" s="474"/>
      <c r="BV739" s="474"/>
      <c r="BW739" s="474"/>
      <c r="BX739" s="474"/>
      <c r="BY739" s="474"/>
      <c r="BZ739" s="474"/>
      <c r="CA739" s="474"/>
      <c r="CB739" s="474"/>
      <c r="CC739" s="474"/>
      <c r="CD739" s="474"/>
      <c r="CE739" s="474"/>
      <c r="CF739" s="474"/>
      <c r="CG739" s="474"/>
      <c r="CH739" s="474"/>
      <c r="CI739" s="474"/>
      <c r="CJ739" s="474"/>
      <c r="CK739" s="474"/>
      <c r="CL739" s="474"/>
      <c r="CM739" s="474"/>
      <c r="CN739" s="474"/>
      <c r="CO739" s="474"/>
      <c r="CP739" s="474"/>
      <c r="CQ739" s="474"/>
      <c r="CR739" s="474"/>
      <c r="CS739" s="474"/>
      <c r="CT739" s="474"/>
      <c r="CU739" s="474"/>
      <c r="CV739" s="474"/>
      <c r="CW739" s="474"/>
      <c r="CX739" s="474"/>
    </row>
    <row r="740" spans="1:102" x14ac:dyDescent="0.25">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c r="W740" s="474"/>
      <c r="X740" s="474"/>
      <c r="Y740" s="474"/>
      <c r="Z740" s="474"/>
      <c r="AA740" s="474"/>
      <c r="AB740" s="474"/>
      <c r="AC740" s="474"/>
      <c r="AD740" s="474"/>
      <c r="AE740" s="474"/>
      <c r="AF740" s="474"/>
      <c r="AG740" s="474"/>
      <c r="AH740" s="474"/>
      <c r="AI740" s="474"/>
      <c r="AJ740" s="474"/>
      <c r="AK740" s="474"/>
      <c r="AL740" s="474"/>
      <c r="AM740" s="474"/>
      <c r="AN740" s="474"/>
      <c r="AO740" s="474"/>
      <c r="AP740" s="474"/>
      <c r="AQ740" s="474"/>
      <c r="AR740" s="474"/>
      <c r="AS740" s="474"/>
      <c r="AT740" s="474"/>
      <c r="AU740" s="474"/>
      <c r="AV740" s="474"/>
      <c r="AW740" s="474"/>
      <c r="AX740" s="474"/>
      <c r="AY740" s="474"/>
      <c r="AZ740" s="474"/>
      <c r="BA740" s="474"/>
      <c r="BB740" s="474"/>
      <c r="BC740" s="474"/>
      <c r="BD740" s="474"/>
      <c r="BE740" s="474"/>
      <c r="BF740" s="474"/>
      <c r="BG740" s="474"/>
      <c r="BH740" s="474"/>
      <c r="BI740" s="474"/>
      <c r="BJ740" s="474"/>
      <c r="BK740" s="474"/>
      <c r="BL740" s="474"/>
      <c r="BM740" s="474"/>
      <c r="BN740" s="474"/>
      <c r="BO740" s="474"/>
      <c r="BP740" s="474"/>
      <c r="BQ740" s="474"/>
      <c r="BR740" s="474"/>
      <c r="BS740" s="474"/>
      <c r="BT740" s="474"/>
      <c r="BU740" s="474"/>
      <c r="BV740" s="474"/>
      <c r="BW740" s="474"/>
      <c r="BX740" s="474"/>
      <c r="BY740" s="474"/>
      <c r="BZ740" s="474"/>
      <c r="CA740" s="474"/>
      <c r="CB740" s="474"/>
      <c r="CC740" s="474"/>
      <c r="CD740" s="474"/>
      <c r="CE740" s="474"/>
      <c r="CF740" s="474"/>
      <c r="CG740" s="474"/>
      <c r="CH740" s="474"/>
      <c r="CI740" s="474"/>
      <c r="CJ740" s="474"/>
      <c r="CK740" s="474"/>
      <c r="CL740" s="474"/>
      <c r="CM740" s="474"/>
      <c r="CN740" s="474"/>
      <c r="CO740" s="474"/>
      <c r="CP740" s="474"/>
      <c r="CQ740" s="474"/>
      <c r="CR740" s="474"/>
      <c r="CS740" s="474"/>
      <c r="CT740" s="474"/>
      <c r="CU740" s="474"/>
      <c r="CV740" s="474"/>
      <c r="CW740" s="474"/>
      <c r="CX740" s="474"/>
    </row>
    <row r="741" spans="1:102" x14ac:dyDescent="0.25">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c r="W741" s="474"/>
      <c r="X741" s="474"/>
      <c r="Y741" s="474"/>
      <c r="Z741" s="474"/>
      <c r="AA741" s="474"/>
      <c r="AB741" s="474"/>
      <c r="AC741" s="474"/>
      <c r="AD741" s="474"/>
      <c r="AE741" s="474"/>
      <c r="AF741" s="474"/>
      <c r="AG741" s="474"/>
      <c r="AH741" s="474"/>
      <c r="AI741" s="474"/>
      <c r="AJ741" s="474"/>
      <c r="AK741" s="474"/>
      <c r="AL741" s="474"/>
      <c r="AM741" s="474"/>
      <c r="AN741" s="474"/>
      <c r="AO741" s="474"/>
      <c r="AP741" s="474"/>
      <c r="AQ741" s="474"/>
      <c r="AR741" s="474"/>
      <c r="AS741" s="474"/>
      <c r="AT741" s="474"/>
      <c r="AU741" s="474"/>
      <c r="AV741" s="474"/>
      <c r="AW741" s="474"/>
      <c r="AX741" s="474"/>
      <c r="AY741" s="474"/>
      <c r="AZ741" s="474"/>
      <c r="BA741" s="474"/>
      <c r="BB741" s="474"/>
      <c r="BC741" s="474"/>
      <c r="BD741" s="474"/>
      <c r="BE741" s="474"/>
      <c r="BF741" s="474"/>
      <c r="BG741" s="474"/>
      <c r="BH741" s="474"/>
      <c r="BI741" s="474"/>
      <c r="BJ741" s="474"/>
      <c r="BK741" s="474"/>
      <c r="BL741" s="474"/>
      <c r="BM741" s="474"/>
      <c r="BN741" s="474"/>
      <c r="BO741" s="474"/>
      <c r="BP741" s="474"/>
      <c r="BQ741" s="474"/>
      <c r="BR741" s="474"/>
      <c r="BS741" s="474"/>
      <c r="BT741" s="474"/>
      <c r="BU741" s="474"/>
      <c r="BV741" s="474"/>
      <c r="BW741" s="474"/>
      <c r="BX741" s="474"/>
      <c r="BY741" s="474"/>
      <c r="BZ741" s="474"/>
      <c r="CA741" s="474"/>
      <c r="CB741" s="474"/>
      <c r="CC741" s="474"/>
      <c r="CD741" s="474"/>
      <c r="CE741" s="474"/>
      <c r="CF741" s="474"/>
      <c r="CG741" s="474"/>
      <c r="CH741" s="474"/>
      <c r="CI741" s="474"/>
      <c r="CJ741" s="474"/>
      <c r="CK741" s="474"/>
      <c r="CL741" s="474"/>
      <c r="CM741" s="474"/>
      <c r="CN741" s="474"/>
      <c r="CO741" s="474"/>
      <c r="CP741" s="474"/>
      <c r="CQ741" s="474"/>
      <c r="CR741" s="474"/>
      <c r="CS741" s="474"/>
      <c r="CT741" s="474"/>
      <c r="CU741" s="474"/>
      <c r="CV741" s="474"/>
      <c r="CW741" s="474"/>
      <c r="CX741" s="474"/>
    </row>
    <row r="742" spans="1:102" x14ac:dyDescent="0.25">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c r="W742" s="474"/>
      <c r="X742" s="474"/>
      <c r="Y742" s="474"/>
      <c r="Z742" s="474"/>
      <c r="AA742" s="474"/>
      <c r="AB742" s="474"/>
      <c r="AC742" s="474"/>
      <c r="AD742" s="474"/>
      <c r="AE742" s="474"/>
      <c r="AF742" s="474"/>
      <c r="AG742" s="474"/>
      <c r="AH742" s="474"/>
      <c r="AI742" s="474"/>
      <c r="AJ742" s="474"/>
      <c r="AK742" s="474"/>
      <c r="AL742" s="474"/>
      <c r="AM742" s="474"/>
      <c r="AN742" s="474"/>
      <c r="AO742" s="474"/>
      <c r="AP742" s="474"/>
      <c r="AQ742" s="474"/>
      <c r="AR742" s="474"/>
      <c r="AS742" s="474"/>
      <c r="AT742" s="474"/>
      <c r="AU742" s="474"/>
      <c r="AV742" s="474"/>
      <c r="AW742" s="474"/>
      <c r="AX742" s="474"/>
      <c r="AY742" s="474"/>
      <c r="AZ742" s="474"/>
      <c r="BA742" s="474"/>
      <c r="BB742" s="474"/>
      <c r="BC742" s="474"/>
      <c r="BD742" s="474"/>
      <c r="BE742" s="474"/>
      <c r="BF742" s="474"/>
      <c r="BG742" s="474"/>
      <c r="BH742" s="474"/>
      <c r="BI742" s="474"/>
      <c r="BJ742" s="474"/>
      <c r="BK742" s="474"/>
      <c r="BL742" s="474"/>
      <c r="BM742" s="474"/>
      <c r="BN742" s="474"/>
      <c r="BO742" s="474"/>
      <c r="BP742" s="474"/>
      <c r="BQ742" s="474"/>
      <c r="BR742" s="474"/>
      <c r="BS742" s="474"/>
      <c r="BT742" s="474"/>
      <c r="BU742" s="474"/>
      <c r="BV742" s="474"/>
      <c r="BW742" s="474"/>
      <c r="BX742" s="474"/>
      <c r="BY742" s="474"/>
      <c r="BZ742" s="474"/>
      <c r="CA742" s="474"/>
      <c r="CB742" s="474"/>
      <c r="CC742" s="474"/>
      <c r="CD742" s="474"/>
      <c r="CE742" s="474"/>
      <c r="CF742" s="474"/>
      <c r="CG742" s="474"/>
      <c r="CH742" s="474"/>
      <c r="CI742" s="474"/>
      <c r="CJ742" s="474"/>
      <c r="CK742" s="474"/>
      <c r="CL742" s="474"/>
      <c r="CM742" s="474"/>
      <c r="CN742" s="474"/>
      <c r="CO742" s="474"/>
      <c r="CP742" s="474"/>
      <c r="CQ742" s="474"/>
      <c r="CR742" s="474"/>
      <c r="CS742" s="474"/>
      <c r="CT742" s="474"/>
      <c r="CU742" s="474"/>
      <c r="CV742" s="474"/>
      <c r="CW742" s="474"/>
      <c r="CX742" s="474"/>
    </row>
    <row r="743" spans="1:102" x14ac:dyDescent="0.25">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c r="W743" s="474"/>
      <c r="X743" s="474"/>
      <c r="Y743" s="474"/>
      <c r="Z743" s="474"/>
      <c r="AA743" s="474"/>
      <c r="AB743" s="474"/>
      <c r="AC743" s="474"/>
      <c r="AD743" s="474"/>
      <c r="AE743" s="474"/>
      <c r="AF743" s="474"/>
      <c r="AG743" s="474"/>
      <c r="AH743" s="474"/>
      <c r="AI743" s="474"/>
      <c r="AJ743" s="474"/>
      <c r="AK743" s="474"/>
      <c r="AL743" s="474"/>
      <c r="AM743" s="474"/>
      <c r="AN743" s="474"/>
      <c r="AO743" s="474"/>
      <c r="AP743" s="474"/>
      <c r="AQ743" s="474"/>
      <c r="AR743" s="474"/>
      <c r="AS743" s="474"/>
      <c r="AT743" s="474"/>
      <c r="AU743" s="474"/>
      <c r="AV743" s="474"/>
      <c r="AW743" s="474"/>
      <c r="AX743" s="474"/>
      <c r="AY743" s="474"/>
      <c r="AZ743" s="474"/>
      <c r="BA743" s="474"/>
      <c r="BB743" s="474"/>
      <c r="BC743" s="474"/>
      <c r="BD743" s="474"/>
      <c r="BE743" s="474"/>
      <c r="BF743" s="474"/>
      <c r="BG743" s="474"/>
      <c r="BH743" s="474"/>
      <c r="BI743" s="474"/>
      <c r="BJ743" s="474"/>
      <c r="BK743" s="474"/>
      <c r="BL743" s="474"/>
      <c r="BM743" s="474"/>
      <c r="BN743" s="474"/>
      <c r="BO743" s="474"/>
      <c r="BP743" s="474"/>
      <c r="BQ743" s="474"/>
      <c r="BR743" s="474"/>
      <c r="BS743" s="474"/>
      <c r="BT743" s="474"/>
      <c r="BU743" s="474"/>
      <c r="BV743" s="474"/>
      <c r="BW743" s="474"/>
      <c r="BX743" s="474"/>
      <c r="BY743" s="474"/>
      <c r="BZ743" s="474"/>
      <c r="CA743" s="474"/>
      <c r="CB743" s="474"/>
      <c r="CC743" s="474"/>
      <c r="CD743" s="474"/>
      <c r="CE743" s="474"/>
      <c r="CF743" s="474"/>
      <c r="CG743" s="474"/>
      <c r="CH743" s="474"/>
      <c r="CI743" s="474"/>
      <c r="CJ743" s="474"/>
      <c r="CK743" s="474"/>
      <c r="CL743" s="474"/>
      <c r="CM743" s="474"/>
      <c r="CN743" s="474"/>
      <c r="CO743" s="474"/>
      <c r="CP743" s="474"/>
      <c r="CQ743" s="474"/>
      <c r="CR743" s="474"/>
      <c r="CS743" s="474"/>
      <c r="CT743" s="474"/>
      <c r="CU743" s="474"/>
      <c r="CV743" s="474"/>
      <c r="CW743" s="474"/>
      <c r="CX743" s="474"/>
    </row>
    <row r="744" spans="1:102" x14ac:dyDescent="0.25">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c r="W744" s="474"/>
      <c r="X744" s="474"/>
      <c r="Y744" s="474"/>
      <c r="Z744" s="474"/>
      <c r="AA744" s="474"/>
      <c r="AB744" s="474"/>
      <c r="AC744" s="474"/>
      <c r="AD744" s="474"/>
      <c r="AE744" s="474"/>
      <c r="AF744" s="474"/>
      <c r="AG744" s="474"/>
      <c r="AH744" s="474"/>
      <c r="AI744" s="474"/>
      <c r="AJ744" s="474"/>
      <c r="AK744" s="474"/>
      <c r="AL744" s="474"/>
      <c r="AM744" s="474"/>
      <c r="AN744" s="474"/>
      <c r="AO744" s="474"/>
      <c r="AP744" s="474"/>
      <c r="AQ744" s="474"/>
      <c r="AR744" s="474"/>
      <c r="AS744" s="474"/>
      <c r="AT744" s="474"/>
      <c r="AU744" s="474"/>
      <c r="AV744" s="474"/>
      <c r="AW744" s="474"/>
      <c r="AX744" s="474"/>
      <c r="AY744" s="474"/>
      <c r="AZ744" s="474"/>
      <c r="BA744" s="474"/>
      <c r="BB744" s="474"/>
      <c r="BC744" s="474"/>
      <c r="BD744" s="474"/>
      <c r="BE744" s="474"/>
      <c r="BF744" s="474"/>
      <c r="BG744" s="474"/>
      <c r="BH744" s="474"/>
      <c r="BI744" s="474"/>
      <c r="BJ744" s="474"/>
      <c r="BK744" s="474"/>
      <c r="BL744" s="474"/>
      <c r="BM744" s="474"/>
      <c r="BN744" s="474"/>
      <c r="BO744" s="474"/>
      <c r="BP744" s="474"/>
      <c r="BQ744" s="474"/>
      <c r="BR744" s="474"/>
      <c r="BS744" s="474"/>
      <c r="BT744" s="474"/>
      <c r="BU744" s="474"/>
      <c r="BV744" s="474"/>
      <c r="BW744" s="474"/>
      <c r="BX744" s="474"/>
      <c r="BY744" s="474"/>
      <c r="BZ744" s="474"/>
      <c r="CA744" s="474"/>
      <c r="CB744" s="474"/>
      <c r="CC744" s="474"/>
      <c r="CD744" s="474"/>
      <c r="CE744" s="474"/>
      <c r="CF744" s="474"/>
      <c r="CG744" s="474"/>
      <c r="CH744" s="474"/>
      <c r="CI744" s="474"/>
      <c r="CJ744" s="474"/>
      <c r="CK744" s="474"/>
      <c r="CL744" s="474"/>
      <c r="CM744" s="474"/>
      <c r="CN744" s="474"/>
      <c r="CO744" s="474"/>
      <c r="CP744" s="474"/>
      <c r="CQ744" s="474"/>
      <c r="CR744" s="474"/>
      <c r="CS744" s="474"/>
      <c r="CT744" s="474"/>
      <c r="CU744" s="474"/>
      <c r="CV744" s="474"/>
      <c r="CW744" s="474"/>
      <c r="CX744" s="474"/>
    </row>
    <row r="745" spans="1:102" x14ac:dyDescent="0.25">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c r="W745" s="474"/>
      <c r="X745" s="474"/>
      <c r="Y745" s="474"/>
      <c r="Z745" s="474"/>
      <c r="AA745" s="474"/>
      <c r="AB745" s="474"/>
      <c r="AC745" s="474"/>
      <c r="AD745" s="474"/>
      <c r="AE745" s="474"/>
      <c r="AF745" s="474"/>
      <c r="AG745" s="474"/>
      <c r="AH745" s="474"/>
      <c r="AI745" s="474"/>
      <c r="AJ745" s="474"/>
      <c r="AK745" s="474"/>
      <c r="AL745" s="474"/>
      <c r="AM745" s="474"/>
      <c r="AN745" s="474"/>
      <c r="AO745" s="474"/>
      <c r="AP745" s="474"/>
      <c r="AQ745" s="474"/>
      <c r="AR745" s="474"/>
      <c r="AS745" s="474"/>
      <c r="AT745" s="474"/>
      <c r="AU745" s="474"/>
      <c r="AV745" s="474"/>
      <c r="AW745" s="474"/>
      <c r="AX745" s="474"/>
      <c r="AY745" s="474"/>
      <c r="AZ745" s="474"/>
      <c r="BA745" s="474"/>
      <c r="BB745" s="474"/>
      <c r="BC745" s="474"/>
      <c r="BD745" s="474"/>
      <c r="BE745" s="474"/>
      <c r="BF745" s="474"/>
      <c r="BG745" s="474"/>
      <c r="BH745" s="474"/>
      <c r="BI745" s="474"/>
      <c r="BJ745" s="474"/>
      <c r="BK745" s="474"/>
      <c r="BL745" s="474"/>
      <c r="BM745" s="474"/>
      <c r="BN745" s="474"/>
      <c r="BO745" s="474"/>
      <c r="BP745" s="474"/>
      <c r="BQ745" s="474"/>
      <c r="BR745" s="474"/>
      <c r="BS745" s="474"/>
      <c r="BT745" s="474"/>
      <c r="BU745" s="474"/>
      <c r="BV745" s="474"/>
      <c r="BW745" s="474"/>
      <c r="BX745" s="474"/>
      <c r="BY745" s="474"/>
      <c r="BZ745" s="474"/>
      <c r="CA745" s="474"/>
      <c r="CB745" s="474"/>
      <c r="CC745" s="474"/>
      <c r="CD745" s="474"/>
      <c r="CE745" s="474"/>
      <c r="CF745" s="474"/>
      <c r="CG745" s="474"/>
      <c r="CH745" s="474"/>
      <c r="CI745" s="474"/>
      <c r="CJ745" s="474"/>
      <c r="CK745" s="474"/>
      <c r="CL745" s="474"/>
      <c r="CM745" s="474"/>
      <c r="CN745" s="474"/>
      <c r="CO745" s="474"/>
      <c r="CP745" s="474"/>
      <c r="CQ745" s="474"/>
      <c r="CR745" s="474"/>
      <c r="CS745" s="474"/>
      <c r="CT745" s="474"/>
      <c r="CU745" s="474"/>
      <c r="CV745" s="474"/>
      <c r="CW745" s="474"/>
      <c r="CX745" s="474"/>
    </row>
    <row r="746" spans="1:102" x14ac:dyDescent="0.25">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c r="W746" s="474"/>
      <c r="X746" s="474"/>
      <c r="Y746" s="474"/>
      <c r="Z746" s="474"/>
      <c r="AA746" s="474"/>
      <c r="AB746" s="474"/>
      <c r="AC746" s="474"/>
      <c r="AD746" s="474"/>
      <c r="AE746" s="474"/>
      <c r="AF746" s="474"/>
      <c r="AG746" s="474"/>
      <c r="AH746" s="474"/>
      <c r="AI746" s="474"/>
      <c r="AJ746" s="474"/>
      <c r="AK746" s="474"/>
      <c r="AL746" s="474"/>
      <c r="AM746" s="474"/>
      <c r="AN746" s="474"/>
      <c r="AO746" s="474"/>
      <c r="AP746" s="474"/>
      <c r="AQ746" s="474"/>
      <c r="AR746" s="474"/>
      <c r="AS746" s="474"/>
      <c r="AT746" s="474"/>
      <c r="AU746" s="474"/>
      <c r="AV746" s="474"/>
      <c r="AW746" s="474"/>
      <c r="AX746" s="474"/>
      <c r="AY746" s="474"/>
      <c r="AZ746" s="474"/>
      <c r="BA746" s="474"/>
      <c r="BB746" s="474"/>
      <c r="BC746" s="474"/>
      <c r="BD746" s="474"/>
      <c r="BE746" s="474"/>
      <c r="BF746" s="474"/>
      <c r="BG746" s="474"/>
      <c r="BH746" s="474"/>
      <c r="BI746" s="474"/>
      <c r="BJ746" s="474"/>
      <c r="BK746" s="474"/>
      <c r="BL746" s="474"/>
      <c r="BM746" s="474"/>
      <c r="BN746" s="474"/>
      <c r="BO746" s="474"/>
      <c r="BP746" s="474"/>
      <c r="BQ746" s="474"/>
      <c r="BR746" s="474"/>
      <c r="BS746" s="474"/>
      <c r="BT746" s="474"/>
      <c r="BU746" s="474"/>
      <c r="BV746" s="474"/>
      <c r="BW746" s="474"/>
      <c r="BX746" s="474"/>
      <c r="BY746" s="474"/>
      <c r="BZ746" s="474"/>
      <c r="CA746" s="474"/>
      <c r="CB746" s="474"/>
      <c r="CC746" s="474"/>
      <c r="CD746" s="474"/>
      <c r="CE746" s="474"/>
      <c r="CF746" s="474"/>
      <c r="CG746" s="474"/>
      <c r="CH746" s="474"/>
      <c r="CI746" s="474"/>
      <c r="CJ746" s="474"/>
      <c r="CK746" s="474"/>
      <c r="CL746" s="474"/>
      <c r="CM746" s="474"/>
      <c r="CN746" s="474"/>
      <c r="CO746" s="474"/>
      <c r="CP746" s="474"/>
      <c r="CQ746" s="474"/>
      <c r="CR746" s="474"/>
      <c r="CS746" s="474"/>
      <c r="CT746" s="474"/>
      <c r="CU746" s="474"/>
      <c r="CV746" s="474"/>
      <c r="CW746" s="474"/>
      <c r="CX746" s="474"/>
    </row>
    <row r="747" spans="1:102" x14ac:dyDescent="0.25">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c r="W747" s="474"/>
      <c r="X747" s="474"/>
      <c r="Y747" s="474"/>
      <c r="Z747" s="474"/>
      <c r="AA747" s="474"/>
      <c r="AB747" s="474"/>
      <c r="AC747" s="474"/>
      <c r="AD747" s="474"/>
      <c r="AE747" s="474"/>
      <c r="AF747" s="474"/>
      <c r="AG747" s="474"/>
      <c r="AH747" s="474"/>
      <c r="AI747" s="474"/>
      <c r="AJ747" s="474"/>
      <c r="AK747" s="474"/>
      <c r="AL747" s="474"/>
      <c r="AM747" s="474"/>
      <c r="AN747" s="474"/>
      <c r="AO747" s="474"/>
      <c r="AP747" s="474"/>
      <c r="AQ747" s="474"/>
      <c r="AR747" s="474"/>
      <c r="AS747" s="474"/>
      <c r="AT747" s="474"/>
      <c r="AU747" s="474"/>
      <c r="AV747" s="474"/>
      <c r="AW747" s="474"/>
      <c r="AX747" s="474"/>
      <c r="AY747" s="474"/>
      <c r="AZ747" s="474"/>
      <c r="BA747" s="474"/>
      <c r="BB747" s="474"/>
      <c r="BC747" s="474"/>
      <c r="BD747" s="474"/>
      <c r="BE747" s="474"/>
      <c r="BF747" s="474"/>
      <c r="BG747" s="474"/>
      <c r="BH747" s="474"/>
      <c r="BI747" s="474"/>
      <c r="BJ747" s="474"/>
      <c r="BK747" s="474"/>
      <c r="BL747" s="474"/>
      <c r="BM747" s="474"/>
      <c r="BN747" s="474"/>
      <c r="BO747" s="474"/>
      <c r="BP747" s="474"/>
      <c r="BQ747" s="474"/>
      <c r="BR747" s="474"/>
      <c r="BS747" s="474"/>
      <c r="BT747" s="474"/>
      <c r="BU747" s="474"/>
      <c r="BV747" s="474"/>
      <c r="BW747" s="474"/>
      <c r="BX747" s="474"/>
      <c r="BY747" s="474"/>
      <c r="BZ747" s="474"/>
      <c r="CA747" s="474"/>
      <c r="CB747" s="474"/>
      <c r="CC747" s="474"/>
      <c r="CD747" s="474"/>
      <c r="CE747" s="474"/>
      <c r="CF747" s="474"/>
      <c r="CG747" s="474"/>
      <c r="CH747" s="474"/>
      <c r="CI747" s="474"/>
      <c r="CJ747" s="474"/>
      <c r="CK747" s="474"/>
      <c r="CL747" s="474"/>
      <c r="CM747" s="474"/>
      <c r="CN747" s="474"/>
      <c r="CO747" s="474"/>
      <c r="CP747" s="474"/>
      <c r="CQ747" s="474"/>
      <c r="CR747" s="474"/>
      <c r="CS747" s="474"/>
      <c r="CT747" s="474"/>
      <c r="CU747" s="474"/>
      <c r="CV747" s="474"/>
      <c r="CW747" s="474"/>
      <c r="CX747" s="474"/>
    </row>
    <row r="748" spans="1:102" x14ac:dyDescent="0.25">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c r="W748" s="474"/>
      <c r="X748" s="474"/>
      <c r="Y748" s="474"/>
      <c r="Z748" s="474"/>
      <c r="AA748" s="474"/>
      <c r="AB748" s="474"/>
      <c r="AC748" s="474"/>
      <c r="AD748" s="474"/>
      <c r="AE748" s="474"/>
      <c r="AF748" s="474"/>
      <c r="AG748" s="474"/>
      <c r="AH748" s="474"/>
      <c r="AI748" s="474"/>
      <c r="AJ748" s="474"/>
      <c r="AK748" s="474"/>
      <c r="AL748" s="474"/>
      <c r="AM748" s="474"/>
      <c r="AN748" s="474"/>
      <c r="AO748" s="474"/>
      <c r="AP748" s="474"/>
      <c r="AQ748" s="474"/>
      <c r="AR748" s="474"/>
      <c r="AS748" s="474"/>
      <c r="AT748" s="474"/>
      <c r="AU748" s="474"/>
      <c r="AV748" s="474"/>
      <c r="AW748" s="474"/>
      <c r="AX748" s="474"/>
      <c r="AY748" s="474"/>
      <c r="AZ748" s="474"/>
      <c r="BA748" s="474"/>
      <c r="BB748" s="474"/>
      <c r="BC748" s="474"/>
      <c r="BD748" s="474"/>
      <c r="BE748" s="474"/>
      <c r="BF748" s="474"/>
      <c r="BG748" s="474"/>
      <c r="BH748" s="474"/>
      <c r="BI748" s="474"/>
      <c r="BJ748" s="474"/>
      <c r="BK748" s="474"/>
      <c r="BL748" s="474"/>
      <c r="BM748" s="474"/>
      <c r="BN748" s="474"/>
      <c r="BO748" s="474"/>
      <c r="BP748" s="474"/>
      <c r="BQ748" s="474"/>
      <c r="BR748" s="474"/>
      <c r="BS748" s="474"/>
      <c r="BT748" s="474"/>
      <c r="BU748" s="474"/>
      <c r="BV748" s="474"/>
      <c r="BW748" s="474"/>
      <c r="BX748" s="474"/>
      <c r="BY748" s="474"/>
      <c r="BZ748" s="474"/>
      <c r="CA748" s="474"/>
      <c r="CB748" s="474"/>
      <c r="CC748" s="474"/>
      <c r="CD748" s="474"/>
      <c r="CE748" s="474"/>
      <c r="CF748" s="474"/>
      <c r="CG748" s="474"/>
      <c r="CH748" s="474"/>
      <c r="CI748" s="474"/>
      <c r="CJ748" s="474"/>
      <c r="CK748" s="474"/>
      <c r="CL748" s="474"/>
      <c r="CM748" s="474"/>
      <c r="CN748" s="474"/>
      <c r="CO748" s="474"/>
      <c r="CP748" s="474"/>
      <c r="CQ748" s="474"/>
      <c r="CR748" s="474"/>
      <c r="CS748" s="474"/>
      <c r="CT748" s="474"/>
      <c r="CU748" s="474"/>
      <c r="CV748" s="474"/>
      <c r="CW748" s="474"/>
      <c r="CX748" s="474"/>
    </row>
    <row r="749" spans="1:102" x14ac:dyDescent="0.25">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c r="W749" s="474"/>
      <c r="X749" s="474"/>
      <c r="Y749" s="474"/>
      <c r="Z749" s="474"/>
      <c r="AA749" s="474"/>
      <c r="AB749" s="474"/>
      <c r="AC749" s="474"/>
      <c r="AD749" s="474"/>
      <c r="AE749" s="474"/>
      <c r="AF749" s="474"/>
      <c r="AG749" s="474"/>
      <c r="AH749" s="474"/>
      <c r="AI749" s="474"/>
      <c r="AJ749" s="474"/>
      <c r="AK749" s="474"/>
      <c r="AL749" s="474"/>
      <c r="AM749" s="474"/>
      <c r="AN749" s="474"/>
      <c r="AO749" s="474"/>
      <c r="AP749" s="474"/>
      <c r="AQ749" s="474"/>
      <c r="AR749" s="474"/>
      <c r="AS749" s="474"/>
      <c r="AT749" s="474"/>
      <c r="AU749" s="474"/>
      <c r="AV749" s="474"/>
      <c r="AW749" s="474"/>
      <c r="AX749" s="474"/>
      <c r="AY749" s="474"/>
      <c r="AZ749" s="474"/>
      <c r="BA749" s="474"/>
      <c r="BB749" s="474"/>
      <c r="BC749" s="474"/>
      <c r="BD749" s="474"/>
      <c r="BE749" s="474"/>
      <c r="BF749" s="474"/>
      <c r="BG749" s="474"/>
      <c r="BH749" s="474"/>
      <c r="BI749" s="474"/>
      <c r="BJ749" s="474"/>
      <c r="BK749" s="474"/>
      <c r="BL749" s="474"/>
      <c r="BM749" s="474"/>
      <c r="BN749" s="474"/>
      <c r="BO749" s="474"/>
      <c r="BP749" s="474"/>
      <c r="BQ749" s="474"/>
      <c r="BR749" s="474"/>
      <c r="BS749" s="474"/>
      <c r="BT749" s="474"/>
      <c r="BU749" s="474"/>
      <c r="BV749" s="474"/>
      <c r="BW749" s="474"/>
      <c r="BX749" s="474"/>
      <c r="BY749" s="474"/>
      <c r="BZ749" s="474"/>
      <c r="CA749" s="474"/>
      <c r="CB749" s="474"/>
      <c r="CC749" s="474"/>
      <c r="CD749" s="474"/>
      <c r="CE749" s="474"/>
      <c r="CF749" s="474"/>
      <c r="CG749" s="474"/>
      <c r="CH749" s="474"/>
      <c r="CI749" s="474"/>
      <c r="CJ749" s="474"/>
      <c r="CK749" s="474"/>
      <c r="CL749" s="474"/>
      <c r="CM749" s="474"/>
      <c r="CN749" s="474"/>
      <c r="CO749" s="474"/>
      <c r="CP749" s="474"/>
      <c r="CQ749" s="474"/>
      <c r="CR749" s="474"/>
      <c r="CS749" s="474"/>
      <c r="CT749" s="474"/>
      <c r="CU749" s="474"/>
      <c r="CV749" s="474"/>
      <c r="CW749" s="474"/>
      <c r="CX749" s="474"/>
    </row>
    <row r="750" spans="1:102" x14ac:dyDescent="0.25">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c r="W750" s="474"/>
      <c r="X750" s="474"/>
      <c r="Y750" s="474"/>
      <c r="Z750" s="474"/>
      <c r="AA750" s="474"/>
      <c r="AB750" s="474"/>
      <c r="AC750" s="474"/>
      <c r="AD750" s="474"/>
      <c r="AE750" s="474"/>
      <c r="AF750" s="474"/>
      <c r="AG750" s="474"/>
      <c r="AH750" s="474"/>
      <c r="AI750" s="474"/>
      <c r="AJ750" s="474"/>
      <c r="AK750" s="474"/>
      <c r="AL750" s="474"/>
      <c r="AM750" s="474"/>
      <c r="AN750" s="474"/>
      <c r="AO750" s="474"/>
      <c r="AP750" s="474"/>
      <c r="AQ750" s="474"/>
      <c r="AR750" s="474"/>
      <c r="AS750" s="474"/>
      <c r="AT750" s="474"/>
      <c r="AU750" s="474"/>
      <c r="AV750" s="474"/>
      <c r="AW750" s="474"/>
      <c r="AX750" s="474"/>
      <c r="AY750" s="474"/>
      <c r="AZ750" s="474"/>
      <c r="BA750" s="474"/>
      <c r="BB750" s="474"/>
      <c r="BC750" s="474"/>
      <c r="BD750" s="474"/>
      <c r="BE750" s="474"/>
      <c r="BF750" s="474"/>
      <c r="BG750" s="474"/>
      <c r="BH750" s="474"/>
      <c r="BI750" s="474"/>
      <c r="BJ750" s="474"/>
      <c r="BK750" s="474"/>
      <c r="BL750" s="474"/>
      <c r="BM750" s="474"/>
      <c r="BN750" s="474"/>
      <c r="BO750" s="474"/>
      <c r="BP750" s="474"/>
      <c r="BQ750" s="474"/>
      <c r="BR750" s="474"/>
      <c r="BS750" s="474"/>
      <c r="BT750" s="474"/>
      <c r="BU750" s="474"/>
      <c r="BV750" s="474"/>
      <c r="BW750" s="474"/>
      <c r="BX750" s="474"/>
      <c r="BY750" s="474"/>
      <c r="BZ750" s="474"/>
      <c r="CA750" s="474"/>
      <c r="CB750" s="474"/>
      <c r="CC750" s="474"/>
      <c r="CD750" s="474"/>
      <c r="CE750" s="474"/>
      <c r="CF750" s="474"/>
      <c r="CG750" s="474"/>
      <c r="CH750" s="474"/>
      <c r="CI750" s="474"/>
      <c r="CJ750" s="474"/>
      <c r="CK750" s="474"/>
      <c r="CL750" s="474"/>
      <c r="CM750" s="474"/>
      <c r="CN750" s="474"/>
      <c r="CO750" s="474"/>
      <c r="CP750" s="474"/>
      <c r="CQ750" s="474"/>
      <c r="CR750" s="474"/>
      <c r="CS750" s="474"/>
      <c r="CT750" s="474"/>
      <c r="CU750" s="474"/>
      <c r="CV750" s="474"/>
      <c r="CW750" s="474"/>
      <c r="CX750" s="474"/>
    </row>
    <row r="751" spans="1:102" x14ac:dyDescent="0.25">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c r="W751" s="474"/>
      <c r="X751" s="474"/>
      <c r="Y751" s="474"/>
      <c r="Z751" s="474"/>
      <c r="AA751" s="474"/>
      <c r="AB751" s="474"/>
      <c r="AC751" s="474"/>
      <c r="AD751" s="474"/>
      <c r="AE751" s="474"/>
      <c r="AF751" s="474"/>
      <c r="AG751" s="474"/>
      <c r="AH751" s="474"/>
      <c r="AI751" s="474"/>
      <c r="AJ751" s="474"/>
      <c r="AK751" s="474"/>
      <c r="AL751" s="474"/>
      <c r="AM751" s="474"/>
      <c r="AN751" s="474"/>
      <c r="AO751" s="474"/>
      <c r="AP751" s="474"/>
      <c r="AQ751" s="474"/>
      <c r="AR751" s="474"/>
      <c r="AS751" s="474"/>
      <c r="AT751" s="474"/>
      <c r="AU751" s="474"/>
      <c r="AV751" s="474"/>
      <c r="AW751" s="474"/>
      <c r="AX751" s="474"/>
      <c r="AY751" s="474"/>
      <c r="AZ751" s="474"/>
      <c r="BA751" s="474"/>
      <c r="BB751" s="474"/>
      <c r="BC751" s="474"/>
      <c r="BD751" s="474"/>
      <c r="BE751" s="474"/>
      <c r="BF751" s="474"/>
      <c r="BG751" s="474"/>
      <c r="BH751" s="474"/>
      <c r="BI751" s="474"/>
      <c r="BJ751" s="474"/>
      <c r="BK751" s="474"/>
      <c r="BL751" s="474"/>
      <c r="BM751" s="474"/>
      <c r="BN751" s="474"/>
      <c r="BO751" s="474"/>
      <c r="BP751" s="474"/>
      <c r="BQ751" s="474"/>
      <c r="BR751" s="474"/>
      <c r="BS751" s="474"/>
      <c r="BT751" s="474"/>
      <c r="BU751" s="474"/>
      <c r="BV751" s="474"/>
      <c r="BW751" s="474"/>
      <c r="BX751" s="474"/>
      <c r="BY751" s="474"/>
      <c r="BZ751" s="474"/>
      <c r="CA751" s="474"/>
      <c r="CB751" s="474"/>
      <c r="CC751" s="474"/>
      <c r="CD751" s="474"/>
      <c r="CE751" s="474"/>
      <c r="CF751" s="474"/>
      <c r="CG751" s="474"/>
      <c r="CH751" s="474"/>
      <c r="CI751" s="474"/>
      <c r="CJ751" s="474"/>
      <c r="CK751" s="474"/>
      <c r="CL751" s="474"/>
      <c r="CM751" s="474"/>
      <c r="CN751" s="474"/>
      <c r="CO751" s="474"/>
      <c r="CP751" s="474"/>
      <c r="CQ751" s="474"/>
      <c r="CR751" s="474"/>
      <c r="CS751" s="474"/>
      <c r="CT751" s="474"/>
      <c r="CU751" s="474"/>
      <c r="CV751" s="474"/>
      <c r="CW751" s="474"/>
      <c r="CX751" s="474"/>
    </row>
    <row r="752" spans="1:102" x14ac:dyDescent="0.25">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c r="W752" s="474"/>
      <c r="X752" s="474"/>
      <c r="Y752" s="474"/>
      <c r="Z752" s="474"/>
      <c r="AA752" s="474"/>
      <c r="AB752" s="474"/>
      <c r="AC752" s="474"/>
      <c r="AD752" s="474"/>
      <c r="AE752" s="474"/>
      <c r="AF752" s="474"/>
      <c r="AG752" s="474"/>
      <c r="AH752" s="474"/>
      <c r="AI752" s="474"/>
      <c r="AJ752" s="474"/>
      <c r="AK752" s="474"/>
      <c r="AL752" s="474"/>
      <c r="AM752" s="474"/>
      <c r="AN752" s="474"/>
      <c r="AO752" s="474"/>
      <c r="AP752" s="474"/>
      <c r="AQ752" s="474"/>
      <c r="AR752" s="474"/>
      <c r="AS752" s="474"/>
      <c r="AT752" s="474"/>
      <c r="AU752" s="474"/>
      <c r="AV752" s="474"/>
      <c r="AW752" s="474"/>
      <c r="AX752" s="474"/>
      <c r="AY752" s="474"/>
      <c r="AZ752" s="474"/>
      <c r="BA752" s="474"/>
      <c r="BB752" s="474"/>
      <c r="BC752" s="474"/>
      <c r="BD752" s="474"/>
      <c r="BE752" s="474"/>
      <c r="BF752" s="474"/>
      <c r="BG752" s="474"/>
      <c r="BH752" s="474"/>
      <c r="BI752" s="474"/>
      <c r="BJ752" s="474"/>
      <c r="BK752" s="474"/>
      <c r="BL752" s="474"/>
      <c r="BM752" s="474"/>
      <c r="BN752" s="474"/>
      <c r="BO752" s="474"/>
      <c r="BP752" s="474"/>
      <c r="BQ752" s="474"/>
      <c r="BR752" s="474"/>
      <c r="BS752" s="474"/>
      <c r="BT752" s="474"/>
      <c r="BU752" s="474"/>
      <c r="BV752" s="474"/>
      <c r="BW752" s="474"/>
      <c r="BX752" s="474"/>
      <c r="BY752" s="474"/>
      <c r="BZ752" s="474"/>
      <c r="CA752" s="474"/>
      <c r="CB752" s="474"/>
      <c r="CC752" s="474"/>
      <c r="CD752" s="474"/>
      <c r="CE752" s="474"/>
      <c r="CF752" s="474"/>
      <c r="CG752" s="474"/>
      <c r="CH752" s="474"/>
      <c r="CI752" s="474"/>
      <c r="CJ752" s="474"/>
      <c r="CK752" s="474"/>
      <c r="CL752" s="474"/>
      <c r="CM752" s="474"/>
      <c r="CN752" s="474"/>
      <c r="CO752" s="474"/>
      <c r="CP752" s="474"/>
      <c r="CQ752" s="474"/>
      <c r="CR752" s="474"/>
      <c r="CS752" s="474"/>
      <c r="CT752" s="474"/>
      <c r="CU752" s="474"/>
      <c r="CV752" s="474"/>
      <c r="CW752" s="474"/>
      <c r="CX752" s="474"/>
    </row>
    <row r="753" spans="1:102" x14ac:dyDescent="0.25">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c r="W753" s="474"/>
      <c r="X753" s="474"/>
      <c r="Y753" s="474"/>
      <c r="Z753" s="474"/>
      <c r="AA753" s="474"/>
      <c r="AB753" s="474"/>
      <c r="AC753" s="474"/>
      <c r="AD753" s="474"/>
      <c r="AE753" s="474"/>
      <c r="AF753" s="474"/>
      <c r="AG753" s="474"/>
      <c r="AH753" s="474"/>
      <c r="AI753" s="474"/>
      <c r="AJ753" s="474"/>
      <c r="AK753" s="474"/>
      <c r="AL753" s="474"/>
      <c r="AM753" s="474"/>
      <c r="AN753" s="474"/>
      <c r="AO753" s="474"/>
      <c r="AP753" s="474"/>
      <c r="AQ753" s="474"/>
      <c r="AR753" s="474"/>
      <c r="AS753" s="474"/>
      <c r="AT753" s="474"/>
      <c r="AU753" s="474"/>
      <c r="AV753" s="474"/>
      <c r="AW753" s="474"/>
      <c r="AX753" s="474"/>
      <c r="AY753" s="474"/>
      <c r="AZ753" s="474"/>
      <c r="BA753" s="474"/>
      <c r="BB753" s="474"/>
      <c r="BC753" s="474"/>
      <c r="BD753" s="474"/>
      <c r="BE753" s="474"/>
      <c r="BF753" s="474"/>
      <c r="BG753" s="474"/>
      <c r="BH753" s="474"/>
      <c r="BI753" s="474"/>
      <c r="BJ753" s="474"/>
      <c r="BK753" s="474"/>
      <c r="BL753" s="474"/>
      <c r="BM753" s="474"/>
      <c r="BN753" s="474"/>
      <c r="BO753" s="474"/>
      <c r="BP753" s="474"/>
      <c r="BQ753" s="474"/>
      <c r="BR753" s="474"/>
      <c r="BS753" s="474"/>
      <c r="BT753" s="474"/>
      <c r="BU753" s="474"/>
      <c r="BV753" s="474"/>
      <c r="BW753" s="474"/>
      <c r="BX753" s="474"/>
      <c r="BY753" s="474"/>
      <c r="BZ753" s="474"/>
      <c r="CA753" s="474"/>
      <c r="CB753" s="474"/>
      <c r="CC753" s="474"/>
      <c r="CD753" s="474"/>
      <c r="CE753" s="474"/>
      <c r="CF753" s="474"/>
      <c r="CG753" s="474"/>
      <c r="CH753" s="474"/>
      <c r="CI753" s="474"/>
      <c r="CJ753" s="474"/>
      <c r="CK753" s="474"/>
      <c r="CL753" s="474"/>
      <c r="CM753" s="474"/>
      <c r="CN753" s="474"/>
      <c r="CO753" s="474"/>
      <c r="CP753" s="474"/>
      <c r="CQ753" s="474"/>
      <c r="CR753" s="474"/>
      <c r="CS753" s="474"/>
      <c r="CT753" s="474"/>
      <c r="CU753" s="474"/>
      <c r="CV753" s="474"/>
      <c r="CW753" s="474"/>
      <c r="CX753" s="474"/>
    </row>
    <row r="754" spans="1:102" x14ac:dyDescent="0.25">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c r="W754" s="474"/>
      <c r="X754" s="474"/>
      <c r="Y754" s="474"/>
      <c r="Z754" s="474"/>
      <c r="AA754" s="474"/>
      <c r="AB754" s="474"/>
      <c r="AC754" s="474"/>
      <c r="AD754" s="474"/>
      <c r="AE754" s="474"/>
      <c r="AF754" s="474"/>
      <c r="AG754" s="474"/>
      <c r="AH754" s="474"/>
      <c r="AI754" s="474"/>
      <c r="AJ754" s="474"/>
      <c r="AK754" s="474"/>
      <c r="AL754" s="474"/>
      <c r="AM754" s="474"/>
      <c r="AN754" s="474"/>
      <c r="AO754" s="474"/>
      <c r="AP754" s="474"/>
      <c r="AQ754" s="474"/>
      <c r="AR754" s="474"/>
      <c r="AS754" s="474"/>
      <c r="AT754" s="474"/>
      <c r="AU754" s="474"/>
      <c r="AV754" s="474"/>
      <c r="AW754" s="474"/>
      <c r="AX754" s="474"/>
      <c r="AY754" s="474"/>
      <c r="AZ754" s="474"/>
      <c r="BA754" s="474"/>
      <c r="BB754" s="474"/>
      <c r="BC754" s="474"/>
      <c r="BD754" s="474"/>
      <c r="BE754" s="474"/>
      <c r="BF754" s="474"/>
      <c r="BG754" s="474"/>
      <c r="BH754" s="474"/>
      <c r="BI754" s="474"/>
      <c r="BJ754" s="474"/>
      <c r="BK754" s="474"/>
      <c r="BL754" s="474"/>
      <c r="BM754" s="474"/>
      <c r="BN754" s="474"/>
      <c r="BO754" s="474"/>
      <c r="BP754" s="474"/>
      <c r="BQ754" s="474"/>
      <c r="BR754" s="474"/>
      <c r="BS754" s="474"/>
      <c r="BT754" s="474"/>
      <c r="BU754" s="474"/>
      <c r="BV754" s="474"/>
      <c r="BW754" s="474"/>
      <c r="BX754" s="474"/>
      <c r="BY754" s="474"/>
      <c r="BZ754" s="474"/>
      <c r="CA754" s="474"/>
      <c r="CB754" s="474"/>
      <c r="CC754" s="474"/>
      <c r="CD754" s="474"/>
      <c r="CE754" s="474"/>
      <c r="CF754" s="474"/>
      <c r="CG754" s="474"/>
      <c r="CH754" s="474"/>
      <c r="CI754" s="474"/>
      <c r="CJ754" s="474"/>
      <c r="CK754" s="474"/>
      <c r="CL754" s="474"/>
      <c r="CM754" s="474"/>
      <c r="CN754" s="474"/>
      <c r="CO754" s="474"/>
      <c r="CP754" s="474"/>
      <c r="CQ754" s="474"/>
      <c r="CR754" s="474"/>
      <c r="CS754" s="474"/>
      <c r="CT754" s="474"/>
      <c r="CU754" s="474"/>
      <c r="CV754" s="474"/>
      <c r="CW754" s="474"/>
      <c r="CX754" s="474"/>
    </row>
    <row r="755" spans="1:102" x14ac:dyDescent="0.25">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c r="W755" s="474"/>
      <c r="X755" s="474"/>
      <c r="Y755" s="474"/>
      <c r="Z755" s="474"/>
      <c r="AA755" s="474"/>
      <c r="AB755" s="474"/>
      <c r="AC755" s="474"/>
      <c r="AD755" s="474"/>
      <c r="AE755" s="474"/>
      <c r="AF755" s="474"/>
      <c r="AG755" s="474"/>
      <c r="AH755" s="474"/>
      <c r="AI755" s="474"/>
      <c r="AJ755" s="474"/>
      <c r="AK755" s="474"/>
      <c r="AL755" s="474"/>
      <c r="AM755" s="474"/>
      <c r="AN755" s="474"/>
      <c r="AO755" s="474"/>
      <c r="AP755" s="474"/>
      <c r="AQ755" s="474"/>
      <c r="AR755" s="474"/>
      <c r="AS755" s="474"/>
      <c r="AT755" s="474"/>
      <c r="AU755" s="474"/>
      <c r="AV755" s="474"/>
      <c r="AW755" s="474"/>
      <c r="AX755" s="474"/>
      <c r="AY755" s="474"/>
      <c r="AZ755" s="474"/>
      <c r="BA755" s="474"/>
      <c r="BB755" s="474"/>
      <c r="BC755" s="474"/>
      <c r="BD755" s="474"/>
      <c r="BE755" s="474"/>
      <c r="BF755" s="474"/>
      <c r="BG755" s="474"/>
      <c r="BH755" s="474"/>
      <c r="BI755" s="474"/>
      <c r="BJ755" s="474"/>
      <c r="BK755" s="474"/>
      <c r="BL755" s="474"/>
      <c r="BM755" s="474"/>
      <c r="BN755" s="474"/>
      <c r="BO755" s="474"/>
      <c r="BP755" s="474"/>
      <c r="BQ755" s="474"/>
      <c r="BR755" s="474"/>
      <c r="BS755" s="474"/>
      <c r="BT755" s="474"/>
      <c r="BU755" s="474"/>
      <c r="BV755" s="474"/>
      <c r="BW755" s="474"/>
      <c r="BX755" s="474"/>
      <c r="BY755" s="474"/>
      <c r="BZ755" s="474"/>
      <c r="CA755" s="474"/>
      <c r="CB755" s="474"/>
      <c r="CC755" s="474"/>
      <c r="CD755" s="474"/>
      <c r="CE755" s="474"/>
      <c r="CF755" s="474"/>
      <c r="CG755" s="474"/>
      <c r="CH755" s="474"/>
      <c r="CI755" s="474"/>
      <c r="CJ755" s="474"/>
      <c r="CK755" s="474"/>
      <c r="CL755" s="474"/>
      <c r="CM755" s="474"/>
      <c r="CN755" s="474"/>
      <c r="CO755" s="474"/>
      <c r="CP755" s="474"/>
      <c r="CQ755" s="474"/>
      <c r="CR755" s="474"/>
      <c r="CS755" s="474"/>
      <c r="CT755" s="474"/>
      <c r="CU755" s="474"/>
      <c r="CV755" s="474"/>
      <c r="CW755" s="474"/>
      <c r="CX755" s="474"/>
    </row>
    <row r="756" spans="1:102" x14ac:dyDescent="0.25">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c r="W756" s="474"/>
      <c r="X756" s="474"/>
      <c r="Y756" s="474"/>
      <c r="Z756" s="474"/>
      <c r="AA756" s="474"/>
      <c r="AB756" s="474"/>
      <c r="AC756" s="474"/>
      <c r="AD756" s="474"/>
      <c r="AE756" s="474"/>
      <c r="AF756" s="474"/>
      <c r="AG756" s="474"/>
      <c r="AH756" s="474"/>
      <c r="AI756" s="474"/>
      <c r="AJ756" s="474"/>
      <c r="AK756" s="474"/>
      <c r="AL756" s="474"/>
      <c r="AM756" s="474"/>
      <c r="AN756" s="474"/>
      <c r="AO756" s="474"/>
      <c r="AP756" s="474"/>
      <c r="AQ756" s="474"/>
      <c r="AR756" s="474"/>
      <c r="AS756" s="474"/>
      <c r="AT756" s="474"/>
      <c r="AU756" s="474"/>
      <c r="AV756" s="474"/>
      <c r="AW756" s="474"/>
      <c r="AX756" s="474"/>
      <c r="AY756" s="474"/>
      <c r="AZ756" s="474"/>
      <c r="BA756" s="474"/>
      <c r="BB756" s="474"/>
      <c r="BC756" s="474"/>
      <c r="BD756" s="474"/>
      <c r="BE756" s="474"/>
      <c r="BF756" s="474"/>
      <c r="BG756" s="474"/>
      <c r="BH756" s="474"/>
      <c r="BI756" s="474"/>
      <c r="BJ756" s="474"/>
      <c r="BK756" s="474"/>
      <c r="BL756" s="474"/>
      <c r="BM756" s="474"/>
      <c r="BN756" s="474"/>
      <c r="BO756" s="474"/>
      <c r="BP756" s="474"/>
      <c r="BQ756" s="474"/>
      <c r="BR756" s="474"/>
      <c r="BS756" s="474"/>
      <c r="BT756" s="474"/>
      <c r="BU756" s="474"/>
      <c r="BV756" s="474"/>
      <c r="BW756" s="474"/>
      <c r="BX756" s="474"/>
      <c r="BY756" s="474"/>
      <c r="BZ756" s="474"/>
      <c r="CA756" s="474"/>
      <c r="CB756" s="474"/>
      <c r="CC756" s="474"/>
      <c r="CD756" s="474"/>
      <c r="CE756" s="474"/>
      <c r="CF756" s="474"/>
      <c r="CG756" s="474"/>
      <c r="CH756" s="474"/>
      <c r="CI756" s="474"/>
      <c r="CJ756" s="474"/>
      <c r="CK756" s="474"/>
      <c r="CL756" s="474"/>
      <c r="CM756" s="474"/>
      <c r="CN756" s="474"/>
      <c r="CO756" s="474"/>
      <c r="CP756" s="474"/>
      <c r="CQ756" s="474"/>
      <c r="CR756" s="474"/>
      <c r="CS756" s="474"/>
      <c r="CT756" s="474"/>
      <c r="CU756" s="474"/>
      <c r="CV756" s="474"/>
      <c r="CW756" s="474"/>
      <c r="CX756" s="474"/>
    </row>
    <row r="757" spans="1:102" x14ac:dyDescent="0.25">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c r="W757" s="474"/>
      <c r="X757" s="474"/>
      <c r="Y757" s="474"/>
      <c r="Z757" s="474"/>
      <c r="AA757" s="474"/>
      <c r="AB757" s="474"/>
      <c r="AC757" s="474"/>
      <c r="AD757" s="474"/>
      <c r="AE757" s="474"/>
      <c r="AF757" s="474"/>
      <c r="AG757" s="474"/>
      <c r="AH757" s="474"/>
      <c r="AI757" s="474"/>
      <c r="AJ757" s="474"/>
      <c r="AK757" s="474"/>
      <c r="AL757" s="474"/>
      <c r="AM757" s="474"/>
      <c r="AN757" s="474"/>
      <c r="AO757" s="474"/>
      <c r="AP757" s="474"/>
      <c r="AQ757" s="474"/>
      <c r="AR757" s="474"/>
      <c r="AS757" s="474"/>
      <c r="AT757" s="474"/>
      <c r="AU757" s="474"/>
      <c r="AV757" s="474"/>
      <c r="AW757" s="474"/>
      <c r="AX757" s="474"/>
      <c r="AY757" s="474"/>
      <c r="AZ757" s="474"/>
      <c r="BA757" s="474"/>
      <c r="BB757" s="474"/>
      <c r="BC757" s="474"/>
      <c r="BD757" s="474"/>
      <c r="BE757" s="474"/>
      <c r="BF757" s="474"/>
      <c r="BG757" s="474"/>
      <c r="BH757" s="474"/>
      <c r="BI757" s="474"/>
      <c r="BJ757" s="474"/>
      <c r="BK757" s="474"/>
      <c r="BL757" s="474"/>
      <c r="BM757" s="474"/>
      <c r="BN757" s="474"/>
      <c r="BO757" s="474"/>
      <c r="BP757" s="474"/>
      <c r="BQ757" s="474"/>
      <c r="BR757" s="474"/>
      <c r="BS757" s="474"/>
      <c r="BT757" s="474"/>
      <c r="BU757" s="474"/>
      <c r="BV757" s="474"/>
      <c r="BW757" s="474"/>
      <c r="BX757" s="474"/>
      <c r="BY757" s="474"/>
      <c r="BZ757" s="474"/>
      <c r="CA757" s="474"/>
      <c r="CB757" s="474"/>
      <c r="CC757" s="474"/>
      <c r="CD757" s="474"/>
      <c r="CE757" s="474"/>
      <c r="CF757" s="474"/>
      <c r="CG757" s="474"/>
      <c r="CH757" s="474"/>
      <c r="CI757" s="474"/>
      <c r="CJ757" s="474"/>
      <c r="CK757" s="474"/>
      <c r="CL757" s="474"/>
      <c r="CM757" s="474"/>
      <c r="CN757" s="474"/>
      <c r="CO757" s="474"/>
      <c r="CP757" s="474"/>
      <c r="CQ757" s="474"/>
      <c r="CR757" s="474"/>
      <c r="CS757" s="474"/>
      <c r="CT757" s="474"/>
      <c r="CU757" s="474"/>
      <c r="CV757" s="474"/>
      <c r="CW757" s="474"/>
      <c r="CX757" s="474"/>
    </row>
    <row r="758" spans="1:102" x14ac:dyDescent="0.25">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c r="W758" s="474"/>
      <c r="X758" s="474"/>
      <c r="Y758" s="474"/>
      <c r="Z758" s="474"/>
      <c r="AA758" s="474"/>
      <c r="AB758" s="474"/>
      <c r="AC758" s="474"/>
      <c r="AD758" s="474"/>
      <c r="AE758" s="474"/>
      <c r="AF758" s="474"/>
      <c r="AG758" s="474"/>
      <c r="AH758" s="474"/>
      <c r="AI758" s="474"/>
      <c r="AJ758" s="474"/>
      <c r="AK758" s="474"/>
      <c r="AL758" s="474"/>
      <c r="AM758" s="474"/>
      <c r="AN758" s="474"/>
      <c r="AO758" s="474"/>
      <c r="AP758" s="474"/>
      <c r="AQ758" s="474"/>
      <c r="AR758" s="474"/>
      <c r="AS758" s="474"/>
      <c r="AT758" s="474"/>
      <c r="AU758" s="474"/>
      <c r="AV758" s="474"/>
      <c r="AW758" s="474"/>
      <c r="AX758" s="474"/>
      <c r="AY758" s="474"/>
      <c r="AZ758" s="474"/>
      <c r="BA758" s="474"/>
      <c r="BB758" s="474"/>
      <c r="BC758" s="474"/>
      <c r="BD758" s="474"/>
      <c r="BE758" s="474"/>
      <c r="BF758" s="474"/>
      <c r="BG758" s="474"/>
      <c r="BH758" s="474"/>
      <c r="BI758" s="474"/>
      <c r="BJ758" s="474"/>
      <c r="BK758" s="474"/>
      <c r="BL758" s="474"/>
      <c r="BM758" s="474"/>
      <c r="BN758" s="474"/>
      <c r="BO758" s="474"/>
      <c r="BP758" s="474"/>
      <c r="BQ758" s="474"/>
      <c r="BR758" s="474"/>
      <c r="BS758" s="474"/>
      <c r="BT758" s="474"/>
      <c r="BU758" s="474"/>
      <c r="BV758" s="474"/>
      <c r="BW758" s="474"/>
      <c r="BX758" s="474"/>
      <c r="BY758" s="474"/>
      <c r="BZ758" s="474"/>
      <c r="CA758" s="474"/>
      <c r="CB758" s="474"/>
      <c r="CC758" s="474"/>
      <c r="CD758" s="474"/>
      <c r="CE758" s="474"/>
      <c r="CF758" s="474"/>
      <c r="CG758" s="474"/>
      <c r="CH758" s="474"/>
      <c r="CI758" s="474"/>
      <c r="CJ758" s="474"/>
      <c r="CK758" s="474"/>
      <c r="CL758" s="474"/>
      <c r="CM758" s="474"/>
      <c r="CN758" s="474"/>
      <c r="CO758" s="474"/>
      <c r="CP758" s="474"/>
      <c r="CQ758" s="474"/>
      <c r="CR758" s="474"/>
      <c r="CS758" s="474"/>
      <c r="CT758" s="474"/>
      <c r="CU758" s="474"/>
      <c r="CV758" s="474"/>
      <c r="CW758" s="474"/>
      <c r="CX758" s="474"/>
    </row>
    <row r="759" spans="1:102" x14ac:dyDescent="0.25">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c r="W759" s="474"/>
      <c r="X759" s="474"/>
      <c r="Y759" s="474"/>
      <c r="Z759" s="474"/>
      <c r="AA759" s="474"/>
      <c r="AB759" s="474"/>
      <c r="AC759" s="474"/>
      <c r="AD759" s="474"/>
      <c r="AE759" s="474"/>
      <c r="AF759" s="474"/>
      <c r="AG759" s="474"/>
      <c r="AH759" s="474"/>
      <c r="AI759" s="474"/>
      <c r="AJ759" s="474"/>
      <c r="AK759" s="474"/>
      <c r="AL759" s="474"/>
      <c r="AM759" s="474"/>
      <c r="AN759" s="474"/>
      <c r="AO759" s="474"/>
      <c r="AP759" s="474"/>
      <c r="AQ759" s="474"/>
      <c r="AR759" s="474"/>
      <c r="AS759" s="474"/>
      <c r="AT759" s="474"/>
      <c r="AU759" s="474"/>
      <c r="AV759" s="474"/>
      <c r="AW759" s="474"/>
      <c r="AX759" s="474"/>
      <c r="AY759" s="474"/>
      <c r="AZ759" s="474"/>
      <c r="BA759" s="474"/>
      <c r="BB759" s="474"/>
      <c r="BC759" s="474"/>
      <c r="BD759" s="474"/>
      <c r="BE759" s="474"/>
      <c r="BF759" s="474"/>
      <c r="BG759" s="474"/>
      <c r="BH759" s="474"/>
      <c r="BI759" s="474"/>
      <c r="BJ759" s="474"/>
      <c r="BK759" s="474"/>
      <c r="BL759" s="474"/>
      <c r="BM759" s="474"/>
      <c r="BN759" s="474"/>
      <c r="BO759" s="474"/>
      <c r="BP759" s="474"/>
      <c r="BQ759" s="474"/>
      <c r="BR759" s="474"/>
      <c r="BS759" s="474"/>
      <c r="BT759" s="474"/>
      <c r="BU759" s="474"/>
      <c r="BV759" s="474"/>
      <c r="BW759" s="474"/>
      <c r="BX759" s="474"/>
      <c r="BY759" s="474"/>
      <c r="BZ759" s="474"/>
      <c r="CA759" s="474"/>
      <c r="CB759" s="474"/>
      <c r="CC759" s="474"/>
      <c r="CD759" s="474"/>
      <c r="CE759" s="474"/>
      <c r="CF759" s="474"/>
      <c r="CG759" s="474"/>
      <c r="CH759" s="474"/>
      <c r="CI759" s="474"/>
      <c r="CJ759" s="474"/>
      <c r="CK759" s="474"/>
      <c r="CL759" s="474"/>
      <c r="CM759" s="474"/>
      <c r="CN759" s="474"/>
      <c r="CO759" s="474"/>
      <c r="CP759" s="474"/>
      <c r="CQ759" s="474"/>
      <c r="CR759" s="474"/>
      <c r="CS759" s="474"/>
      <c r="CT759" s="474"/>
      <c r="CU759" s="474"/>
      <c r="CV759" s="474"/>
      <c r="CW759" s="474"/>
      <c r="CX759" s="474"/>
    </row>
    <row r="760" spans="1:102" x14ac:dyDescent="0.25">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c r="W760" s="474"/>
      <c r="X760" s="474"/>
      <c r="Y760" s="474"/>
      <c r="Z760" s="474"/>
      <c r="AA760" s="474"/>
      <c r="AB760" s="474"/>
      <c r="AC760" s="474"/>
      <c r="AD760" s="474"/>
      <c r="AE760" s="474"/>
      <c r="AF760" s="474"/>
      <c r="AG760" s="474"/>
      <c r="AH760" s="474"/>
      <c r="AI760" s="474"/>
      <c r="AJ760" s="474"/>
      <c r="AK760" s="474"/>
      <c r="AL760" s="474"/>
      <c r="AM760" s="474"/>
      <c r="AN760" s="474"/>
      <c r="AO760" s="474"/>
      <c r="AP760" s="474"/>
      <c r="AQ760" s="474"/>
      <c r="AR760" s="474"/>
      <c r="AS760" s="474"/>
      <c r="AT760" s="474"/>
      <c r="AU760" s="474"/>
      <c r="AV760" s="474"/>
      <c r="AW760" s="474"/>
      <c r="AX760" s="474"/>
      <c r="AY760" s="474"/>
      <c r="AZ760" s="474"/>
      <c r="BA760" s="474"/>
      <c r="BB760" s="474"/>
      <c r="BC760" s="474"/>
      <c r="BD760" s="474"/>
      <c r="BE760" s="474"/>
      <c r="BF760" s="474"/>
      <c r="BG760" s="474"/>
      <c r="BH760" s="474"/>
      <c r="BI760" s="474"/>
      <c r="BJ760" s="474"/>
      <c r="BK760" s="474"/>
      <c r="BL760" s="474"/>
      <c r="BM760" s="474"/>
      <c r="BN760" s="474"/>
      <c r="BO760" s="474"/>
      <c r="BP760" s="474"/>
      <c r="BQ760" s="474"/>
      <c r="BR760" s="474"/>
      <c r="BS760" s="474"/>
      <c r="BT760" s="474"/>
      <c r="BU760" s="474"/>
      <c r="BV760" s="474"/>
      <c r="BW760" s="474"/>
      <c r="BX760" s="474"/>
      <c r="BY760" s="474"/>
      <c r="BZ760" s="474"/>
      <c r="CA760" s="474"/>
      <c r="CB760" s="474"/>
      <c r="CC760" s="474"/>
      <c r="CD760" s="474"/>
      <c r="CE760" s="474"/>
      <c r="CF760" s="474"/>
      <c r="CG760" s="474"/>
      <c r="CH760" s="474"/>
      <c r="CI760" s="474"/>
      <c r="CJ760" s="474"/>
      <c r="CK760" s="474"/>
      <c r="CL760" s="474"/>
      <c r="CM760" s="474"/>
      <c r="CN760" s="474"/>
      <c r="CO760" s="474"/>
      <c r="CP760" s="474"/>
      <c r="CQ760" s="474"/>
      <c r="CR760" s="474"/>
      <c r="CS760" s="474"/>
      <c r="CT760" s="474"/>
      <c r="CU760" s="474"/>
      <c r="CV760" s="474"/>
      <c r="CW760" s="474"/>
      <c r="CX760" s="474"/>
    </row>
    <row r="761" spans="1:102" x14ac:dyDescent="0.25">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c r="W761" s="474"/>
      <c r="X761" s="474"/>
      <c r="Y761" s="474"/>
      <c r="Z761" s="474"/>
      <c r="AA761" s="474"/>
      <c r="AB761" s="474"/>
      <c r="AC761" s="474"/>
      <c r="AD761" s="474"/>
      <c r="AE761" s="474"/>
      <c r="AF761" s="474"/>
      <c r="AG761" s="474"/>
      <c r="AH761" s="474"/>
      <c r="AI761" s="474"/>
      <c r="AJ761" s="474"/>
      <c r="AK761" s="474"/>
      <c r="AL761" s="474"/>
      <c r="AM761" s="474"/>
      <c r="AN761" s="474"/>
      <c r="AO761" s="474"/>
      <c r="AP761" s="474"/>
      <c r="AQ761" s="474"/>
      <c r="AR761" s="474"/>
      <c r="AS761" s="474"/>
      <c r="AT761" s="474"/>
      <c r="AU761" s="474"/>
      <c r="AV761" s="474"/>
      <c r="AW761" s="474"/>
      <c r="AX761" s="474"/>
      <c r="AY761" s="474"/>
      <c r="AZ761" s="474"/>
      <c r="BA761" s="474"/>
      <c r="BB761" s="474"/>
      <c r="BC761" s="474"/>
      <c r="BD761" s="474"/>
      <c r="BE761" s="474"/>
      <c r="BF761" s="474"/>
      <c r="BG761" s="474"/>
      <c r="BH761" s="474"/>
      <c r="BI761" s="474"/>
      <c r="BJ761" s="474"/>
      <c r="BK761" s="474"/>
      <c r="BL761" s="474"/>
      <c r="BM761" s="474"/>
      <c r="BN761" s="474"/>
      <c r="BO761" s="474"/>
      <c r="BP761" s="474"/>
      <c r="BQ761" s="474"/>
      <c r="BR761" s="474"/>
      <c r="BS761" s="474"/>
      <c r="BT761" s="474"/>
      <c r="BU761" s="474"/>
      <c r="BV761" s="474"/>
      <c r="BW761" s="474"/>
      <c r="BX761" s="474"/>
      <c r="BY761" s="474"/>
      <c r="BZ761" s="474"/>
      <c r="CA761" s="474"/>
      <c r="CB761" s="474"/>
      <c r="CC761" s="474"/>
      <c r="CD761" s="474"/>
      <c r="CE761" s="474"/>
      <c r="CF761" s="474"/>
      <c r="CG761" s="474"/>
      <c r="CH761" s="474"/>
      <c r="CI761" s="474"/>
      <c r="CJ761" s="474"/>
      <c r="CK761" s="474"/>
      <c r="CL761" s="474"/>
      <c r="CM761" s="474"/>
      <c r="CN761" s="474"/>
      <c r="CO761" s="474"/>
      <c r="CP761" s="474"/>
      <c r="CQ761" s="474"/>
      <c r="CR761" s="474"/>
      <c r="CS761" s="474"/>
      <c r="CT761" s="474"/>
      <c r="CU761" s="474"/>
      <c r="CV761" s="474"/>
      <c r="CW761" s="474"/>
      <c r="CX761" s="474"/>
    </row>
    <row r="762" spans="1:102" x14ac:dyDescent="0.25">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c r="W762" s="474"/>
      <c r="X762" s="474"/>
      <c r="Y762" s="474"/>
      <c r="Z762" s="474"/>
      <c r="AA762" s="474"/>
      <c r="AB762" s="474"/>
      <c r="AC762" s="474"/>
      <c r="AD762" s="474"/>
      <c r="AE762" s="474"/>
      <c r="AF762" s="474"/>
      <c r="AG762" s="474"/>
      <c r="AH762" s="474"/>
      <c r="AI762" s="474"/>
      <c r="AJ762" s="474"/>
      <c r="AK762" s="474"/>
      <c r="AL762" s="474"/>
      <c r="AM762" s="474"/>
      <c r="AN762" s="474"/>
      <c r="AO762" s="474"/>
      <c r="AP762" s="474"/>
      <c r="AQ762" s="474"/>
      <c r="AR762" s="474"/>
      <c r="AS762" s="474"/>
      <c r="AT762" s="474"/>
      <c r="AU762" s="474"/>
      <c r="AV762" s="474"/>
      <c r="AW762" s="474"/>
      <c r="AX762" s="474"/>
      <c r="AY762" s="474"/>
      <c r="AZ762" s="474"/>
      <c r="BA762" s="474"/>
      <c r="BB762" s="474"/>
      <c r="BC762" s="474"/>
      <c r="BD762" s="474"/>
      <c r="BE762" s="474"/>
      <c r="BF762" s="474"/>
      <c r="BG762" s="474"/>
      <c r="BH762" s="474"/>
      <c r="BI762" s="474"/>
      <c r="BJ762" s="474"/>
      <c r="BK762" s="474"/>
      <c r="BL762" s="474"/>
      <c r="BM762" s="474"/>
      <c r="BN762" s="474"/>
      <c r="BO762" s="474"/>
      <c r="BP762" s="474"/>
      <c r="BQ762" s="474"/>
      <c r="BR762" s="474"/>
      <c r="BS762" s="474"/>
      <c r="BT762" s="474"/>
      <c r="BU762" s="474"/>
      <c r="BV762" s="474"/>
      <c r="BW762" s="474"/>
      <c r="BX762" s="474"/>
      <c r="BY762" s="474"/>
      <c r="BZ762" s="474"/>
      <c r="CA762" s="474"/>
      <c r="CB762" s="474"/>
      <c r="CC762" s="474"/>
      <c r="CD762" s="474"/>
      <c r="CE762" s="474"/>
      <c r="CF762" s="474"/>
      <c r="CG762" s="474"/>
      <c r="CH762" s="474"/>
      <c r="CI762" s="474"/>
      <c r="CJ762" s="474"/>
      <c r="CK762" s="474"/>
      <c r="CL762" s="474"/>
      <c r="CM762" s="474"/>
      <c r="CN762" s="474"/>
      <c r="CO762" s="474"/>
      <c r="CP762" s="474"/>
      <c r="CQ762" s="474"/>
      <c r="CR762" s="474"/>
      <c r="CS762" s="474"/>
      <c r="CT762" s="474"/>
      <c r="CU762" s="474"/>
      <c r="CV762" s="474"/>
      <c r="CW762" s="474"/>
      <c r="CX762" s="474"/>
    </row>
    <row r="763" spans="1:102" x14ac:dyDescent="0.25">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c r="W763" s="474"/>
      <c r="X763" s="474"/>
      <c r="Y763" s="474"/>
      <c r="Z763" s="474"/>
      <c r="AA763" s="474"/>
      <c r="AB763" s="474"/>
      <c r="AC763" s="474"/>
      <c r="AD763" s="474"/>
      <c r="AE763" s="474"/>
      <c r="AF763" s="474"/>
      <c r="AG763" s="474"/>
      <c r="AH763" s="474"/>
      <c r="AI763" s="474"/>
      <c r="AJ763" s="474"/>
      <c r="AK763" s="474"/>
      <c r="AL763" s="474"/>
      <c r="AM763" s="474"/>
      <c r="AN763" s="474"/>
      <c r="AO763" s="474"/>
      <c r="AP763" s="474"/>
      <c r="AQ763" s="474"/>
      <c r="AR763" s="474"/>
      <c r="AS763" s="474"/>
      <c r="AT763" s="474"/>
      <c r="AU763" s="474"/>
      <c r="AV763" s="474"/>
      <c r="AW763" s="474"/>
      <c r="AX763" s="474"/>
      <c r="AY763" s="474"/>
      <c r="AZ763" s="474"/>
      <c r="BA763" s="474"/>
      <c r="BB763" s="474"/>
      <c r="BC763" s="474"/>
      <c r="BD763" s="474"/>
      <c r="BE763" s="474"/>
      <c r="BF763" s="474"/>
      <c r="BG763" s="474"/>
      <c r="BH763" s="474"/>
      <c r="BI763" s="474"/>
      <c r="BJ763" s="474"/>
      <c r="BK763" s="474"/>
      <c r="BL763" s="474"/>
      <c r="BM763" s="474"/>
      <c r="BN763" s="474"/>
      <c r="BO763" s="474"/>
      <c r="BP763" s="474"/>
      <c r="BQ763" s="474"/>
      <c r="BR763" s="474"/>
      <c r="BS763" s="474"/>
      <c r="BT763" s="474"/>
      <c r="BU763" s="474"/>
      <c r="BV763" s="474"/>
      <c r="BW763" s="474"/>
      <c r="BX763" s="474"/>
      <c r="BY763" s="474"/>
      <c r="BZ763" s="474"/>
      <c r="CA763" s="474"/>
      <c r="CB763" s="474"/>
      <c r="CC763" s="474"/>
      <c r="CD763" s="474"/>
      <c r="CE763" s="474"/>
      <c r="CF763" s="474"/>
      <c r="CG763" s="474"/>
      <c r="CH763" s="474"/>
      <c r="CI763" s="474"/>
      <c r="CJ763" s="474"/>
      <c r="CK763" s="474"/>
      <c r="CL763" s="474"/>
      <c r="CM763" s="474"/>
      <c r="CN763" s="474"/>
      <c r="CO763" s="474"/>
      <c r="CP763" s="474"/>
      <c r="CQ763" s="474"/>
      <c r="CR763" s="474"/>
      <c r="CS763" s="474"/>
      <c r="CT763" s="474"/>
      <c r="CU763" s="474"/>
      <c r="CV763" s="474"/>
      <c r="CW763" s="474"/>
      <c r="CX763" s="474"/>
    </row>
    <row r="764" spans="1:102" x14ac:dyDescent="0.25">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c r="W764" s="474"/>
      <c r="X764" s="474"/>
      <c r="Y764" s="474"/>
      <c r="Z764" s="474"/>
      <c r="AA764" s="474"/>
      <c r="AB764" s="474"/>
      <c r="AC764" s="474"/>
      <c r="AD764" s="474"/>
      <c r="AE764" s="474"/>
      <c r="AF764" s="474"/>
      <c r="AG764" s="474"/>
      <c r="AH764" s="474"/>
      <c r="AI764" s="474"/>
      <c r="AJ764" s="474"/>
      <c r="AK764" s="474"/>
      <c r="AL764" s="474"/>
      <c r="AM764" s="474"/>
      <c r="AN764" s="474"/>
      <c r="AO764" s="474"/>
      <c r="AP764" s="474"/>
      <c r="AQ764" s="474"/>
      <c r="AR764" s="474"/>
      <c r="AS764" s="474"/>
      <c r="AT764" s="474"/>
      <c r="AU764" s="474"/>
      <c r="AV764" s="474"/>
      <c r="AW764" s="474"/>
      <c r="AX764" s="474"/>
      <c r="AY764" s="474"/>
      <c r="AZ764" s="474"/>
      <c r="BA764" s="474"/>
      <c r="BB764" s="474"/>
      <c r="BC764" s="474"/>
      <c r="BD764" s="474"/>
      <c r="BE764" s="474"/>
      <c r="BF764" s="474"/>
      <c r="BG764" s="474"/>
      <c r="BH764" s="474"/>
      <c r="BI764" s="474"/>
      <c r="BJ764" s="474"/>
      <c r="BK764" s="474"/>
      <c r="BL764" s="474"/>
      <c r="BM764" s="474"/>
      <c r="BN764" s="474"/>
      <c r="BO764" s="474"/>
      <c r="BP764" s="474"/>
      <c r="BQ764" s="474"/>
      <c r="BR764" s="474"/>
      <c r="BS764" s="474"/>
      <c r="BT764" s="474"/>
      <c r="BU764" s="474"/>
      <c r="BV764" s="474"/>
      <c r="BW764" s="474"/>
      <c r="BX764" s="474"/>
      <c r="BY764" s="474"/>
      <c r="BZ764" s="474"/>
      <c r="CA764" s="474"/>
      <c r="CB764" s="474"/>
      <c r="CC764" s="474"/>
      <c r="CD764" s="474"/>
      <c r="CE764" s="474"/>
      <c r="CF764" s="474"/>
      <c r="CG764" s="474"/>
      <c r="CH764" s="474"/>
      <c r="CI764" s="474"/>
      <c r="CJ764" s="474"/>
      <c r="CK764" s="474"/>
      <c r="CL764" s="474"/>
      <c r="CM764" s="474"/>
      <c r="CN764" s="474"/>
      <c r="CO764" s="474"/>
      <c r="CP764" s="474"/>
      <c r="CQ764" s="474"/>
      <c r="CR764" s="474"/>
      <c r="CS764" s="474"/>
      <c r="CT764" s="474"/>
      <c r="CU764" s="474"/>
      <c r="CV764" s="474"/>
      <c r="CW764" s="474"/>
      <c r="CX764" s="474"/>
    </row>
    <row r="765" spans="1:102" x14ac:dyDescent="0.25">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c r="W765" s="474"/>
      <c r="X765" s="474"/>
      <c r="Y765" s="474"/>
      <c r="Z765" s="474"/>
      <c r="AA765" s="474"/>
      <c r="AB765" s="474"/>
      <c r="AC765" s="474"/>
      <c r="AD765" s="474"/>
      <c r="AE765" s="474"/>
      <c r="AF765" s="474"/>
      <c r="AG765" s="474"/>
      <c r="AH765" s="474"/>
      <c r="AI765" s="474"/>
      <c r="AJ765" s="474"/>
      <c r="AK765" s="474"/>
      <c r="AL765" s="474"/>
      <c r="AM765" s="474"/>
      <c r="AN765" s="474"/>
      <c r="AO765" s="474"/>
      <c r="AP765" s="474"/>
      <c r="AQ765" s="474"/>
      <c r="AR765" s="474"/>
      <c r="AS765" s="474"/>
      <c r="AT765" s="474"/>
      <c r="AU765" s="474"/>
      <c r="AV765" s="474"/>
      <c r="AW765" s="474"/>
      <c r="AX765" s="474"/>
      <c r="AY765" s="474"/>
      <c r="AZ765" s="474"/>
      <c r="BA765" s="474"/>
      <c r="BB765" s="474"/>
      <c r="BC765" s="474"/>
      <c r="BD765" s="474"/>
      <c r="BE765" s="474"/>
      <c r="BF765" s="474"/>
      <c r="BG765" s="474"/>
      <c r="BH765" s="474"/>
      <c r="BI765" s="474"/>
      <c r="BJ765" s="474"/>
      <c r="BK765" s="474"/>
      <c r="BL765" s="474"/>
      <c r="BM765" s="474"/>
      <c r="BN765" s="474"/>
      <c r="BO765" s="474"/>
      <c r="BP765" s="474"/>
      <c r="BQ765" s="474"/>
      <c r="BR765" s="474"/>
      <c r="BS765" s="474"/>
      <c r="BT765" s="474"/>
      <c r="BU765" s="474"/>
      <c r="BV765" s="474"/>
      <c r="BW765" s="474"/>
      <c r="BX765" s="474"/>
      <c r="BY765" s="474"/>
      <c r="BZ765" s="474"/>
      <c r="CA765" s="474"/>
      <c r="CB765" s="474"/>
      <c r="CC765" s="474"/>
      <c r="CD765" s="474"/>
      <c r="CE765" s="474"/>
      <c r="CF765" s="474"/>
      <c r="CG765" s="474"/>
      <c r="CH765" s="474"/>
      <c r="CI765" s="474"/>
      <c r="CJ765" s="474"/>
      <c r="CK765" s="474"/>
      <c r="CL765" s="474"/>
      <c r="CM765" s="474"/>
      <c r="CN765" s="474"/>
      <c r="CO765" s="474"/>
      <c r="CP765" s="474"/>
      <c r="CQ765" s="474"/>
      <c r="CR765" s="474"/>
      <c r="CS765" s="474"/>
      <c r="CT765" s="474"/>
      <c r="CU765" s="474"/>
      <c r="CV765" s="474"/>
      <c r="CW765" s="474"/>
      <c r="CX765" s="474"/>
    </row>
    <row r="766" spans="1:102" x14ac:dyDescent="0.25">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c r="W766" s="474"/>
      <c r="X766" s="474"/>
      <c r="Y766" s="474"/>
      <c r="Z766" s="474"/>
      <c r="AA766" s="474"/>
      <c r="AB766" s="474"/>
      <c r="AC766" s="474"/>
      <c r="AD766" s="474"/>
      <c r="AE766" s="474"/>
      <c r="AF766" s="474"/>
      <c r="AG766" s="474"/>
      <c r="AH766" s="474"/>
      <c r="AI766" s="474"/>
      <c r="AJ766" s="474"/>
      <c r="AK766" s="474"/>
      <c r="AL766" s="474"/>
      <c r="AM766" s="474"/>
      <c r="AN766" s="474"/>
      <c r="AO766" s="474"/>
      <c r="AP766" s="474"/>
      <c r="AQ766" s="474"/>
      <c r="AR766" s="474"/>
      <c r="AS766" s="474"/>
      <c r="AT766" s="474"/>
      <c r="AU766" s="474"/>
      <c r="AV766" s="474"/>
      <c r="AW766" s="474"/>
      <c r="AX766" s="474"/>
      <c r="AY766" s="474"/>
      <c r="AZ766" s="474"/>
      <c r="BA766" s="474"/>
      <c r="BB766" s="474"/>
      <c r="BC766" s="474"/>
      <c r="BD766" s="474"/>
      <c r="BE766" s="474"/>
      <c r="BF766" s="474"/>
      <c r="BG766" s="474"/>
      <c r="BH766" s="474"/>
      <c r="BI766" s="474"/>
      <c r="BJ766" s="474"/>
      <c r="BK766" s="474"/>
      <c r="BL766" s="474"/>
      <c r="BM766" s="474"/>
      <c r="BN766" s="474"/>
      <c r="BO766" s="474"/>
      <c r="BP766" s="474"/>
      <c r="BQ766" s="474"/>
      <c r="BR766" s="474"/>
      <c r="BS766" s="474"/>
      <c r="BT766" s="474"/>
      <c r="BU766" s="474"/>
      <c r="BV766" s="474"/>
      <c r="BW766" s="474"/>
      <c r="BX766" s="474"/>
      <c r="BY766" s="474"/>
      <c r="BZ766" s="474"/>
      <c r="CA766" s="474"/>
      <c r="CB766" s="474"/>
      <c r="CC766" s="474"/>
      <c r="CD766" s="474"/>
      <c r="CE766" s="474"/>
      <c r="CF766" s="474"/>
      <c r="CG766" s="474"/>
      <c r="CH766" s="474"/>
      <c r="CI766" s="474"/>
      <c r="CJ766" s="474"/>
      <c r="CK766" s="474"/>
      <c r="CL766" s="474"/>
      <c r="CM766" s="474"/>
      <c r="CN766" s="474"/>
      <c r="CO766" s="474"/>
      <c r="CP766" s="474"/>
      <c r="CQ766" s="474"/>
      <c r="CR766" s="474"/>
      <c r="CS766" s="474"/>
      <c r="CT766" s="474"/>
      <c r="CU766" s="474"/>
      <c r="CV766" s="474"/>
      <c r="CW766" s="474"/>
      <c r="CX766" s="474"/>
    </row>
    <row r="767" spans="1:102" x14ac:dyDescent="0.25">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c r="W767" s="474"/>
      <c r="X767" s="474"/>
      <c r="Y767" s="474"/>
      <c r="Z767" s="474"/>
      <c r="AA767" s="474"/>
      <c r="AB767" s="474"/>
      <c r="AC767" s="474"/>
      <c r="AD767" s="474"/>
      <c r="AE767" s="474"/>
      <c r="AF767" s="474"/>
      <c r="AG767" s="474"/>
      <c r="AH767" s="474"/>
      <c r="AI767" s="474"/>
      <c r="AJ767" s="474"/>
      <c r="AK767" s="474"/>
      <c r="AL767" s="474"/>
      <c r="AM767" s="474"/>
      <c r="AN767" s="474"/>
      <c r="AO767" s="474"/>
      <c r="AP767" s="474"/>
      <c r="AQ767" s="474"/>
      <c r="AR767" s="474"/>
      <c r="AS767" s="474"/>
      <c r="AT767" s="474"/>
      <c r="AU767" s="474"/>
      <c r="AV767" s="474"/>
      <c r="AW767" s="474"/>
      <c r="AX767" s="474"/>
      <c r="AY767" s="474"/>
      <c r="AZ767" s="474"/>
      <c r="BA767" s="474"/>
      <c r="BB767" s="474"/>
      <c r="BC767" s="474"/>
      <c r="BD767" s="474"/>
      <c r="BE767" s="474"/>
      <c r="BF767" s="474"/>
      <c r="BG767" s="474"/>
      <c r="BH767" s="474"/>
      <c r="BI767" s="474"/>
      <c r="BJ767" s="474"/>
      <c r="BK767" s="474"/>
      <c r="BL767" s="474"/>
      <c r="BM767" s="474"/>
      <c r="BN767" s="474"/>
      <c r="BO767" s="474"/>
      <c r="BP767" s="474"/>
      <c r="BQ767" s="474"/>
      <c r="BR767" s="474"/>
      <c r="BS767" s="474"/>
      <c r="BT767" s="474"/>
      <c r="BU767" s="474"/>
      <c r="BV767" s="474"/>
      <c r="BW767" s="474"/>
      <c r="BX767" s="474"/>
      <c r="BY767" s="474"/>
      <c r="BZ767" s="474"/>
      <c r="CA767" s="474"/>
      <c r="CB767" s="474"/>
      <c r="CC767" s="474"/>
      <c r="CD767" s="474"/>
      <c r="CE767" s="474"/>
      <c r="CF767" s="474"/>
      <c r="CG767" s="474"/>
      <c r="CH767" s="474"/>
      <c r="CI767" s="474"/>
      <c r="CJ767" s="474"/>
      <c r="CK767" s="474"/>
      <c r="CL767" s="474"/>
      <c r="CM767" s="474"/>
      <c r="CN767" s="474"/>
      <c r="CO767" s="474"/>
      <c r="CP767" s="474"/>
      <c r="CQ767" s="474"/>
      <c r="CR767" s="474"/>
      <c r="CS767" s="474"/>
      <c r="CT767" s="474"/>
      <c r="CU767" s="474"/>
      <c r="CV767" s="474"/>
      <c r="CW767" s="474"/>
      <c r="CX767" s="474"/>
    </row>
    <row r="768" spans="1:102" x14ac:dyDescent="0.25">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c r="W768" s="474"/>
      <c r="X768" s="474"/>
      <c r="Y768" s="474"/>
      <c r="Z768" s="474"/>
      <c r="AA768" s="474"/>
      <c r="AB768" s="474"/>
      <c r="AC768" s="474"/>
      <c r="AD768" s="474"/>
      <c r="AE768" s="474"/>
      <c r="AF768" s="474"/>
      <c r="AG768" s="474"/>
      <c r="AH768" s="474"/>
      <c r="AI768" s="474"/>
      <c r="AJ768" s="474"/>
      <c r="AK768" s="474"/>
      <c r="AL768" s="474"/>
      <c r="AM768" s="474"/>
      <c r="AN768" s="474"/>
      <c r="AO768" s="474"/>
      <c r="AP768" s="474"/>
      <c r="AQ768" s="474"/>
      <c r="AR768" s="474"/>
      <c r="AS768" s="474"/>
      <c r="AT768" s="474"/>
      <c r="AU768" s="474"/>
      <c r="AV768" s="474"/>
      <c r="AW768" s="474"/>
      <c r="AX768" s="474"/>
      <c r="AY768" s="474"/>
      <c r="AZ768" s="474"/>
      <c r="BA768" s="474"/>
      <c r="BB768" s="474"/>
      <c r="BC768" s="474"/>
      <c r="BD768" s="474"/>
      <c r="BE768" s="474"/>
      <c r="BF768" s="474"/>
      <c r="BG768" s="474"/>
      <c r="BH768" s="474"/>
      <c r="BI768" s="474"/>
      <c r="BJ768" s="474"/>
      <c r="BK768" s="474"/>
      <c r="BL768" s="474"/>
      <c r="BM768" s="474"/>
      <c r="BN768" s="474"/>
      <c r="BO768" s="474"/>
      <c r="BP768" s="474"/>
      <c r="BQ768" s="474"/>
      <c r="BR768" s="474"/>
      <c r="BS768" s="474"/>
      <c r="BT768" s="474"/>
      <c r="BU768" s="474"/>
      <c r="BV768" s="474"/>
      <c r="BW768" s="474"/>
      <c r="BX768" s="474"/>
      <c r="BY768" s="474"/>
      <c r="BZ768" s="474"/>
      <c r="CA768" s="474"/>
      <c r="CB768" s="474"/>
      <c r="CC768" s="474"/>
      <c r="CD768" s="474"/>
      <c r="CE768" s="474"/>
      <c r="CF768" s="474"/>
      <c r="CG768" s="474"/>
      <c r="CH768" s="474"/>
      <c r="CI768" s="474"/>
      <c r="CJ768" s="474"/>
      <c r="CK768" s="474"/>
      <c r="CL768" s="474"/>
      <c r="CM768" s="474"/>
      <c r="CN768" s="474"/>
      <c r="CO768" s="474"/>
      <c r="CP768" s="474"/>
      <c r="CQ768" s="474"/>
      <c r="CR768" s="474"/>
      <c r="CS768" s="474"/>
      <c r="CT768" s="474"/>
      <c r="CU768" s="474"/>
      <c r="CV768" s="474"/>
      <c r="CW768" s="474"/>
      <c r="CX768" s="474"/>
    </row>
    <row r="769" spans="1:102" x14ac:dyDescent="0.25">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c r="W769" s="474"/>
      <c r="X769" s="474"/>
      <c r="Y769" s="474"/>
      <c r="Z769" s="474"/>
      <c r="AA769" s="474"/>
      <c r="AB769" s="474"/>
      <c r="AC769" s="474"/>
      <c r="AD769" s="474"/>
      <c r="AE769" s="474"/>
      <c r="AF769" s="474"/>
      <c r="AG769" s="474"/>
      <c r="AH769" s="474"/>
      <c r="AI769" s="474"/>
      <c r="AJ769" s="474"/>
      <c r="AK769" s="474"/>
      <c r="AL769" s="474"/>
      <c r="AM769" s="474"/>
      <c r="AN769" s="474"/>
      <c r="AO769" s="474"/>
      <c r="AP769" s="474"/>
      <c r="AQ769" s="474"/>
      <c r="AR769" s="474"/>
      <c r="AS769" s="474"/>
      <c r="AT769" s="474"/>
      <c r="AU769" s="474"/>
      <c r="AV769" s="474"/>
      <c r="AW769" s="474"/>
      <c r="AX769" s="474"/>
      <c r="AY769" s="474"/>
      <c r="AZ769" s="474"/>
      <c r="BA769" s="474"/>
      <c r="BB769" s="474"/>
      <c r="BC769" s="474"/>
      <c r="BD769" s="474"/>
      <c r="BE769" s="474"/>
      <c r="BF769" s="474"/>
      <c r="BG769" s="474"/>
      <c r="BH769" s="474"/>
      <c r="BI769" s="474"/>
      <c r="BJ769" s="474"/>
      <c r="BK769" s="474"/>
      <c r="BL769" s="474"/>
      <c r="BM769" s="474"/>
      <c r="BN769" s="474"/>
      <c r="BO769" s="474"/>
      <c r="BP769" s="474"/>
      <c r="BQ769" s="474"/>
      <c r="BR769" s="474"/>
      <c r="BS769" s="474"/>
      <c r="BT769" s="474"/>
      <c r="BU769" s="474"/>
      <c r="BV769" s="474"/>
      <c r="BW769" s="474"/>
      <c r="BX769" s="474"/>
      <c r="BY769" s="474"/>
      <c r="BZ769" s="474"/>
      <c r="CA769" s="474"/>
      <c r="CB769" s="474"/>
      <c r="CC769" s="474"/>
      <c r="CD769" s="474"/>
      <c r="CE769" s="474"/>
      <c r="CF769" s="474"/>
      <c r="CG769" s="474"/>
      <c r="CH769" s="474"/>
      <c r="CI769" s="474"/>
      <c r="CJ769" s="474"/>
      <c r="CK769" s="474"/>
      <c r="CL769" s="474"/>
      <c r="CM769" s="474"/>
      <c r="CN769" s="474"/>
      <c r="CO769" s="474"/>
      <c r="CP769" s="474"/>
      <c r="CQ769" s="474"/>
      <c r="CR769" s="474"/>
      <c r="CS769" s="474"/>
      <c r="CT769" s="474"/>
      <c r="CU769" s="474"/>
      <c r="CV769" s="474"/>
      <c r="CW769" s="474"/>
      <c r="CX769" s="474"/>
    </row>
    <row r="770" spans="1:102" x14ac:dyDescent="0.25">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c r="W770" s="474"/>
      <c r="X770" s="474"/>
      <c r="Y770" s="474"/>
      <c r="Z770" s="474"/>
      <c r="AA770" s="474"/>
      <c r="AB770" s="474"/>
      <c r="AC770" s="474"/>
      <c r="AD770" s="474"/>
      <c r="AE770" s="474"/>
      <c r="AF770" s="474"/>
      <c r="AG770" s="474"/>
      <c r="AH770" s="474"/>
      <c r="AI770" s="474"/>
      <c r="AJ770" s="474"/>
      <c r="AK770" s="474"/>
      <c r="AL770" s="474"/>
      <c r="AM770" s="474"/>
      <c r="AN770" s="474"/>
      <c r="AO770" s="474"/>
      <c r="AP770" s="474"/>
      <c r="AQ770" s="474"/>
      <c r="AR770" s="474"/>
      <c r="AS770" s="474"/>
      <c r="AT770" s="474"/>
      <c r="AU770" s="474"/>
      <c r="AV770" s="474"/>
      <c r="AW770" s="474"/>
      <c r="AX770" s="474"/>
      <c r="AY770" s="474"/>
      <c r="AZ770" s="474"/>
      <c r="BA770" s="474"/>
      <c r="BB770" s="474"/>
      <c r="BC770" s="474"/>
      <c r="BD770" s="474"/>
      <c r="BE770" s="474"/>
      <c r="BF770" s="474"/>
      <c r="BG770" s="474"/>
      <c r="BH770" s="474"/>
      <c r="BI770" s="474"/>
      <c r="BJ770" s="474"/>
      <c r="BK770" s="474"/>
      <c r="BL770" s="474"/>
      <c r="BM770" s="474"/>
      <c r="BN770" s="474"/>
      <c r="BO770" s="474"/>
      <c r="BP770" s="474"/>
      <c r="BQ770" s="474"/>
      <c r="BR770" s="474"/>
      <c r="BS770" s="474"/>
      <c r="BT770" s="474"/>
      <c r="BU770" s="474"/>
      <c r="BV770" s="474"/>
      <c r="BW770" s="474"/>
      <c r="BX770" s="474"/>
      <c r="BY770" s="474"/>
      <c r="BZ770" s="474"/>
      <c r="CA770" s="474"/>
      <c r="CB770" s="474"/>
      <c r="CC770" s="474"/>
      <c r="CD770" s="474"/>
      <c r="CE770" s="474"/>
      <c r="CF770" s="474"/>
      <c r="CG770" s="474"/>
      <c r="CH770" s="474"/>
      <c r="CI770" s="474"/>
      <c r="CJ770" s="474"/>
      <c r="CK770" s="474"/>
      <c r="CL770" s="474"/>
      <c r="CM770" s="474"/>
      <c r="CN770" s="474"/>
      <c r="CO770" s="474"/>
      <c r="CP770" s="474"/>
      <c r="CQ770" s="474"/>
      <c r="CR770" s="474"/>
      <c r="CS770" s="474"/>
      <c r="CT770" s="474"/>
      <c r="CU770" s="474"/>
      <c r="CV770" s="474"/>
      <c r="CW770" s="474"/>
      <c r="CX770" s="474"/>
    </row>
    <row r="771" spans="1:102" x14ac:dyDescent="0.25">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c r="W771" s="474"/>
      <c r="X771" s="474"/>
      <c r="Y771" s="474"/>
      <c r="Z771" s="474"/>
      <c r="AA771" s="474"/>
      <c r="AB771" s="474"/>
      <c r="AC771" s="474"/>
      <c r="AD771" s="474"/>
      <c r="AE771" s="474"/>
      <c r="AF771" s="474"/>
      <c r="AG771" s="474"/>
      <c r="AH771" s="474"/>
      <c r="AI771" s="474"/>
      <c r="AJ771" s="474"/>
      <c r="AK771" s="474"/>
      <c r="AL771" s="474"/>
      <c r="AM771" s="474"/>
      <c r="AN771" s="474"/>
      <c r="AO771" s="474"/>
      <c r="AP771" s="474"/>
      <c r="AQ771" s="474"/>
      <c r="AR771" s="474"/>
      <c r="AS771" s="474"/>
      <c r="AT771" s="474"/>
      <c r="AU771" s="474"/>
      <c r="AV771" s="474"/>
      <c r="AW771" s="474"/>
      <c r="AX771" s="474"/>
      <c r="AY771" s="474"/>
      <c r="AZ771" s="474"/>
      <c r="BA771" s="474"/>
      <c r="BB771" s="474"/>
      <c r="BC771" s="474"/>
      <c r="BD771" s="474"/>
      <c r="BE771" s="474"/>
      <c r="BF771" s="474"/>
      <c r="BG771" s="474"/>
      <c r="BH771" s="474"/>
      <c r="BI771" s="474"/>
      <c r="BJ771" s="474"/>
      <c r="BK771" s="474"/>
      <c r="BL771" s="474"/>
      <c r="BM771" s="474"/>
      <c r="BN771" s="474"/>
      <c r="BO771" s="474"/>
      <c r="BP771" s="474"/>
      <c r="BQ771" s="474"/>
      <c r="BR771" s="474"/>
      <c r="BS771" s="474"/>
      <c r="BT771" s="474"/>
      <c r="BU771" s="474"/>
      <c r="BV771" s="474"/>
      <c r="BW771" s="474"/>
      <c r="BX771" s="474"/>
      <c r="BY771" s="474"/>
      <c r="BZ771" s="474"/>
      <c r="CA771" s="474"/>
      <c r="CB771" s="474"/>
      <c r="CC771" s="474"/>
      <c r="CD771" s="474"/>
      <c r="CE771" s="474"/>
      <c r="CF771" s="474"/>
      <c r="CG771" s="474"/>
      <c r="CH771" s="474"/>
      <c r="CI771" s="474"/>
      <c r="CJ771" s="474"/>
      <c r="CK771" s="474"/>
      <c r="CL771" s="474"/>
      <c r="CM771" s="474"/>
      <c r="CN771" s="474"/>
      <c r="CO771" s="474"/>
      <c r="CP771" s="474"/>
      <c r="CQ771" s="474"/>
      <c r="CR771" s="474"/>
      <c r="CS771" s="474"/>
      <c r="CT771" s="474"/>
      <c r="CU771" s="474"/>
      <c r="CV771" s="474"/>
      <c r="CW771" s="474"/>
      <c r="CX771" s="474"/>
    </row>
    <row r="772" spans="1:102" x14ac:dyDescent="0.25">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c r="W772" s="474"/>
      <c r="X772" s="474"/>
      <c r="Y772" s="474"/>
      <c r="Z772" s="474"/>
      <c r="AA772" s="474"/>
      <c r="AB772" s="474"/>
      <c r="AC772" s="474"/>
      <c r="AD772" s="474"/>
      <c r="AE772" s="474"/>
      <c r="AF772" s="474"/>
      <c r="AG772" s="474"/>
      <c r="AH772" s="474"/>
      <c r="AI772" s="474"/>
      <c r="AJ772" s="474"/>
      <c r="AK772" s="474"/>
      <c r="AL772" s="474"/>
      <c r="AM772" s="474"/>
      <c r="AN772" s="474"/>
      <c r="AO772" s="474"/>
      <c r="AP772" s="474"/>
      <c r="AQ772" s="474"/>
      <c r="AR772" s="474"/>
      <c r="AS772" s="474"/>
      <c r="AT772" s="474"/>
      <c r="AU772" s="474"/>
      <c r="AV772" s="474"/>
      <c r="AW772" s="474"/>
      <c r="AX772" s="474"/>
      <c r="AY772" s="474"/>
      <c r="AZ772" s="474"/>
      <c r="BA772" s="474"/>
      <c r="BB772" s="474"/>
      <c r="BC772" s="474"/>
      <c r="BD772" s="474"/>
      <c r="BE772" s="474"/>
      <c r="BF772" s="474"/>
      <c r="BG772" s="474"/>
      <c r="BH772" s="474"/>
      <c r="BI772" s="474"/>
      <c r="BJ772" s="474"/>
      <c r="BK772" s="474"/>
      <c r="BL772" s="474"/>
      <c r="BM772" s="474"/>
      <c r="BN772" s="474"/>
      <c r="BO772" s="474"/>
      <c r="BP772" s="474"/>
      <c r="BQ772" s="474"/>
      <c r="BR772" s="474"/>
      <c r="BS772" s="474"/>
      <c r="BT772" s="474"/>
      <c r="BU772" s="474"/>
      <c r="BV772" s="474"/>
      <c r="BW772" s="474"/>
      <c r="BX772" s="474"/>
      <c r="BY772" s="474"/>
      <c r="BZ772" s="474"/>
      <c r="CA772" s="474"/>
      <c r="CB772" s="474"/>
      <c r="CC772" s="474"/>
      <c r="CD772" s="474"/>
      <c r="CE772" s="474"/>
      <c r="CF772" s="474"/>
      <c r="CG772" s="474"/>
      <c r="CH772" s="474"/>
      <c r="CI772" s="474"/>
      <c r="CJ772" s="474"/>
      <c r="CK772" s="474"/>
      <c r="CL772" s="474"/>
      <c r="CM772" s="474"/>
      <c r="CN772" s="474"/>
      <c r="CO772" s="474"/>
      <c r="CP772" s="474"/>
      <c r="CQ772" s="474"/>
      <c r="CR772" s="474"/>
      <c r="CS772" s="474"/>
      <c r="CT772" s="474"/>
      <c r="CU772" s="474"/>
      <c r="CV772" s="474"/>
      <c r="CW772" s="474"/>
      <c r="CX772" s="474"/>
    </row>
    <row r="773" spans="1:102" x14ac:dyDescent="0.25">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c r="W773" s="474"/>
      <c r="X773" s="474"/>
      <c r="Y773" s="474"/>
      <c r="Z773" s="474"/>
      <c r="AA773" s="474"/>
      <c r="AB773" s="474"/>
      <c r="AC773" s="474"/>
      <c r="AD773" s="474"/>
      <c r="AE773" s="474"/>
      <c r="AF773" s="474"/>
      <c r="AG773" s="474"/>
      <c r="AH773" s="474"/>
      <c r="AI773" s="474"/>
      <c r="AJ773" s="474"/>
      <c r="AK773" s="474"/>
      <c r="AL773" s="474"/>
      <c r="AM773" s="474"/>
      <c r="AN773" s="474"/>
      <c r="AO773" s="474"/>
      <c r="AP773" s="474"/>
      <c r="AQ773" s="474"/>
      <c r="AR773" s="474"/>
      <c r="AS773" s="474"/>
      <c r="AT773" s="474"/>
      <c r="AU773" s="474"/>
      <c r="AV773" s="474"/>
      <c r="AW773" s="474"/>
      <c r="AX773" s="474"/>
      <c r="AY773" s="474"/>
      <c r="AZ773" s="474"/>
      <c r="BA773" s="474"/>
      <c r="BB773" s="474"/>
      <c r="BC773" s="474"/>
      <c r="BD773" s="474"/>
      <c r="BE773" s="474"/>
      <c r="BF773" s="474"/>
      <c r="BG773" s="474"/>
      <c r="BH773" s="474"/>
      <c r="BI773" s="474"/>
      <c r="BJ773" s="474"/>
      <c r="BK773" s="474"/>
      <c r="BL773" s="474"/>
      <c r="BM773" s="474"/>
      <c r="BN773" s="474"/>
      <c r="BO773" s="474"/>
      <c r="BP773" s="474"/>
      <c r="BQ773" s="474"/>
      <c r="BR773" s="474"/>
      <c r="BS773" s="474"/>
      <c r="BT773" s="474"/>
      <c r="BU773" s="474"/>
      <c r="BV773" s="474"/>
      <c r="BW773" s="474"/>
      <c r="BX773" s="474"/>
      <c r="BY773" s="474"/>
      <c r="BZ773" s="474"/>
      <c r="CA773" s="474"/>
      <c r="CB773" s="474"/>
      <c r="CC773" s="474"/>
      <c r="CD773" s="474"/>
      <c r="CE773" s="474"/>
      <c r="CF773" s="474"/>
      <c r="CG773" s="474"/>
      <c r="CH773" s="474"/>
      <c r="CI773" s="474"/>
      <c r="CJ773" s="474"/>
      <c r="CK773" s="474"/>
      <c r="CL773" s="474"/>
      <c r="CM773" s="474"/>
      <c r="CN773" s="474"/>
      <c r="CO773" s="474"/>
      <c r="CP773" s="474"/>
      <c r="CQ773" s="474"/>
      <c r="CR773" s="474"/>
      <c r="CS773" s="474"/>
      <c r="CT773" s="474"/>
      <c r="CU773" s="474"/>
      <c r="CV773" s="474"/>
      <c r="CW773" s="474"/>
      <c r="CX773" s="474"/>
    </row>
    <row r="774" spans="1:102" x14ac:dyDescent="0.25">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c r="W774" s="474"/>
      <c r="X774" s="474"/>
      <c r="Y774" s="474"/>
      <c r="Z774" s="474"/>
      <c r="AA774" s="474"/>
      <c r="AB774" s="474"/>
      <c r="AC774" s="474"/>
      <c r="AD774" s="474"/>
      <c r="AE774" s="474"/>
      <c r="AF774" s="474"/>
      <c r="AG774" s="474"/>
      <c r="AH774" s="474"/>
      <c r="AI774" s="474"/>
      <c r="AJ774" s="474"/>
      <c r="AK774" s="474"/>
      <c r="AL774" s="474"/>
      <c r="AM774" s="474"/>
      <c r="AN774" s="474"/>
      <c r="AO774" s="474"/>
      <c r="AP774" s="474"/>
      <c r="AQ774" s="474"/>
      <c r="AR774" s="474"/>
      <c r="AS774" s="474"/>
      <c r="AT774" s="474"/>
      <c r="AU774" s="474"/>
      <c r="AV774" s="474"/>
      <c r="AW774" s="474"/>
      <c r="AX774" s="474"/>
      <c r="AY774" s="474"/>
      <c r="AZ774" s="474"/>
      <c r="BA774" s="474"/>
      <c r="BB774" s="474"/>
      <c r="BC774" s="474"/>
      <c r="BD774" s="474"/>
      <c r="BE774" s="474"/>
      <c r="BF774" s="474"/>
      <c r="BG774" s="474"/>
      <c r="BH774" s="474"/>
      <c r="BI774" s="474"/>
      <c r="BJ774" s="474"/>
      <c r="BK774" s="474"/>
      <c r="BL774" s="474"/>
      <c r="BM774" s="474"/>
      <c r="BN774" s="474"/>
      <c r="BO774" s="474"/>
      <c r="BP774" s="474"/>
      <c r="BQ774" s="474"/>
      <c r="BR774" s="474"/>
      <c r="BS774" s="474"/>
      <c r="BT774" s="474"/>
      <c r="BU774" s="474"/>
      <c r="BV774" s="474"/>
      <c r="BW774" s="474"/>
      <c r="BX774" s="474"/>
      <c r="BY774" s="474"/>
      <c r="BZ774" s="474"/>
      <c r="CA774" s="474"/>
      <c r="CB774" s="474"/>
      <c r="CC774" s="474"/>
      <c r="CD774" s="474"/>
      <c r="CE774" s="474"/>
      <c r="CF774" s="474"/>
      <c r="CG774" s="474"/>
      <c r="CH774" s="474"/>
      <c r="CI774" s="474"/>
      <c r="CJ774" s="474"/>
      <c r="CK774" s="474"/>
      <c r="CL774" s="474"/>
      <c r="CM774" s="474"/>
      <c r="CN774" s="474"/>
      <c r="CO774" s="474"/>
      <c r="CP774" s="474"/>
      <c r="CQ774" s="474"/>
      <c r="CR774" s="474"/>
      <c r="CS774" s="474"/>
      <c r="CT774" s="474"/>
      <c r="CU774" s="474"/>
      <c r="CV774" s="474"/>
      <c r="CW774" s="474"/>
      <c r="CX774" s="474"/>
    </row>
    <row r="775" spans="1:102" x14ac:dyDescent="0.25">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c r="W775" s="474"/>
      <c r="X775" s="474"/>
      <c r="Y775" s="474"/>
      <c r="Z775" s="474"/>
      <c r="AA775" s="474"/>
      <c r="AB775" s="474"/>
      <c r="AC775" s="474"/>
      <c r="AD775" s="474"/>
      <c r="AE775" s="474"/>
      <c r="AF775" s="474"/>
      <c r="AG775" s="474"/>
      <c r="AH775" s="474"/>
      <c r="AI775" s="474"/>
      <c r="AJ775" s="474"/>
      <c r="AK775" s="474"/>
      <c r="AL775" s="474"/>
      <c r="AM775" s="474"/>
      <c r="AN775" s="474"/>
      <c r="AO775" s="474"/>
      <c r="AP775" s="474"/>
      <c r="AQ775" s="474"/>
      <c r="AR775" s="474"/>
      <c r="AS775" s="474"/>
      <c r="AT775" s="474"/>
      <c r="AU775" s="474"/>
      <c r="AV775" s="474"/>
      <c r="AW775" s="474"/>
      <c r="AX775" s="474"/>
      <c r="AY775" s="474"/>
      <c r="AZ775" s="474"/>
      <c r="BA775" s="474"/>
      <c r="BB775" s="474"/>
      <c r="BC775" s="474"/>
      <c r="BD775" s="474"/>
      <c r="BE775" s="474"/>
      <c r="BF775" s="474"/>
      <c r="BG775" s="474"/>
      <c r="BH775" s="474"/>
      <c r="BI775" s="474"/>
      <c r="BJ775" s="474"/>
      <c r="BK775" s="474"/>
      <c r="BL775" s="474"/>
      <c r="BM775" s="474"/>
      <c r="BN775" s="474"/>
      <c r="BO775" s="474"/>
      <c r="BP775" s="474"/>
      <c r="BQ775" s="474"/>
      <c r="BR775" s="474"/>
      <c r="BS775" s="474"/>
      <c r="BT775" s="474"/>
      <c r="BU775" s="474"/>
      <c r="BV775" s="474"/>
      <c r="BW775" s="474"/>
      <c r="BX775" s="474"/>
      <c r="BY775" s="474"/>
      <c r="BZ775" s="474"/>
      <c r="CA775" s="474"/>
      <c r="CB775" s="474"/>
      <c r="CC775" s="474"/>
      <c r="CD775" s="474"/>
      <c r="CE775" s="474"/>
      <c r="CF775" s="474"/>
      <c r="CG775" s="474"/>
      <c r="CH775" s="474"/>
      <c r="CI775" s="474"/>
      <c r="CJ775" s="474"/>
      <c r="CK775" s="474"/>
      <c r="CL775" s="474"/>
      <c r="CM775" s="474"/>
      <c r="CN775" s="474"/>
      <c r="CO775" s="474"/>
      <c r="CP775" s="474"/>
      <c r="CQ775" s="474"/>
      <c r="CR775" s="474"/>
      <c r="CS775" s="474"/>
      <c r="CT775" s="474"/>
      <c r="CU775" s="474"/>
      <c r="CV775" s="474"/>
      <c r="CW775" s="474"/>
      <c r="CX775" s="474"/>
    </row>
    <row r="776" spans="1:102" x14ac:dyDescent="0.25">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c r="W776" s="474"/>
      <c r="X776" s="474"/>
      <c r="Y776" s="474"/>
      <c r="Z776" s="474"/>
      <c r="AA776" s="474"/>
      <c r="AB776" s="474"/>
      <c r="AC776" s="474"/>
      <c r="AD776" s="474"/>
      <c r="AE776" s="474"/>
      <c r="AF776" s="474"/>
      <c r="AG776" s="474"/>
      <c r="AH776" s="474"/>
      <c r="AI776" s="474"/>
      <c r="AJ776" s="474"/>
      <c r="AK776" s="474"/>
      <c r="AL776" s="474"/>
      <c r="AM776" s="474"/>
      <c r="AN776" s="474"/>
      <c r="AO776" s="474"/>
      <c r="AP776" s="474"/>
      <c r="AQ776" s="474"/>
      <c r="AR776" s="474"/>
      <c r="AS776" s="474"/>
      <c r="AT776" s="474"/>
      <c r="AU776" s="474"/>
      <c r="AV776" s="474"/>
      <c r="AW776" s="474"/>
      <c r="AX776" s="474"/>
      <c r="AY776" s="474"/>
      <c r="AZ776" s="474"/>
      <c r="BA776" s="474"/>
      <c r="BB776" s="474"/>
      <c r="BC776" s="474"/>
      <c r="BD776" s="474"/>
      <c r="BE776" s="474"/>
      <c r="BF776" s="474"/>
      <c r="BG776" s="474"/>
      <c r="BH776" s="474"/>
      <c r="BI776" s="474"/>
      <c r="BJ776" s="474"/>
      <c r="BK776" s="474"/>
      <c r="BL776" s="474"/>
      <c r="BM776" s="474"/>
      <c r="BN776" s="474"/>
      <c r="BO776" s="474"/>
      <c r="BP776" s="474"/>
      <c r="BQ776" s="474"/>
      <c r="BR776" s="474"/>
      <c r="BS776" s="474"/>
      <c r="BT776" s="474"/>
      <c r="BU776" s="474"/>
      <c r="BV776" s="474"/>
      <c r="BW776" s="474"/>
      <c r="BX776" s="474"/>
      <c r="BY776" s="474"/>
      <c r="BZ776" s="474"/>
      <c r="CA776" s="474"/>
      <c r="CB776" s="474"/>
      <c r="CC776" s="474"/>
      <c r="CD776" s="474"/>
      <c r="CE776" s="474"/>
      <c r="CF776" s="474"/>
      <c r="CG776" s="474"/>
      <c r="CH776" s="474"/>
      <c r="CI776" s="474"/>
      <c r="CJ776" s="474"/>
      <c r="CK776" s="474"/>
      <c r="CL776" s="474"/>
      <c r="CM776" s="474"/>
      <c r="CN776" s="474"/>
      <c r="CO776" s="474"/>
      <c r="CP776" s="474"/>
      <c r="CQ776" s="474"/>
      <c r="CR776" s="474"/>
      <c r="CS776" s="474"/>
      <c r="CT776" s="474"/>
      <c r="CU776" s="474"/>
      <c r="CV776" s="474"/>
      <c r="CW776" s="474"/>
      <c r="CX776" s="474"/>
    </row>
    <row r="777" spans="1:102" x14ac:dyDescent="0.25">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c r="W777" s="474"/>
      <c r="X777" s="474"/>
      <c r="Y777" s="474"/>
      <c r="Z777" s="474"/>
      <c r="AA777" s="474"/>
      <c r="AB777" s="474"/>
      <c r="AC777" s="474"/>
      <c r="AD777" s="474"/>
      <c r="AE777" s="474"/>
      <c r="AF777" s="474"/>
      <c r="AG777" s="474"/>
      <c r="AH777" s="474"/>
      <c r="AI777" s="474"/>
      <c r="AJ777" s="474"/>
      <c r="AK777" s="474"/>
      <c r="AL777" s="474"/>
      <c r="AM777" s="474"/>
      <c r="AN777" s="474"/>
      <c r="AO777" s="474"/>
      <c r="AP777" s="474"/>
      <c r="AQ777" s="474"/>
      <c r="AR777" s="474"/>
      <c r="AS777" s="474"/>
      <c r="AT777" s="474"/>
      <c r="AU777" s="474"/>
      <c r="AV777" s="474"/>
      <c r="AW777" s="474"/>
      <c r="AX777" s="474"/>
      <c r="AY777" s="474"/>
      <c r="AZ777" s="474"/>
      <c r="BA777" s="474"/>
      <c r="BB777" s="474"/>
      <c r="BC777" s="474"/>
      <c r="BD777" s="474"/>
      <c r="BE777" s="474"/>
      <c r="BF777" s="474"/>
      <c r="BG777" s="474"/>
      <c r="BH777" s="474"/>
      <c r="BI777" s="474"/>
      <c r="BJ777" s="474"/>
      <c r="BK777" s="474"/>
      <c r="BL777" s="474"/>
      <c r="BM777" s="474"/>
      <c r="BN777" s="474"/>
      <c r="BO777" s="474"/>
      <c r="BP777" s="474"/>
      <c r="BQ777" s="474"/>
      <c r="BR777" s="474"/>
      <c r="BS777" s="474"/>
      <c r="BT777" s="474"/>
      <c r="BU777" s="474"/>
      <c r="BV777" s="474"/>
      <c r="BW777" s="474"/>
      <c r="BX777" s="474"/>
      <c r="BY777" s="474"/>
      <c r="BZ777" s="474"/>
      <c r="CA777" s="474"/>
      <c r="CB777" s="474"/>
      <c r="CC777" s="474"/>
      <c r="CD777" s="474"/>
      <c r="CE777" s="474"/>
      <c r="CF777" s="474"/>
      <c r="CG777" s="474"/>
      <c r="CH777" s="474"/>
      <c r="CI777" s="474"/>
      <c r="CJ777" s="474"/>
      <c r="CK777" s="474"/>
      <c r="CL777" s="474"/>
      <c r="CM777" s="474"/>
      <c r="CN777" s="474"/>
      <c r="CO777" s="474"/>
      <c r="CP777" s="474"/>
      <c r="CQ777" s="474"/>
      <c r="CR777" s="474"/>
      <c r="CS777" s="474"/>
      <c r="CT777" s="474"/>
      <c r="CU777" s="474"/>
      <c r="CV777" s="474"/>
      <c r="CW777" s="474"/>
      <c r="CX777" s="474"/>
    </row>
    <row r="778" spans="1:102" x14ac:dyDescent="0.25">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c r="W778" s="474"/>
      <c r="X778" s="474"/>
      <c r="Y778" s="474"/>
      <c r="Z778" s="474"/>
      <c r="AA778" s="474"/>
      <c r="AB778" s="474"/>
      <c r="AC778" s="474"/>
      <c r="AD778" s="474"/>
      <c r="AE778" s="474"/>
      <c r="AF778" s="474"/>
      <c r="AG778" s="474"/>
      <c r="AH778" s="474"/>
      <c r="AI778" s="474"/>
      <c r="AJ778" s="474"/>
      <c r="AK778" s="474"/>
      <c r="AL778" s="474"/>
      <c r="AM778" s="474"/>
      <c r="AN778" s="474"/>
      <c r="AO778" s="474"/>
      <c r="AP778" s="474"/>
      <c r="AQ778" s="474"/>
      <c r="AR778" s="474"/>
      <c r="AS778" s="474"/>
      <c r="AT778" s="474"/>
      <c r="AU778" s="474"/>
      <c r="AV778" s="474"/>
      <c r="AW778" s="474"/>
      <c r="AX778" s="474"/>
      <c r="AY778" s="474"/>
      <c r="AZ778" s="474"/>
      <c r="BA778" s="474"/>
      <c r="BB778" s="474"/>
      <c r="BC778" s="474"/>
      <c r="BD778" s="474"/>
      <c r="BE778" s="474"/>
      <c r="BF778" s="474"/>
      <c r="BG778" s="474"/>
      <c r="BH778" s="474"/>
      <c r="BI778" s="474"/>
      <c r="BJ778" s="474"/>
      <c r="BK778" s="474"/>
      <c r="BL778" s="474"/>
      <c r="BM778" s="474"/>
      <c r="BN778" s="474"/>
      <c r="BO778" s="474"/>
      <c r="BP778" s="474"/>
      <c r="BQ778" s="474"/>
      <c r="BR778" s="474"/>
      <c r="BS778" s="474"/>
      <c r="BT778" s="474"/>
      <c r="BU778" s="474"/>
      <c r="BV778" s="474"/>
      <c r="BW778" s="474"/>
      <c r="BX778" s="474"/>
      <c r="BY778" s="474"/>
      <c r="BZ778" s="474"/>
      <c r="CA778" s="474"/>
      <c r="CB778" s="474"/>
      <c r="CC778" s="474"/>
      <c r="CD778" s="474"/>
      <c r="CE778" s="474"/>
      <c r="CF778" s="474"/>
      <c r="CG778" s="474"/>
      <c r="CH778" s="474"/>
      <c r="CI778" s="474"/>
      <c r="CJ778" s="474"/>
      <c r="CK778" s="474"/>
      <c r="CL778" s="474"/>
      <c r="CM778" s="474"/>
      <c r="CN778" s="474"/>
      <c r="CO778" s="474"/>
      <c r="CP778" s="474"/>
      <c r="CQ778" s="474"/>
      <c r="CR778" s="474"/>
      <c r="CS778" s="474"/>
      <c r="CT778" s="474"/>
      <c r="CU778" s="474"/>
      <c r="CV778" s="474"/>
      <c r="CW778" s="474"/>
      <c r="CX778" s="474"/>
    </row>
    <row r="779" spans="1:102" x14ac:dyDescent="0.25">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c r="W779" s="474"/>
      <c r="X779" s="474"/>
      <c r="Y779" s="474"/>
      <c r="Z779" s="474"/>
      <c r="AA779" s="474"/>
      <c r="AB779" s="474"/>
      <c r="AC779" s="474"/>
      <c r="AD779" s="474"/>
      <c r="AE779" s="474"/>
      <c r="AF779" s="474"/>
      <c r="AG779" s="474"/>
      <c r="AH779" s="474"/>
      <c r="AI779" s="474"/>
      <c r="AJ779" s="474"/>
      <c r="AK779" s="474"/>
      <c r="AL779" s="474"/>
      <c r="AM779" s="474"/>
      <c r="AN779" s="474"/>
      <c r="AO779" s="474"/>
      <c r="AP779" s="474"/>
      <c r="AQ779" s="474"/>
      <c r="AR779" s="474"/>
      <c r="AS779" s="474"/>
      <c r="AT779" s="474"/>
      <c r="AU779" s="474"/>
      <c r="AV779" s="474"/>
      <c r="AW779" s="474"/>
      <c r="AX779" s="474"/>
      <c r="AY779" s="474"/>
      <c r="AZ779" s="474"/>
      <c r="BA779" s="474"/>
      <c r="BB779" s="474"/>
      <c r="BC779" s="474"/>
      <c r="BD779" s="474"/>
      <c r="BE779" s="474"/>
      <c r="BF779" s="474"/>
      <c r="BG779" s="474"/>
      <c r="BH779" s="474"/>
      <c r="BI779" s="474"/>
      <c r="BJ779" s="474"/>
      <c r="BK779" s="474"/>
      <c r="BL779" s="474"/>
      <c r="BM779" s="474"/>
      <c r="BN779" s="474"/>
      <c r="BO779" s="474"/>
      <c r="BP779" s="474"/>
      <c r="BQ779" s="474"/>
      <c r="BR779" s="474"/>
      <c r="BS779" s="474"/>
      <c r="BT779" s="474"/>
      <c r="BU779" s="474"/>
      <c r="BV779" s="474"/>
      <c r="BW779" s="474"/>
      <c r="BX779" s="474"/>
      <c r="BY779" s="474"/>
      <c r="BZ779" s="474"/>
      <c r="CA779" s="474"/>
      <c r="CB779" s="474"/>
      <c r="CC779" s="474"/>
      <c r="CD779" s="474"/>
      <c r="CE779" s="474"/>
      <c r="CF779" s="474"/>
      <c r="CG779" s="474"/>
      <c r="CH779" s="474"/>
      <c r="CI779" s="474"/>
      <c r="CJ779" s="474"/>
      <c r="CK779" s="474"/>
      <c r="CL779" s="474"/>
      <c r="CM779" s="474"/>
      <c r="CN779" s="474"/>
      <c r="CO779" s="474"/>
      <c r="CP779" s="474"/>
      <c r="CQ779" s="474"/>
      <c r="CR779" s="474"/>
      <c r="CS779" s="474"/>
      <c r="CT779" s="474"/>
      <c r="CU779" s="474"/>
      <c r="CV779" s="474"/>
      <c r="CW779" s="474"/>
      <c r="CX779" s="474"/>
    </row>
    <row r="780" spans="1:102" x14ac:dyDescent="0.25">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c r="W780" s="474"/>
      <c r="X780" s="474"/>
      <c r="Y780" s="474"/>
      <c r="Z780" s="474"/>
      <c r="AA780" s="474"/>
      <c r="AB780" s="474"/>
      <c r="AC780" s="474"/>
      <c r="AD780" s="474"/>
      <c r="AE780" s="474"/>
      <c r="AF780" s="474"/>
      <c r="AG780" s="474"/>
      <c r="AH780" s="474"/>
      <c r="AI780" s="474"/>
      <c r="AJ780" s="474"/>
      <c r="AK780" s="474"/>
      <c r="AL780" s="474"/>
      <c r="AM780" s="474"/>
      <c r="AN780" s="474"/>
      <c r="AO780" s="474"/>
      <c r="AP780" s="474"/>
      <c r="AQ780" s="474"/>
      <c r="AR780" s="474"/>
      <c r="AS780" s="474"/>
      <c r="AT780" s="474"/>
      <c r="AU780" s="474"/>
      <c r="AV780" s="474"/>
      <c r="AW780" s="474"/>
      <c r="AX780" s="474"/>
      <c r="AY780" s="474"/>
      <c r="AZ780" s="474"/>
      <c r="BA780" s="474"/>
      <c r="BB780" s="474"/>
      <c r="BC780" s="474"/>
      <c r="BD780" s="474"/>
      <c r="BE780" s="474"/>
      <c r="BF780" s="474"/>
      <c r="BG780" s="474"/>
      <c r="BH780" s="474"/>
      <c r="BI780" s="474"/>
      <c r="BJ780" s="474"/>
      <c r="BK780" s="474"/>
      <c r="BL780" s="474"/>
      <c r="BM780" s="474"/>
      <c r="BN780" s="474"/>
      <c r="BO780" s="474"/>
      <c r="BP780" s="474"/>
      <c r="BQ780" s="474"/>
      <c r="BR780" s="474"/>
      <c r="BS780" s="474"/>
      <c r="BT780" s="474"/>
      <c r="BU780" s="474"/>
      <c r="BV780" s="474"/>
      <c r="BW780" s="474"/>
      <c r="BX780" s="474"/>
      <c r="BY780" s="474"/>
      <c r="BZ780" s="474"/>
      <c r="CA780" s="474"/>
      <c r="CB780" s="474"/>
      <c r="CC780" s="474"/>
      <c r="CD780" s="474"/>
      <c r="CE780" s="474"/>
      <c r="CF780" s="474"/>
      <c r="CG780" s="474"/>
      <c r="CH780" s="474"/>
      <c r="CI780" s="474"/>
      <c r="CJ780" s="474"/>
      <c r="CK780" s="474"/>
      <c r="CL780" s="474"/>
      <c r="CM780" s="474"/>
      <c r="CN780" s="474"/>
      <c r="CO780" s="474"/>
      <c r="CP780" s="474"/>
      <c r="CQ780" s="474"/>
      <c r="CR780" s="474"/>
      <c r="CS780" s="474"/>
      <c r="CT780" s="474"/>
      <c r="CU780" s="474"/>
      <c r="CV780" s="474"/>
      <c r="CW780" s="474"/>
      <c r="CX780" s="474"/>
    </row>
    <row r="781" spans="1:102" x14ac:dyDescent="0.25">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c r="W781" s="474"/>
      <c r="X781" s="474"/>
      <c r="Y781" s="474"/>
      <c r="Z781" s="474"/>
      <c r="AA781" s="474"/>
      <c r="AB781" s="474"/>
      <c r="AC781" s="474"/>
      <c r="AD781" s="474"/>
      <c r="AE781" s="474"/>
      <c r="AF781" s="474"/>
      <c r="AG781" s="474"/>
      <c r="AH781" s="474"/>
      <c r="AI781" s="474"/>
      <c r="AJ781" s="474"/>
      <c r="AK781" s="474"/>
      <c r="AL781" s="474"/>
      <c r="AM781" s="474"/>
      <c r="AN781" s="474"/>
      <c r="AO781" s="474"/>
      <c r="AP781" s="474"/>
      <c r="AQ781" s="474"/>
      <c r="AR781" s="474"/>
      <c r="AS781" s="474"/>
      <c r="AT781" s="474"/>
      <c r="AU781" s="474"/>
      <c r="AV781" s="474"/>
      <c r="AW781" s="474"/>
      <c r="AX781" s="474"/>
      <c r="AY781" s="474"/>
      <c r="AZ781" s="474"/>
      <c r="BA781" s="474"/>
      <c r="BB781" s="474"/>
      <c r="BC781" s="474"/>
      <c r="BD781" s="474"/>
      <c r="BE781" s="474"/>
      <c r="BF781" s="474"/>
      <c r="BG781" s="474"/>
      <c r="BH781" s="474"/>
      <c r="BI781" s="474"/>
      <c r="BJ781" s="474"/>
      <c r="BK781" s="474"/>
      <c r="BL781" s="474"/>
      <c r="BM781" s="474"/>
      <c r="BN781" s="474"/>
      <c r="BO781" s="474"/>
      <c r="BP781" s="474"/>
      <c r="BQ781" s="474"/>
      <c r="BR781" s="474"/>
      <c r="BS781" s="474"/>
      <c r="BT781" s="474"/>
      <c r="BU781" s="474"/>
      <c r="BV781" s="474"/>
      <c r="BW781" s="474"/>
      <c r="BX781" s="474"/>
      <c r="BY781" s="474"/>
      <c r="BZ781" s="474"/>
      <c r="CA781" s="474"/>
      <c r="CB781" s="474"/>
      <c r="CC781" s="474"/>
      <c r="CD781" s="474"/>
      <c r="CE781" s="474"/>
      <c r="CF781" s="474"/>
      <c r="CG781" s="474"/>
      <c r="CH781" s="474"/>
      <c r="CI781" s="474"/>
      <c r="CJ781" s="474"/>
      <c r="CK781" s="474"/>
      <c r="CL781" s="474"/>
      <c r="CM781" s="474"/>
      <c r="CN781" s="474"/>
      <c r="CO781" s="474"/>
      <c r="CP781" s="474"/>
      <c r="CQ781" s="474"/>
      <c r="CR781" s="474"/>
      <c r="CS781" s="474"/>
      <c r="CT781" s="474"/>
      <c r="CU781" s="474"/>
      <c r="CV781" s="474"/>
      <c r="CW781" s="474"/>
      <c r="CX781" s="474"/>
    </row>
    <row r="782" spans="1:102" x14ac:dyDescent="0.25">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c r="W782" s="474"/>
      <c r="X782" s="474"/>
      <c r="Y782" s="474"/>
      <c r="Z782" s="474"/>
      <c r="AA782" s="474"/>
      <c r="AB782" s="474"/>
      <c r="AC782" s="474"/>
      <c r="AD782" s="474"/>
      <c r="AE782" s="474"/>
      <c r="AF782" s="474"/>
      <c r="AG782" s="474"/>
      <c r="AH782" s="474"/>
      <c r="AI782" s="474"/>
      <c r="AJ782" s="474"/>
      <c r="AK782" s="474"/>
      <c r="AL782" s="474"/>
      <c r="AM782" s="474"/>
      <c r="AN782" s="474"/>
      <c r="AO782" s="474"/>
      <c r="AP782" s="474"/>
      <c r="AQ782" s="474"/>
      <c r="AR782" s="474"/>
      <c r="AS782" s="474"/>
      <c r="AT782" s="474"/>
      <c r="AU782" s="474"/>
      <c r="AV782" s="474"/>
      <c r="AW782" s="474"/>
      <c r="AX782" s="474"/>
      <c r="AY782" s="474"/>
      <c r="AZ782" s="474"/>
      <c r="BA782" s="474"/>
      <c r="BB782" s="474"/>
      <c r="BC782" s="474"/>
      <c r="BD782" s="474"/>
      <c r="BE782" s="474"/>
      <c r="BF782" s="474"/>
      <c r="BG782" s="474"/>
      <c r="BH782" s="474"/>
      <c r="BI782" s="474"/>
      <c r="BJ782" s="474"/>
      <c r="BK782" s="474"/>
      <c r="BL782" s="474"/>
      <c r="BM782" s="474"/>
      <c r="BN782" s="474"/>
      <c r="BO782" s="474"/>
      <c r="BP782" s="474"/>
      <c r="BQ782" s="474"/>
      <c r="BR782" s="474"/>
      <c r="BS782" s="474"/>
      <c r="BT782" s="474"/>
      <c r="BU782" s="474"/>
      <c r="BV782" s="474"/>
      <c r="BW782" s="474"/>
      <c r="BX782" s="474"/>
      <c r="BY782" s="474"/>
      <c r="BZ782" s="474"/>
      <c r="CA782" s="474"/>
      <c r="CB782" s="474"/>
      <c r="CC782" s="474"/>
      <c r="CD782" s="474"/>
      <c r="CE782" s="474"/>
      <c r="CF782" s="474"/>
      <c r="CG782" s="474"/>
      <c r="CH782" s="474"/>
      <c r="CI782" s="474"/>
      <c r="CJ782" s="474"/>
      <c r="CK782" s="474"/>
      <c r="CL782" s="474"/>
      <c r="CM782" s="474"/>
      <c r="CN782" s="474"/>
      <c r="CO782" s="474"/>
      <c r="CP782" s="474"/>
      <c r="CQ782" s="474"/>
      <c r="CR782" s="474"/>
      <c r="CS782" s="474"/>
      <c r="CT782" s="474"/>
      <c r="CU782" s="474"/>
      <c r="CV782" s="474"/>
      <c r="CW782" s="474"/>
      <c r="CX782" s="474"/>
    </row>
    <row r="783" spans="1:102" x14ac:dyDescent="0.25">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c r="W783" s="474"/>
      <c r="X783" s="474"/>
      <c r="Y783" s="474"/>
      <c r="Z783" s="474"/>
      <c r="AA783" s="474"/>
      <c r="AB783" s="474"/>
      <c r="AC783" s="474"/>
      <c r="AD783" s="474"/>
      <c r="AE783" s="474"/>
      <c r="AF783" s="474"/>
      <c r="AG783" s="474"/>
      <c r="AH783" s="474"/>
      <c r="AI783" s="474"/>
      <c r="AJ783" s="474"/>
      <c r="AK783" s="474"/>
      <c r="AL783" s="474"/>
      <c r="AM783" s="474"/>
      <c r="AN783" s="474"/>
      <c r="AO783" s="474"/>
      <c r="AP783" s="474"/>
      <c r="AQ783" s="474"/>
      <c r="AR783" s="474"/>
      <c r="AS783" s="474"/>
      <c r="AT783" s="474"/>
      <c r="AU783" s="474"/>
      <c r="AV783" s="474"/>
      <c r="AW783" s="474"/>
      <c r="AX783" s="474"/>
      <c r="AY783" s="474"/>
      <c r="AZ783" s="474"/>
      <c r="BA783" s="474"/>
      <c r="BB783" s="474"/>
      <c r="BC783" s="474"/>
      <c r="BD783" s="474"/>
      <c r="BE783" s="474"/>
      <c r="BF783" s="474"/>
      <c r="BG783" s="474"/>
      <c r="BH783" s="474"/>
      <c r="BI783" s="474"/>
      <c r="BJ783" s="474"/>
      <c r="BK783" s="474"/>
      <c r="BL783" s="474"/>
      <c r="BM783" s="474"/>
      <c r="BN783" s="474"/>
      <c r="BO783" s="474"/>
      <c r="BP783" s="474"/>
      <c r="BQ783" s="474"/>
      <c r="BR783" s="474"/>
      <c r="BS783" s="474"/>
      <c r="BT783" s="474"/>
      <c r="BU783" s="474"/>
      <c r="BV783" s="474"/>
      <c r="BW783" s="474"/>
      <c r="BX783" s="474"/>
      <c r="BY783" s="474"/>
      <c r="BZ783" s="474"/>
      <c r="CA783" s="474"/>
      <c r="CB783" s="474"/>
      <c r="CC783" s="474"/>
      <c r="CD783" s="474"/>
      <c r="CE783" s="474"/>
      <c r="CF783" s="474"/>
      <c r="CG783" s="474"/>
      <c r="CH783" s="474"/>
      <c r="CI783" s="474"/>
      <c r="CJ783" s="474"/>
      <c r="CK783" s="474"/>
      <c r="CL783" s="474"/>
      <c r="CM783" s="474"/>
      <c r="CN783" s="474"/>
      <c r="CO783" s="474"/>
      <c r="CP783" s="474"/>
      <c r="CQ783" s="474"/>
      <c r="CR783" s="474"/>
      <c r="CS783" s="474"/>
      <c r="CT783" s="474"/>
      <c r="CU783" s="474"/>
      <c r="CV783" s="474"/>
      <c r="CW783" s="474"/>
      <c r="CX783" s="474"/>
    </row>
    <row r="784" spans="1:102" x14ac:dyDescent="0.25">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c r="W784" s="474"/>
      <c r="X784" s="474"/>
      <c r="Y784" s="474"/>
      <c r="Z784" s="474"/>
      <c r="AA784" s="474"/>
      <c r="AB784" s="474"/>
      <c r="AC784" s="474"/>
      <c r="AD784" s="474"/>
      <c r="AE784" s="474"/>
      <c r="AF784" s="474"/>
      <c r="AG784" s="474"/>
      <c r="AH784" s="474"/>
      <c r="AI784" s="474"/>
      <c r="AJ784" s="474"/>
      <c r="AK784" s="474"/>
      <c r="AL784" s="474"/>
      <c r="AM784" s="474"/>
      <c r="AN784" s="474"/>
      <c r="AO784" s="474"/>
      <c r="AP784" s="474"/>
      <c r="AQ784" s="474"/>
      <c r="AR784" s="474"/>
      <c r="AS784" s="474"/>
      <c r="AT784" s="474"/>
      <c r="AU784" s="474"/>
      <c r="AV784" s="474"/>
      <c r="AW784" s="474"/>
      <c r="AX784" s="474"/>
      <c r="AY784" s="474"/>
      <c r="AZ784" s="474"/>
      <c r="BA784" s="474"/>
      <c r="BB784" s="474"/>
      <c r="BC784" s="474"/>
      <c r="BD784" s="474"/>
      <c r="BE784" s="474"/>
      <c r="BF784" s="474"/>
      <c r="BG784" s="474"/>
      <c r="BH784" s="474"/>
      <c r="BI784" s="474"/>
      <c r="BJ784" s="474"/>
      <c r="BK784" s="474"/>
      <c r="BL784" s="474"/>
      <c r="BM784" s="474"/>
      <c r="BN784" s="474"/>
      <c r="BO784" s="474"/>
      <c r="BP784" s="474"/>
      <c r="BQ784" s="474"/>
      <c r="BR784" s="474"/>
      <c r="BS784" s="474"/>
      <c r="BT784" s="474"/>
      <c r="BU784" s="474"/>
      <c r="BV784" s="474"/>
      <c r="BW784" s="474"/>
      <c r="BX784" s="474"/>
      <c r="BY784" s="474"/>
      <c r="BZ784" s="474"/>
      <c r="CA784" s="474"/>
      <c r="CB784" s="474"/>
      <c r="CC784" s="474"/>
      <c r="CD784" s="474"/>
      <c r="CE784" s="474"/>
      <c r="CF784" s="474"/>
      <c r="CG784" s="474"/>
      <c r="CH784" s="474"/>
      <c r="CI784" s="474"/>
      <c r="CJ784" s="474"/>
      <c r="CK784" s="474"/>
      <c r="CL784" s="474"/>
      <c r="CM784" s="474"/>
      <c r="CN784" s="474"/>
      <c r="CO784" s="474"/>
      <c r="CP784" s="474"/>
      <c r="CQ784" s="474"/>
      <c r="CR784" s="474"/>
      <c r="CS784" s="474"/>
      <c r="CT784" s="474"/>
      <c r="CU784" s="474"/>
      <c r="CV784" s="474"/>
      <c r="CW784" s="474"/>
      <c r="CX784" s="474"/>
    </row>
    <row r="785" spans="1:102" x14ac:dyDescent="0.25">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c r="W785" s="474"/>
      <c r="X785" s="474"/>
      <c r="Y785" s="474"/>
      <c r="Z785" s="474"/>
      <c r="AA785" s="474"/>
      <c r="AB785" s="474"/>
      <c r="AC785" s="474"/>
      <c r="AD785" s="474"/>
      <c r="AE785" s="474"/>
      <c r="AF785" s="474"/>
      <c r="AG785" s="474"/>
      <c r="AH785" s="474"/>
      <c r="AI785" s="474"/>
      <c r="AJ785" s="474"/>
      <c r="AK785" s="474"/>
      <c r="AL785" s="474"/>
      <c r="AM785" s="474"/>
      <c r="AN785" s="474"/>
      <c r="AO785" s="474"/>
      <c r="AP785" s="474"/>
      <c r="AQ785" s="474"/>
      <c r="AR785" s="474"/>
      <c r="AS785" s="474"/>
      <c r="AT785" s="474"/>
      <c r="AU785" s="474"/>
      <c r="AV785" s="474"/>
      <c r="AW785" s="474"/>
      <c r="AX785" s="474"/>
      <c r="AY785" s="474"/>
      <c r="AZ785" s="474"/>
      <c r="BA785" s="474"/>
      <c r="BB785" s="474"/>
      <c r="BC785" s="474"/>
      <c r="BD785" s="474"/>
      <c r="BE785" s="474"/>
      <c r="BF785" s="474"/>
      <c r="BG785" s="474"/>
      <c r="BH785" s="474"/>
      <c r="BI785" s="474"/>
      <c r="BJ785" s="474"/>
      <c r="BK785" s="474"/>
      <c r="BL785" s="474"/>
      <c r="BM785" s="474"/>
      <c r="BN785" s="474"/>
      <c r="BO785" s="474"/>
      <c r="BP785" s="474"/>
      <c r="BQ785" s="474"/>
      <c r="BR785" s="474"/>
      <c r="BS785" s="474"/>
      <c r="BT785" s="474"/>
      <c r="BU785" s="474"/>
      <c r="BV785" s="474"/>
      <c r="BW785" s="474"/>
      <c r="BX785" s="474"/>
      <c r="BY785" s="474"/>
      <c r="BZ785" s="474"/>
      <c r="CA785" s="474"/>
      <c r="CB785" s="474"/>
      <c r="CC785" s="474"/>
      <c r="CD785" s="474"/>
      <c r="CE785" s="474"/>
      <c r="CF785" s="474"/>
      <c r="CG785" s="474"/>
      <c r="CH785" s="474"/>
      <c r="CI785" s="474"/>
      <c r="CJ785" s="474"/>
      <c r="CK785" s="474"/>
      <c r="CL785" s="474"/>
      <c r="CM785" s="474"/>
      <c r="CN785" s="474"/>
      <c r="CO785" s="474"/>
      <c r="CP785" s="474"/>
      <c r="CQ785" s="474"/>
      <c r="CR785" s="474"/>
      <c r="CS785" s="474"/>
      <c r="CT785" s="474"/>
      <c r="CU785" s="474"/>
      <c r="CV785" s="474"/>
      <c r="CW785" s="474"/>
      <c r="CX785" s="474"/>
    </row>
    <row r="786" spans="1:102" x14ac:dyDescent="0.25">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c r="W786" s="474"/>
      <c r="X786" s="474"/>
      <c r="Y786" s="474"/>
      <c r="Z786" s="474"/>
      <c r="AA786" s="474"/>
      <c r="AB786" s="474"/>
      <c r="AC786" s="474"/>
      <c r="AD786" s="474"/>
      <c r="AE786" s="474"/>
      <c r="AF786" s="474"/>
      <c r="AG786" s="474"/>
      <c r="AH786" s="474"/>
      <c r="AI786" s="474"/>
      <c r="AJ786" s="474"/>
      <c r="AK786" s="474"/>
      <c r="AL786" s="474"/>
      <c r="AM786" s="474"/>
      <c r="AN786" s="474"/>
      <c r="AO786" s="474"/>
      <c r="AP786" s="474"/>
      <c r="AQ786" s="474"/>
      <c r="AR786" s="474"/>
      <c r="AS786" s="474"/>
      <c r="AT786" s="474"/>
      <c r="AU786" s="474"/>
      <c r="AV786" s="474"/>
      <c r="AW786" s="474"/>
      <c r="AX786" s="474"/>
      <c r="AY786" s="474"/>
      <c r="AZ786" s="474"/>
      <c r="BA786" s="474"/>
      <c r="BB786" s="474"/>
      <c r="BC786" s="474"/>
      <c r="BD786" s="474"/>
      <c r="BE786" s="474"/>
      <c r="BF786" s="474"/>
      <c r="BG786" s="474"/>
      <c r="BH786" s="474"/>
      <c r="BI786" s="474"/>
      <c r="BJ786" s="474"/>
      <c r="BK786" s="474"/>
      <c r="BL786" s="474"/>
      <c r="BM786" s="474"/>
      <c r="BN786" s="474"/>
      <c r="BO786" s="474"/>
      <c r="BP786" s="474"/>
      <c r="BQ786" s="474"/>
      <c r="BR786" s="474"/>
      <c r="BS786" s="474"/>
      <c r="BT786" s="474"/>
      <c r="BU786" s="474"/>
      <c r="BV786" s="474"/>
      <c r="BW786" s="474"/>
      <c r="BX786" s="474"/>
      <c r="BY786" s="474"/>
      <c r="BZ786" s="474"/>
      <c r="CA786" s="474"/>
      <c r="CB786" s="474"/>
      <c r="CC786" s="474"/>
      <c r="CD786" s="474"/>
      <c r="CE786" s="474"/>
      <c r="CF786" s="474"/>
      <c r="CG786" s="474"/>
      <c r="CH786" s="474"/>
      <c r="CI786" s="474"/>
      <c r="CJ786" s="474"/>
      <c r="CK786" s="474"/>
      <c r="CL786" s="474"/>
      <c r="CM786" s="474"/>
      <c r="CN786" s="474"/>
      <c r="CO786" s="474"/>
      <c r="CP786" s="474"/>
      <c r="CQ786" s="474"/>
      <c r="CR786" s="474"/>
      <c r="CS786" s="474"/>
      <c r="CT786" s="474"/>
      <c r="CU786" s="474"/>
      <c r="CV786" s="474"/>
      <c r="CW786" s="474"/>
      <c r="CX786" s="474"/>
    </row>
    <row r="787" spans="1:102" x14ac:dyDescent="0.25">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c r="W787" s="474"/>
      <c r="X787" s="474"/>
      <c r="Y787" s="474"/>
      <c r="Z787" s="474"/>
      <c r="AA787" s="474"/>
      <c r="AB787" s="474"/>
      <c r="AC787" s="474"/>
      <c r="AD787" s="474"/>
      <c r="AE787" s="474"/>
      <c r="AF787" s="474"/>
      <c r="AG787" s="474"/>
      <c r="AH787" s="474"/>
      <c r="AI787" s="474"/>
      <c r="AJ787" s="474"/>
      <c r="AK787" s="474"/>
      <c r="AL787" s="474"/>
      <c r="AM787" s="474"/>
      <c r="AN787" s="474"/>
      <c r="AO787" s="474"/>
      <c r="AP787" s="474"/>
      <c r="AQ787" s="474"/>
      <c r="AR787" s="474"/>
      <c r="AS787" s="474"/>
      <c r="AT787" s="474"/>
      <c r="AU787" s="474"/>
      <c r="AV787" s="474"/>
      <c r="AW787" s="474"/>
      <c r="AX787" s="474"/>
      <c r="AY787" s="474"/>
      <c r="AZ787" s="474"/>
      <c r="BA787" s="474"/>
      <c r="BB787" s="474"/>
      <c r="BC787" s="474"/>
      <c r="BD787" s="474"/>
      <c r="BE787" s="474"/>
      <c r="BF787" s="474"/>
      <c r="BG787" s="474"/>
      <c r="BH787" s="474"/>
      <c r="BI787" s="474"/>
      <c r="BJ787" s="474"/>
      <c r="BK787" s="474"/>
      <c r="BL787" s="474"/>
      <c r="BM787" s="474"/>
      <c r="BN787" s="474"/>
      <c r="BO787" s="474"/>
      <c r="BP787" s="474"/>
      <c r="BQ787" s="474"/>
      <c r="BR787" s="474"/>
      <c r="BS787" s="474"/>
      <c r="BT787" s="474"/>
      <c r="BU787" s="474"/>
      <c r="BV787" s="474"/>
      <c r="BW787" s="474"/>
      <c r="BX787" s="474"/>
      <c r="BY787" s="474"/>
      <c r="BZ787" s="474"/>
      <c r="CA787" s="474"/>
      <c r="CB787" s="474"/>
      <c r="CC787" s="474"/>
      <c r="CD787" s="474"/>
      <c r="CE787" s="474"/>
      <c r="CF787" s="474"/>
      <c r="CG787" s="474"/>
      <c r="CH787" s="474"/>
      <c r="CI787" s="474"/>
      <c r="CJ787" s="474"/>
      <c r="CK787" s="474"/>
      <c r="CL787" s="474"/>
      <c r="CM787" s="474"/>
      <c r="CN787" s="474"/>
      <c r="CO787" s="474"/>
      <c r="CP787" s="474"/>
      <c r="CQ787" s="474"/>
      <c r="CR787" s="474"/>
      <c r="CS787" s="474"/>
      <c r="CT787" s="474"/>
      <c r="CU787" s="474"/>
      <c r="CV787" s="474"/>
      <c r="CW787" s="474"/>
      <c r="CX787" s="474"/>
    </row>
    <row r="788" spans="1:102" x14ac:dyDescent="0.25">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c r="W788" s="474"/>
      <c r="X788" s="474"/>
      <c r="Y788" s="474"/>
      <c r="Z788" s="474"/>
      <c r="AA788" s="474"/>
      <c r="AB788" s="474"/>
      <c r="AC788" s="474"/>
      <c r="AD788" s="474"/>
      <c r="AE788" s="474"/>
      <c r="AF788" s="474"/>
      <c r="AG788" s="474"/>
      <c r="AH788" s="474"/>
      <c r="AI788" s="474"/>
      <c r="AJ788" s="474"/>
      <c r="AK788" s="474"/>
      <c r="AL788" s="474"/>
      <c r="AM788" s="474"/>
      <c r="AN788" s="474"/>
      <c r="AO788" s="474"/>
      <c r="AP788" s="474"/>
      <c r="AQ788" s="474"/>
      <c r="AR788" s="474"/>
      <c r="AS788" s="474"/>
      <c r="AT788" s="474"/>
      <c r="AU788" s="474"/>
      <c r="AV788" s="474"/>
      <c r="AW788" s="474"/>
      <c r="AX788" s="474"/>
      <c r="AY788" s="474"/>
      <c r="AZ788" s="474"/>
      <c r="BA788" s="474"/>
      <c r="BB788" s="474"/>
      <c r="BC788" s="474"/>
      <c r="BD788" s="474"/>
      <c r="BE788" s="474"/>
      <c r="BF788" s="474"/>
      <c r="BG788" s="474"/>
      <c r="BH788" s="474"/>
      <c r="BI788" s="474"/>
      <c r="BJ788" s="474"/>
      <c r="BK788" s="474"/>
      <c r="BL788" s="474"/>
      <c r="BM788" s="474"/>
      <c r="BN788" s="474"/>
      <c r="BO788" s="474"/>
      <c r="BP788" s="474"/>
      <c r="BQ788" s="474"/>
      <c r="BR788" s="474"/>
      <c r="BS788" s="474"/>
      <c r="BT788" s="474"/>
      <c r="BU788" s="474"/>
      <c r="BV788" s="474"/>
      <c r="BW788" s="474"/>
      <c r="BX788" s="474"/>
      <c r="BY788" s="474"/>
      <c r="BZ788" s="474"/>
      <c r="CA788" s="474"/>
      <c r="CB788" s="474"/>
      <c r="CC788" s="474"/>
      <c r="CD788" s="474"/>
      <c r="CE788" s="474"/>
      <c r="CF788" s="474"/>
      <c r="CG788" s="474"/>
      <c r="CH788" s="474"/>
      <c r="CI788" s="474"/>
      <c r="CJ788" s="474"/>
      <c r="CK788" s="474"/>
      <c r="CL788" s="474"/>
      <c r="CM788" s="474"/>
      <c r="CN788" s="474"/>
      <c r="CO788" s="474"/>
      <c r="CP788" s="474"/>
      <c r="CQ788" s="474"/>
      <c r="CR788" s="474"/>
      <c r="CS788" s="474"/>
      <c r="CT788" s="474"/>
      <c r="CU788" s="474"/>
      <c r="CV788" s="474"/>
      <c r="CW788" s="474"/>
      <c r="CX788" s="474"/>
    </row>
    <row r="789" spans="1:102" x14ac:dyDescent="0.25">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c r="W789" s="474"/>
      <c r="X789" s="474"/>
      <c r="Y789" s="474"/>
      <c r="Z789" s="474"/>
      <c r="AA789" s="474"/>
      <c r="AB789" s="474"/>
      <c r="AC789" s="474"/>
      <c r="AD789" s="474"/>
      <c r="AE789" s="474"/>
      <c r="AF789" s="474"/>
      <c r="AG789" s="474"/>
      <c r="AH789" s="474"/>
      <c r="AI789" s="474"/>
      <c r="AJ789" s="474"/>
      <c r="AK789" s="474"/>
      <c r="AL789" s="474"/>
      <c r="AM789" s="474"/>
      <c r="AN789" s="474"/>
      <c r="AO789" s="474"/>
      <c r="AP789" s="474"/>
      <c r="AQ789" s="474"/>
      <c r="AR789" s="474"/>
      <c r="AS789" s="474"/>
      <c r="AT789" s="474"/>
      <c r="AU789" s="474"/>
      <c r="AV789" s="474"/>
      <c r="AW789" s="474"/>
      <c r="AX789" s="474"/>
      <c r="AY789" s="474"/>
      <c r="AZ789" s="474"/>
      <c r="BA789" s="474"/>
      <c r="BB789" s="474"/>
      <c r="BC789" s="474"/>
      <c r="BD789" s="474"/>
      <c r="BE789" s="474"/>
      <c r="BF789" s="474"/>
      <c r="BG789" s="474"/>
      <c r="BH789" s="474"/>
      <c r="BI789" s="474"/>
      <c r="BJ789" s="474"/>
      <c r="BK789" s="474"/>
      <c r="BL789" s="474"/>
      <c r="BM789" s="474"/>
      <c r="BN789" s="474"/>
      <c r="BO789" s="474"/>
      <c r="BP789" s="474"/>
      <c r="BQ789" s="474"/>
      <c r="BR789" s="474"/>
      <c r="BS789" s="474"/>
      <c r="BT789" s="474"/>
      <c r="BU789" s="474"/>
      <c r="BV789" s="474"/>
      <c r="BW789" s="474"/>
      <c r="BX789" s="474"/>
      <c r="BY789" s="474"/>
      <c r="BZ789" s="474"/>
      <c r="CA789" s="474"/>
      <c r="CB789" s="474"/>
      <c r="CC789" s="474"/>
      <c r="CD789" s="474"/>
      <c r="CE789" s="474"/>
      <c r="CF789" s="474"/>
      <c r="CG789" s="474"/>
      <c r="CH789" s="474"/>
      <c r="CI789" s="474"/>
      <c r="CJ789" s="474"/>
      <c r="CK789" s="474"/>
      <c r="CL789" s="474"/>
      <c r="CM789" s="474"/>
      <c r="CN789" s="474"/>
      <c r="CO789" s="474"/>
      <c r="CP789" s="474"/>
      <c r="CQ789" s="474"/>
      <c r="CR789" s="474"/>
      <c r="CS789" s="474"/>
      <c r="CT789" s="474"/>
      <c r="CU789" s="474"/>
      <c r="CV789" s="474"/>
      <c r="CW789" s="474"/>
      <c r="CX789" s="474"/>
    </row>
    <row r="790" spans="1:102" x14ac:dyDescent="0.25">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c r="W790" s="474"/>
      <c r="X790" s="474"/>
      <c r="Y790" s="474"/>
      <c r="Z790" s="474"/>
      <c r="AA790" s="474"/>
      <c r="AB790" s="474"/>
      <c r="AC790" s="474"/>
      <c r="AD790" s="474"/>
      <c r="AE790" s="474"/>
      <c r="AF790" s="474"/>
      <c r="AG790" s="474"/>
      <c r="AH790" s="474"/>
      <c r="AI790" s="474"/>
      <c r="AJ790" s="474"/>
      <c r="AK790" s="474"/>
      <c r="AL790" s="474"/>
      <c r="AM790" s="474"/>
      <c r="AN790" s="474"/>
      <c r="AO790" s="474"/>
      <c r="AP790" s="474"/>
      <c r="AQ790" s="474"/>
      <c r="AR790" s="474"/>
      <c r="AS790" s="474"/>
      <c r="AT790" s="474"/>
      <c r="AU790" s="474"/>
      <c r="AV790" s="474"/>
      <c r="AW790" s="474"/>
      <c r="AX790" s="474"/>
      <c r="AY790" s="474"/>
      <c r="AZ790" s="474"/>
      <c r="BA790" s="474"/>
      <c r="BB790" s="474"/>
      <c r="BC790" s="474"/>
      <c r="BD790" s="474"/>
      <c r="BE790" s="474"/>
      <c r="BF790" s="474"/>
      <c r="BG790" s="474"/>
      <c r="BH790" s="474"/>
      <c r="BI790" s="474"/>
      <c r="BJ790" s="474"/>
      <c r="BK790" s="474"/>
      <c r="BL790" s="474"/>
      <c r="BM790" s="474"/>
      <c r="BN790" s="474"/>
      <c r="BO790" s="474"/>
      <c r="BP790" s="474"/>
      <c r="BQ790" s="474"/>
      <c r="BR790" s="474"/>
      <c r="BS790" s="474"/>
      <c r="BT790" s="474"/>
      <c r="BU790" s="474"/>
      <c r="BV790" s="474"/>
      <c r="BW790" s="474"/>
      <c r="BX790" s="474"/>
      <c r="BY790" s="474"/>
      <c r="BZ790" s="474"/>
      <c r="CA790" s="474"/>
      <c r="CB790" s="474"/>
      <c r="CC790" s="474"/>
      <c r="CD790" s="474"/>
      <c r="CE790" s="474"/>
      <c r="CF790" s="474"/>
      <c r="CG790" s="474"/>
      <c r="CH790" s="474"/>
      <c r="CI790" s="474"/>
      <c r="CJ790" s="474"/>
      <c r="CK790" s="474"/>
      <c r="CL790" s="474"/>
      <c r="CM790" s="474"/>
      <c r="CN790" s="474"/>
      <c r="CO790" s="474"/>
      <c r="CP790" s="474"/>
      <c r="CQ790" s="474"/>
      <c r="CR790" s="474"/>
      <c r="CS790" s="474"/>
      <c r="CT790" s="474"/>
      <c r="CU790" s="474"/>
      <c r="CV790" s="474"/>
      <c r="CW790" s="474"/>
      <c r="CX790" s="474"/>
    </row>
    <row r="791" spans="1:102" x14ac:dyDescent="0.25">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c r="W791" s="474"/>
      <c r="X791" s="474"/>
      <c r="Y791" s="474"/>
      <c r="Z791" s="474"/>
      <c r="AA791" s="474"/>
      <c r="AB791" s="474"/>
      <c r="AC791" s="474"/>
      <c r="AD791" s="474"/>
      <c r="AE791" s="474"/>
      <c r="AF791" s="474"/>
      <c r="AG791" s="474"/>
      <c r="AH791" s="474"/>
      <c r="AI791" s="474"/>
      <c r="AJ791" s="474"/>
      <c r="AK791" s="474"/>
      <c r="AL791" s="474"/>
      <c r="AM791" s="474"/>
      <c r="AN791" s="474"/>
      <c r="AO791" s="474"/>
      <c r="AP791" s="474"/>
      <c r="AQ791" s="474"/>
      <c r="AR791" s="474"/>
      <c r="AS791" s="474"/>
      <c r="AT791" s="474"/>
      <c r="AU791" s="474"/>
      <c r="AV791" s="474"/>
      <c r="AW791" s="474"/>
      <c r="AX791" s="474"/>
      <c r="AY791" s="474"/>
      <c r="AZ791" s="474"/>
      <c r="BA791" s="474"/>
      <c r="BB791" s="474"/>
      <c r="BC791" s="474"/>
      <c r="BD791" s="474"/>
      <c r="BE791" s="474"/>
      <c r="BF791" s="474"/>
      <c r="BG791" s="474"/>
      <c r="BH791" s="474"/>
      <c r="BI791" s="474"/>
      <c r="BJ791" s="474"/>
      <c r="BK791" s="474"/>
      <c r="BL791" s="474"/>
      <c r="BM791" s="474"/>
      <c r="BN791" s="474"/>
      <c r="BO791" s="474"/>
      <c r="BP791" s="474"/>
      <c r="BQ791" s="474"/>
      <c r="BR791" s="474"/>
      <c r="BS791" s="474"/>
      <c r="BT791" s="474"/>
      <c r="BU791" s="474"/>
      <c r="BV791" s="474"/>
      <c r="BW791" s="474"/>
      <c r="BX791" s="474"/>
      <c r="BY791" s="474"/>
      <c r="BZ791" s="474"/>
      <c r="CA791" s="474"/>
      <c r="CB791" s="474"/>
      <c r="CC791" s="474"/>
      <c r="CD791" s="474"/>
      <c r="CE791" s="474"/>
      <c r="CF791" s="474"/>
      <c r="CG791" s="474"/>
      <c r="CH791" s="474"/>
      <c r="CI791" s="474"/>
      <c r="CJ791" s="474"/>
      <c r="CK791" s="474"/>
      <c r="CL791" s="474"/>
      <c r="CM791" s="474"/>
      <c r="CN791" s="474"/>
      <c r="CO791" s="474"/>
      <c r="CP791" s="474"/>
      <c r="CQ791" s="474"/>
      <c r="CR791" s="474"/>
      <c r="CS791" s="474"/>
      <c r="CT791" s="474"/>
      <c r="CU791" s="474"/>
      <c r="CV791" s="474"/>
      <c r="CW791" s="474"/>
      <c r="CX791" s="474"/>
    </row>
    <row r="792" spans="1:102" x14ac:dyDescent="0.25">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c r="W792" s="474"/>
      <c r="X792" s="474"/>
      <c r="Y792" s="474"/>
      <c r="Z792" s="474"/>
      <c r="AA792" s="474"/>
      <c r="AB792" s="474"/>
      <c r="AC792" s="474"/>
      <c r="AD792" s="474"/>
      <c r="AE792" s="474"/>
      <c r="AF792" s="474"/>
      <c r="AG792" s="474"/>
      <c r="AH792" s="474"/>
      <c r="AI792" s="474"/>
      <c r="AJ792" s="474"/>
      <c r="AK792" s="474"/>
      <c r="AL792" s="474"/>
      <c r="AM792" s="474"/>
      <c r="AN792" s="474"/>
      <c r="AO792" s="474"/>
      <c r="AP792" s="474"/>
      <c r="AQ792" s="474"/>
      <c r="AR792" s="474"/>
      <c r="AS792" s="474"/>
      <c r="AT792" s="474"/>
      <c r="AU792" s="474"/>
      <c r="AV792" s="474"/>
      <c r="AW792" s="474"/>
      <c r="AX792" s="474"/>
      <c r="AY792" s="474"/>
      <c r="AZ792" s="474"/>
      <c r="BA792" s="474"/>
      <c r="BB792" s="474"/>
      <c r="BC792" s="474"/>
      <c r="BD792" s="474"/>
      <c r="BE792" s="474"/>
      <c r="BF792" s="474"/>
      <c r="BG792" s="474"/>
      <c r="BH792" s="474"/>
      <c r="BI792" s="474"/>
      <c r="BJ792" s="474"/>
      <c r="BK792" s="474"/>
      <c r="BL792" s="474"/>
      <c r="BM792" s="474"/>
      <c r="BN792" s="474"/>
      <c r="BO792" s="474"/>
      <c r="BP792" s="474"/>
      <c r="BQ792" s="474"/>
      <c r="BR792" s="474"/>
      <c r="BS792" s="474"/>
      <c r="BT792" s="474"/>
      <c r="BU792" s="474"/>
      <c r="BV792" s="474"/>
      <c r="BW792" s="474"/>
      <c r="BX792" s="474"/>
      <c r="BY792" s="474"/>
      <c r="BZ792" s="474"/>
      <c r="CA792" s="474"/>
      <c r="CB792" s="474"/>
      <c r="CC792" s="474"/>
      <c r="CD792" s="474"/>
      <c r="CE792" s="474"/>
      <c r="CF792" s="474"/>
      <c r="CG792" s="474"/>
      <c r="CH792" s="474"/>
      <c r="CI792" s="474"/>
      <c r="CJ792" s="474"/>
      <c r="CK792" s="474"/>
      <c r="CL792" s="474"/>
      <c r="CM792" s="474"/>
      <c r="CN792" s="474"/>
      <c r="CO792" s="474"/>
      <c r="CP792" s="474"/>
      <c r="CQ792" s="474"/>
      <c r="CR792" s="474"/>
      <c r="CS792" s="474"/>
      <c r="CT792" s="474"/>
      <c r="CU792" s="474"/>
      <c r="CV792" s="474"/>
      <c r="CW792" s="474"/>
      <c r="CX792" s="474"/>
    </row>
    <row r="793" spans="1:102" x14ac:dyDescent="0.25">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c r="W793" s="474"/>
      <c r="X793" s="474"/>
      <c r="Y793" s="474"/>
      <c r="Z793" s="474"/>
      <c r="AA793" s="474"/>
      <c r="AB793" s="474"/>
      <c r="AC793" s="474"/>
      <c r="AD793" s="474"/>
      <c r="AE793" s="474"/>
      <c r="AF793" s="474"/>
      <c r="AG793" s="474"/>
      <c r="AH793" s="474"/>
      <c r="AI793" s="474"/>
      <c r="AJ793" s="474"/>
      <c r="AK793" s="474"/>
      <c r="AL793" s="474"/>
      <c r="AM793" s="474"/>
      <c r="AN793" s="474"/>
      <c r="AO793" s="474"/>
      <c r="AP793" s="474"/>
      <c r="AQ793" s="474"/>
      <c r="AR793" s="474"/>
      <c r="AS793" s="474"/>
      <c r="AT793" s="474"/>
      <c r="AU793" s="474"/>
      <c r="AV793" s="474"/>
      <c r="AW793" s="474"/>
      <c r="AX793" s="474"/>
      <c r="AY793" s="474"/>
      <c r="AZ793" s="474"/>
      <c r="BA793" s="474"/>
      <c r="BB793" s="474"/>
      <c r="BC793" s="474"/>
      <c r="BD793" s="474"/>
      <c r="BE793" s="474"/>
      <c r="BF793" s="474"/>
      <c r="BG793" s="474"/>
      <c r="BH793" s="474"/>
      <c r="BI793" s="474"/>
      <c r="BJ793" s="474"/>
      <c r="BK793" s="474"/>
      <c r="BL793" s="474"/>
      <c r="BM793" s="474"/>
      <c r="BN793" s="474"/>
      <c r="BO793" s="474"/>
      <c r="BP793" s="474"/>
      <c r="BQ793" s="474"/>
      <c r="BR793" s="474"/>
      <c r="BS793" s="474"/>
      <c r="BT793" s="474"/>
      <c r="BU793" s="474"/>
      <c r="BV793" s="474"/>
      <c r="BW793" s="474"/>
      <c r="BX793" s="474"/>
      <c r="BY793" s="474"/>
      <c r="BZ793" s="474"/>
      <c r="CA793" s="474"/>
      <c r="CB793" s="474"/>
      <c r="CC793" s="474"/>
      <c r="CD793" s="474"/>
      <c r="CE793" s="474"/>
      <c r="CF793" s="474"/>
      <c r="CG793" s="474"/>
      <c r="CH793" s="474"/>
      <c r="CI793" s="474"/>
      <c r="CJ793" s="474"/>
      <c r="CK793" s="474"/>
      <c r="CL793" s="474"/>
      <c r="CM793" s="474"/>
      <c r="CN793" s="474"/>
      <c r="CO793" s="474"/>
      <c r="CP793" s="474"/>
      <c r="CQ793" s="474"/>
      <c r="CR793" s="474"/>
      <c r="CS793" s="474"/>
      <c r="CT793" s="474"/>
      <c r="CU793" s="474"/>
      <c r="CV793" s="474"/>
      <c r="CW793" s="474"/>
      <c r="CX793" s="474"/>
    </row>
    <row r="794" spans="1:102" x14ac:dyDescent="0.25">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c r="W794" s="474"/>
      <c r="X794" s="474"/>
      <c r="Y794" s="474"/>
      <c r="Z794" s="474"/>
      <c r="AA794" s="474"/>
      <c r="AB794" s="474"/>
      <c r="AC794" s="474"/>
      <c r="AD794" s="474"/>
      <c r="AE794" s="474"/>
      <c r="AF794" s="474"/>
      <c r="AG794" s="474"/>
      <c r="AH794" s="474"/>
      <c r="AI794" s="474"/>
      <c r="AJ794" s="474"/>
      <c r="AK794" s="474"/>
      <c r="AL794" s="474"/>
      <c r="AM794" s="474"/>
      <c r="AN794" s="474"/>
      <c r="AO794" s="474"/>
      <c r="AP794" s="474"/>
      <c r="AQ794" s="474"/>
      <c r="AR794" s="474"/>
      <c r="AS794" s="474"/>
      <c r="AT794" s="474"/>
      <c r="AU794" s="474"/>
      <c r="AV794" s="474"/>
      <c r="AW794" s="474"/>
      <c r="AX794" s="474"/>
      <c r="AY794" s="474"/>
      <c r="AZ794" s="474"/>
      <c r="BA794" s="474"/>
      <c r="BB794" s="474"/>
      <c r="BC794" s="474"/>
      <c r="BD794" s="474"/>
      <c r="BE794" s="474"/>
      <c r="BF794" s="474"/>
      <c r="BG794" s="474"/>
      <c r="BH794" s="474"/>
      <c r="BI794" s="474"/>
      <c r="BJ794" s="474"/>
      <c r="BK794" s="474"/>
      <c r="BL794" s="474"/>
      <c r="BM794" s="474"/>
      <c r="BN794" s="474"/>
      <c r="BO794" s="474"/>
      <c r="BP794" s="474"/>
      <c r="BQ794" s="474"/>
      <c r="BR794" s="474"/>
      <c r="BS794" s="474"/>
      <c r="BT794" s="474"/>
      <c r="BU794" s="474"/>
      <c r="BV794" s="474"/>
      <c r="BW794" s="474"/>
      <c r="BX794" s="474"/>
      <c r="BY794" s="474"/>
      <c r="BZ794" s="474"/>
      <c r="CA794" s="474"/>
      <c r="CB794" s="474"/>
      <c r="CC794" s="474"/>
      <c r="CD794" s="474"/>
      <c r="CE794" s="474"/>
      <c r="CF794" s="474"/>
      <c r="CG794" s="474"/>
      <c r="CH794" s="474"/>
      <c r="CI794" s="474"/>
      <c r="CJ794" s="474"/>
      <c r="CK794" s="474"/>
      <c r="CL794" s="474"/>
      <c r="CM794" s="474"/>
      <c r="CN794" s="474"/>
      <c r="CO794" s="474"/>
      <c r="CP794" s="474"/>
      <c r="CQ794" s="474"/>
      <c r="CR794" s="474"/>
      <c r="CS794" s="474"/>
      <c r="CT794" s="474"/>
      <c r="CU794" s="474"/>
      <c r="CV794" s="474"/>
      <c r="CW794" s="474"/>
      <c r="CX794" s="474"/>
    </row>
    <row r="795" spans="1:102" x14ac:dyDescent="0.25">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c r="W795" s="474"/>
      <c r="X795" s="474"/>
      <c r="Y795" s="474"/>
      <c r="Z795" s="474"/>
      <c r="AA795" s="474"/>
      <c r="AB795" s="474"/>
      <c r="AC795" s="474"/>
      <c r="AD795" s="474"/>
      <c r="AE795" s="474"/>
      <c r="AF795" s="474"/>
      <c r="AG795" s="474"/>
      <c r="AH795" s="474"/>
      <c r="AI795" s="474"/>
      <c r="AJ795" s="474"/>
      <c r="AK795" s="474"/>
      <c r="AL795" s="474"/>
      <c r="AM795" s="474"/>
      <c r="AN795" s="474"/>
      <c r="AO795" s="474"/>
      <c r="AP795" s="474"/>
      <c r="AQ795" s="474"/>
      <c r="AR795" s="474"/>
      <c r="AS795" s="474"/>
      <c r="AT795" s="474"/>
      <c r="AU795" s="474"/>
      <c r="AV795" s="474"/>
      <c r="AW795" s="474"/>
      <c r="AX795" s="474"/>
      <c r="AY795" s="474"/>
      <c r="AZ795" s="474"/>
      <c r="BA795" s="474"/>
      <c r="BB795" s="474"/>
      <c r="BC795" s="474"/>
      <c r="BD795" s="474"/>
      <c r="BE795" s="474"/>
      <c r="BF795" s="474"/>
      <c r="BG795" s="474"/>
      <c r="BH795" s="474"/>
      <c r="BI795" s="474"/>
      <c r="BJ795" s="474"/>
      <c r="BK795" s="474"/>
      <c r="BL795" s="474"/>
      <c r="BM795" s="474"/>
      <c r="BN795" s="474"/>
      <c r="BO795" s="474"/>
      <c r="BP795" s="474"/>
      <c r="BQ795" s="474"/>
      <c r="BR795" s="474"/>
      <c r="BS795" s="474"/>
      <c r="BT795" s="474"/>
      <c r="BU795" s="474"/>
      <c r="BV795" s="474"/>
      <c r="BW795" s="474"/>
      <c r="BX795" s="474"/>
      <c r="BY795" s="474"/>
      <c r="BZ795" s="474"/>
      <c r="CA795" s="474"/>
      <c r="CB795" s="474"/>
      <c r="CC795" s="474"/>
      <c r="CD795" s="474"/>
      <c r="CE795" s="474"/>
      <c r="CF795" s="474"/>
      <c r="CG795" s="474"/>
      <c r="CH795" s="474"/>
      <c r="CI795" s="474"/>
      <c r="CJ795" s="474"/>
      <c r="CK795" s="474"/>
      <c r="CL795" s="474"/>
      <c r="CM795" s="474"/>
      <c r="CN795" s="474"/>
      <c r="CO795" s="474"/>
      <c r="CP795" s="474"/>
      <c r="CQ795" s="474"/>
      <c r="CR795" s="474"/>
      <c r="CS795" s="474"/>
      <c r="CT795" s="474"/>
      <c r="CU795" s="474"/>
      <c r="CV795" s="474"/>
      <c r="CW795" s="474"/>
      <c r="CX795" s="474"/>
    </row>
    <row r="796" spans="1:102" x14ac:dyDescent="0.25">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c r="W796" s="474"/>
      <c r="X796" s="474"/>
      <c r="Y796" s="474"/>
      <c r="Z796" s="474"/>
      <c r="AA796" s="474"/>
      <c r="AB796" s="474"/>
      <c r="AC796" s="474"/>
      <c r="AD796" s="474"/>
      <c r="AE796" s="474"/>
      <c r="AF796" s="474"/>
      <c r="AG796" s="474"/>
      <c r="AH796" s="474"/>
      <c r="AI796" s="474"/>
      <c r="AJ796" s="474"/>
      <c r="AK796" s="474"/>
      <c r="AL796" s="474"/>
      <c r="AM796" s="474"/>
      <c r="AN796" s="474"/>
      <c r="AO796" s="474"/>
      <c r="AP796" s="474"/>
      <c r="AQ796" s="474"/>
      <c r="AR796" s="474"/>
      <c r="AS796" s="474"/>
      <c r="AT796" s="474"/>
      <c r="AU796" s="474"/>
      <c r="AV796" s="474"/>
      <c r="AW796" s="474"/>
      <c r="AX796" s="474"/>
      <c r="AY796" s="474"/>
      <c r="AZ796" s="474"/>
      <c r="BA796" s="474"/>
      <c r="BB796" s="474"/>
      <c r="BC796" s="474"/>
      <c r="BD796" s="474"/>
      <c r="BE796" s="474"/>
      <c r="BF796" s="474"/>
      <c r="BG796" s="474"/>
      <c r="BH796" s="474"/>
      <c r="BI796" s="474"/>
      <c r="BJ796" s="474"/>
      <c r="BK796" s="474"/>
      <c r="BL796" s="474"/>
      <c r="BM796" s="474"/>
      <c r="BN796" s="474"/>
      <c r="BO796" s="474"/>
      <c r="BP796" s="474"/>
      <c r="BQ796" s="474"/>
      <c r="BR796" s="474"/>
      <c r="BS796" s="474"/>
      <c r="BT796" s="474"/>
      <c r="BU796" s="474"/>
      <c r="BV796" s="474"/>
      <c r="BW796" s="474"/>
      <c r="BX796" s="474"/>
      <c r="BY796" s="474"/>
      <c r="BZ796" s="474"/>
      <c r="CA796" s="474"/>
      <c r="CB796" s="474"/>
      <c r="CC796" s="474"/>
      <c r="CD796" s="474"/>
      <c r="CE796" s="474"/>
      <c r="CF796" s="474"/>
      <c r="CG796" s="474"/>
      <c r="CH796" s="474"/>
      <c r="CI796" s="474"/>
      <c r="CJ796" s="474"/>
      <c r="CK796" s="474"/>
      <c r="CL796" s="474"/>
      <c r="CM796" s="474"/>
      <c r="CN796" s="474"/>
      <c r="CO796" s="474"/>
      <c r="CP796" s="474"/>
      <c r="CQ796" s="474"/>
      <c r="CR796" s="474"/>
      <c r="CS796" s="474"/>
      <c r="CT796" s="474"/>
      <c r="CU796" s="474"/>
      <c r="CV796" s="474"/>
      <c r="CW796" s="474"/>
      <c r="CX796" s="474"/>
    </row>
    <row r="797" spans="1:102" x14ac:dyDescent="0.25">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c r="W797" s="474"/>
      <c r="X797" s="474"/>
      <c r="Y797" s="474"/>
      <c r="Z797" s="474"/>
      <c r="AA797" s="474"/>
      <c r="AB797" s="474"/>
      <c r="AC797" s="474"/>
      <c r="AD797" s="474"/>
      <c r="AE797" s="474"/>
      <c r="AF797" s="474"/>
      <c r="AG797" s="474"/>
      <c r="AH797" s="474"/>
      <c r="AI797" s="474"/>
      <c r="AJ797" s="474"/>
      <c r="AK797" s="474"/>
      <c r="AL797" s="474"/>
      <c r="AM797" s="474"/>
      <c r="AN797" s="474"/>
      <c r="AO797" s="474"/>
      <c r="AP797" s="474"/>
      <c r="AQ797" s="474"/>
      <c r="AR797" s="474"/>
      <c r="AS797" s="474"/>
      <c r="AT797" s="474"/>
      <c r="AU797" s="474"/>
      <c r="AV797" s="474"/>
      <c r="AW797" s="474"/>
      <c r="AX797" s="474"/>
      <c r="AY797" s="474"/>
      <c r="AZ797" s="474"/>
      <c r="BA797" s="474"/>
      <c r="BB797" s="474"/>
      <c r="BC797" s="474"/>
      <c r="BD797" s="474"/>
      <c r="BE797" s="474"/>
      <c r="BF797" s="474"/>
      <c r="BG797" s="474"/>
      <c r="BH797" s="474"/>
      <c r="BI797" s="474"/>
      <c r="BJ797" s="474"/>
      <c r="BK797" s="474"/>
      <c r="BL797" s="474"/>
      <c r="BM797" s="474"/>
      <c r="BN797" s="474"/>
      <c r="BO797" s="474"/>
      <c r="BP797" s="474"/>
      <c r="BQ797" s="474"/>
      <c r="BR797" s="474"/>
      <c r="BS797" s="474"/>
      <c r="BT797" s="474"/>
      <c r="BU797" s="474"/>
      <c r="BV797" s="474"/>
      <c r="BW797" s="474"/>
      <c r="BX797" s="474"/>
      <c r="BY797" s="474"/>
      <c r="BZ797" s="474"/>
      <c r="CA797" s="474"/>
      <c r="CB797" s="474"/>
      <c r="CC797" s="474"/>
      <c r="CD797" s="474"/>
      <c r="CE797" s="474"/>
      <c r="CF797" s="474"/>
      <c r="CG797" s="474"/>
      <c r="CH797" s="474"/>
      <c r="CI797" s="474"/>
      <c r="CJ797" s="474"/>
      <c r="CK797" s="474"/>
      <c r="CL797" s="474"/>
      <c r="CM797" s="474"/>
      <c r="CN797" s="474"/>
      <c r="CO797" s="474"/>
      <c r="CP797" s="474"/>
      <c r="CQ797" s="474"/>
      <c r="CR797" s="474"/>
      <c r="CS797" s="474"/>
      <c r="CT797" s="474"/>
      <c r="CU797" s="474"/>
      <c r="CV797" s="474"/>
      <c r="CW797" s="474"/>
      <c r="CX797" s="474"/>
    </row>
    <row r="798" spans="1:102" x14ac:dyDescent="0.25">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c r="W798" s="474"/>
      <c r="X798" s="474"/>
      <c r="Y798" s="474"/>
      <c r="Z798" s="474"/>
      <c r="AA798" s="474"/>
      <c r="AB798" s="474"/>
      <c r="AC798" s="474"/>
      <c r="AD798" s="474"/>
      <c r="AE798" s="474"/>
      <c r="AF798" s="474"/>
      <c r="AG798" s="474"/>
      <c r="AH798" s="474"/>
      <c r="AI798" s="474"/>
      <c r="AJ798" s="474"/>
      <c r="AK798" s="474"/>
      <c r="AL798" s="474"/>
      <c r="AM798" s="474"/>
      <c r="AN798" s="474"/>
      <c r="AO798" s="474"/>
      <c r="AP798" s="474"/>
      <c r="AQ798" s="474"/>
      <c r="AR798" s="474"/>
      <c r="AS798" s="474"/>
      <c r="AT798" s="474"/>
      <c r="AU798" s="474"/>
      <c r="AV798" s="474"/>
      <c r="AW798" s="474"/>
      <c r="AX798" s="474"/>
      <c r="AY798" s="474"/>
      <c r="AZ798" s="474"/>
      <c r="BA798" s="474"/>
      <c r="BB798" s="474"/>
      <c r="BC798" s="474"/>
      <c r="BD798" s="474"/>
      <c r="BE798" s="474"/>
      <c r="BF798" s="474"/>
      <c r="BG798" s="474"/>
      <c r="BH798" s="474"/>
      <c r="BI798" s="474"/>
      <c r="BJ798" s="474"/>
      <c r="BK798" s="474"/>
      <c r="BL798" s="474"/>
      <c r="BM798" s="474"/>
      <c r="BN798" s="474"/>
      <c r="BO798" s="474"/>
      <c r="BP798" s="474"/>
      <c r="BQ798" s="474"/>
      <c r="BR798" s="474"/>
      <c r="BS798" s="474"/>
      <c r="BT798" s="474"/>
      <c r="BU798" s="474"/>
      <c r="BV798" s="474"/>
      <c r="BW798" s="474"/>
      <c r="BX798" s="474"/>
      <c r="BY798" s="474"/>
      <c r="BZ798" s="474"/>
      <c r="CA798" s="474"/>
      <c r="CB798" s="474"/>
      <c r="CC798" s="474"/>
      <c r="CD798" s="474"/>
      <c r="CE798" s="474"/>
      <c r="CF798" s="474"/>
      <c r="CG798" s="474"/>
      <c r="CH798" s="474"/>
      <c r="CI798" s="474"/>
      <c r="CJ798" s="474"/>
      <c r="CK798" s="474"/>
      <c r="CL798" s="474"/>
      <c r="CM798" s="474"/>
      <c r="CN798" s="474"/>
      <c r="CO798" s="474"/>
      <c r="CP798" s="474"/>
      <c r="CQ798" s="474"/>
      <c r="CR798" s="474"/>
      <c r="CS798" s="474"/>
      <c r="CT798" s="474"/>
      <c r="CU798" s="474"/>
      <c r="CV798" s="474"/>
      <c r="CW798" s="474"/>
      <c r="CX798" s="474"/>
    </row>
    <row r="799" spans="1:102" x14ac:dyDescent="0.25">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c r="W799" s="474"/>
      <c r="X799" s="474"/>
      <c r="Y799" s="474"/>
      <c r="Z799" s="474"/>
      <c r="AA799" s="474"/>
      <c r="AB799" s="474"/>
      <c r="AC799" s="474"/>
      <c r="AD799" s="474"/>
      <c r="AE799" s="474"/>
      <c r="AF799" s="474"/>
      <c r="AG799" s="474"/>
      <c r="AH799" s="474"/>
      <c r="AI799" s="474"/>
      <c r="AJ799" s="474"/>
      <c r="AK799" s="474"/>
      <c r="AL799" s="474"/>
      <c r="AM799" s="474"/>
      <c r="AN799" s="474"/>
      <c r="AO799" s="474"/>
      <c r="AP799" s="474"/>
      <c r="AQ799" s="474"/>
      <c r="AR799" s="474"/>
      <c r="AS799" s="474"/>
      <c r="AT799" s="474"/>
      <c r="AU799" s="474"/>
      <c r="AV799" s="474"/>
      <c r="AW799" s="474"/>
      <c r="AX799" s="474"/>
      <c r="AY799" s="474"/>
      <c r="AZ799" s="474"/>
      <c r="BA799" s="474"/>
      <c r="BB799" s="474"/>
      <c r="BC799" s="474"/>
      <c r="BD799" s="474"/>
      <c r="BE799" s="474"/>
      <c r="BF799" s="474"/>
      <c r="BG799" s="474"/>
      <c r="BH799" s="474"/>
      <c r="BI799" s="474"/>
      <c r="BJ799" s="474"/>
      <c r="BK799" s="474"/>
      <c r="BL799" s="474"/>
      <c r="BM799" s="474"/>
      <c r="BN799" s="474"/>
      <c r="BO799" s="474"/>
      <c r="BP799" s="474"/>
      <c r="BQ799" s="474"/>
      <c r="BR799" s="474"/>
      <c r="BS799" s="474"/>
      <c r="BT799" s="474"/>
      <c r="BU799" s="474"/>
      <c r="BV799" s="474"/>
      <c r="BW799" s="474"/>
      <c r="BX799" s="474"/>
      <c r="BY799" s="474"/>
      <c r="BZ799" s="474"/>
      <c r="CA799" s="474"/>
      <c r="CB799" s="474"/>
      <c r="CC799" s="474"/>
      <c r="CD799" s="474"/>
      <c r="CE799" s="474"/>
      <c r="CF799" s="474"/>
      <c r="CG799" s="474"/>
      <c r="CH799" s="474"/>
      <c r="CI799" s="474"/>
      <c r="CJ799" s="474"/>
      <c r="CK799" s="474"/>
      <c r="CL799" s="474"/>
      <c r="CM799" s="474"/>
      <c r="CN799" s="474"/>
      <c r="CO799" s="474"/>
      <c r="CP799" s="474"/>
      <c r="CQ799" s="474"/>
      <c r="CR799" s="474"/>
      <c r="CS799" s="474"/>
      <c r="CT799" s="474"/>
      <c r="CU799" s="474"/>
      <c r="CV799" s="474"/>
      <c r="CW799" s="474"/>
      <c r="CX799" s="474"/>
    </row>
    <row r="800" spans="1:102" x14ac:dyDescent="0.25">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c r="W800" s="474"/>
      <c r="X800" s="474"/>
      <c r="Y800" s="474"/>
      <c r="Z800" s="474"/>
      <c r="AA800" s="474"/>
      <c r="AB800" s="474"/>
      <c r="AC800" s="474"/>
      <c r="AD800" s="474"/>
      <c r="AE800" s="474"/>
      <c r="AF800" s="474"/>
      <c r="AG800" s="474"/>
      <c r="AH800" s="474"/>
      <c r="AI800" s="474"/>
      <c r="AJ800" s="474"/>
      <c r="AK800" s="474"/>
      <c r="AL800" s="474"/>
      <c r="AM800" s="474"/>
      <c r="AN800" s="474"/>
      <c r="AO800" s="474"/>
      <c r="AP800" s="474"/>
      <c r="AQ800" s="474"/>
      <c r="AR800" s="474"/>
      <c r="AS800" s="474"/>
      <c r="AT800" s="474"/>
      <c r="AU800" s="474"/>
      <c r="AV800" s="474"/>
      <c r="AW800" s="474"/>
      <c r="AX800" s="474"/>
      <c r="AY800" s="474"/>
      <c r="AZ800" s="474"/>
      <c r="BA800" s="474"/>
      <c r="BB800" s="474"/>
      <c r="BC800" s="474"/>
      <c r="BD800" s="474"/>
      <c r="BE800" s="474"/>
      <c r="BF800" s="474"/>
      <c r="BG800" s="474"/>
      <c r="BH800" s="474"/>
      <c r="BI800" s="474"/>
      <c r="BJ800" s="474"/>
      <c r="BK800" s="474"/>
      <c r="BL800" s="474"/>
      <c r="BM800" s="474"/>
      <c r="BN800" s="474"/>
      <c r="BO800" s="474"/>
      <c r="BP800" s="474"/>
      <c r="BQ800" s="474"/>
      <c r="BR800" s="474"/>
      <c r="BS800" s="474"/>
      <c r="BT800" s="474"/>
      <c r="BU800" s="474"/>
      <c r="BV800" s="474"/>
      <c r="BW800" s="474"/>
      <c r="BX800" s="474"/>
      <c r="BY800" s="474"/>
      <c r="BZ800" s="474"/>
      <c r="CA800" s="474"/>
      <c r="CB800" s="474"/>
      <c r="CC800" s="474"/>
      <c r="CD800" s="474"/>
      <c r="CE800" s="474"/>
      <c r="CF800" s="474"/>
      <c r="CG800" s="474"/>
      <c r="CH800" s="474"/>
      <c r="CI800" s="474"/>
      <c r="CJ800" s="474"/>
      <c r="CK800" s="474"/>
      <c r="CL800" s="474"/>
      <c r="CM800" s="474"/>
      <c r="CN800" s="474"/>
      <c r="CO800" s="474"/>
      <c r="CP800" s="474"/>
      <c r="CQ800" s="474"/>
      <c r="CR800" s="474"/>
      <c r="CS800" s="474"/>
      <c r="CT800" s="474"/>
      <c r="CU800" s="474"/>
      <c r="CV800" s="474"/>
      <c r="CW800" s="474"/>
      <c r="CX800" s="474"/>
    </row>
    <row r="801" spans="1:102" x14ac:dyDescent="0.25">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c r="W801" s="474"/>
      <c r="X801" s="474"/>
      <c r="Y801" s="474"/>
      <c r="Z801" s="474"/>
      <c r="AA801" s="474"/>
      <c r="AB801" s="474"/>
      <c r="AC801" s="474"/>
      <c r="AD801" s="474"/>
      <c r="AE801" s="474"/>
      <c r="AF801" s="474"/>
      <c r="AG801" s="474"/>
      <c r="AH801" s="474"/>
      <c r="AI801" s="474"/>
      <c r="AJ801" s="474"/>
      <c r="AK801" s="474"/>
      <c r="AL801" s="474"/>
      <c r="AM801" s="474"/>
      <c r="AN801" s="474"/>
      <c r="AO801" s="474"/>
      <c r="AP801" s="474"/>
      <c r="AQ801" s="474"/>
      <c r="AR801" s="474"/>
      <c r="AS801" s="474"/>
      <c r="AT801" s="474"/>
      <c r="AU801" s="474"/>
      <c r="AV801" s="474"/>
      <c r="AW801" s="474"/>
      <c r="AX801" s="474"/>
      <c r="AY801" s="474"/>
      <c r="AZ801" s="474"/>
      <c r="BA801" s="474"/>
      <c r="BB801" s="474"/>
      <c r="BC801" s="474"/>
      <c r="BD801" s="474"/>
      <c r="BE801" s="474"/>
      <c r="BF801" s="474"/>
      <c r="BG801" s="474"/>
      <c r="BH801" s="474"/>
      <c r="BI801" s="474"/>
      <c r="BJ801" s="474"/>
      <c r="BK801" s="474"/>
      <c r="BL801" s="474"/>
      <c r="BM801" s="474"/>
      <c r="BN801" s="474"/>
      <c r="BO801" s="474"/>
      <c r="BP801" s="474"/>
      <c r="BQ801" s="474"/>
      <c r="BR801" s="474"/>
      <c r="BS801" s="474"/>
      <c r="BT801" s="474"/>
      <c r="BU801" s="474"/>
      <c r="BV801" s="474"/>
      <c r="BW801" s="474"/>
      <c r="BX801" s="474"/>
      <c r="BY801" s="474"/>
      <c r="BZ801" s="474"/>
      <c r="CA801" s="474"/>
      <c r="CB801" s="474"/>
      <c r="CC801" s="474"/>
      <c r="CD801" s="474"/>
      <c r="CE801" s="474"/>
      <c r="CF801" s="474"/>
      <c r="CG801" s="474"/>
      <c r="CH801" s="474"/>
      <c r="CI801" s="474"/>
      <c r="CJ801" s="474"/>
      <c r="CK801" s="474"/>
      <c r="CL801" s="474"/>
      <c r="CM801" s="474"/>
      <c r="CN801" s="474"/>
      <c r="CO801" s="474"/>
      <c r="CP801" s="474"/>
      <c r="CQ801" s="474"/>
      <c r="CR801" s="474"/>
      <c r="CS801" s="474"/>
      <c r="CT801" s="474"/>
      <c r="CU801" s="474"/>
      <c r="CV801" s="474"/>
      <c r="CW801" s="474"/>
      <c r="CX801" s="474"/>
    </row>
    <row r="802" spans="1:102" x14ac:dyDescent="0.25">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c r="W802" s="474"/>
      <c r="X802" s="474"/>
      <c r="Y802" s="474"/>
      <c r="Z802" s="474"/>
      <c r="AA802" s="474"/>
      <c r="AB802" s="474"/>
      <c r="AC802" s="474"/>
      <c r="AD802" s="474"/>
      <c r="AE802" s="474"/>
      <c r="AF802" s="474"/>
      <c r="AG802" s="474"/>
      <c r="AH802" s="474"/>
      <c r="AI802" s="474"/>
      <c r="AJ802" s="474"/>
      <c r="AK802" s="474"/>
      <c r="AL802" s="474"/>
      <c r="AM802" s="474"/>
      <c r="AN802" s="474"/>
      <c r="AO802" s="474"/>
      <c r="AP802" s="474"/>
      <c r="AQ802" s="474"/>
      <c r="AR802" s="474"/>
      <c r="AS802" s="474"/>
      <c r="AT802" s="474"/>
      <c r="AU802" s="474"/>
      <c r="AV802" s="474"/>
      <c r="AW802" s="474"/>
      <c r="AX802" s="474"/>
      <c r="AY802" s="474"/>
      <c r="AZ802" s="474"/>
      <c r="BA802" s="474"/>
      <c r="BB802" s="474"/>
      <c r="BC802" s="474"/>
      <c r="BD802" s="474"/>
      <c r="BE802" s="474"/>
      <c r="BF802" s="474"/>
      <c r="BG802" s="474"/>
      <c r="BH802" s="474"/>
      <c r="BI802" s="474"/>
      <c r="BJ802" s="474"/>
      <c r="BK802" s="474"/>
      <c r="BL802" s="474"/>
      <c r="BM802" s="474"/>
      <c r="BN802" s="474"/>
      <c r="BO802" s="474"/>
      <c r="BP802" s="474"/>
      <c r="BQ802" s="474"/>
      <c r="BR802" s="474"/>
      <c r="BS802" s="474"/>
      <c r="BT802" s="474"/>
      <c r="BU802" s="474"/>
      <c r="BV802" s="474"/>
      <c r="BW802" s="474"/>
      <c r="BX802" s="474"/>
      <c r="BY802" s="474"/>
      <c r="BZ802" s="474"/>
      <c r="CA802" s="474"/>
      <c r="CB802" s="474"/>
      <c r="CC802" s="474"/>
      <c r="CD802" s="474"/>
      <c r="CE802" s="474"/>
      <c r="CF802" s="474"/>
      <c r="CG802" s="474"/>
      <c r="CH802" s="474"/>
      <c r="CI802" s="474"/>
      <c r="CJ802" s="474"/>
      <c r="CK802" s="474"/>
      <c r="CL802" s="474"/>
      <c r="CM802" s="474"/>
      <c r="CN802" s="474"/>
      <c r="CO802" s="474"/>
      <c r="CP802" s="474"/>
      <c r="CQ802" s="474"/>
      <c r="CR802" s="474"/>
      <c r="CS802" s="474"/>
      <c r="CT802" s="474"/>
      <c r="CU802" s="474"/>
      <c r="CV802" s="474"/>
      <c r="CW802" s="474"/>
      <c r="CX802" s="474"/>
    </row>
    <row r="803" spans="1:102" x14ac:dyDescent="0.25">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c r="W803" s="474"/>
      <c r="X803" s="474"/>
      <c r="Y803" s="474"/>
      <c r="Z803" s="474"/>
      <c r="AA803" s="474"/>
      <c r="AB803" s="474"/>
      <c r="AC803" s="474"/>
      <c r="AD803" s="474"/>
      <c r="AE803" s="474"/>
      <c r="AF803" s="474"/>
      <c r="AG803" s="474"/>
      <c r="AH803" s="474"/>
      <c r="AI803" s="474"/>
      <c r="AJ803" s="474"/>
      <c r="AK803" s="474"/>
      <c r="AL803" s="474"/>
      <c r="AM803" s="474"/>
      <c r="AN803" s="474"/>
      <c r="AO803" s="474"/>
      <c r="AP803" s="474"/>
      <c r="AQ803" s="474"/>
      <c r="AR803" s="474"/>
      <c r="AS803" s="474"/>
      <c r="AT803" s="474"/>
      <c r="AU803" s="474"/>
      <c r="AV803" s="474"/>
      <c r="AW803" s="474"/>
      <c r="AX803" s="474"/>
      <c r="AY803" s="474"/>
      <c r="AZ803" s="474"/>
      <c r="BA803" s="474"/>
      <c r="BB803" s="474"/>
      <c r="BC803" s="474"/>
      <c r="BD803" s="474"/>
      <c r="BE803" s="474"/>
      <c r="BF803" s="474"/>
      <c r="BG803" s="474"/>
      <c r="BH803" s="474"/>
      <c r="BI803" s="474"/>
      <c r="BJ803" s="474"/>
      <c r="BK803" s="474"/>
      <c r="BL803" s="474"/>
      <c r="BM803" s="474"/>
      <c r="BN803" s="474"/>
      <c r="BO803" s="474"/>
      <c r="BP803" s="474"/>
      <c r="BQ803" s="474"/>
      <c r="BR803" s="474"/>
      <c r="BS803" s="474"/>
      <c r="BT803" s="474"/>
      <c r="BU803" s="474"/>
      <c r="BV803" s="474"/>
      <c r="BW803" s="474"/>
      <c r="BX803" s="474"/>
      <c r="BY803" s="474"/>
      <c r="BZ803" s="474"/>
      <c r="CA803" s="474"/>
      <c r="CB803" s="474"/>
      <c r="CC803" s="474"/>
      <c r="CD803" s="474"/>
      <c r="CE803" s="474"/>
      <c r="CF803" s="474"/>
      <c r="CG803" s="474"/>
      <c r="CH803" s="474"/>
      <c r="CI803" s="474"/>
      <c r="CJ803" s="474"/>
      <c r="CK803" s="474"/>
      <c r="CL803" s="474"/>
      <c r="CM803" s="474"/>
      <c r="CN803" s="474"/>
      <c r="CO803" s="474"/>
      <c r="CP803" s="474"/>
      <c r="CQ803" s="474"/>
      <c r="CR803" s="474"/>
      <c r="CS803" s="474"/>
      <c r="CT803" s="474"/>
      <c r="CU803" s="474"/>
      <c r="CV803" s="474"/>
      <c r="CW803" s="474"/>
      <c r="CX803" s="474"/>
    </row>
    <row r="804" spans="1:102" x14ac:dyDescent="0.25">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c r="W804" s="474"/>
      <c r="X804" s="474"/>
      <c r="Y804" s="474"/>
      <c r="Z804" s="474"/>
      <c r="AA804" s="474"/>
      <c r="AB804" s="474"/>
      <c r="AC804" s="474"/>
      <c r="AD804" s="474"/>
      <c r="AE804" s="474"/>
      <c r="AF804" s="474"/>
      <c r="AG804" s="474"/>
      <c r="AH804" s="474"/>
      <c r="AI804" s="474"/>
      <c r="AJ804" s="474"/>
      <c r="AK804" s="474"/>
      <c r="AL804" s="474"/>
      <c r="AM804" s="474"/>
      <c r="AN804" s="474"/>
      <c r="AO804" s="474"/>
      <c r="AP804" s="474"/>
      <c r="AQ804" s="474"/>
      <c r="AR804" s="474"/>
      <c r="AS804" s="474"/>
      <c r="AT804" s="474"/>
      <c r="AU804" s="474"/>
      <c r="AV804" s="474"/>
      <c r="AW804" s="474"/>
      <c r="AX804" s="474"/>
      <c r="AY804" s="474"/>
      <c r="AZ804" s="474"/>
      <c r="BA804" s="474"/>
      <c r="BB804" s="474"/>
      <c r="BC804" s="474"/>
      <c r="BD804" s="474"/>
      <c r="BE804" s="474"/>
      <c r="BF804" s="474"/>
      <c r="BG804" s="474"/>
      <c r="BH804" s="474"/>
      <c r="BI804" s="474"/>
      <c r="BJ804" s="474"/>
      <c r="BK804" s="474"/>
      <c r="BL804" s="474"/>
      <c r="BM804" s="474"/>
      <c r="BN804" s="474"/>
      <c r="BO804" s="474"/>
      <c r="BP804" s="474"/>
      <c r="BQ804" s="474"/>
      <c r="BR804" s="474"/>
      <c r="BS804" s="474"/>
      <c r="BT804" s="474"/>
      <c r="BU804" s="474"/>
      <c r="BV804" s="474"/>
      <c r="BW804" s="474"/>
      <c r="BX804" s="474"/>
      <c r="BY804" s="474"/>
      <c r="BZ804" s="474"/>
      <c r="CA804" s="474"/>
      <c r="CB804" s="474"/>
      <c r="CC804" s="474"/>
      <c r="CD804" s="474"/>
      <c r="CE804" s="474"/>
      <c r="CF804" s="474"/>
      <c r="CG804" s="474"/>
      <c r="CH804" s="474"/>
      <c r="CI804" s="474"/>
      <c r="CJ804" s="474"/>
      <c r="CK804" s="474"/>
      <c r="CL804" s="474"/>
      <c r="CM804" s="474"/>
      <c r="CN804" s="474"/>
      <c r="CO804" s="474"/>
      <c r="CP804" s="474"/>
      <c r="CQ804" s="474"/>
      <c r="CR804" s="474"/>
      <c r="CS804" s="474"/>
      <c r="CT804" s="474"/>
      <c r="CU804" s="474"/>
      <c r="CV804" s="474"/>
      <c r="CW804" s="474"/>
      <c r="CX804" s="474"/>
    </row>
    <row r="805" spans="1:102" x14ac:dyDescent="0.25">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c r="W805" s="474"/>
      <c r="X805" s="474"/>
      <c r="Y805" s="474"/>
      <c r="Z805" s="474"/>
      <c r="AA805" s="474"/>
      <c r="AB805" s="474"/>
      <c r="AC805" s="474"/>
      <c r="AD805" s="474"/>
      <c r="AE805" s="474"/>
      <c r="AF805" s="474"/>
      <c r="AG805" s="474"/>
      <c r="AH805" s="474"/>
      <c r="AI805" s="474"/>
      <c r="AJ805" s="474"/>
      <c r="AK805" s="474"/>
      <c r="AL805" s="474"/>
      <c r="AM805" s="474"/>
      <c r="AN805" s="474"/>
      <c r="AO805" s="474"/>
      <c r="AP805" s="474"/>
      <c r="AQ805" s="474"/>
      <c r="AR805" s="474"/>
      <c r="AS805" s="474"/>
      <c r="AT805" s="474"/>
      <c r="AU805" s="474"/>
      <c r="AV805" s="474"/>
      <c r="AW805" s="474"/>
      <c r="AX805" s="474"/>
      <c r="AY805" s="474"/>
      <c r="AZ805" s="474"/>
      <c r="BA805" s="474"/>
      <c r="BB805" s="474"/>
      <c r="BC805" s="474"/>
      <c r="BD805" s="474"/>
      <c r="BE805" s="474"/>
      <c r="BF805" s="474"/>
      <c r="BG805" s="474"/>
      <c r="BH805" s="474"/>
      <c r="BI805" s="474"/>
      <c r="BJ805" s="474"/>
      <c r="BK805" s="474"/>
      <c r="BL805" s="474"/>
      <c r="BM805" s="474"/>
      <c r="BN805" s="474"/>
      <c r="BO805" s="474"/>
      <c r="BP805" s="474"/>
      <c r="BQ805" s="474"/>
      <c r="BR805" s="474"/>
      <c r="BS805" s="474"/>
      <c r="BT805" s="474"/>
      <c r="BU805" s="474"/>
      <c r="BV805" s="474"/>
      <c r="BW805" s="474"/>
      <c r="BX805" s="474"/>
      <c r="BY805" s="474"/>
      <c r="BZ805" s="474"/>
      <c r="CA805" s="474"/>
      <c r="CB805" s="474"/>
      <c r="CC805" s="474"/>
      <c r="CD805" s="474"/>
      <c r="CE805" s="474"/>
      <c r="CF805" s="474"/>
      <c r="CG805" s="474"/>
      <c r="CH805" s="474"/>
      <c r="CI805" s="474"/>
      <c r="CJ805" s="474"/>
      <c r="CK805" s="474"/>
      <c r="CL805" s="474"/>
      <c r="CM805" s="474"/>
      <c r="CN805" s="474"/>
      <c r="CO805" s="474"/>
      <c r="CP805" s="474"/>
      <c r="CQ805" s="474"/>
      <c r="CR805" s="474"/>
      <c r="CS805" s="474"/>
      <c r="CT805" s="474"/>
      <c r="CU805" s="474"/>
      <c r="CV805" s="474"/>
      <c r="CW805" s="474"/>
      <c r="CX805" s="474"/>
    </row>
    <row r="806" spans="1:102" x14ac:dyDescent="0.25">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c r="W806" s="474"/>
      <c r="X806" s="474"/>
      <c r="Y806" s="474"/>
      <c r="Z806" s="474"/>
      <c r="AA806" s="474"/>
      <c r="AB806" s="474"/>
      <c r="AC806" s="474"/>
      <c r="AD806" s="474"/>
      <c r="AE806" s="474"/>
      <c r="AF806" s="474"/>
      <c r="AG806" s="474"/>
      <c r="AH806" s="474"/>
      <c r="AI806" s="474"/>
      <c r="AJ806" s="474"/>
      <c r="AK806" s="474"/>
      <c r="AL806" s="474"/>
      <c r="AM806" s="474"/>
      <c r="AN806" s="474"/>
      <c r="AO806" s="474"/>
      <c r="AP806" s="474"/>
      <c r="AQ806" s="474"/>
      <c r="AR806" s="474"/>
      <c r="AS806" s="474"/>
      <c r="AT806" s="474"/>
      <c r="AU806" s="474"/>
      <c r="AV806" s="474"/>
      <c r="AW806" s="474"/>
      <c r="AX806" s="474"/>
      <c r="AY806" s="474"/>
      <c r="AZ806" s="474"/>
      <c r="BA806" s="474"/>
      <c r="BB806" s="474"/>
      <c r="BC806" s="474"/>
      <c r="BD806" s="474"/>
      <c r="BE806" s="474"/>
      <c r="BF806" s="474"/>
      <c r="BG806" s="474"/>
      <c r="BH806" s="474"/>
      <c r="BI806" s="474"/>
      <c r="BJ806" s="474"/>
      <c r="BK806" s="474"/>
      <c r="BL806" s="474"/>
      <c r="BM806" s="474"/>
      <c r="BN806" s="474"/>
      <c r="BO806" s="474"/>
      <c r="BP806" s="474"/>
      <c r="BQ806" s="474"/>
      <c r="BR806" s="474"/>
      <c r="BS806" s="474"/>
      <c r="BT806" s="474"/>
      <c r="BU806" s="474"/>
      <c r="BV806" s="474"/>
      <c r="BW806" s="474"/>
      <c r="BX806" s="474"/>
      <c r="BY806" s="474"/>
      <c r="BZ806" s="474"/>
      <c r="CA806" s="474"/>
      <c r="CB806" s="474"/>
      <c r="CC806" s="474"/>
      <c r="CD806" s="474"/>
      <c r="CE806" s="474"/>
      <c r="CF806" s="474"/>
      <c r="CG806" s="474"/>
      <c r="CH806" s="474"/>
      <c r="CI806" s="474"/>
      <c r="CJ806" s="474"/>
      <c r="CK806" s="474"/>
      <c r="CL806" s="474"/>
      <c r="CM806" s="474"/>
      <c r="CN806" s="474"/>
      <c r="CO806" s="474"/>
      <c r="CP806" s="474"/>
      <c r="CQ806" s="474"/>
      <c r="CR806" s="474"/>
      <c r="CS806" s="474"/>
      <c r="CT806" s="474"/>
      <c r="CU806" s="474"/>
      <c r="CV806" s="474"/>
      <c r="CW806" s="474"/>
      <c r="CX806" s="474"/>
    </row>
    <row r="807" spans="1:102" x14ac:dyDescent="0.25">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c r="W807" s="474"/>
      <c r="X807" s="474"/>
      <c r="Y807" s="474"/>
      <c r="Z807" s="474"/>
      <c r="AA807" s="474"/>
      <c r="AB807" s="474"/>
      <c r="AC807" s="474"/>
      <c r="AD807" s="474"/>
      <c r="AE807" s="474"/>
      <c r="AF807" s="474"/>
      <c r="AG807" s="474"/>
      <c r="AH807" s="474"/>
      <c r="AI807" s="474"/>
      <c r="AJ807" s="474"/>
      <c r="AK807" s="474"/>
      <c r="AL807" s="474"/>
      <c r="AM807" s="474"/>
      <c r="AN807" s="474"/>
      <c r="AO807" s="474"/>
      <c r="AP807" s="474"/>
      <c r="AQ807" s="474"/>
      <c r="AR807" s="474"/>
      <c r="AS807" s="474"/>
      <c r="AT807" s="474"/>
      <c r="AU807" s="474"/>
      <c r="AV807" s="474"/>
      <c r="AW807" s="474"/>
      <c r="AX807" s="474"/>
      <c r="AY807" s="474"/>
      <c r="AZ807" s="474"/>
      <c r="BA807" s="474"/>
      <c r="BB807" s="474"/>
      <c r="BC807" s="474"/>
      <c r="BD807" s="474"/>
      <c r="BE807" s="474"/>
      <c r="BF807" s="474"/>
      <c r="BG807" s="474"/>
      <c r="BH807" s="474"/>
      <c r="BI807" s="474"/>
      <c r="BJ807" s="474"/>
      <c r="BK807" s="474"/>
      <c r="BL807" s="474"/>
      <c r="BM807" s="474"/>
      <c r="BN807" s="474"/>
      <c r="BO807" s="474"/>
      <c r="BP807" s="474"/>
      <c r="BQ807" s="474"/>
      <c r="BR807" s="474"/>
      <c r="BS807" s="474"/>
      <c r="BT807" s="474"/>
      <c r="BU807" s="474"/>
      <c r="BV807" s="474"/>
      <c r="BW807" s="474"/>
      <c r="BX807" s="474"/>
      <c r="BY807" s="474"/>
      <c r="BZ807" s="474"/>
      <c r="CA807" s="474"/>
      <c r="CB807" s="474"/>
      <c r="CC807" s="474"/>
      <c r="CD807" s="474"/>
      <c r="CE807" s="474"/>
      <c r="CF807" s="474"/>
      <c r="CG807" s="474"/>
      <c r="CH807" s="474"/>
      <c r="CI807" s="474"/>
      <c r="CJ807" s="474"/>
      <c r="CK807" s="474"/>
      <c r="CL807" s="474"/>
      <c r="CM807" s="474"/>
      <c r="CN807" s="474"/>
      <c r="CO807" s="474"/>
      <c r="CP807" s="474"/>
      <c r="CQ807" s="474"/>
      <c r="CR807" s="474"/>
      <c r="CS807" s="474"/>
      <c r="CT807" s="474"/>
      <c r="CU807" s="474"/>
      <c r="CV807" s="474"/>
      <c r="CW807" s="474"/>
      <c r="CX807" s="474"/>
    </row>
    <row r="808" spans="1:102" x14ac:dyDescent="0.25">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c r="W808" s="474"/>
      <c r="X808" s="474"/>
      <c r="Y808" s="474"/>
      <c r="Z808" s="474"/>
      <c r="AA808" s="474"/>
      <c r="AB808" s="474"/>
      <c r="AC808" s="474"/>
      <c r="AD808" s="474"/>
      <c r="AE808" s="474"/>
      <c r="AF808" s="474"/>
      <c r="AG808" s="474"/>
      <c r="AH808" s="474"/>
      <c r="AI808" s="474"/>
      <c r="AJ808" s="474"/>
      <c r="AK808" s="474"/>
      <c r="AL808" s="474"/>
      <c r="AM808" s="474"/>
      <c r="AN808" s="474"/>
      <c r="AO808" s="474"/>
      <c r="AP808" s="474"/>
      <c r="AQ808" s="474"/>
      <c r="AR808" s="474"/>
      <c r="AS808" s="474"/>
      <c r="AT808" s="474"/>
      <c r="AU808" s="474"/>
      <c r="AV808" s="474"/>
      <c r="AW808" s="474"/>
      <c r="AX808" s="474"/>
      <c r="AY808" s="474"/>
      <c r="AZ808" s="474"/>
      <c r="BA808" s="474"/>
      <c r="BB808" s="474"/>
      <c r="BC808" s="474"/>
      <c r="BD808" s="474"/>
      <c r="BE808" s="474"/>
      <c r="BF808" s="474"/>
      <c r="BG808" s="474"/>
      <c r="BH808" s="474"/>
      <c r="BI808" s="474"/>
      <c r="BJ808" s="474"/>
      <c r="BK808" s="474"/>
      <c r="BL808" s="474"/>
      <c r="BM808" s="474"/>
      <c r="BN808" s="474"/>
      <c r="BO808" s="474"/>
      <c r="BP808" s="474"/>
      <c r="BQ808" s="474"/>
      <c r="BR808" s="474"/>
      <c r="BS808" s="474"/>
      <c r="BT808" s="474"/>
      <c r="BU808" s="474"/>
      <c r="BV808" s="474"/>
      <c r="BW808" s="474"/>
      <c r="BX808" s="474"/>
      <c r="BY808" s="474"/>
      <c r="BZ808" s="474"/>
      <c r="CA808" s="474"/>
      <c r="CB808" s="474"/>
      <c r="CC808" s="474"/>
      <c r="CD808" s="474"/>
      <c r="CE808" s="474"/>
      <c r="CF808" s="474"/>
      <c r="CG808" s="474"/>
      <c r="CH808" s="474"/>
      <c r="CI808" s="474"/>
      <c r="CJ808" s="474"/>
      <c r="CK808" s="474"/>
      <c r="CL808" s="474"/>
      <c r="CM808" s="474"/>
      <c r="CN808" s="474"/>
      <c r="CO808" s="474"/>
      <c r="CP808" s="474"/>
      <c r="CQ808" s="474"/>
      <c r="CR808" s="474"/>
      <c r="CS808" s="474"/>
      <c r="CT808" s="474"/>
      <c r="CU808" s="474"/>
      <c r="CV808" s="474"/>
      <c r="CW808" s="474"/>
      <c r="CX808" s="474"/>
    </row>
    <row r="809" spans="1:102" x14ac:dyDescent="0.25">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c r="W809" s="474"/>
      <c r="X809" s="474"/>
      <c r="Y809" s="474"/>
      <c r="Z809" s="474"/>
      <c r="AA809" s="474"/>
      <c r="AB809" s="474"/>
      <c r="AC809" s="474"/>
      <c r="AD809" s="474"/>
      <c r="AE809" s="474"/>
      <c r="AF809" s="474"/>
      <c r="AG809" s="474"/>
      <c r="AH809" s="474"/>
      <c r="AI809" s="474"/>
      <c r="AJ809" s="474"/>
      <c r="AK809" s="474"/>
      <c r="AL809" s="474"/>
      <c r="AM809" s="474"/>
      <c r="AN809" s="474"/>
      <c r="AO809" s="474"/>
      <c r="AP809" s="474"/>
      <c r="AQ809" s="474"/>
      <c r="AR809" s="474"/>
      <c r="AS809" s="474"/>
      <c r="AT809" s="474"/>
      <c r="AU809" s="474"/>
      <c r="AV809" s="474"/>
      <c r="AW809" s="474"/>
      <c r="AX809" s="474"/>
      <c r="AY809" s="474"/>
      <c r="AZ809" s="474"/>
      <c r="BA809" s="474"/>
      <c r="BB809" s="474"/>
      <c r="BC809" s="474"/>
      <c r="BD809" s="474"/>
      <c r="BE809" s="474"/>
      <c r="BF809" s="474"/>
      <c r="BG809" s="474"/>
      <c r="BH809" s="474"/>
      <c r="BI809" s="474"/>
      <c r="BJ809" s="474"/>
      <c r="BK809" s="474"/>
      <c r="BL809" s="474"/>
      <c r="BM809" s="474"/>
      <c r="BN809" s="474"/>
      <c r="BO809" s="474"/>
      <c r="BP809" s="474"/>
      <c r="BQ809" s="474"/>
      <c r="BR809" s="474"/>
      <c r="BS809" s="474"/>
      <c r="BT809" s="474"/>
      <c r="BU809" s="474"/>
      <c r="BV809" s="474"/>
      <c r="BW809" s="474"/>
      <c r="BX809" s="474"/>
      <c r="BY809" s="474"/>
      <c r="BZ809" s="474"/>
      <c r="CA809" s="474"/>
      <c r="CB809" s="474"/>
      <c r="CC809" s="474"/>
      <c r="CD809" s="474"/>
      <c r="CE809" s="474"/>
      <c r="CF809" s="474"/>
      <c r="CG809" s="474"/>
      <c r="CH809" s="474"/>
      <c r="CI809" s="474"/>
      <c r="CJ809" s="474"/>
      <c r="CK809" s="474"/>
      <c r="CL809" s="474"/>
      <c r="CM809" s="474"/>
      <c r="CN809" s="474"/>
      <c r="CO809" s="474"/>
      <c r="CP809" s="474"/>
      <c r="CQ809" s="474"/>
      <c r="CR809" s="474"/>
      <c r="CS809" s="474"/>
      <c r="CT809" s="474"/>
      <c r="CU809" s="474"/>
      <c r="CV809" s="474"/>
      <c r="CW809" s="474"/>
      <c r="CX809" s="474"/>
    </row>
    <row r="810" spans="1:102" x14ac:dyDescent="0.25">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c r="W810" s="474"/>
      <c r="X810" s="474"/>
      <c r="Y810" s="474"/>
      <c r="Z810" s="474"/>
      <c r="AA810" s="474"/>
      <c r="AB810" s="474"/>
      <c r="AC810" s="474"/>
      <c r="AD810" s="474"/>
      <c r="AE810" s="474"/>
      <c r="AF810" s="474"/>
      <c r="AG810" s="474"/>
      <c r="AH810" s="474"/>
      <c r="AI810" s="474"/>
      <c r="AJ810" s="474"/>
      <c r="AK810" s="474"/>
      <c r="AL810" s="474"/>
      <c r="AM810" s="474"/>
      <c r="AN810" s="474"/>
      <c r="AO810" s="474"/>
      <c r="AP810" s="474"/>
      <c r="AQ810" s="474"/>
      <c r="AR810" s="474"/>
      <c r="AS810" s="474"/>
      <c r="AT810" s="474"/>
      <c r="AU810" s="474"/>
      <c r="AV810" s="474"/>
      <c r="AW810" s="474"/>
      <c r="AX810" s="474"/>
      <c r="AY810" s="474"/>
      <c r="AZ810" s="474"/>
      <c r="BA810" s="474"/>
      <c r="BB810" s="474"/>
      <c r="BC810" s="474"/>
      <c r="BD810" s="474"/>
      <c r="BE810" s="474"/>
      <c r="BF810" s="474"/>
      <c r="BG810" s="474"/>
      <c r="BH810" s="474"/>
      <c r="BI810" s="474"/>
      <c r="BJ810" s="474"/>
      <c r="BK810" s="474"/>
      <c r="BL810" s="474"/>
      <c r="BM810" s="474"/>
      <c r="BN810" s="474"/>
      <c r="BO810" s="474"/>
      <c r="BP810" s="474"/>
      <c r="BQ810" s="474"/>
      <c r="BR810" s="474"/>
      <c r="BS810" s="474"/>
      <c r="BT810" s="474"/>
      <c r="BU810" s="474"/>
      <c r="BV810" s="474"/>
      <c r="BW810" s="474"/>
      <c r="BX810" s="474"/>
      <c r="BY810" s="474"/>
      <c r="BZ810" s="474"/>
      <c r="CA810" s="474"/>
      <c r="CB810" s="474"/>
      <c r="CC810" s="474"/>
      <c r="CD810" s="474"/>
      <c r="CE810" s="474"/>
      <c r="CF810" s="474"/>
      <c r="CG810" s="474"/>
      <c r="CH810" s="474"/>
      <c r="CI810" s="474"/>
      <c r="CJ810" s="474"/>
      <c r="CK810" s="474"/>
      <c r="CL810" s="474"/>
      <c r="CM810" s="474"/>
      <c r="CN810" s="474"/>
      <c r="CO810" s="474"/>
      <c r="CP810" s="474"/>
      <c r="CQ810" s="474"/>
      <c r="CR810" s="474"/>
      <c r="CS810" s="474"/>
      <c r="CT810" s="474"/>
      <c r="CU810" s="474"/>
      <c r="CV810" s="474"/>
      <c r="CW810" s="474"/>
      <c r="CX810" s="474"/>
    </row>
    <row r="811" spans="1:102" x14ac:dyDescent="0.25">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c r="W811" s="474"/>
      <c r="X811" s="474"/>
      <c r="Y811" s="474"/>
      <c r="Z811" s="474"/>
      <c r="AA811" s="474"/>
      <c r="AB811" s="474"/>
      <c r="AC811" s="474"/>
      <c r="AD811" s="474"/>
      <c r="AE811" s="474"/>
      <c r="AF811" s="474"/>
      <c r="AG811" s="474"/>
      <c r="AH811" s="474"/>
      <c r="AI811" s="474"/>
      <c r="AJ811" s="474"/>
      <c r="AK811" s="474"/>
      <c r="AL811" s="474"/>
      <c r="AM811" s="474"/>
      <c r="AN811" s="474"/>
      <c r="AO811" s="474"/>
      <c r="AP811" s="474"/>
      <c r="AQ811" s="474"/>
      <c r="AR811" s="474"/>
      <c r="AS811" s="474"/>
      <c r="AT811" s="474"/>
      <c r="AU811" s="474"/>
      <c r="AV811" s="474"/>
      <c r="AW811" s="474"/>
      <c r="AX811" s="474"/>
      <c r="AY811" s="474"/>
      <c r="AZ811" s="474"/>
      <c r="BA811" s="474"/>
      <c r="BB811" s="474"/>
      <c r="BC811" s="474"/>
      <c r="BD811" s="474"/>
      <c r="BE811" s="474"/>
      <c r="BF811" s="474"/>
      <c r="BG811" s="474"/>
      <c r="BH811" s="474"/>
      <c r="BI811" s="474"/>
      <c r="BJ811" s="474"/>
      <c r="BK811" s="474"/>
      <c r="BL811" s="474"/>
      <c r="BM811" s="474"/>
      <c r="BN811" s="474"/>
      <c r="BO811" s="474"/>
      <c r="BP811" s="474"/>
      <c r="BQ811" s="474"/>
      <c r="BR811" s="474"/>
      <c r="BS811" s="474"/>
      <c r="BT811" s="474"/>
      <c r="BU811" s="474"/>
      <c r="BV811" s="474"/>
      <c r="BW811" s="474"/>
      <c r="BX811" s="474"/>
      <c r="BY811" s="474"/>
      <c r="BZ811" s="474"/>
      <c r="CA811" s="474"/>
      <c r="CB811" s="474"/>
      <c r="CC811" s="474"/>
      <c r="CD811" s="474"/>
      <c r="CE811" s="474"/>
      <c r="CF811" s="474"/>
      <c r="CG811" s="474"/>
      <c r="CH811" s="474"/>
      <c r="CI811" s="474"/>
      <c r="CJ811" s="474"/>
      <c r="CK811" s="474"/>
      <c r="CL811" s="474"/>
      <c r="CM811" s="474"/>
      <c r="CN811" s="474"/>
      <c r="CO811" s="474"/>
      <c r="CP811" s="474"/>
      <c r="CQ811" s="474"/>
      <c r="CR811" s="474"/>
      <c r="CS811" s="474"/>
      <c r="CT811" s="474"/>
      <c r="CU811" s="474"/>
      <c r="CV811" s="474"/>
      <c r="CW811" s="474"/>
      <c r="CX811" s="474"/>
    </row>
    <row r="812" spans="1:102" x14ac:dyDescent="0.25">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c r="W812" s="474"/>
      <c r="X812" s="474"/>
      <c r="Y812" s="474"/>
      <c r="Z812" s="474"/>
      <c r="AA812" s="474"/>
      <c r="AB812" s="474"/>
      <c r="AC812" s="474"/>
      <c r="AD812" s="474"/>
      <c r="AE812" s="474"/>
      <c r="AF812" s="474"/>
      <c r="AG812" s="474"/>
      <c r="AH812" s="474"/>
      <c r="AI812" s="474"/>
      <c r="AJ812" s="474"/>
      <c r="AK812" s="474"/>
      <c r="AL812" s="474"/>
      <c r="AM812" s="474"/>
      <c r="AN812" s="474"/>
      <c r="AO812" s="474"/>
      <c r="AP812" s="474"/>
      <c r="AQ812" s="474"/>
      <c r="AR812" s="474"/>
      <c r="AS812" s="474"/>
      <c r="AT812" s="474"/>
      <c r="AU812" s="474"/>
      <c r="AV812" s="474"/>
      <c r="AW812" s="474"/>
      <c r="AX812" s="474"/>
      <c r="AY812" s="474"/>
      <c r="AZ812" s="474"/>
      <c r="BA812" s="474"/>
      <c r="BB812" s="474"/>
      <c r="BC812" s="474"/>
      <c r="BD812" s="474"/>
      <c r="BE812" s="474"/>
      <c r="BF812" s="474"/>
      <c r="BG812" s="474"/>
      <c r="BH812" s="474"/>
      <c r="BI812" s="474"/>
      <c r="BJ812" s="474"/>
      <c r="BK812" s="474"/>
      <c r="BL812" s="474"/>
      <c r="BM812" s="474"/>
      <c r="BN812" s="474"/>
      <c r="BO812" s="474"/>
      <c r="BP812" s="474"/>
      <c r="BQ812" s="474"/>
      <c r="BR812" s="474"/>
      <c r="BS812" s="474"/>
      <c r="BT812" s="474"/>
      <c r="BU812" s="474"/>
      <c r="BV812" s="474"/>
      <c r="BW812" s="474"/>
      <c r="BX812" s="474"/>
      <c r="BY812" s="474"/>
      <c r="BZ812" s="474"/>
      <c r="CA812" s="474"/>
      <c r="CB812" s="474"/>
      <c r="CC812" s="474"/>
      <c r="CD812" s="474"/>
      <c r="CE812" s="474"/>
      <c r="CF812" s="474"/>
      <c r="CG812" s="474"/>
      <c r="CH812" s="474"/>
      <c r="CI812" s="474"/>
      <c r="CJ812" s="474"/>
      <c r="CK812" s="474"/>
      <c r="CL812" s="474"/>
      <c r="CM812" s="474"/>
      <c r="CN812" s="474"/>
      <c r="CO812" s="474"/>
      <c r="CP812" s="474"/>
      <c r="CQ812" s="474"/>
      <c r="CR812" s="474"/>
      <c r="CS812" s="474"/>
      <c r="CT812" s="474"/>
      <c r="CU812" s="474"/>
      <c r="CV812" s="474"/>
      <c r="CW812" s="474"/>
      <c r="CX812" s="474"/>
    </row>
    <row r="813" spans="1:102" x14ac:dyDescent="0.25">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c r="W813" s="474"/>
      <c r="X813" s="474"/>
      <c r="Y813" s="474"/>
      <c r="Z813" s="474"/>
      <c r="AA813" s="474"/>
      <c r="AB813" s="474"/>
      <c r="AC813" s="474"/>
      <c r="AD813" s="474"/>
      <c r="AE813" s="474"/>
      <c r="AF813" s="474"/>
      <c r="AG813" s="474"/>
      <c r="AH813" s="474"/>
      <c r="AI813" s="474"/>
      <c r="AJ813" s="474"/>
      <c r="AK813" s="474"/>
      <c r="AL813" s="474"/>
      <c r="AM813" s="474"/>
      <c r="AN813" s="474"/>
      <c r="AO813" s="474"/>
      <c r="AP813" s="474"/>
      <c r="AQ813" s="474"/>
      <c r="AR813" s="474"/>
      <c r="AS813" s="474"/>
      <c r="AT813" s="474"/>
      <c r="AU813" s="474"/>
      <c r="AV813" s="474"/>
      <c r="AW813" s="474"/>
      <c r="AX813" s="474"/>
      <c r="AY813" s="474"/>
      <c r="AZ813" s="474"/>
      <c r="BA813" s="474"/>
      <c r="BB813" s="474"/>
      <c r="BC813" s="474"/>
      <c r="BD813" s="474"/>
      <c r="BE813" s="474"/>
      <c r="BF813" s="474"/>
      <c r="BG813" s="474"/>
      <c r="BH813" s="474"/>
      <c r="BI813" s="474"/>
      <c r="BJ813" s="474"/>
      <c r="BK813" s="474"/>
      <c r="BL813" s="474"/>
      <c r="BM813" s="474"/>
      <c r="BN813" s="474"/>
      <c r="BO813" s="474"/>
      <c r="BP813" s="474"/>
      <c r="BQ813" s="474"/>
      <c r="BR813" s="474"/>
      <c r="BS813" s="474"/>
      <c r="BT813" s="474"/>
      <c r="BU813" s="474"/>
      <c r="BV813" s="474"/>
      <c r="BW813" s="474"/>
      <c r="BX813" s="474"/>
      <c r="BY813" s="474"/>
      <c r="BZ813" s="474"/>
      <c r="CA813" s="474"/>
      <c r="CB813" s="474"/>
      <c r="CC813" s="474"/>
      <c r="CD813" s="474"/>
      <c r="CE813" s="474"/>
      <c r="CF813" s="474"/>
      <c r="CG813" s="474"/>
      <c r="CH813" s="474"/>
      <c r="CI813" s="474"/>
      <c r="CJ813" s="474"/>
      <c r="CK813" s="474"/>
      <c r="CL813" s="474"/>
      <c r="CM813" s="474"/>
      <c r="CN813" s="474"/>
      <c r="CO813" s="474"/>
      <c r="CP813" s="474"/>
      <c r="CQ813" s="474"/>
      <c r="CR813" s="474"/>
      <c r="CS813" s="474"/>
      <c r="CT813" s="474"/>
      <c r="CU813" s="474"/>
      <c r="CV813" s="474"/>
      <c r="CW813" s="474"/>
      <c r="CX813" s="474"/>
    </row>
    <row r="814" spans="1:102" x14ac:dyDescent="0.25">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c r="W814" s="474"/>
      <c r="X814" s="474"/>
      <c r="Y814" s="474"/>
      <c r="Z814" s="474"/>
      <c r="AA814" s="474"/>
      <c r="AB814" s="474"/>
      <c r="AC814" s="474"/>
      <c r="AD814" s="474"/>
      <c r="AE814" s="474"/>
      <c r="AF814" s="474"/>
      <c r="AG814" s="474"/>
      <c r="AH814" s="474"/>
      <c r="AI814" s="474"/>
      <c r="AJ814" s="474"/>
      <c r="AK814" s="474"/>
      <c r="AL814" s="474"/>
      <c r="AM814" s="474"/>
      <c r="AN814" s="474"/>
      <c r="AO814" s="474"/>
      <c r="AP814" s="474"/>
      <c r="AQ814" s="474"/>
      <c r="AR814" s="474"/>
      <c r="AS814" s="474"/>
      <c r="AT814" s="474"/>
      <c r="AU814" s="474"/>
      <c r="AV814" s="474"/>
      <c r="AW814" s="474"/>
      <c r="AX814" s="474"/>
      <c r="AY814" s="474"/>
      <c r="AZ814" s="474"/>
      <c r="BA814" s="474"/>
      <c r="BB814" s="474"/>
      <c r="BC814" s="474"/>
      <c r="BD814" s="474"/>
      <c r="BE814" s="474"/>
      <c r="BF814" s="474"/>
      <c r="BG814" s="474"/>
      <c r="BH814" s="474"/>
      <c r="BI814" s="474"/>
      <c r="BJ814" s="474"/>
      <c r="BK814" s="474"/>
      <c r="BL814" s="474"/>
      <c r="BM814" s="474"/>
      <c r="BN814" s="474"/>
      <c r="BO814" s="474"/>
      <c r="BP814" s="474"/>
      <c r="BQ814" s="474"/>
      <c r="BR814" s="474"/>
      <c r="BS814" s="474"/>
      <c r="BT814" s="474"/>
      <c r="BU814" s="474"/>
      <c r="BV814" s="474"/>
      <c r="BW814" s="474"/>
      <c r="BX814" s="474"/>
      <c r="BY814" s="474"/>
      <c r="BZ814" s="474"/>
      <c r="CA814" s="474"/>
      <c r="CB814" s="474"/>
      <c r="CC814" s="474"/>
      <c r="CD814" s="474"/>
      <c r="CE814" s="474"/>
      <c r="CF814" s="474"/>
      <c r="CG814" s="474"/>
      <c r="CH814" s="474"/>
      <c r="CI814" s="474"/>
      <c r="CJ814" s="474"/>
      <c r="CK814" s="474"/>
      <c r="CL814" s="474"/>
      <c r="CM814" s="474"/>
      <c r="CN814" s="474"/>
      <c r="CO814" s="474"/>
      <c r="CP814" s="474"/>
      <c r="CQ814" s="474"/>
      <c r="CR814" s="474"/>
      <c r="CS814" s="474"/>
      <c r="CT814" s="474"/>
      <c r="CU814" s="474"/>
      <c r="CV814" s="474"/>
      <c r="CW814" s="474"/>
      <c r="CX814" s="474"/>
    </row>
    <row r="815" spans="1:102" x14ac:dyDescent="0.25">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c r="W815" s="474"/>
      <c r="X815" s="474"/>
      <c r="Y815" s="474"/>
      <c r="Z815" s="474"/>
      <c r="AA815" s="474"/>
      <c r="AB815" s="474"/>
      <c r="AC815" s="474"/>
      <c r="AD815" s="474"/>
      <c r="AE815" s="474"/>
      <c r="AF815" s="474"/>
      <c r="AG815" s="474"/>
      <c r="AH815" s="474"/>
      <c r="AI815" s="474"/>
      <c r="AJ815" s="474"/>
      <c r="AK815" s="474"/>
      <c r="AL815" s="474"/>
      <c r="AM815" s="474"/>
      <c r="AN815" s="474"/>
      <c r="AO815" s="474"/>
      <c r="AP815" s="474"/>
      <c r="AQ815" s="474"/>
      <c r="AR815" s="474"/>
      <c r="AS815" s="474"/>
      <c r="AT815" s="474"/>
      <c r="AU815" s="474"/>
      <c r="AV815" s="474"/>
      <c r="AW815" s="474"/>
      <c r="AX815" s="474"/>
      <c r="AY815" s="474"/>
      <c r="AZ815" s="474"/>
      <c r="BA815" s="474"/>
      <c r="BB815" s="474"/>
      <c r="BC815" s="474"/>
      <c r="BD815" s="474"/>
      <c r="BE815" s="474"/>
      <c r="BF815" s="474"/>
      <c r="BG815" s="474"/>
      <c r="BH815" s="474"/>
      <c r="BI815" s="474"/>
      <c r="BJ815" s="474"/>
      <c r="BK815" s="474"/>
      <c r="BL815" s="474"/>
      <c r="BM815" s="474"/>
      <c r="BN815" s="474"/>
      <c r="BO815" s="474"/>
      <c r="BP815" s="474"/>
      <c r="BQ815" s="474"/>
      <c r="BR815" s="474"/>
      <c r="BS815" s="474"/>
      <c r="BT815" s="474"/>
      <c r="BU815" s="474"/>
      <c r="BV815" s="474"/>
      <c r="BW815" s="474"/>
      <c r="BX815" s="474"/>
      <c r="BY815" s="474"/>
      <c r="BZ815" s="474"/>
      <c r="CA815" s="474"/>
      <c r="CB815" s="474"/>
      <c r="CC815" s="474"/>
      <c r="CD815" s="474"/>
      <c r="CE815" s="474"/>
      <c r="CF815" s="474"/>
      <c r="CG815" s="474"/>
      <c r="CH815" s="474"/>
      <c r="CI815" s="474"/>
      <c r="CJ815" s="474"/>
      <c r="CK815" s="474"/>
      <c r="CL815" s="474"/>
      <c r="CM815" s="474"/>
      <c r="CN815" s="474"/>
      <c r="CO815" s="474"/>
      <c r="CP815" s="474"/>
      <c r="CQ815" s="474"/>
      <c r="CR815" s="474"/>
      <c r="CS815" s="474"/>
      <c r="CT815" s="474"/>
      <c r="CU815" s="474"/>
      <c r="CV815" s="474"/>
      <c r="CW815" s="474"/>
      <c r="CX815" s="474"/>
    </row>
    <row r="816" spans="1:102" x14ac:dyDescent="0.25">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c r="W816" s="474"/>
      <c r="X816" s="474"/>
      <c r="Y816" s="474"/>
      <c r="Z816" s="474"/>
      <c r="AA816" s="474"/>
      <c r="AB816" s="474"/>
      <c r="AC816" s="474"/>
      <c r="AD816" s="474"/>
      <c r="AE816" s="474"/>
      <c r="AF816" s="474"/>
      <c r="AG816" s="474"/>
      <c r="AH816" s="474"/>
      <c r="AI816" s="474"/>
      <c r="AJ816" s="474"/>
      <c r="AK816" s="474"/>
      <c r="AL816" s="474"/>
      <c r="AM816" s="474"/>
      <c r="AN816" s="474"/>
      <c r="AO816" s="474"/>
      <c r="AP816" s="474"/>
      <c r="AQ816" s="474"/>
      <c r="AR816" s="474"/>
      <c r="AS816" s="474"/>
      <c r="AT816" s="474"/>
      <c r="AU816" s="474"/>
      <c r="AV816" s="474"/>
      <c r="AW816" s="474"/>
      <c r="AX816" s="474"/>
      <c r="AY816" s="474"/>
      <c r="AZ816" s="474"/>
      <c r="BA816" s="474"/>
      <c r="BB816" s="474"/>
      <c r="BC816" s="474"/>
      <c r="BD816" s="474"/>
      <c r="BE816" s="474"/>
      <c r="BF816" s="474"/>
      <c r="BG816" s="474"/>
      <c r="BH816" s="474"/>
      <c r="BI816" s="474"/>
      <c r="BJ816" s="474"/>
      <c r="BK816" s="474"/>
      <c r="BL816" s="474"/>
      <c r="BM816" s="474"/>
      <c r="BN816" s="474"/>
      <c r="BO816" s="474"/>
      <c r="BP816" s="474"/>
      <c r="BQ816" s="474"/>
      <c r="BR816" s="474"/>
      <c r="BS816" s="474"/>
      <c r="BT816" s="474"/>
      <c r="BU816" s="474"/>
      <c r="BV816" s="474"/>
      <c r="BW816" s="474"/>
      <c r="BX816" s="474"/>
      <c r="BY816" s="474"/>
      <c r="BZ816" s="474"/>
      <c r="CA816" s="474"/>
      <c r="CB816" s="474"/>
      <c r="CC816" s="474"/>
      <c r="CD816" s="474"/>
      <c r="CE816" s="474"/>
      <c r="CF816" s="474"/>
      <c r="CG816" s="474"/>
      <c r="CH816" s="474"/>
      <c r="CI816" s="474"/>
      <c r="CJ816" s="474"/>
      <c r="CK816" s="474"/>
      <c r="CL816" s="474"/>
      <c r="CM816" s="474"/>
      <c r="CN816" s="474"/>
      <c r="CO816" s="474"/>
      <c r="CP816" s="474"/>
      <c r="CQ816" s="474"/>
      <c r="CR816" s="474"/>
      <c r="CS816" s="474"/>
      <c r="CT816" s="474"/>
      <c r="CU816" s="474"/>
      <c r="CV816" s="474"/>
      <c r="CW816" s="474"/>
      <c r="CX816" s="474"/>
    </row>
    <row r="817" spans="1:102" x14ac:dyDescent="0.25">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c r="W817" s="474"/>
      <c r="X817" s="474"/>
      <c r="Y817" s="474"/>
      <c r="Z817" s="474"/>
      <c r="AA817" s="474"/>
      <c r="AB817" s="474"/>
      <c r="AC817" s="474"/>
      <c r="AD817" s="474"/>
      <c r="AE817" s="474"/>
      <c r="AF817" s="474"/>
      <c r="AG817" s="474"/>
      <c r="AH817" s="474"/>
      <c r="AI817" s="474"/>
      <c r="AJ817" s="474"/>
      <c r="AK817" s="474"/>
      <c r="AL817" s="474"/>
      <c r="AM817" s="474"/>
      <c r="AN817" s="474"/>
      <c r="AO817" s="474"/>
      <c r="AP817" s="474"/>
      <c r="AQ817" s="474"/>
      <c r="AR817" s="474"/>
      <c r="AS817" s="474"/>
      <c r="AT817" s="474"/>
      <c r="AU817" s="474"/>
      <c r="AV817" s="474"/>
      <c r="AW817" s="474"/>
      <c r="AX817" s="474"/>
      <c r="AY817" s="474"/>
      <c r="AZ817" s="474"/>
      <c r="BA817" s="474"/>
      <c r="BB817" s="474"/>
      <c r="BC817" s="474"/>
      <c r="BD817" s="474"/>
      <c r="BE817" s="474"/>
      <c r="BF817" s="474"/>
      <c r="BG817" s="474"/>
      <c r="BH817" s="474"/>
      <c r="BI817" s="474"/>
      <c r="BJ817" s="474"/>
      <c r="BK817" s="474"/>
      <c r="BL817" s="474"/>
      <c r="BM817" s="474"/>
      <c r="BN817" s="474"/>
      <c r="BO817" s="474"/>
      <c r="BP817" s="474"/>
      <c r="BQ817" s="474"/>
      <c r="BR817" s="474"/>
      <c r="BS817" s="474"/>
      <c r="BT817" s="474"/>
      <c r="BU817" s="474"/>
      <c r="BV817" s="474"/>
      <c r="BW817" s="474"/>
      <c r="BX817" s="474"/>
      <c r="BY817" s="474"/>
      <c r="BZ817" s="474"/>
      <c r="CA817" s="474"/>
      <c r="CB817" s="474"/>
      <c r="CC817" s="474"/>
      <c r="CD817" s="474"/>
      <c r="CE817" s="474"/>
      <c r="CF817" s="474"/>
      <c r="CG817" s="474"/>
      <c r="CH817" s="474"/>
      <c r="CI817" s="474"/>
      <c r="CJ817" s="474"/>
      <c r="CK817" s="474"/>
      <c r="CL817" s="474"/>
      <c r="CM817" s="474"/>
      <c r="CN817" s="474"/>
      <c r="CO817" s="474"/>
      <c r="CP817" s="474"/>
      <c r="CQ817" s="474"/>
      <c r="CR817" s="474"/>
      <c r="CS817" s="474"/>
      <c r="CT817" s="474"/>
      <c r="CU817" s="474"/>
      <c r="CV817" s="474"/>
      <c r="CW817" s="474"/>
      <c r="CX817" s="474"/>
    </row>
    <row r="818" spans="1:102" x14ac:dyDescent="0.25">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c r="W818" s="474"/>
      <c r="X818" s="474"/>
      <c r="Y818" s="474"/>
      <c r="Z818" s="474"/>
      <c r="AA818" s="474"/>
      <c r="AB818" s="474"/>
      <c r="AC818" s="474"/>
      <c r="AD818" s="474"/>
      <c r="AE818" s="474"/>
      <c r="AF818" s="474"/>
      <c r="AG818" s="474"/>
      <c r="AH818" s="474"/>
      <c r="AI818" s="474"/>
      <c r="AJ818" s="474"/>
      <c r="AK818" s="474"/>
      <c r="AL818" s="474"/>
      <c r="AM818" s="474"/>
      <c r="AN818" s="474"/>
      <c r="AO818" s="474"/>
      <c r="AP818" s="474"/>
      <c r="AQ818" s="474"/>
      <c r="AR818" s="474"/>
      <c r="AS818" s="474"/>
      <c r="AT818" s="474"/>
      <c r="AU818" s="474"/>
      <c r="AV818" s="474"/>
      <c r="AW818" s="474"/>
      <c r="AX818" s="474"/>
      <c r="AY818" s="474"/>
      <c r="AZ818" s="474"/>
      <c r="BA818" s="474"/>
      <c r="BB818" s="474"/>
      <c r="BC818" s="474"/>
      <c r="BD818" s="474"/>
      <c r="BE818" s="474"/>
      <c r="BF818" s="474"/>
      <c r="BG818" s="474"/>
      <c r="BH818" s="474"/>
      <c r="BI818" s="474"/>
      <c r="BJ818" s="474"/>
      <c r="BK818" s="474"/>
      <c r="BL818" s="474"/>
      <c r="BM818" s="474"/>
      <c r="BN818" s="474"/>
      <c r="BO818" s="474"/>
      <c r="BP818" s="474"/>
      <c r="BQ818" s="474"/>
      <c r="BR818" s="474"/>
      <c r="BS818" s="474"/>
      <c r="BT818" s="474"/>
      <c r="BU818" s="474"/>
      <c r="BV818" s="474"/>
      <c r="BW818" s="474"/>
      <c r="BX818" s="474"/>
      <c r="BY818" s="474"/>
      <c r="BZ818" s="474"/>
      <c r="CA818" s="474"/>
      <c r="CB818" s="474"/>
      <c r="CC818" s="474"/>
      <c r="CD818" s="474"/>
      <c r="CE818" s="474"/>
      <c r="CF818" s="474"/>
      <c r="CG818" s="474"/>
      <c r="CH818" s="474"/>
      <c r="CI818" s="474"/>
      <c r="CJ818" s="474"/>
      <c r="CK818" s="474"/>
      <c r="CL818" s="474"/>
      <c r="CM818" s="474"/>
      <c r="CN818" s="474"/>
      <c r="CO818" s="474"/>
      <c r="CP818" s="474"/>
      <c r="CQ818" s="474"/>
      <c r="CR818" s="474"/>
      <c r="CS818" s="474"/>
      <c r="CT818" s="474"/>
      <c r="CU818" s="474"/>
      <c r="CV818" s="474"/>
      <c r="CW818" s="474"/>
      <c r="CX818" s="474"/>
    </row>
    <row r="819" spans="1:102" x14ac:dyDescent="0.25">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c r="W819" s="474"/>
      <c r="X819" s="474"/>
      <c r="Y819" s="474"/>
      <c r="Z819" s="474"/>
      <c r="AA819" s="474"/>
      <c r="AB819" s="474"/>
      <c r="AC819" s="474"/>
      <c r="AD819" s="474"/>
      <c r="AE819" s="474"/>
      <c r="AF819" s="474"/>
      <c r="AG819" s="474"/>
      <c r="AH819" s="474"/>
      <c r="AI819" s="474"/>
      <c r="AJ819" s="474"/>
      <c r="AK819" s="474"/>
      <c r="AL819" s="474"/>
      <c r="AM819" s="474"/>
      <c r="AN819" s="474"/>
      <c r="AO819" s="474"/>
      <c r="AP819" s="474"/>
      <c r="AQ819" s="474"/>
      <c r="AR819" s="474"/>
      <c r="AS819" s="474"/>
      <c r="AT819" s="474"/>
      <c r="AU819" s="474"/>
      <c r="AV819" s="474"/>
      <c r="AW819" s="474"/>
      <c r="AX819" s="474"/>
      <c r="AY819" s="474"/>
      <c r="AZ819" s="474"/>
      <c r="BA819" s="474"/>
      <c r="BB819" s="474"/>
      <c r="BC819" s="474"/>
      <c r="BD819" s="474"/>
      <c r="BE819" s="474"/>
      <c r="BF819" s="474"/>
      <c r="BG819" s="474"/>
      <c r="BH819" s="474"/>
      <c r="BI819" s="474"/>
      <c r="BJ819" s="474"/>
      <c r="BK819" s="474"/>
      <c r="BL819" s="474"/>
      <c r="BM819" s="474"/>
      <c r="BN819" s="474"/>
      <c r="BO819" s="474"/>
      <c r="BP819" s="474"/>
      <c r="BQ819" s="474"/>
      <c r="BR819" s="474"/>
      <c r="BS819" s="474"/>
      <c r="BT819" s="474"/>
      <c r="BU819" s="474"/>
      <c r="BV819" s="474"/>
      <c r="BW819" s="474"/>
      <c r="BX819" s="474"/>
      <c r="BY819" s="474"/>
      <c r="BZ819" s="474"/>
      <c r="CA819" s="474"/>
      <c r="CB819" s="474"/>
      <c r="CC819" s="474"/>
      <c r="CD819" s="474"/>
      <c r="CE819" s="474"/>
      <c r="CF819" s="474"/>
      <c r="CG819" s="474"/>
      <c r="CH819" s="474"/>
      <c r="CI819" s="474"/>
      <c r="CJ819" s="474"/>
      <c r="CK819" s="474"/>
      <c r="CL819" s="474"/>
      <c r="CM819" s="474"/>
      <c r="CN819" s="474"/>
      <c r="CO819" s="474"/>
      <c r="CP819" s="474"/>
      <c r="CQ819" s="474"/>
      <c r="CR819" s="474"/>
      <c r="CS819" s="474"/>
      <c r="CT819" s="474"/>
      <c r="CU819" s="474"/>
      <c r="CV819" s="474"/>
      <c r="CW819" s="474"/>
      <c r="CX819" s="474"/>
    </row>
    <row r="820" spans="1:102" x14ac:dyDescent="0.25">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c r="W820" s="474"/>
      <c r="X820" s="474"/>
      <c r="Y820" s="474"/>
      <c r="Z820" s="474"/>
      <c r="AA820" s="474"/>
      <c r="AB820" s="474"/>
      <c r="AC820" s="474"/>
      <c r="AD820" s="474"/>
      <c r="AE820" s="474"/>
      <c r="AF820" s="474"/>
      <c r="AG820" s="474"/>
      <c r="AH820" s="474"/>
      <c r="AI820" s="474"/>
      <c r="AJ820" s="474"/>
      <c r="AK820" s="474"/>
      <c r="AL820" s="474"/>
      <c r="AM820" s="474"/>
      <c r="AN820" s="474"/>
      <c r="AO820" s="474"/>
      <c r="AP820" s="474"/>
      <c r="AQ820" s="474"/>
      <c r="AR820" s="474"/>
      <c r="AS820" s="474"/>
      <c r="AT820" s="474"/>
      <c r="AU820" s="474"/>
      <c r="AV820" s="474"/>
      <c r="AW820" s="474"/>
      <c r="AX820" s="474"/>
      <c r="AY820" s="474"/>
      <c r="AZ820" s="474"/>
      <c r="BA820" s="474"/>
      <c r="BB820" s="474"/>
      <c r="BC820" s="474"/>
      <c r="BD820" s="474"/>
      <c r="BE820" s="474"/>
      <c r="BF820" s="474"/>
      <c r="BG820" s="474"/>
      <c r="BH820" s="474"/>
      <c r="BI820" s="474"/>
      <c r="BJ820" s="474"/>
      <c r="BK820" s="474"/>
      <c r="BL820" s="474"/>
      <c r="BM820" s="474"/>
      <c r="BN820" s="474"/>
      <c r="BO820" s="474"/>
      <c r="BP820" s="474"/>
      <c r="BQ820" s="474"/>
      <c r="BR820" s="474"/>
      <c r="BS820" s="474"/>
      <c r="BT820" s="474"/>
      <c r="BU820" s="474"/>
      <c r="BV820" s="474"/>
      <c r="BW820" s="474"/>
      <c r="BX820" s="474"/>
      <c r="BY820" s="474"/>
      <c r="BZ820" s="474"/>
      <c r="CA820" s="474"/>
      <c r="CB820" s="474"/>
      <c r="CC820" s="474"/>
      <c r="CD820" s="474"/>
      <c r="CE820" s="474"/>
      <c r="CF820" s="474"/>
      <c r="CG820" s="474"/>
      <c r="CH820" s="474"/>
      <c r="CI820" s="474"/>
      <c r="CJ820" s="474"/>
      <c r="CK820" s="474"/>
      <c r="CL820" s="474"/>
      <c r="CM820" s="474"/>
      <c r="CN820" s="474"/>
      <c r="CO820" s="474"/>
      <c r="CP820" s="474"/>
      <c r="CQ820" s="474"/>
      <c r="CR820" s="474"/>
      <c r="CS820" s="474"/>
      <c r="CT820" s="474"/>
      <c r="CU820" s="474"/>
      <c r="CV820" s="474"/>
      <c r="CW820" s="474"/>
      <c r="CX820" s="474"/>
    </row>
    <row r="821" spans="1:102" x14ac:dyDescent="0.25">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c r="W821" s="474"/>
      <c r="X821" s="474"/>
      <c r="Y821" s="474"/>
      <c r="Z821" s="474"/>
      <c r="AA821" s="474"/>
      <c r="AB821" s="474"/>
      <c r="AC821" s="474"/>
      <c r="AD821" s="474"/>
      <c r="AE821" s="474"/>
      <c r="AF821" s="474"/>
      <c r="AG821" s="474"/>
      <c r="AH821" s="474"/>
      <c r="AI821" s="474"/>
      <c r="AJ821" s="474"/>
      <c r="AK821" s="474"/>
      <c r="AL821" s="474"/>
      <c r="AM821" s="474"/>
      <c r="AN821" s="474"/>
      <c r="AO821" s="474"/>
      <c r="AP821" s="474"/>
      <c r="AQ821" s="474"/>
      <c r="AR821" s="474"/>
      <c r="AS821" s="474"/>
      <c r="AT821" s="474"/>
      <c r="AU821" s="474"/>
      <c r="AV821" s="474"/>
      <c r="AW821" s="474"/>
      <c r="AX821" s="474"/>
      <c r="AY821" s="474"/>
      <c r="AZ821" s="474"/>
      <c r="BA821" s="474"/>
      <c r="BB821" s="474"/>
      <c r="BC821" s="474"/>
      <c r="BD821" s="474"/>
      <c r="BE821" s="474"/>
      <c r="BF821" s="474"/>
      <c r="BG821" s="474"/>
      <c r="BH821" s="474"/>
      <c r="BI821" s="474"/>
      <c r="BJ821" s="474"/>
      <c r="BK821" s="474"/>
      <c r="BL821" s="474"/>
      <c r="BM821" s="474"/>
      <c r="BN821" s="474"/>
      <c r="BO821" s="474"/>
      <c r="BP821" s="474"/>
      <c r="BQ821" s="474"/>
      <c r="BR821" s="474"/>
      <c r="BS821" s="474"/>
      <c r="BT821" s="474"/>
      <c r="BU821" s="474"/>
      <c r="BV821" s="474"/>
      <c r="BW821" s="474"/>
      <c r="BX821" s="474"/>
      <c r="BY821" s="474"/>
      <c r="BZ821" s="474"/>
      <c r="CA821" s="474"/>
      <c r="CB821" s="474"/>
      <c r="CC821" s="474"/>
      <c r="CD821" s="474"/>
      <c r="CE821" s="474"/>
      <c r="CF821" s="474"/>
      <c r="CG821" s="474"/>
      <c r="CH821" s="474"/>
      <c r="CI821" s="474"/>
      <c r="CJ821" s="474"/>
      <c r="CK821" s="474"/>
      <c r="CL821" s="474"/>
      <c r="CM821" s="474"/>
      <c r="CN821" s="474"/>
      <c r="CO821" s="474"/>
      <c r="CP821" s="474"/>
      <c r="CQ821" s="474"/>
      <c r="CR821" s="474"/>
      <c r="CS821" s="474"/>
      <c r="CT821" s="474"/>
      <c r="CU821" s="474"/>
      <c r="CV821" s="474"/>
      <c r="CW821" s="474"/>
      <c r="CX821" s="474"/>
    </row>
    <row r="822" spans="1:102" x14ac:dyDescent="0.25">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c r="W822" s="474"/>
      <c r="X822" s="474"/>
      <c r="Y822" s="474"/>
      <c r="Z822" s="474"/>
      <c r="AA822" s="474"/>
      <c r="AB822" s="474"/>
      <c r="AC822" s="474"/>
      <c r="AD822" s="474"/>
      <c r="AE822" s="474"/>
      <c r="AF822" s="474"/>
      <c r="AG822" s="474"/>
      <c r="AH822" s="474"/>
      <c r="AI822" s="474"/>
      <c r="AJ822" s="474"/>
      <c r="AK822" s="474"/>
      <c r="AL822" s="474"/>
      <c r="AM822" s="474"/>
      <c r="AN822" s="474"/>
      <c r="AO822" s="474"/>
      <c r="AP822" s="474"/>
      <c r="AQ822" s="474"/>
      <c r="AR822" s="474"/>
      <c r="AS822" s="474"/>
      <c r="AT822" s="474"/>
      <c r="AU822" s="474"/>
      <c r="AV822" s="474"/>
      <c r="AW822" s="474"/>
      <c r="AX822" s="474"/>
      <c r="AY822" s="474"/>
      <c r="AZ822" s="474"/>
      <c r="BA822" s="474"/>
      <c r="BB822" s="474"/>
      <c r="BC822" s="474"/>
      <c r="BD822" s="474"/>
      <c r="BE822" s="474"/>
      <c r="BF822" s="474"/>
      <c r="BG822" s="474"/>
      <c r="BH822" s="474"/>
      <c r="BI822" s="474"/>
      <c r="BJ822" s="474"/>
      <c r="BK822" s="474"/>
      <c r="BL822" s="474"/>
      <c r="BM822" s="474"/>
      <c r="BN822" s="474"/>
      <c r="BO822" s="474"/>
      <c r="BP822" s="474"/>
      <c r="BQ822" s="474"/>
      <c r="BR822" s="474"/>
      <c r="BS822" s="474"/>
      <c r="BT822" s="474"/>
      <c r="BU822" s="474"/>
      <c r="BV822" s="474"/>
      <c r="BW822" s="474"/>
      <c r="BX822" s="474"/>
      <c r="BY822" s="474"/>
      <c r="BZ822" s="474"/>
      <c r="CA822" s="474"/>
      <c r="CB822" s="474"/>
      <c r="CC822" s="474"/>
      <c r="CD822" s="474"/>
      <c r="CE822" s="474"/>
      <c r="CF822" s="474"/>
      <c r="CG822" s="474"/>
      <c r="CH822" s="474"/>
      <c r="CI822" s="474"/>
      <c r="CJ822" s="474"/>
      <c r="CK822" s="474"/>
      <c r="CL822" s="474"/>
      <c r="CM822" s="474"/>
      <c r="CN822" s="474"/>
      <c r="CO822" s="474"/>
      <c r="CP822" s="474"/>
      <c r="CQ822" s="474"/>
      <c r="CR822" s="474"/>
      <c r="CS822" s="474"/>
      <c r="CT822" s="474"/>
      <c r="CU822" s="474"/>
      <c r="CV822" s="474"/>
      <c r="CW822" s="474"/>
      <c r="CX822" s="474"/>
    </row>
    <row r="823" spans="1:102" x14ac:dyDescent="0.25">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c r="W823" s="474"/>
      <c r="X823" s="474"/>
      <c r="Y823" s="474"/>
      <c r="Z823" s="474"/>
      <c r="AA823" s="474"/>
      <c r="AB823" s="474"/>
      <c r="AC823" s="474"/>
      <c r="AD823" s="474"/>
      <c r="AE823" s="474"/>
      <c r="AF823" s="474"/>
      <c r="AG823" s="474"/>
      <c r="AH823" s="474"/>
      <c r="AI823" s="474"/>
      <c r="AJ823" s="474"/>
      <c r="AK823" s="474"/>
      <c r="AL823" s="474"/>
      <c r="AM823" s="474"/>
      <c r="AN823" s="474"/>
      <c r="AO823" s="474"/>
      <c r="AP823" s="474"/>
      <c r="AQ823" s="474"/>
      <c r="AR823" s="474"/>
      <c r="AS823" s="474"/>
      <c r="AT823" s="474"/>
      <c r="AU823" s="474"/>
      <c r="AV823" s="474"/>
      <c r="AW823" s="474"/>
      <c r="AX823" s="474"/>
      <c r="AY823" s="474"/>
      <c r="AZ823" s="474"/>
      <c r="BA823" s="474"/>
      <c r="BB823" s="474"/>
      <c r="BC823" s="474"/>
      <c r="BD823" s="474"/>
      <c r="BE823" s="474"/>
      <c r="BF823" s="474"/>
      <c r="BG823" s="474"/>
      <c r="BH823" s="474"/>
      <c r="BI823" s="474"/>
      <c r="BJ823" s="474"/>
      <c r="BK823" s="474"/>
      <c r="BL823" s="474"/>
      <c r="BM823" s="474"/>
      <c r="BN823" s="474"/>
      <c r="BO823" s="474"/>
      <c r="BP823" s="474"/>
      <c r="BQ823" s="474"/>
      <c r="BR823" s="474"/>
      <c r="BS823" s="474"/>
      <c r="BT823" s="474"/>
      <c r="BU823" s="474"/>
      <c r="BV823" s="474"/>
      <c r="BW823" s="474"/>
      <c r="BX823" s="474"/>
      <c r="BY823" s="474"/>
      <c r="BZ823" s="474"/>
      <c r="CA823" s="474"/>
      <c r="CB823" s="474"/>
      <c r="CC823" s="474"/>
      <c r="CD823" s="474"/>
      <c r="CE823" s="474"/>
      <c r="CF823" s="474"/>
      <c r="CG823" s="474"/>
      <c r="CH823" s="474"/>
      <c r="CI823" s="474"/>
      <c r="CJ823" s="474"/>
      <c r="CK823" s="474"/>
      <c r="CL823" s="474"/>
      <c r="CM823" s="474"/>
      <c r="CN823" s="474"/>
      <c r="CO823" s="474"/>
      <c r="CP823" s="474"/>
      <c r="CQ823" s="474"/>
      <c r="CR823" s="474"/>
      <c r="CS823" s="474"/>
      <c r="CT823" s="474"/>
      <c r="CU823" s="474"/>
      <c r="CV823" s="474"/>
      <c r="CW823" s="474"/>
      <c r="CX823" s="474"/>
    </row>
    <row r="824" spans="1:102" x14ac:dyDescent="0.25">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c r="W824" s="474"/>
      <c r="X824" s="474"/>
      <c r="Y824" s="474"/>
      <c r="Z824" s="474"/>
      <c r="AA824" s="474"/>
      <c r="AB824" s="474"/>
      <c r="AC824" s="474"/>
      <c r="AD824" s="474"/>
      <c r="AE824" s="474"/>
      <c r="AF824" s="474"/>
      <c r="AG824" s="474"/>
      <c r="AH824" s="474"/>
      <c r="AI824" s="474"/>
      <c r="AJ824" s="474"/>
      <c r="AK824" s="474"/>
      <c r="AL824" s="474"/>
      <c r="AM824" s="474"/>
      <c r="AN824" s="474"/>
      <c r="AO824" s="474"/>
      <c r="AP824" s="474"/>
      <c r="AQ824" s="474"/>
      <c r="AR824" s="474"/>
      <c r="AS824" s="474"/>
      <c r="AT824" s="474"/>
      <c r="AU824" s="474"/>
      <c r="AV824" s="474"/>
      <c r="AW824" s="474"/>
      <c r="AX824" s="474"/>
      <c r="AY824" s="474"/>
      <c r="AZ824" s="474"/>
      <c r="BA824" s="474"/>
      <c r="BB824" s="474"/>
      <c r="BC824" s="474"/>
      <c r="BD824" s="474"/>
      <c r="BE824" s="474"/>
      <c r="BF824" s="474"/>
      <c r="BG824" s="474"/>
      <c r="BH824" s="474"/>
      <c r="BI824" s="474"/>
      <c r="BJ824" s="474"/>
      <c r="BK824" s="474"/>
      <c r="BL824" s="474"/>
      <c r="BM824" s="474"/>
      <c r="BN824" s="474"/>
      <c r="BO824" s="474"/>
      <c r="BP824" s="474"/>
      <c r="BQ824" s="474"/>
      <c r="BR824" s="474"/>
      <c r="BS824" s="474"/>
      <c r="BT824" s="474"/>
      <c r="BU824" s="474"/>
      <c r="BV824" s="474"/>
      <c r="BW824" s="474"/>
      <c r="BX824" s="474"/>
      <c r="BY824" s="474"/>
      <c r="BZ824" s="474"/>
      <c r="CA824" s="474"/>
      <c r="CB824" s="474"/>
      <c r="CC824" s="474"/>
      <c r="CD824" s="474"/>
      <c r="CE824" s="474"/>
      <c r="CF824" s="474"/>
      <c r="CG824" s="474"/>
      <c r="CH824" s="474"/>
      <c r="CI824" s="474"/>
      <c r="CJ824" s="474"/>
      <c r="CK824" s="474"/>
      <c r="CL824" s="474"/>
      <c r="CM824" s="474"/>
      <c r="CN824" s="474"/>
      <c r="CO824" s="474"/>
      <c r="CP824" s="474"/>
      <c r="CQ824" s="474"/>
      <c r="CR824" s="474"/>
      <c r="CS824" s="474"/>
      <c r="CT824" s="474"/>
      <c r="CU824" s="474"/>
      <c r="CV824" s="474"/>
      <c r="CW824" s="474"/>
      <c r="CX824" s="474"/>
    </row>
    <row r="825" spans="1:102" x14ac:dyDescent="0.25">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c r="W825" s="474"/>
      <c r="X825" s="474"/>
      <c r="Y825" s="474"/>
      <c r="Z825" s="474"/>
      <c r="AA825" s="474"/>
      <c r="AB825" s="474"/>
      <c r="AC825" s="474"/>
      <c r="AD825" s="474"/>
      <c r="AE825" s="474"/>
      <c r="AF825" s="474"/>
      <c r="AG825" s="474"/>
      <c r="AH825" s="474"/>
      <c r="AI825" s="474"/>
      <c r="AJ825" s="474"/>
      <c r="AK825" s="474"/>
      <c r="AL825" s="474"/>
      <c r="AM825" s="474"/>
      <c r="AN825" s="474"/>
      <c r="AO825" s="474"/>
      <c r="AP825" s="474"/>
      <c r="AQ825" s="474"/>
      <c r="AR825" s="474"/>
      <c r="AS825" s="474"/>
      <c r="AT825" s="474"/>
      <c r="AU825" s="474"/>
      <c r="AV825" s="474"/>
      <c r="AW825" s="474"/>
      <c r="AX825" s="474"/>
      <c r="AY825" s="474"/>
      <c r="AZ825" s="474"/>
      <c r="BA825" s="474"/>
      <c r="BB825" s="474"/>
      <c r="BC825" s="474"/>
      <c r="BD825" s="474"/>
      <c r="BE825" s="474"/>
      <c r="BF825" s="474"/>
      <c r="BG825" s="474"/>
      <c r="BH825" s="474"/>
      <c r="BI825" s="474"/>
      <c r="BJ825" s="474"/>
      <c r="BK825" s="474"/>
      <c r="BL825" s="474"/>
      <c r="BM825" s="474"/>
      <c r="BN825" s="474"/>
      <c r="BO825" s="474"/>
      <c r="BP825" s="474"/>
      <c r="BQ825" s="474"/>
      <c r="BR825" s="474"/>
      <c r="BS825" s="474"/>
      <c r="BT825" s="474"/>
      <c r="BU825" s="474"/>
      <c r="BV825" s="474"/>
      <c r="BW825" s="474"/>
      <c r="BX825" s="474"/>
      <c r="BY825" s="474"/>
      <c r="BZ825" s="474"/>
      <c r="CA825" s="474"/>
      <c r="CB825" s="474"/>
      <c r="CC825" s="474"/>
      <c r="CD825" s="474"/>
      <c r="CE825" s="474"/>
      <c r="CF825" s="474"/>
      <c r="CG825" s="474"/>
      <c r="CH825" s="474"/>
      <c r="CI825" s="474"/>
      <c r="CJ825" s="474"/>
      <c r="CK825" s="474"/>
      <c r="CL825" s="474"/>
      <c r="CM825" s="474"/>
      <c r="CN825" s="474"/>
      <c r="CO825" s="474"/>
      <c r="CP825" s="474"/>
      <c r="CQ825" s="474"/>
      <c r="CR825" s="474"/>
      <c r="CS825" s="474"/>
      <c r="CT825" s="474"/>
      <c r="CU825" s="474"/>
      <c r="CV825" s="474"/>
      <c r="CW825" s="474"/>
      <c r="CX825" s="474"/>
    </row>
    <row r="826" spans="1:102" x14ac:dyDescent="0.25">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c r="W826" s="474"/>
      <c r="X826" s="474"/>
      <c r="Y826" s="474"/>
      <c r="Z826" s="474"/>
      <c r="AA826" s="474"/>
      <c r="AB826" s="474"/>
      <c r="AC826" s="474"/>
      <c r="AD826" s="474"/>
      <c r="AE826" s="474"/>
      <c r="AF826" s="474"/>
      <c r="AG826" s="474"/>
      <c r="AH826" s="474"/>
      <c r="AI826" s="474"/>
      <c r="AJ826" s="474"/>
      <c r="AK826" s="474"/>
      <c r="AL826" s="474"/>
      <c r="AM826" s="474"/>
      <c r="AN826" s="474"/>
      <c r="AO826" s="474"/>
      <c r="AP826" s="474"/>
      <c r="AQ826" s="474"/>
      <c r="AR826" s="474"/>
      <c r="AS826" s="474"/>
      <c r="AT826" s="474"/>
      <c r="AU826" s="474"/>
      <c r="AV826" s="474"/>
      <c r="AW826" s="474"/>
      <c r="AX826" s="474"/>
      <c r="AY826" s="474"/>
      <c r="AZ826" s="474"/>
      <c r="BA826" s="474"/>
      <c r="BB826" s="474"/>
      <c r="BC826" s="474"/>
      <c r="BD826" s="474"/>
      <c r="BE826" s="474"/>
      <c r="BF826" s="474"/>
      <c r="BG826" s="474"/>
      <c r="BH826" s="474"/>
      <c r="BI826" s="474"/>
      <c r="BJ826" s="474"/>
      <c r="BK826" s="474"/>
      <c r="BL826" s="474"/>
      <c r="BM826" s="474"/>
      <c r="BN826" s="474"/>
      <c r="BO826" s="474"/>
      <c r="BP826" s="474"/>
      <c r="BQ826" s="474"/>
      <c r="BR826" s="474"/>
      <c r="BS826" s="474"/>
      <c r="BT826" s="474"/>
      <c r="BU826" s="474"/>
      <c r="BV826" s="474"/>
      <c r="BW826" s="474"/>
      <c r="BX826" s="474"/>
      <c r="BY826" s="474"/>
      <c r="BZ826" s="474"/>
      <c r="CA826" s="474"/>
      <c r="CB826" s="474"/>
      <c r="CC826" s="474"/>
      <c r="CD826" s="474"/>
      <c r="CE826" s="474"/>
      <c r="CF826" s="474"/>
      <c r="CG826" s="474"/>
      <c r="CH826" s="474"/>
      <c r="CI826" s="474"/>
      <c r="CJ826" s="474"/>
      <c r="CK826" s="474"/>
      <c r="CL826" s="474"/>
      <c r="CM826" s="474"/>
      <c r="CN826" s="474"/>
      <c r="CO826" s="474"/>
      <c r="CP826" s="474"/>
      <c r="CQ826" s="474"/>
      <c r="CR826" s="474"/>
      <c r="CS826" s="474"/>
      <c r="CT826" s="474"/>
      <c r="CU826" s="474"/>
      <c r="CV826" s="474"/>
      <c r="CW826" s="474"/>
      <c r="CX826" s="474"/>
    </row>
    <row r="827" spans="1:102" x14ac:dyDescent="0.25">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c r="W827" s="474"/>
      <c r="X827" s="474"/>
      <c r="Y827" s="474"/>
      <c r="Z827" s="474"/>
      <c r="AA827" s="474"/>
      <c r="AB827" s="474"/>
      <c r="AC827" s="474"/>
      <c r="AD827" s="474"/>
      <c r="AE827" s="474"/>
      <c r="AF827" s="474"/>
      <c r="AG827" s="474"/>
      <c r="AH827" s="474"/>
      <c r="AI827" s="474"/>
      <c r="AJ827" s="474"/>
      <c r="AK827" s="474"/>
      <c r="AL827" s="474"/>
      <c r="AM827" s="474"/>
      <c r="AN827" s="474"/>
      <c r="AO827" s="474"/>
      <c r="AP827" s="474"/>
      <c r="AQ827" s="474"/>
      <c r="AR827" s="474"/>
      <c r="AS827" s="474"/>
      <c r="AT827" s="474"/>
      <c r="AU827" s="474"/>
      <c r="AV827" s="474"/>
      <c r="AW827" s="474"/>
      <c r="AX827" s="474"/>
      <c r="AY827" s="474"/>
      <c r="AZ827" s="474"/>
      <c r="BA827" s="474"/>
      <c r="BB827" s="474"/>
      <c r="BC827" s="474"/>
      <c r="BD827" s="474"/>
      <c r="BE827" s="474"/>
      <c r="BF827" s="474"/>
      <c r="BG827" s="474"/>
      <c r="BH827" s="474"/>
      <c r="BI827" s="474"/>
      <c r="BJ827" s="474"/>
      <c r="BK827" s="474"/>
      <c r="BL827" s="474"/>
      <c r="BM827" s="474"/>
      <c r="BN827" s="474"/>
      <c r="BO827" s="474"/>
      <c r="BP827" s="474"/>
      <c r="BQ827" s="474"/>
      <c r="BR827" s="474"/>
      <c r="BS827" s="474"/>
      <c r="BT827" s="474"/>
      <c r="BU827" s="474"/>
      <c r="BV827" s="474"/>
      <c r="BW827" s="474"/>
      <c r="BX827" s="474"/>
      <c r="BY827" s="474"/>
      <c r="BZ827" s="474"/>
      <c r="CA827" s="474"/>
      <c r="CB827" s="474"/>
      <c r="CC827" s="474"/>
      <c r="CD827" s="474"/>
      <c r="CE827" s="474"/>
      <c r="CF827" s="474"/>
      <c r="CG827" s="474"/>
      <c r="CH827" s="474"/>
      <c r="CI827" s="474"/>
      <c r="CJ827" s="474"/>
      <c r="CK827" s="474"/>
      <c r="CL827" s="474"/>
      <c r="CM827" s="474"/>
      <c r="CN827" s="474"/>
      <c r="CO827" s="474"/>
      <c r="CP827" s="474"/>
      <c r="CQ827" s="474"/>
      <c r="CR827" s="474"/>
      <c r="CS827" s="474"/>
      <c r="CT827" s="474"/>
      <c r="CU827" s="474"/>
      <c r="CV827" s="474"/>
      <c r="CW827" s="474"/>
      <c r="CX827" s="474"/>
    </row>
    <row r="828" spans="1:102" x14ac:dyDescent="0.25">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c r="W828" s="474"/>
      <c r="X828" s="474"/>
      <c r="Y828" s="474"/>
      <c r="Z828" s="474"/>
      <c r="AA828" s="474"/>
      <c r="AB828" s="474"/>
      <c r="AC828" s="474"/>
      <c r="AD828" s="474"/>
      <c r="AE828" s="474"/>
      <c r="AF828" s="474"/>
      <c r="AG828" s="474"/>
      <c r="AH828" s="474"/>
      <c r="AI828" s="474"/>
      <c r="AJ828" s="474"/>
      <c r="AK828" s="474"/>
      <c r="AL828" s="474"/>
      <c r="AM828" s="474"/>
      <c r="AN828" s="474"/>
      <c r="AO828" s="474"/>
      <c r="AP828" s="474"/>
      <c r="AQ828" s="474"/>
      <c r="AR828" s="474"/>
      <c r="AS828" s="474"/>
      <c r="AT828" s="474"/>
      <c r="AU828" s="474"/>
      <c r="AV828" s="474"/>
      <c r="AW828" s="474"/>
      <c r="AX828" s="474"/>
      <c r="AY828" s="474"/>
      <c r="AZ828" s="474"/>
      <c r="BA828" s="474"/>
      <c r="BB828" s="474"/>
      <c r="BC828" s="474"/>
      <c r="BD828" s="474"/>
      <c r="BE828" s="474"/>
      <c r="BF828" s="474"/>
      <c r="BG828" s="474"/>
      <c r="BH828" s="474"/>
      <c r="BI828" s="474"/>
      <c r="BJ828" s="474"/>
      <c r="BK828" s="474"/>
      <c r="BL828" s="474"/>
      <c r="BM828" s="474"/>
      <c r="BN828" s="474"/>
      <c r="BO828" s="474"/>
      <c r="BP828" s="474"/>
      <c r="BQ828" s="474"/>
      <c r="BR828" s="474"/>
      <c r="BS828" s="474"/>
      <c r="BT828" s="474"/>
      <c r="BU828" s="474"/>
      <c r="BV828" s="474"/>
      <c r="BW828" s="474"/>
      <c r="BX828" s="474"/>
      <c r="BY828" s="474"/>
      <c r="BZ828" s="474"/>
      <c r="CA828" s="474"/>
      <c r="CB828" s="474"/>
      <c r="CC828" s="474"/>
      <c r="CD828" s="474"/>
      <c r="CE828" s="474"/>
      <c r="CF828" s="474"/>
      <c r="CG828" s="474"/>
      <c r="CH828" s="474"/>
      <c r="CI828" s="474"/>
      <c r="CJ828" s="474"/>
      <c r="CK828" s="474"/>
      <c r="CL828" s="474"/>
      <c r="CM828" s="474"/>
      <c r="CN828" s="474"/>
      <c r="CO828" s="474"/>
      <c r="CP828" s="474"/>
      <c r="CQ828" s="474"/>
      <c r="CR828" s="474"/>
      <c r="CS828" s="474"/>
      <c r="CT828" s="474"/>
      <c r="CU828" s="474"/>
      <c r="CV828" s="474"/>
      <c r="CW828" s="474"/>
      <c r="CX828" s="474"/>
    </row>
    <row r="829" spans="1:102" x14ac:dyDescent="0.25">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c r="W829" s="474"/>
      <c r="X829" s="474"/>
      <c r="Y829" s="474"/>
      <c r="Z829" s="474"/>
      <c r="AA829" s="474"/>
      <c r="AB829" s="474"/>
      <c r="AC829" s="474"/>
      <c r="AD829" s="474"/>
      <c r="AE829" s="474"/>
      <c r="AF829" s="474"/>
      <c r="AG829" s="474"/>
      <c r="AH829" s="474"/>
      <c r="AI829" s="474"/>
      <c r="AJ829" s="474"/>
      <c r="AK829" s="474"/>
      <c r="AL829" s="474"/>
      <c r="AM829" s="474"/>
      <c r="AN829" s="474"/>
      <c r="AO829" s="474"/>
      <c r="AP829" s="474"/>
      <c r="AQ829" s="474"/>
      <c r="AR829" s="474"/>
      <c r="AS829" s="474"/>
      <c r="AT829" s="474"/>
      <c r="AU829" s="474"/>
      <c r="AV829" s="474"/>
      <c r="AW829" s="474"/>
      <c r="AX829" s="474"/>
      <c r="AY829" s="474"/>
      <c r="AZ829" s="474"/>
      <c r="BA829" s="474"/>
      <c r="BB829" s="474"/>
      <c r="BC829" s="474"/>
      <c r="BD829" s="474"/>
      <c r="BE829" s="474"/>
      <c r="BF829" s="474"/>
      <c r="BG829" s="474"/>
      <c r="BH829" s="474"/>
      <c r="BI829" s="474"/>
      <c r="BJ829" s="474"/>
      <c r="BK829" s="474"/>
      <c r="BL829" s="474"/>
      <c r="BM829" s="474"/>
      <c r="BN829" s="474"/>
      <c r="BO829" s="474"/>
      <c r="BP829" s="474"/>
      <c r="BQ829" s="474"/>
      <c r="BR829" s="474"/>
      <c r="BS829" s="474"/>
      <c r="BT829" s="474"/>
      <c r="BU829" s="474"/>
      <c r="BV829" s="474"/>
      <c r="BW829" s="474"/>
      <c r="BX829" s="474"/>
      <c r="BY829" s="474"/>
      <c r="BZ829" s="474"/>
      <c r="CA829" s="474"/>
      <c r="CB829" s="474"/>
      <c r="CC829" s="474"/>
      <c r="CD829" s="474"/>
      <c r="CE829" s="474"/>
      <c r="CF829" s="474"/>
      <c r="CG829" s="474"/>
      <c r="CH829" s="474"/>
      <c r="CI829" s="474"/>
      <c r="CJ829" s="474"/>
      <c r="CK829" s="474"/>
      <c r="CL829" s="474"/>
      <c r="CM829" s="474"/>
      <c r="CN829" s="474"/>
      <c r="CO829" s="474"/>
      <c r="CP829" s="474"/>
      <c r="CQ829" s="474"/>
      <c r="CR829" s="474"/>
      <c r="CS829" s="474"/>
      <c r="CT829" s="474"/>
      <c r="CU829" s="474"/>
      <c r="CV829" s="474"/>
      <c r="CW829" s="474"/>
      <c r="CX829" s="474"/>
    </row>
    <row r="830" spans="1:102" x14ac:dyDescent="0.25">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c r="W830" s="474"/>
      <c r="X830" s="474"/>
      <c r="Y830" s="474"/>
      <c r="Z830" s="474"/>
      <c r="AA830" s="474"/>
      <c r="AB830" s="474"/>
      <c r="AC830" s="474"/>
      <c r="AD830" s="474"/>
      <c r="AE830" s="474"/>
      <c r="AF830" s="474"/>
      <c r="AG830" s="474"/>
      <c r="AH830" s="474"/>
      <c r="AI830" s="474"/>
      <c r="AJ830" s="474"/>
      <c r="AK830" s="474"/>
      <c r="AL830" s="474"/>
      <c r="AM830" s="474"/>
      <c r="AN830" s="474"/>
      <c r="AO830" s="474"/>
      <c r="AP830" s="474"/>
      <c r="AQ830" s="474"/>
      <c r="AR830" s="474"/>
      <c r="AS830" s="474"/>
      <c r="AT830" s="474"/>
      <c r="AU830" s="474"/>
      <c r="AV830" s="474"/>
      <c r="AW830" s="474"/>
      <c r="AX830" s="474"/>
      <c r="AY830" s="474"/>
      <c r="AZ830" s="474"/>
      <c r="BA830" s="474"/>
      <c r="BB830" s="474"/>
      <c r="BC830" s="474"/>
      <c r="BD830" s="474"/>
      <c r="BE830" s="474"/>
      <c r="BF830" s="474"/>
      <c r="BG830" s="474"/>
      <c r="BH830" s="474"/>
      <c r="BI830" s="474"/>
      <c r="BJ830" s="474"/>
      <c r="BK830" s="474"/>
      <c r="BL830" s="474"/>
      <c r="BM830" s="474"/>
      <c r="BN830" s="474"/>
      <c r="BO830" s="474"/>
      <c r="BP830" s="474"/>
      <c r="BQ830" s="474"/>
      <c r="BR830" s="474"/>
      <c r="BS830" s="474"/>
      <c r="BT830" s="474"/>
      <c r="BU830" s="474"/>
      <c r="BV830" s="474"/>
      <c r="BW830" s="474"/>
      <c r="BX830" s="474"/>
      <c r="BY830" s="474"/>
      <c r="BZ830" s="474"/>
      <c r="CA830" s="474"/>
      <c r="CB830" s="474"/>
      <c r="CC830" s="474"/>
      <c r="CD830" s="474"/>
      <c r="CE830" s="474"/>
      <c r="CF830" s="474"/>
      <c r="CG830" s="474"/>
      <c r="CH830" s="474"/>
      <c r="CI830" s="474"/>
      <c r="CJ830" s="474"/>
      <c r="CK830" s="474"/>
      <c r="CL830" s="474"/>
      <c r="CM830" s="474"/>
      <c r="CN830" s="474"/>
      <c r="CO830" s="474"/>
      <c r="CP830" s="474"/>
      <c r="CQ830" s="474"/>
      <c r="CR830" s="474"/>
      <c r="CS830" s="474"/>
      <c r="CT830" s="474"/>
      <c r="CU830" s="474"/>
      <c r="CV830" s="474"/>
      <c r="CW830" s="474"/>
      <c r="CX830" s="474"/>
    </row>
    <row r="831" spans="1:102" x14ac:dyDescent="0.25">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c r="W831" s="474"/>
      <c r="X831" s="474"/>
      <c r="Y831" s="474"/>
      <c r="Z831" s="474"/>
      <c r="AA831" s="474"/>
      <c r="AB831" s="474"/>
      <c r="AC831" s="474"/>
      <c r="AD831" s="474"/>
      <c r="AE831" s="474"/>
      <c r="AF831" s="474"/>
      <c r="AG831" s="474"/>
      <c r="AH831" s="474"/>
      <c r="AI831" s="474"/>
      <c r="AJ831" s="474"/>
      <c r="AK831" s="474"/>
      <c r="AL831" s="474"/>
      <c r="AM831" s="474"/>
      <c r="AN831" s="474"/>
      <c r="AO831" s="474"/>
      <c r="AP831" s="474"/>
      <c r="AQ831" s="474"/>
      <c r="AR831" s="474"/>
      <c r="AS831" s="474"/>
      <c r="AT831" s="474"/>
      <c r="AU831" s="474"/>
      <c r="AV831" s="474"/>
      <c r="AW831" s="474"/>
      <c r="AX831" s="474"/>
      <c r="AY831" s="474"/>
      <c r="AZ831" s="474"/>
      <c r="BA831" s="474"/>
      <c r="BB831" s="474"/>
      <c r="BC831" s="474"/>
      <c r="BD831" s="474"/>
      <c r="BE831" s="474"/>
      <c r="BF831" s="474"/>
      <c r="BG831" s="474"/>
      <c r="BH831" s="474"/>
      <c r="BI831" s="474"/>
      <c r="BJ831" s="474"/>
      <c r="BK831" s="474"/>
      <c r="BL831" s="474"/>
      <c r="BM831" s="474"/>
      <c r="BN831" s="474"/>
      <c r="BO831" s="474"/>
      <c r="BP831" s="474"/>
      <c r="BQ831" s="474"/>
      <c r="BR831" s="474"/>
      <c r="BS831" s="474"/>
      <c r="BT831" s="474"/>
      <c r="BU831" s="474"/>
      <c r="BV831" s="474"/>
      <c r="BW831" s="474"/>
      <c r="BX831" s="474"/>
      <c r="BY831" s="474"/>
      <c r="BZ831" s="474"/>
      <c r="CA831" s="474"/>
      <c r="CB831" s="474"/>
      <c r="CC831" s="474"/>
      <c r="CD831" s="474"/>
      <c r="CE831" s="474"/>
      <c r="CF831" s="474"/>
      <c r="CG831" s="474"/>
      <c r="CH831" s="474"/>
      <c r="CI831" s="474"/>
      <c r="CJ831" s="474"/>
      <c r="CK831" s="474"/>
      <c r="CL831" s="474"/>
      <c r="CM831" s="474"/>
      <c r="CN831" s="474"/>
      <c r="CO831" s="474"/>
      <c r="CP831" s="474"/>
      <c r="CQ831" s="474"/>
      <c r="CR831" s="474"/>
      <c r="CS831" s="474"/>
      <c r="CT831" s="474"/>
      <c r="CU831" s="474"/>
      <c r="CV831" s="474"/>
      <c r="CW831" s="474"/>
      <c r="CX831" s="474"/>
    </row>
  </sheetData>
  <sheetProtection algorithmName="SHA-512" hashValue="Lcs1h9ctqXajlY4QlpAI+Nqjb+F02OQfgoBF5wExcrn0ZZF2WYVKbRGFwsfPNCgzKAQ8fi2hEENB+hwj4cAWbg==" saltValue="5Skh3zQL2fcsgUyvMejKgw==" spinCount="100000" sheet="1" objects="1" scenarios="1"/>
  <mergeCells count="58">
    <mergeCell ref="B157:B158"/>
    <mergeCell ref="B159:B164"/>
    <mergeCell ref="B66:B68"/>
    <mergeCell ref="K50:K51"/>
    <mergeCell ref="B52:B56"/>
    <mergeCell ref="E59:F59"/>
    <mergeCell ref="G59:H59"/>
    <mergeCell ref="B60:B61"/>
    <mergeCell ref="C60:C61"/>
    <mergeCell ref="E60:F60"/>
    <mergeCell ref="G60:H60"/>
    <mergeCell ref="B134:D134"/>
    <mergeCell ref="B133:D133"/>
    <mergeCell ref="B50:B51"/>
    <mergeCell ref="B72:G72"/>
    <mergeCell ref="B71:G71"/>
    <mergeCell ref="M29:N29"/>
    <mergeCell ref="O29:P29"/>
    <mergeCell ref="B30:B31"/>
    <mergeCell ref="K31:K32"/>
    <mergeCell ref="B32:B38"/>
    <mergeCell ref="K33:K35"/>
    <mergeCell ref="K36:K37"/>
    <mergeCell ref="K38:K41"/>
    <mergeCell ref="B39:B49"/>
    <mergeCell ref="M48:N48"/>
    <mergeCell ref="O48:P48"/>
    <mergeCell ref="Y3:AC4"/>
    <mergeCell ref="K5:L6"/>
    <mergeCell ref="M5:R5"/>
    <mergeCell ref="S5:X5"/>
    <mergeCell ref="Y5:AD5"/>
    <mergeCell ref="D4:E4"/>
    <mergeCell ref="F4:G4"/>
    <mergeCell ref="B7:B15"/>
    <mergeCell ref="B16:B24"/>
    <mergeCell ref="B25:B26"/>
    <mergeCell ref="K21:K23"/>
    <mergeCell ref="K24:K25"/>
    <mergeCell ref="B62:B65"/>
    <mergeCell ref="D60:D61"/>
    <mergeCell ref="B27:B29"/>
    <mergeCell ref="Q48:R48"/>
    <mergeCell ref="S48:T48"/>
    <mergeCell ref="B1:C2"/>
    <mergeCell ref="R35:R37"/>
    <mergeCell ref="R16:S16"/>
    <mergeCell ref="R20:R22"/>
    <mergeCell ref="R23:R28"/>
    <mergeCell ref="R29:R34"/>
    <mergeCell ref="D3:I3"/>
    <mergeCell ref="H4:I4"/>
    <mergeCell ref="M3:X4"/>
    <mergeCell ref="K7:K13"/>
    <mergeCell ref="M15:N15"/>
    <mergeCell ref="O15:P15"/>
    <mergeCell ref="K16:L16"/>
    <mergeCell ref="K17:K20"/>
  </mergeCells>
  <printOptions headings="1"/>
  <pageMargins left="0.25" right="0.31" top="0.41" bottom="0.32" header="0.3" footer="0.25"/>
  <pageSetup paperSize="8" scale="3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ull5">
    <tabColor indexed="41"/>
    <pageSetUpPr autoPageBreaks="0" fitToPage="1"/>
  </sheetPr>
  <dimension ref="A1:DM60"/>
  <sheetViews>
    <sheetView topLeftCell="A2" zoomScale="82" zoomScaleNormal="82" zoomScaleSheetLayoutView="75" workbookViewId="0">
      <selection activeCell="D14" sqref="D14"/>
    </sheetView>
  </sheetViews>
  <sheetFormatPr defaultColWidth="9.44140625" defaultRowHeight="13.2" outlineLevelRow="1" x14ac:dyDescent="0.25"/>
  <cols>
    <col min="1" max="1" width="3.44140625" style="46" customWidth="1"/>
    <col min="2" max="2" width="5.44140625" style="46" customWidth="1"/>
    <col min="3" max="4" width="22.109375" style="46" customWidth="1"/>
    <col min="5" max="5" width="11" style="46" bestFit="1" customWidth="1"/>
    <col min="6" max="6" width="17.33203125" style="46" customWidth="1"/>
    <col min="7" max="7" width="16.44140625" style="46" customWidth="1"/>
    <col min="8" max="8" width="23.33203125" style="46" customWidth="1"/>
    <col min="9" max="9" width="18.88671875" style="46" bestFit="1" customWidth="1"/>
    <col min="10" max="13" width="16.44140625" style="46" customWidth="1"/>
    <col min="14" max="14" width="15.44140625" style="46" customWidth="1"/>
    <col min="15" max="15" width="22.44140625" style="46" customWidth="1"/>
    <col min="16" max="16" width="21.6640625" style="46" customWidth="1"/>
    <col min="17" max="18" width="18.88671875" style="46" bestFit="1" customWidth="1"/>
    <col min="19" max="24" width="16.44140625" style="46" customWidth="1"/>
    <col min="25" max="25" width="15.44140625" style="46" customWidth="1"/>
    <col min="26" max="26" width="22.44140625" style="46" customWidth="1"/>
    <col min="27" max="29" width="18.88671875" style="46" bestFit="1" customWidth="1"/>
    <col min="30" max="35" width="16.44140625" style="46" customWidth="1"/>
    <col min="36" max="36" width="9.88671875" style="46" customWidth="1"/>
    <col min="37" max="37" width="22.44140625" style="46" customWidth="1"/>
    <col min="38" max="38" width="18.88671875" style="46" bestFit="1" customWidth="1"/>
    <col min="39" max="39" width="23.109375" style="46" customWidth="1"/>
    <col min="40" max="40" width="17.88671875" style="46" customWidth="1"/>
    <col min="41" max="44" width="16.44140625" style="46" customWidth="1"/>
    <col min="45" max="45" width="8.88671875" style="46" customWidth="1"/>
    <col min="46" max="46" width="22.44140625" style="46" customWidth="1"/>
    <col min="47" max="47" width="18.88671875" style="46" bestFit="1" customWidth="1"/>
    <col min="48" max="48" width="27.6640625" style="46" bestFit="1" customWidth="1"/>
    <col min="49" max="49" width="18.88671875" style="46" bestFit="1" customWidth="1"/>
    <col min="50" max="53" width="16.44140625" style="46" customWidth="1"/>
    <col min="54" max="54" width="9.44140625" style="46" customWidth="1"/>
    <col min="55" max="55" width="22.44140625" style="46" customWidth="1"/>
    <col min="56" max="56" width="16.88671875" style="46" customWidth="1"/>
    <col min="57" max="57" width="22.88671875" style="46" customWidth="1"/>
    <col min="58" max="58" width="18.88671875" style="46" bestFit="1" customWidth="1"/>
    <col min="59" max="62" width="16.44140625" style="46" customWidth="1"/>
    <col min="63" max="63" width="9.33203125" style="46" customWidth="1"/>
    <col min="64" max="64" width="22.44140625" style="46" customWidth="1"/>
    <col min="65" max="65" width="16.6640625" style="46" customWidth="1"/>
    <col min="66" max="66" width="23.5546875" style="46" customWidth="1"/>
    <col min="67" max="67" width="15.6640625" style="46" customWidth="1"/>
    <col min="68" max="71" width="16.44140625" style="46" customWidth="1"/>
    <col min="72" max="72" width="10.33203125" style="46" customWidth="1"/>
    <col min="73" max="73" width="22.44140625" style="46" customWidth="1"/>
    <col min="74" max="74" width="16" style="46" customWidth="1"/>
    <col min="75" max="75" width="23.88671875" style="46" customWidth="1"/>
    <col min="76" max="76" width="17.88671875" style="46" customWidth="1"/>
    <col min="77" max="80" width="16.44140625" style="46" customWidth="1"/>
    <col min="81" max="81" width="9.6640625" style="46" customWidth="1"/>
    <col min="82" max="82" width="22.44140625" style="46" customWidth="1"/>
    <col min="83" max="83" width="17.6640625" style="46" customWidth="1"/>
    <col min="84" max="84" width="23.33203125" style="46" customWidth="1"/>
    <col min="85" max="85" width="18.33203125" style="46" customWidth="1"/>
    <col min="86" max="86" width="17.44140625" style="46" customWidth="1"/>
    <col min="87" max="92" width="16.44140625" style="46" customWidth="1"/>
    <col min="93" max="93" width="22.44140625" style="46" customWidth="1"/>
    <col min="94" max="94" width="4" style="46" customWidth="1"/>
    <col min="95" max="95" width="10.44140625" style="46" customWidth="1"/>
    <col min="96" max="96" width="11.88671875" style="46" customWidth="1"/>
    <col min="97" max="97" width="13.109375" style="46" customWidth="1"/>
    <col min="98" max="98" width="25.5546875" style="46" hidden="1" customWidth="1"/>
    <col min="99" max="99" width="15.109375" style="46" customWidth="1"/>
    <col min="100" max="100" width="17.44140625" style="46" customWidth="1"/>
    <col min="101" max="101" width="16.44140625" style="46" customWidth="1"/>
    <col min="102" max="102" width="33.33203125" style="46" customWidth="1"/>
    <col min="103" max="104" width="21.33203125" style="46" hidden="1" customWidth="1"/>
    <col min="105" max="107" width="16.44140625" style="46" customWidth="1"/>
    <col min="108" max="108" width="32" style="46" customWidth="1"/>
    <col min="109" max="110" width="21.44140625" style="46" hidden="1" customWidth="1"/>
    <col min="111" max="113" width="16.44140625" style="46" customWidth="1"/>
    <col min="114" max="114" width="22.44140625" style="46" customWidth="1"/>
    <col min="115" max="116" width="5.44140625" style="46" customWidth="1"/>
    <col min="117" max="117" width="40.44140625" style="210" customWidth="1"/>
    <col min="118" max="16384" width="9.44140625" style="46"/>
  </cols>
  <sheetData>
    <row r="1" spans="2:117" ht="12.75" customHeight="1" x14ac:dyDescent="0.25">
      <c r="B1" s="42"/>
    </row>
    <row r="2" spans="2:117" ht="33.75" customHeight="1" x14ac:dyDescent="0.25">
      <c r="B2" s="1438" t="s">
        <v>741</v>
      </c>
      <c r="C2" s="1438"/>
      <c r="D2" s="1438"/>
      <c r="E2" s="1438"/>
      <c r="F2" s="1438"/>
      <c r="G2" s="1438"/>
      <c r="H2" s="1438"/>
      <c r="I2" s="1438"/>
      <c r="J2" s="1438"/>
      <c r="K2" s="1438"/>
      <c r="L2" s="1438"/>
      <c r="M2" s="1438"/>
      <c r="N2" s="1438"/>
      <c r="O2" s="1438"/>
      <c r="P2" s="1438"/>
      <c r="Q2" s="1438"/>
      <c r="R2" s="1438"/>
      <c r="S2" s="1438"/>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c r="CH2" s="799"/>
      <c r="CI2" s="799"/>
      <c r="CJ2" s="799"/>
      <c r="CK2" s="799"/>
      <c r="CL2" s="799"/>
      <c r="CM2" s="799"/>
      <c r="CN2" s="799"/>
      <c r="CO2" s="799"/>
      <c r="CP2" s="799"/>
      <c r="CQ2" s="799"/>
      <c r="CR2" s="799"/>
      <c r="CS2" s="799"/>
      <c r="CT2" s="799"/>
      <c r="CU2" s="799"/>
      <c r="CV2" s="799"/>
      <c r="CW2" s="799"/>
      <c r="CX2" s="799"/>
      <c r="CY2" s="799"/>
      <c r="CZ2" s="799"/>
      <c r="DA2" s="799"/>
      <c r="DB2" s="799"/>
      <c r="DC2" s="799"/>
      <c r="DD2" s="799"/>
      <c r="DE2" s="799"/>
      <c r="DF2" s="799"/>
      <c r="DG2" s="799"/>
      <c r="DH2" s="799"/>
      <c r="DI2" s="799"/>
      <c r="DJ2" s="799"/>
      <c r="DK2" s="799"/>
    </row>
    <row r="3" spans="2:117" ht="8.25" customHeight="1" thickBot="1" x14ac:dyDescent="0.3">
      <c r="B3" s="42"/>
      <c r="C3" s="42"/>
      <c r="D3" s="42"/>
      <c r="E3" s="42"/>
      <c r="F3" s="42"/>
      <c r="G3" s="42"/>
      <c r="H3" s="42"/>
      <c r="I3" s="42"/>
      <c r="J3" s="41"/>
      <c r="K3" s="41"/>
      <c r="L3" s="41"/>
      <c r="M3" s="41"/>
      <c r="N3" s="772"/>
      <c r="O3" s="772"/>
      <c r="Q3" s="42"/>
      <c r="R3" s="42"/>
      <c r="T3" s="41"/>
      <c r="U3" s="41"/>
      <c r="V3" s="41"/>
      <c r="W3" s="41"/>
      <c r="X3" s="41"/>
      <c r="AB3" s="42"/>
      <c r="AC3" s="42"/>
      <c r="AE3" s="41"/>
      <c r="AF3" s="41"/>
      <c r="AG3" s="41"/>
      <c r="AH3" s="41"/>
      <c r="AI3" s="41"/>
      <c r="AM3" s="42"/>
      <c r="AN3" s="42"/>
      <c r="AP3" s="41"/>
      <c r="AQ3" s="41"/>
      <c r="AR3" s="41"/>
      <c r="AV3" s="42"/>
      <c r="AW3" s="42"/>
      <c r="AY3" s="41"/>
      <c r="AZ3" s="41"/>
      <c r="BA3" s="41"/>
      <c r="BE3" s="42"/>
      <c r="BF3" s="42"/>
      <c r="BH3" s="41"/>
      <c r="BI3" s="41"/>
      <c r="BJ3" s="41"/>
      <c r="BN3" s="42"/>
      <c r="BO3" s="42"/>
      <c r="BQ3" s="41"/>
      <c r="BR3" s="41"/>
      <c r="BS3" s="41"/>
      <c r="BW3" s="42"/>
      <c r="BX3" s="42"/>
      <c r="BZ3" s="41"/>
      <c r="CA3" s="41"/>
      <c r="CB3" s="41"/>
      <c r="CF3" s="42"/>
      <c r="CG3" s="42"/>
      <c r="CI3" s="41"/>
      <c r="CJ3" s="41"/>
      <c r="CK3" s="41"/>
      <c r="CL3" s="41"/>
      <c r="CM3" s="41"/>
      <c r="CN3" s="41"/>
      <c r="CT3" s="1436"/>
      <c r="CU3" s="1436"/>
      <c r="CV3" s="1436"/>
      <c r="CW3" s="41"/>
      <c r="CX3" s="800"/>
      <c r="CY3" s="800"/>
      <c r="CZ3" s="800"/>
      <c r="DA3" s="800"/>
      <c r="DB3" s="800"/>
      <c r="DC3" s="41"/>
      <c r="DD3" s="1436"/>
      <c r="DE3" s="1436"/>
      <c r="DF3" s="1436"/>
      <c r="DG3" s="1436"/>
      <c r="DH3" s="1436"/>
      <c r="DI3" s="41"/>
    </row>
    <row r="4" spans="2:117" ht="17.25" customHeight="1" thickBot="1" x14ac:dyDescent="0.3">
      <c r="B4" s="87"/>
      <c r="C4" s="1134" t="s">
        <v>0</v>
      </c>
      <c r="D4" s="88"/>
      <c r="E4" s="801"/>
      <c r="F4" s="42"/>
      <c r="G4" s="42"/>
      <c r="H4" s="42"/>
      <c r="I4" s="42"/>
      <c r="J4" s="41"/>
      <c r="K4" s="41"/>
      <c r="L4" s="41"/>
      <c r="M4" s="41"/>
      <c r="N4" s="772"/>
      <c r="O4" s="772"/>
      <c r="P4" s="1404" t="s">
        <v>1671</v>
      </c>
      <c r="Q4" s="1405"/>
      <c r="R4" s="1405"/>
      <c r="S4" s="1405"/>
      <c r="T4" s="1405"/>
      <c r="U4" s="1406"/>
      <c r="V4" s="41"/>
      <c r="W4" s="41"/>
      <c r="X4" s="41"/>
      <c r="AB4" s="42"/>
      <c r="AC4" s="42"/>
      <c r="AE4" s="41"/>
      <c r="AF4" s="41"/>
      <c r="AG4" s="41"/>
      <c r="AH4" s="41"/>
      <c r="AI4" s="41"/>
      <c r="AM4" s="42"/>
      <c r="AN4" s="42"/>
      <c r="AP4" s="41"/>
      <c r="AQ4" s="41"/>
      <c r="AR4" s="41"/>
      <c r="AV4" s="42"/>
      <c r="AW4" s="42"/>
      <c r="AY4" s="41"/>
      <c r="AZ4" s="41"/>
      <c r="BA4" s="41"/>
      <c r="BE4" s="42"/>
      <c r="BF4" s="42"/>
      <c r="BH4" s="41"/>
      <c r="BI4" s="41"/>
      <c r="BJ4" s="41"/>
      <c r="BN4" s="42"/>
      <c r="BO4" s="42"/>
      <c r="BQ4" s="41"/>
      <c r="BR4" s="41"/>
      <c r="BS4" s="41"/>
      <c r="BW4" s="42"/>
      <c r="BX4" s="42"/>
      <c r="BZ4" s="41"/>
      <c r="CA4" s="41"/>
      <c r="CB4" s="41"/>
      <c r="CF4" s="42"/>
      <c r="CG4" s="42"/>
      <c r="CI4" s="41"/>
      <c r="CJ4" s="41"/>
      <c r="CK4" s="41"/>
      <c r="CL4" s="41"/>
      <c r="CM4" s="41"/>
      <c r="CN4" s="41"/>
      <c r="CT4" s="1436"/>
      <c r="CU4" s="1436"/>
      <c r="CV4" s="1436"/>
      <c r="CW4" s="41"/>
      <c r="CX4" s="800"/>
      <c r="CY4" s="800"/>
      <c r="CZ4" s="800"/>
      <c r="DA4" s="800"/>
      <c r="DB4" s="800"/>
      <c r="DC4" s="41"/>
      <c r="DD4" s="1436"/>
      <c r="DE4" s="1436"/>
      <c r="DF4" s="1436"/>
      <c r="DG4" s="1436"/>
      <c r="DH4" s="1436"/>
      <c r="DI4" s="41"/>
    </row>
    <row r="5" spans="2:117" ht="17.25" customHeight="1" thickBot="1" x14ac:dyDescent="0.3">
      <c r="B5" s="802"/>
      <c r="C5" s="1134" t="s">
        <v>51</v>
      </c>
      <c r="D5" s="88"/>
      <c r="E5" s="42"/>
      <c r="F5" s="709"/>
      <c r="G5" s="42"/>
      <c r="I5" s="1395" t="s">
        <v>1634</v>
      </c>
      <c r="J5" s="1396"/>
      <c r="K5" s="1396"/>
      <c r="L5" s="1396"/>
      <c r="M5" s="1397"/>
      <c r="N5" s="987" t="str">
        <f>"OCCC"</f>
        <v>OCCC</v>
      </c>
      <c r="O5" s="772"/>
      <c r="P5" s="1407"/>
      <c r="Q5" s="1408"/>
      <c r="R5" s="1408"/>
      <c r="S5" s="1408"/>
      <c r="T5" s="1408"/>
      <c r="U5" s="1409"/>
      <c r="V5" s="41"/>
      <c r="W5" s="41"/>
      <c r="X5" s="41"/>
      <c r="AC5" s="42"/>
      <c r="AE5" s="41"/>
      <c r="AF5" s="41"/>
      <c r="AG5" s="41"/>
      <c r="AH5" s="41"/>
      <c r="AI5" s="41"/>
      <c r="AN5" s="42"/>
      <c r="AP5" s="41"/>
      <c r="AQ5" s="41"/>
      <c r="AR5" s="41"/>
      <c r="AW5" s="42"/>
      <c r="AY5" s="41"/>
      <c r="AZ5" s="41"/>
      <c r="BA5" s="41"/>
      <c r="BF5" s="42"/>
      <c r="BH5" s="41"/>
      <c r="BI5" s="41"/>
      <c r="BJ5" s="41"/>
      <c r="BO5" s="42"/>
      <c r="BQ5" s="41"/>
      <c r="BR5" s="41"/>
      <c r="BS5" s="41"/>
      <c r="BX5" s="42"/>
      <c r="BZ5" s="41"/>
      <c r="CA5" s="41"/>
      <c r="CB5" s="41"/>
      <c r="CG5" s="42"/>
      <c r="CI5" s="41"/>
      <c r="CJ5" s="41"/>
      <c r="CK5" s="41"/>
      <c r="CL5" s="41"/>
      <c r="CM5" s="41"/>
      <c r="CN5" s="41"/>
      <c r="CT5" s="1436"/>
      <c r="CU5" s="1436"/>
      <c r="CV5" s="1436"/>
      <c r="CW5" s="41"/>
      <c r="CX5" s="800"/>
      <c r="CY5" s="800"/>
      <c r="CZ5" s="800"/>
      <c r="DA5" s="800"/>
      <c r="DB5" s="800"/>
      <c r="DC5" s="41"/>
      <c r="DD5" s="1436"/>
      <c r="DE5" s="1436"/>
      <c r="DF5" s="1436"/>
      <c r="DG5" s="1436"/>
      <c r="DH5" s="1436"/>
      <c r="DI5" s="41"/>
    </row>
    <row r="6" spans="2:117" ht="17.25" customHeight="1" thickBot="1" x14ac:dyDescent="0.3">
      <c r="B6" s="89"/>
      <c r="C6" s="1134" t="s">
        <v>1</v>
      </c>
      <c r="D6" s="88"/>
      <c r="E6" s="42"/>
      <c r="F6" s="42"/>
      <c r="G6" s="42"/>
      <c r="I6" s="42"/>
      <c r="J6" s="41"/>
      <c r="K6" s="41"/>
      <c r="L6" s="41"/>
      <c r="M6" s="41"/>
      <c r="N6" s="772"/>
      <c r="O6" s="772"/>
      <c r="P6" s="1398" t="s">
        <v>1667</v>
      </c>
      <c r="Q6" s="1399"/>
      <c r="R6" s="1400" t="s">
        <v>1669</v>
      </c>
      <c r="S6" s="1400"/>
      <c r="T6" s="1400"/>
      <c r="U6" s="1401"/>
      <c r="V6" s="41"/>
      <c r="W6" s="41"/>
      <c r="X6" s="41"/>
      <c r="AC6" s="42"/>
      <c r="AE6" s="41"/>
      <c r="AF6" s="41"/>
      <c r="AG6" s="41"/>
      <c r="AH6" s="41"/>
      <c r="AI6" s="41"/>
      <c r="AN6" s="42"/>
      <c r="AP6" s="41"/>
      <c r="AQ6" s="41"/>
      <c r="AR6" s="41"/>
      <c r="AW6" s="42"/>
      <c r="AY6" s="41"/>
      <c r="AZ6" s="41"/>
      <c r="BA6" s="41"/>
      <c r="BF6" s="42"/>
      <c r="BH6" s="41"/>
      <c r="BI6" s="41"/>
      <c r="BJ6" s="41"/>
      <c r="BO6" s="42"/>
      <c r="BQ6" s="41"/>
      <c r="BR6" s="41"/>
      <c r="BS6" s="41"/>
      <c r="BX6" s="42"/>
      <c r="BZ6" s="41"/>
      <c r="CA6" s="41"/>
      <c r="CB6" s="41"/>
      <c r="CG6" s="42"/>
      <c r="CI6" s="41"/>
      <c r="CJ6" s="41"/>
      <c r="CK6" s="41"/>
      <c r="CL6" s="41"/>
      <c r="CM6" s="41"/>
      <c r="CN6" s="41"/>
      <c r="CT6" s="1436"/>
      <c r="CU6" s="1436"/>
      <c r="CV6" s="1436"/>
      <c r="CW6" s="41"/>
      <c r="CX6" s="88"/>
      <c r="CY6" s="88"/>
      <c r="CZ6" s="88"/>
      <c r="DA6" s="800"/>
      <c r="DB6" s="800"/>
      <c r="DC6" s="41"/>
      <c r="DD6" s="1436"/>
      <c r="DE6" s="1436"/>
      <c r="DF6" s="1436"/>
      <c r="DG6" s="1436"/>
      <c r="DH6" s="1436"/>
      <c r="DI6" s="41"/>
    </row>
    <row r="7" spans="2:117" ht="28.5" customHeight="1" thickBot="1" x14ac:dyDescent="0.3">
      <c r="B7" s="803"/>
      <c r="C7" s="1134" t="s">
        <v>52</v>
      </c>
      <c r="D7" s="88"/>
      <c r="E7" s="42"/>
      <c r="F7" s="42"/>
      <c r="G7" s="42"/>
      <c r="I7" s="42"/>
      <c r="J7" s="41"/>
      <c r="L7" s="41"/>
      <c r="M7" s="41"/>
      <c r="N7" s="772"/>
      <c r="O7" s="772"/>
      <c r="P7" s="1398" t="s">
        <v>1668</v>
      </c>
      <c r="Q7" s="1399"/>
      <c r="R7" s="1402" t="s">
        <v>1670</v>
      </c>
      <c r="S7" s="1402"/>
      <c r="T7" s="1402"/>
      <c r="U7" s="1403"/>
      <c r="V7" s="41"/>
      <c r="W7" s="41"/>
      <c r="X7" s="41"/>
      <c r="AC7" s="42"/>
      <c r="AE7" s="41"/>
      <c r="AF7" s="41"/>
      <c r="AG7" s="41"/>
      <c r="AH7" s="41"/>
      <c r="AI7" s="41"/>
      <c r="AN7" s="42"/>
      <c r="AP7" s="41"/>
      <c r="AQ7" s="41"/>
      <c r="AR7" s="41"/>
      <c r="AW7" s="42"/>
      <c r="AY7" s="41"/>
      <c r="AZ7" s="41"/>
      <c r="BA7" s="41"/>
      <c r="BF7" s="801"/>
      <c r="BH7" s="41"/>
      <c r="BI7" s="41"/>
      <c r="BJ7" s="41"/>
      <c r="BO7" s="42"/>
      <c r="BQ7" s="41"/>
      <c r="BR7" s="41"/>
      <c r="BS7" s="41"/>
      <c r="BX7" s="42"/>
      <c r="BZ7" s="41"/>
      <c r="CA7" s="41"/>
      <c r="CB7" s="41"/>
      <c r="CG7" s="42"/>
      <c r="CI7" s="41"/>
      <c r="CJ7" s="41"/>
      <c r="CK7" s="41"/>
      <c r="CL7" s="41"/>
      <c r="CM7" s="41"/>
      <c r="CN7" s="41"/>
      <c r="CT7" s="1436"/>
      <c r="CU7" s="1436"/>
      <c r="CV7" s="1436"/>
      <c r="CW7" s="41"/>
      <c r="CX7" s="88"/>
      <c r="CY7" s="88"/>
      <c r="CZ7" s="88"/>
      <c r="DA7" s="800"/>
      <c r="DB7" s="800"/>
      <c r="DC7" s="41"/>
      <c r="DD7" s="1436"/>
      <c r="DE7" s="1436"/>
      <c r="DF7" s="1436"/>
      <c r="DG7" s="1436"/>
      <c r="DH7" s="1436"/>
      <c r="DI7" s="41"/>
    </row>
    <row r="8" spans="2:117" ht="30.6" customHeight="1" x14ac:dyDescent="0.25">
      <c r="CO8" s="804"/>
      <c r="CP8" s="804"/>
      <c r="CT8" s="1437"/>
      <c r="CU8" s="1437"/>
      <c r="CV8" s="1437"/>
      <c r="CX8" s="805"/>
      <c r="CY8" s="805"/>
      <c r="CZ8" s="805"/>
      <c r="DA8" s="806"/>
      <c r="DB8" s="806"/>
      <c r="DD8" s="1437"/>
      <c r="DE8" s="1437"/>
      <c r="DF8" s="1437"/>
      <c r="DG8" s="1437"/>
      <c r="DH8" s="1437"/>
      <c r="DJ8" s="804"/>
    </row>
    <row r="9" spans="2:117" ht="14.25" customHeight="1" thickBot="1" x14ac:dyDescent="0.3">
      <c r="B9" s="43"/>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5"/>
      <c r="DM9" s="1425" t="s">
        <v>1123</v>
      </c>
    </row>
    <row r="10" spans="2:117" s="210" customFormat="1" ht="33.9" customHeight="1" x14ac:dyDescent="0.25">
      <c r="B10" s="211"/>
      <c r="C10" s="1427" t="s">
        <v>969</v>
      </c>
      <c r="D10" s="1422" t="s">
        <v>1186</v>
      </c>
      <c r="E10" s="1411" t="s">
        <v>53</v>
      </c>
      <c r="F10" s="1411"/>
      <c r="G10" s="1411"/>
      <c r="H10" s="1411"/>
      <c r="I10" s="1411"/>
      <c r="J10" s="1411"/>
      <c r="K10" s="1411"/>
      <c r="L10" s="1411"/>
      <c r="M10" s="1411"/>
      <c r="N10" s="1411" t="s">
        <v>54</v>
      </c>
      <c r="O10" s="1411"/>
      <c r="P10" s="1411"/>
      <c r="Q10" s="1411"/>
      <c r="R10" s="1411"/>
      <c r="S10" s="1411"/>
      <c r="T10" s="1411"/>
      <c r="U10" s="1411"/>
      <c r="V10" s="1411"/>
      <c r="W10" s="1411"/>
      <c r="X10" s="1411"/>
      <c r="Y10" s="1418" t="s">
        <v>55</v>
      </c>
      <c r="Z10" s="1419"/>
      <c r="AA10" s="1419"/>
      <c r="AB10" s="1419"/>
      <c r="AC10" s="1419"/>
      <c r="AD10" s="1419"/>
      <c r="AE10" s="1419"/>
      <c r="AF10" s="1419"/>
      <c r="AG10" s="1419"/>
      <c r="AH10" s="1419"/>
      <c r="AI10" s="1419"/>
      <c r="AJ10" s="1418" t="s">
        <v>56</v>
      </c>
      <c r="AK10" s="1419"/>
      <c r="AL10" s="1419"/>
      <c r="AM10" s="1419"/>
      <c r="AN10" s="1419"/>
      <c r="AO10" s="1419"/>
      <c r="AP10" s="1419"/>
      <c r="AQ10" s="1419"/>
      <c r="AR10" s="1420"/>
      <c r="AS10" s="1418" t="s">
        <v>57</v>
      </c>
      <c r="AT10" s="1419"/>
      <c r="AU10" s="1419"/>
      <c r="AV10" s="1419"/>
      <c r="AW10" s="1419"/>
      <c r="AX10" s="1419"/>
      <c r="AY10" s="1419"/>
      <c r="AZ10" s="1419"/>
      <c r="BA10" s="1420"/>
      <c r="BB10" s="1418" t="s">
        <v>58</v>
      </c>
      <c r="BC10" s="1419"/>
      <c r="BD10" s="1419"/>
      <c r="BE10" s="1419"/>
      <c r="BF10" s="1419"/>
      <c r="BG10" s="1419"/>
      <c r="BH10" s="1419"/>
      <c r="BI10" s="1419"/>
      <c r="BJ10" s="1419"/>
      <c r="BK10" s="1418" t="s">
        <v>59</v>
      </c>
      <c r="BL10" s="1419"/>
      <c r="BM10" s="1419"/>
      <c r="BN10" s="1419"/>
      <c r="BO10" s="1419"/>
      <c r="BP10" s="1419"/>
      <c r="BQ10" s="1419"/>
      <c r="BR10" s="1419"/>
      <c r="BS10" s="1420"/>
      <c r="BT10" s="1418" t="s">
        <v>60</v>
      </c>
      <c r="BU10" s="1419"/>
      <c r="BV10" s="1419"/>
      <c r="BW10" s="1419"/>
      <c r="BX10" s="1419"/>
      <c r="BY10" s="1419"/>
      <c r="BZ10" s="1419"/>
      <c r="CA10" s="1419"/>
      <c r="CB10" s="1419"/>
      <c r="CC10" s="1418" t="s">
        <v>61</v>
      </c>
      <c r="CD10" s="1419"/>
      <c r="CE10" s="1419"/>
      <c r="CF10" s="1419"/>
      <c r="CG10" s="1419"/>
      <c r="CH10" s="1419"/>
      <c r="CI10" s="1419"/>
      <c r="CJ10" s="1419"/>
      <c r="CK10" s="1419"/>
      <c r="CL10" s="1410" t="s">
        <v>1228</v>
      </c>
      <c r="CM10" s="1411"/>
      <c r="CN10" s="1411"/>
      <c r="CO10" s="1416" t="s">
        <v>1082</v>
      </c>
      <c r="CP10" s="335"/>
      <c r="CQ10" s="1410" t="s">
        <v>777</v>
      </c>
      <c r="CR10" s="1411"/>
      <c r="CS10" s="1411"/>
      <c r="CT10" s="1411"/>
      <c r="CU10" s="1411"/>
      <c r="CV10" s="1411"/>
      <c r="CW10" s="1411"/>
      <c r="CX10" s="1411"/>
      <c r="CY10" s="1411"/>
      <c r="CZ10" s="1411"/>
      <c r="DA10" s="1411"/>
      <c r="DB10" s="1411"/>
      <c r="DC10" s="1411"/>
      <c r="DD10" s="1411"/>
      <c r="DE10" s="1411"/>
      <c r="DF10" s="1411"/>
      <c r="DG10" s="1411"/>
      <c r="DH10" s="1411"/>
      <c r="DI10" s="1439"/>
      <c r="DJ10" s="1430" t="s">
        <v>1081</v>
      </c>
      <c r="DK10" s="212"/>
      <c r="DM10" s="1426"/>
    </row>
    <row r="11" spans="2:117" s="210" customFormat="1" ht="42.6" customHeight="1" x14ac:dyDescent="0.35">
      <c r="B11" s="211"/>
      <c r="C11" s="1428"/>
      <c r="D11" s="1423"/>
      <c r="E11" s="1421" t="s">
        <v>62</v>
      </c>
      <c r="F11" s="1421"/>
      <c r="G11" s="673" t="s">
        <v>1219</v>
      </c>
      <c r="H11" s="673" t="s">
        <v>1220</v>
      </c>
      <c r="I11" s="673" t="s">
        <v>1221</v>
      </c>
      <c r="J11" s="673" t="s">
        <v>971</v>
      </c>
      <c r="K11" s="673" t="s">
        <v>1070</v>
      </c>
      <c r="L11" s="673" t="s">
        <v>1069</v>
      </c>
      <c r="M11" s="1421" t="s">
        <v>1227</v>
      </c>
      <c r="N11" s="1429" t="s">
        <v>62</v>
      </c>
      <c r="O11" s="1421"/>
      <c r="P11" s="673" t="s">
        <v>970</v>
      </c>
      <c r="Q11" s="673" t="s">
        <v>1220</v>
      </c>
      <c r="R11" s="673" t="s">
        <v>1221</v>
      </c>
      <c r="S11" s="673" t="s">
        <v>971</v>
      </c>
      <c r="T11" s="673" t="s">
        <v>1070</v>
      </c>
      <c r="U11" s="673" t="s">
        <v>1069</v>
      </c>
      <c r="V11" s="1421" t="s">
        <v>1078</v>
      </c>
      <c r="W11" s="1421" t="s">
        <v>1080</v>
      </c>
      <c r="X11" s="1421" t="s">
        <v>1079</v>
      </c>
      <c r="Y11" s="1421" t="s">
        <v>62</v>
      </c>
      <c r="Z11" s="1421"/>
      <c r="AA11" s="673" t="s">
        <v>970</v>
      </c>
      <c r="AB11" s="673" t="s">
        <v>1220</v>
      </c>
      <c r="AC11" s="673" t="s">
        <v>1221</v>
      </c>
      <c r="AD11" s="673" t="s">
        <v>971</v>
      </c>
      <c r="AE11" s="673" t="s">
        <v>1070</v>
      </c>
      <c r="AF11" s="673" t="s">
        <v>1069</v>
      </c>
      <c r="AG11" s="1421" t="s">
        <v>1078</v>
      </c>
      <c r="AH11" s="1421" t="s">
        <v>1080</v>
      </c>
      <c r="AI11" s="1421" t="s">
        <v>1079</v>
      </c>
      <c r="AJ11" s="1421" t="s">
        <v>62</v>
      </c>
      <c r="AK11" s="1421"/>
      <c r="AL11" s="673" t="s">
        <v>970</v>
      </c>
      <c r="AM11" s="673" t="s">
        <v>1220</v>
      </c>
      <c r="AN11" s="673" t="s">
        <v>1221</v>
      </c>
      <c r="AO11" s="673" t="s">
        <v>971</v>
      </c>
      <c r="AP11" s="673" t="s">
        <v>1070</v>
      </c>
      <c r="AQ11" s="673" t="s">
        <v>1069</v>
      </c>
      <c r="AR11" s="1421" t="s">
        <v>1227</v>
      </c>
      <c r="AS11" s="1421" t="s">
        <v>62</v>
      </c>
      <c r="AT11" s="1421"/>
      <c r="AU11" s="673" t="s">
        <v>1219</v>
      </c>
      <c r="AV11" s="673" t="s">
        <v>1220</v>
      </c>
      <c r="AW11" s="673" t="s">
        <v>1221</v>
      </c>
      <c r="AX11" s="673" t="s">
        <v>971</v>
      </c>
      <c r="AY11" s="673" t="s">
        <v>1070</v>
      </c>
      <c r="AZ11" s="673" t="s">
        <v>1069</v>
      </c>
      <c r="BA11" s="1421" t="s">
        <v>1227</v>
      </c>
      <c r="BB11" s="1421" t="s">
        <v>62</v>
      </c>
      <c r="BC11" s="1421"/>
      <c r="BD11" s="673" t="s">
        <v>1219</v>
      </c>
      <c r="BE11" s="673" t="s">
        <v>1220</v>
      </c>
      <c r="BF11" s="673" t="s">
        <v>1221</v>
      </c>
      <c r="BG11" s="673" t="s">
        <v>971</v>
      </c>
      <c r="BH11" s="673" t="s">
        <v>1070</v>
      </c>
      <c r="BI11" s="673" t="s">
        <v>1069</v>
      </c>
      <c r="BJ11" s="1421" t="s">
        <v>1227</v>
      </c>
      <c r="BK11" s="1421" t="s">
        <v>62</v>
      </c>
      <c r="BL11" s="1421"/>
      <c r="BM11" s="673" t="s">
        <v>970</v>
      </c>
      <c r="BN11" s="673" t="s">
        <v>1220</v>
      </c>
      <c r="BO11" s="673" t="s">
        <v>1221</v>
      </c>
      <c r="BP11" s="673" t="s">
        <v>971</v>
      </c>
      <c r="BQ11" s="673" t="s">
        <v>1070</v>
      </c>
      <c r="BR11" s="673" t="s">
        <v>1069</v>
      </c>
      <c r="BS11" s="1421" t="s">
        <v>1227</v>
      </c>
      <c r="BT11" s="1421" t="s">
        <v>62</v>
      </c>
      <c r="BU11" s="1421"/>
      <c r="BV11" s="673" t="s">
        <v>970</v>
      </c>
      <c r="BW11" s="673" t="s">
        <v>1220</v>
      </c>
      <c r="BX11" s="673" t="s">
        <v>1221</v>
      </c>
      <c r="BY11" s="673" t="s">
        <v>971</v>
      </c>
      <c r="BZ11" s="673" t="s">
        <v>1070</v>
      </c>
      <c r="CA11" s="673" t="s">
        <v>1069</v>
      </c>
      <c r="CB11" s="1421" t="s">
        <v>1227</v>
      </c>
      <c r="CC11" s="1421" t="s">
        <v>62</v>
      </c>
      <c r="CD11" s="1421"/>
      <c r="CE11" s="673" t="s">
        <v>970</v>
      </c>
      <c r="CF11" s="673" t="s">
        <v>1220</v>
      </c>
      <c r="CG11" s="673" t="s">
        <v>1221</v>
      </c>
      <c r="CH11" s="673" t="s">
        <v>971</v>
      </c>
      <c r="CI11" s="673" t="s">
        <v>1070</v>
      </c>
      <c r="CJ11" s="673" t="s">
        <v>1069</v>
      </c>
      <c r="CK11" s="1421" t="s">
        <v>1227</v>
      </c>
      <c r="CL11" s="673" t="s">
        <v>971</v>
      </c>
      <c r="CM11" s="673" t="s">
        <v>1070</v>
      </c>
      <c r="CN11" s="673" t="s">
        <v>1069</v>
      </c>
      <c r="CO11" s="1417"/>
      <c r="CP11" s="335"/>
      <c r="CQ11" s="1428" t="s">
        <v>778</v>
      </c>
      <c r="CR11" s="1421"/>
      <c r="CS11" s="1421"/>
      <c r="CT11" s="86" t="s">
        <v>1477</v>
      </c>
      <c r="CU11" s="1421" t="s">
        <v>1232</v>
      </c>
      <c r="CV11" s="1421"/>
      <c r="CW11" s="1421"/>
      <c r="CX11" s="1421" t="s">
        <v>1234</v>
      </c>
      <c r="CY11" s="1421"/>
      <c r="CZ11" s="1421"/>
      <c r="DA11" s="1421"/>
      <c r="DB11" s="1421"/>
      <c r="DC11" s="1421"/>
      <c r="DD11" s="1440" t="s">
        <v>1233</v>
      </c>
      <c r="DE11" s="1440"/>
      <c r="DF11" s="1440"/>
      <c r="DG11" s="1440"/>
      <c r="DH11" s="1440"/>
      <c r="DI11" s="1441"/>
      <c r="DJ11" s="1431"/>
      <c r="DK11" s="212"/>
      <c r="DM11" s="1426"/>
    </row>
    <row r="12" spans="2:117" s="213" customFormat="1" ht="98.1" customHeight="1" x14ac:dyDescent="0.25">
      <c r="B12" s="211"/>
      <c r="C12" s="1428"/>
      <c r="D12" s="1424"/>
      <c r="E12" s="673" t="s">
        <v>973</v>
      </c>
      <c r="F12" s="673" t="s">
        <v>63</v>
      </c>
      <c r="G12" s="673" t="s">
        <v>1222</v>
      </c>
      <c r="H12" s="673" t="s">
        <v>1223</v>
      </c>
      <c r="I12" s="673" t="s">
        <v>1223</v>
      </c>
      <c r="J12" s="673" t="s">
        <v>1071</v>
      </c>
      <c r="K12" s="673" t="s">
        <v>1224</v>
      </c>
      <c r="L12" s="673" t="s">
        <v>1224</v>
      </c>
      <c r="M12" s="1421"/>
      <c r="N12" s="1091" t="s">
        <v>64</v>
      </c>
      <c r="O12" s="673" t="s">
        <v>63</v>
      </c>
      <c r="P12" s="673" t="s">
        <v>1222</v>
      </c>
      <c r="Q12" s="673" t="s">
        <v>1223</v>
      </c>
      <c r="R12" s="673" t="s">
        <v>1223</v>
      </c>
      <c r="S12" s="673" t="s">
        <v>1071</v>
      </c>
      <c r="T12" s="673" t="s">
        <v>1224</v>
      </c>
      <c r="U12" s="673" t="s">
        <v>1224</v>
      </c>
      <c r="V12" s="1421"/>
      <c r="W12" s="1421"/>
      <c r="X12" s="1421"/>
      <c r="Y12" s="673" t="s">
        <v>64</v>
      </c>
      <c r="Z12" s="673" t="s">
        <v>63</v>
      </c>
      <c r="AA12" s="673" t="s">
        <v>1222</v>
      </c>
      <c r="AB12" s="673" t="s">
        <v>1223</v>
      </c>
      <c r="AC12" s="673" t="s">
        <v>1223</v>
      </c>
      <c r="AD12" s="673" t="s">
        <v>975</v>
      </c>
      <c r="AE12" s="673" t="s">
        <v>1224</v>
      </c>
      <c r="AF12" s="673" t="s">
        <v>1224</v>
      </c>
      <c r="AG12" s="1421"/>
      <c r="AH12" s="1421"/>
      <c r="AI12" s="1421"/>
      <c r="AJ12" s="673" t="s">
        <v>976</v>
      </c>
      <c r="AK12" s="673" t="s">
        <v>63</v>
      </c>
      <c r="AL12" s="673" t="s">
        <v>1222</v>
      </c>
      <c r="AM12" s="673" t="s">
        <v>1223</v>
      </c>
      <c r="AN12" s="673" t="s">
        <v>1223</v>
      </c>
      <c r="AO12" s="673" t="s">
        <v>1071</v>
      </c>
      <c r="AP12" s="673" t="s">
        <v>1224</v>
      </c>
      <c r="AQ12" s="673" t="s">
        <v>1224</v>
      </c>
      <c r="AR12" s="1421"/>
      <c r="AS12" s="673" t="s">
        <v>977</v>
      </c>
      <c r="AT12" s="673" t="s">
        <v>63</v>
      </c>
      <c r="AU12" s="673" t="s">
        <v>1222</v>
      </c>
      <c r="AV12" s="673" t="s">
        <v>1223</v>
      </c>
      <c r="AW12" s="673" t="s">
        <v>1223</v>
      </c>
      <c r="AX12" s="673" t="s">
        <v>1071</v>
      </c>
      <c r="AY12" s="673" t="s">
        <v>1224</v>
      </c>
      <c r="AZ12" s="673" t="s">
        <v>1224</v>
      </c>
      <c r="BA12" s="1421"/>
      <c r="BB12" s="673" t="s">
        <v>978</v>
      </c>
      <c r="BC12" s="673" t="s">
        <v>63</v>
      </c>
      <c r="BD12" s="673" t="s">
        <v>1222</v>
      </c>
      <c r="BE12" s="673" t="s">
        <v>1223</v>
      </c>
      <c r="BF12" s="673" t="s">
        <v>1223</v>
      </c>
      <c r="BG12" s="673" t="s">
        <v>1071</v>
      </c>
      <c r="BH12" s="673" t="s">
        <v>1224</v>
      </c>
      <c r="BI12" s="673" t="s">
        <v>1224</v>
      </c>
      <c r="BJ12" s="1421"/>
      <c r="BK12" s="673" t="s">
        <v>1732</v>
      </c>
      <c r="BL12" s="673" t="s">
        <v>63</v>
      </c>
      <c r="BM12" s="673" t="s">
        <v>1222</v>
      </c>
      <c r="BN12" s="673" t="s">
        <v>1223</v>
      </c>
      <c r="BO12" s="673" t="s">
        <v>1223</v>
      </c>
      <c r="BP12" s="673" t="s">
        <v>1071</v>
      </c>
      <c r="BQ12" s="673" t="s">
        <v>1224</v>
      </c>
      <c r="BR12" s="673" t="s">
        <v>1224</v>
      </c>
      <c r="BS12" s="1421"/>
      <c r="BT12" s="673" t="s">
        <v>1732</v>
      </c>
      <c r="BU12" s="673" t="s">
        <v>63</v>
      </c>
      <c r="BV12" s="673" t="s">
        <v>1222</v>
      </c>
      <c r="BW12" s="673" t="s">
        <v>1223</v>
      </c>
      <c r="BX12" s="673" t="s">
        <v>1223</v>
      </c>
      <c r="BY12" s="673" t="s">
        <v>1071</v>
      </c>
      <c r="BZ12" s="673" t="s">
        <v>1224</v>
      </c>
      <c r="CA12" s="673" t="s">
        <v>1224</v>
      </c>
      <c r="CB12" s="1421"/>
      <c r="CC12" s="673" t="s">
        <v>1732</v>
      </c>
      <c r="CD12" s="673" t="s">
        <v>63</v>
      </c>
      <c r="CE12" s="673" t="s">
        <v>1222</v>
      </c>
      <c r="CF12" s="673" t="s">
        <v>1223</v>
      </c>
      <c r="CG12" s="673" t="s">
        <v>1223</v>
      </c>
      <c r="CH12" s="673" t="s">
        <v>1071</v>
      </c>
      <c r="CI12" s="673" t="s">
        <v>1224</v>
      </c>
      <c r="CJ12" s="673" t="s">
        <v>1224</v>
      </c>
      <c r="CK12" s="1421"/>
      <c r="CL12" s="673" t="s">
        <v>1071</v>
      </c>
      <c r="CM12" s="673" t="s">
        <v>1224</v>
      </c>
      <c r="CN12" s="673" t="s">
        <v>1224</v>
      </c>
      <c r="CO12" s="1417"/>
      <c r="CP12" s="335"/>
      <c r="CQ12" s="901" t="s">
        <v>1480</v>
      </c>
      <c r="CR12" s="673" t="s">
        <v>63</v>
      </c>
      <c r="CS12" s="673" t="s">
        <v>779</v>
      </c>
      <c r="CT12" s="86" t="s">
        <v>1229</v>
      </c>
      <c r="CU12" s="86" t="s">
        <v>1235</v>
      </c>
      <c r="CV12" s="673" t="s">
        <v>975</v>
      </c>
      <c r="CW12" s="673" t="s">
        <v>1078</v>
      </c>
      <c r="CX12" s="673" t="s">
        <v>1186</v>
      </c>
      <c r="CY12" s="673" t="s">
        <v>1478</v>
      </c>
      <c r="CZ12" s="673" t="s">
        <v>1479</v>
      </c>
      <c r="DA12" s="673" t="s">
        <v>1236</v>
      </c>
      <c r="DB12" s="673" t="s">
        <v>1072</v>
      </c>
      <c r="DC12" s="673" t="s">
        <v>1080</v>
      </c>
      <c r="DD12" s="673" t="s">
        <v>1186</v>
      </c>
      <c r="DE12" s="673" t="s">
        <v>1478</v>
      </c>
      <c r="DF12" s="673" t="s">
        <v>1479</v>
      </c>
      <c r="DG12" s="673" t="s">
        <v>1236</v>
      </c>
      <c r="DH12" s="673" t="s">
        <v>1072</v>
      </c>
      <c r="DI12" s="838" t="s">
        <v>1079</v>
      </c>
      <c r="DJ12" s="1431"/>
      <c r="DK12" s="212"/>
      <c r="DM12" s="1432" t="s">
        <v>1836</v>
      </c>
    </row>
    <row r="13" spans="2:117" ht="75.900000000000006" customHeight="1" x14ac:dyDescent="0.25">
      <c r="B13" s="47"/>
      <c r="C13" s="214" t="s">
        <v>66</v>
      </c>
      <c r="D13" s="522" t="s">
        <v>1226</v>
      </c>
      <c r="E13" s="215" t="s">
        <v>87</v>
      </c>
      <c r="F13" s="216">
        <v>2302536</v>
      </c>
      <c r="G13" s="521">
        <f>IF(E13=0,"",IF(E13="Nm3",'Factors emissió OCCC'!$D$7,'Factors emissió OCCC'!$H$7))</f>
        <v>0.18174000000000001</v>
      </c>
      <c r="H13" s="521">
        <f>IF(D13="","Indiqueu tipus de combustió a columna D",IF(E13=0,"",IF(AND(E13="Nm3",D13=$D$42),'Factors emissió OCCC'!$M$7,IF(AND(E13="kWh",D13=$D$42),'Factors emissió OCCC'!$Q$7,IF(AND(E13="Nm3",D13=$D$43),'Factors emissió OCCC'!$S$7,IF(AND(E13="kWh",D13=$D$43),'Factors emissió OCCC'!$W$7))))))</f>
        <v>0.45247999999999999</v>
      </c>
      <c r="I13" s="521">
        <f>IF(E13=0,"",IF(E13="Nm3",'Factors emissió OCCC'!$Y$7,'Factors emissió OCCC'!$AC$7))</f>
        <v>8.8550000000000004E-2</v>
      </c>
      <c r="J13" s="524">
        <f>IF(F13=0,IF(E13=0,"0,00000000",F13*G13/1000),IF(E13=0,"Indiqueu les unitats",F13*G13/1000))</f>
        <v>418.46289264000001</v>
      </c>
      <c r="K13" s="524">
        <f>IF(F13=0,IF(E13=0,"0,00000000",F13*H13/1000000),IF(E13=0,"Indiqueu les unitats",F13*H13/1000000))</f>
        <v>1.0418514892799999</v>
      </c>
      <c r="L13" s="524">
        <f>IF(F13=0,IF(E13=0,"0,00000000",F13*I13/1000000),IF(E13=0,"Indiqueu les unitats",F13*I13/1000000))</f>
        <v>0.20388956280000001</v>
      </c>
      <c r="M13" s="218" t="s">
        <v>1073</v>
      </c>
      <c r="N13" s="519"/>
      <c r="O13" s="216"/>
      <c r="P13" s="217" t="str">
        <f>IF(N13=0,"",IF(N13="kg",'Factors emissió OCCC'!$D$8,IF(N13="bombones",'Factors emissió OCCC'!$F$8,'Factors emissió OCCC'!$H$8)))</f>
        <v/>
      </c>
      <c r="Q13" s="573"/>
      <c r="R13" s="573"/>
      <c r="S13" s="218" t="str">
        <f>IF(O13=0,IF(N13=0,"0,00000000",O13*P13/1000),IF(N13=0,"Indiqueu les unitats",O13*P13/1000))</f>
        <v>0,00000000</v>
      </c>
      <c r="T13" s="524" t="str">
        <f>IF(O13=0,IF(N13=0,"0,00000000",O13*Q13/1000000),IF(N13=0,"Indiqueu les unitats",O13*Q13/1000000))</f>
        <v>0,00000000</v>
      </c>
      <c r="U13" s="524" t="str">
        <f>IF(O13=0,IF(N13=0,"0,00000000",O13*R13/1000000),IF(N13=0,"Indiqueu les unitats",O13*R13/1000000))</f>
        <v>0,00000000</v>
      </c>
      <c r="V13" s="218" t="s">
        <v>1073</v>
      </c>
      <c r="W13" s="241"/>
      <c r="X13" s="241"/>
      <c r="Y13" s="215"/>
      <c r="Z13" s="216"/>
      <c r="AA13" s="217" t="str">
        <f>IF(Y13=0,"",IF(Y13="kg",'Factors emissió OCCC'!$D$9,IF(Y13="bombones",'Factors emissió OCCC'!$F$9,'Factors emissió OCCC'!$H$9)))</f>
        <v/>
      </c>
      <c r="AB13" s="573"/>
      <c r="AC13" s="573"/>
      <c r="AD13" s="218" t="str">
        <f>IF(Z13=0,IF(Y13=0,"0,00000000",Z13*AA13/1000),IF(Y13=0,"Indiqueu les unitats",Z13*AA13/1000))</f>
        <v>0,00000000</v>
      </c>
      <c r="AE13" s="524" t="str">
        <f>IF(Z13=0,IF(Y13=0,"0,00000000",Z13*AB13/1000000),IF(Y13=0,"Indiqueu les unitats",Z13*AB13/1000000))</f>
        <v>0,00000000</v>
      </c>
      <c r="AF13" s="524" t="str">
        <f>IF(Z13=0,IF(Y13=0,"0,00000000",Z13*AC13/1000000),IF(Y13=0,"Indiqueu les unitats",Z13*AC13/1000000))</f>
        <v>0,00000000</v>
      </c>
      <c r="AG13" s="218" t="s">
        <v>1073</v>
      </c>
      <c r="AH13" s="241"/>
      <c r="AI13" s="241"/>
      <c r="AJ13" s="215"/>
      <c r="AK13" s="216"/>
      <c r="AL13" s="217" t="str">
        <f>IF(AJ13=0,"",IF(AJ13="l",'Factors emissió OCCC'!$D$10,'Factors emissió OCCC'!$H$10))</f>
        <v/>
      </c>
      <c r="AM13" s="521" t="str">
        <f>IF(D13="","Indiqueu tipus de combustió a columna D",IF(AK13=0,"",IF(AND(AJ13="l",D13=$D$42),'Factors emissió OCCC'!$M$8,IF(AND(AJ13="kWh",D13=$D$42),'Factors emissió OCCC'!$Q$8,IF(AND(AJ13="l",D13=$D$43),'Factors emissió OCCC'!$S$8,IF(AND(AJ13="kWh",D13=$D$43),'Factors emissió OCCC'!$W$8))))))</f>
        <v/>
      </c>
      <c r="AN13" s="521" t="str">
        <f>IF(AJ13=0,"",IF(AJ13="l",'Factors emissió OCCC'!$Y$8,'Factors emissió OCCC'!$AC$8))</f>
        <v/>
      </c>
      <c r="AO13" s="218" t="str">
        <f>IF(AK13=0,IF(AJ13=0,"0,00000000",AK13*AL13/1000),IF(AJ13=0,"Indiqueu les unitats",AK13*AL13/1000))</f>
        <v>0,00000000</v>
      </c>
      <c r="AP13" s="524" t="str">
        <f>IF(AK13=0,IF(AJ13=0,"0,00000000",AK13*AM13/1000000),IF(AJ13=0,"Indiqueu les unitats",AK13*AM13/1000000))</f>
        <v>0,00000000</v>
      </c>
      <c r="AQ13" s="524" t="str">
        <f>IF(AK13=0,IF(AJ13=0,"0,00000000",AK13*AN13/1000000),IF(AJ13=0,"Indiqueu les unitats",AK13*AN13/1000000))</f>
        <v>0,00000000</v>
      </c>
      <c r="AR13" s="218" t="s">
        <v>1073</v>
      </c>
      <c r="AS13" s="215"/>
      <c r="AT13" s="216"/>
      <c r="AU13" s="217" t="str">
        <f>IF(AS13=0,"",IF(AS13="kg",'Factors emissió OCCC'!$D$11,'Factors emissió OCCC'!$H$11))</f>
        <v/>
      </c>
      <c r="AV13" s="521" t="str">
        <f>IF(D13="","Indiqueu tipus de combustió a columna D",IF(AS13=0,"",IF(AND(AS13="kg",D13=$D$42),'Factors emissió OCCC'!$M$9,IF(AND(AS13="kWh",D13=$D$42),'Factors emissió OCCC'!$Q$9,IF(AND(AS13="kg",D13=$D$43),'Factors emissió OCCC'!$S$9,IF(AND(AS13="kWh",D13=$D$43),'Factors emissió OCCC'!$W$9))))))</f>
        <v/>
      </c>
      <c r="AW13" s="521" t="str">
        <f>IF(AS13=0,"",IF(AS13="kg",'Factors emissió OCCC'!$Y$9,'Factors emissió OCCC'!$AC$9))</f>
        <v/>
      </c>
      <c r="AX13" s="218" t="str">
        <f>IF(AT13=0,IF(AS13=0,"0,00000000",AT13*AU13/1000),IF(AS13=0,"Indiqueu les unitats",AT13*AU13/1000))</f>
        <v>0,00000000</v>
      </c>
      <c r="AY13" s="524" t="str">
        <f>IF(AT13=0,IF(AS13=0,"0,00000000",AT13*AV13/1000000),IF(AS13=0,"Indiqueu les unitats",AT13*AV13/1000000))</f>
        <v>0,00000000</v>
      </c>
      <c r="AZ13" s="524" t="str">
        <f>IF(AT13=0,IF(AS13=0,"0,00000000",AT13*AW13/1000000),IF(AS13=0,"Indiqueu les unitats",AT13*AW13/1000000))</f>
        <v>0,00000000</v>
      </c>
      <c r="BA13" s="218" t="s">
        <v>1073</v>
      </c>
      <c r="BB13" s="215"/>
      <c r="BC13" s="216"/>
      <c r="BD13" s="217" t="str">
        <f>IF(BB13=0,"",IF(BB13="kg",'Factors emissió OCCC'!$D$12,IF(BB13="kWh",'Factors emissió OCCC'!$H$12,'Factors emissió OCCC'!$F$12)))</f>
        <v/>
      </c>
      <c r="BE13" s="521" t="str">
        <f>IF(D13="","Indiqueu tipus de combustió a columna D",IF(BB13=0,"",IF(AND(BB13="kg",D13=$D$42),'Factors emissió OCCC'!$M$10,IF(AND(BB13="kWh",D13=$D$42),'Factors emissió OCCC'!$Q$10,IF(AND(BB13="l",D13=$D$42),'Factors emissió OCCC'!$O$10,IF(AND(BB13="kg",D13=$D$43),'Factors emissió OCCC'!$S$10,IF(AND(BB13="kWh",D13=$D$43),'Factors emissió OCCC'!$W$10,IF(AND(BB13="l",D13=$D$43),'Factors emissió OCCC'!$U$10))))))))</f>
        <v/>
      </c>
      <c r="BF13" s="521" t="str">
        <f>IF(BB13=0,"",IF(BB13="kg",'Factors emissió OCCC'!$Y$10,IF(BB13="kWh",'Factors emissió OCCC'!$AC$10,'Factors emissió OCCC'!$AA$10)))</f>
        <v/>
      </c>
      <c r="BG13" s="218" t="str">
        <f>IF(BC13=0,IF(BB13=0,"0,00000000",BC13*BD13/1000),IF(BB13=0,"Indiqueu les unitats",BC13*BD13/1000))</f>
        <v>0,00000000</v>
      </c>
      <c r="BH13" s="524" t="str">
        <f>IF(BC13=0,IF(BB13=0,"0,00000000",BC13*BE13/1000000),IF(BB13=0,"Indiqueu les unitats",BC13*BE13/1000000))</f>
        <v>0,00000000</v>
      </c>
      <c r="BI13" s="524" t="str">
        <f>IF(BC13=0,IF(BB13=0,"0,00000000",BC13*BF13/1000000),IF(BB13=0,"Indiqueu les unitats",BC13*BF13/1000000))</f>
        <v>0,00000000</v>
      </c>
      <c r="BJ13" s="218" t="s">
        <v>1073</v>
      </c>
      <c r="BK13" s="215"/>
      <c r="BL13" s="216"/>
      <c r="BM13" s="217" t="str">
        <f>IF(BK13=0,"",IF(BK13="kg",'Factors emissió OCCC'!$D$13,'Factors emissió OCCC'!$H$13))</f>
        <v/>
      </c>
      <c r="BN13" s="521" t="str">
        <f>IF(D13="","Indiqueu tipus de combustió a columna D",IF(BK13=0,"",IF(AND(BK13="kg",D13=$D$42),'Factors emissió OCCC'!$M$11,IF(AND(BK13="kg",D13=$D$43),'Factors emissió OCCC'!$S$11,IF(AND(BK13="kWh",D13=$D$42),'Factors emissió OCCC'!$Q$11,IF(AND(BK13="kWh",D13=$D$43),'Factors emissió OCCC'!$W$11))))))</f>
        <v/>
      </c>
      <c r="BO13" s="521" t="str">
        <f>IF(BK13=0,"",IF(BK13="kg",'Factors emissió OCCC'!$Y$11,'Factors emissió OCCC'!$AC$11))</f>
        <v/>
      </c>
      <c r="BP13" s="218" t="str">
        <f>IF(BL13=0,IF(BK13=0,"0,00000000",BL13*BM13/1000),IF(BK13=0,"Indiqueu les unitats",BL13*BM13/1000))</f>
        <v>0,00000000</v>
      </c>
      <c r="BQ13" s="524" t="str">
        <f>IF(BL13=0,IF(BK13=0,"0,00000000",BL13*BN13/1000000),IF(BK13=0,"Indiqueu les unitats",BL13*BN13/1000000))</f>
        <v>0,00000000</v>
      </c>
      <c r="BR13" s="524" t="str">
        <f>IF(BL13=0,IF(BK13=0,"0,00000000",BL13*BO13/1000000),IF(BK13=0,"Indiqueu les unitats",BL13*BO13/1000000))</f>
        <v>0,00000000</v>
      </c>
      <c r="BS13" s="218" t="s">
        <v>1073</v>
      </c>
      <c r="BT13" s="215"/>
      <c r="BU13" s="216"/>
      <c r="BV13" s="217" t="str">
        <f>IF(BT13=0,"",IF(BT13="kg",'Factors emissió OCCC'!$D$14,'Factors emissió OCCC'!$H$14))</f>
        <v/>
      </c>
      <c r="BW13" s="521" t="str">
        <f>IF(D13="","Indiqueu tipus de combustió a columna D",IF(BT13=0,"",IF(AND(BT13="kg",D13=$D$42),'Factors emissió OCCC'!$M$12,IF(AND(BT13="kg",D13=$D$43),'Factors emissió OCCC'!$S$12,IF(AND(BT13="kWh",D13=$D$42),'Factors emissió OCCC'!$Q$12,IF(AND(BT13="kWh",D13=$D$43),'Factors emissió OCCC'!$W$12))))))</f>
        <v/>
      </c>
      <c r="BX13" s="521" t="str">
        <f>IF(BT13=0,"",IF(BT13="kg",'Factors emissió OCCC'!$Y$12,'Factors emissió OCCC'!$AC$12))</f>
        <v/>
      </c>
      <c r="BY13" s="218" t="str">
        <f>IF(BU13=0,IF(BT13=0,"0,00000000",BU13*BV13/1000),IF(BT13=0,"Indiqueu les unitats",BU13*BV13/1000))</f>
        <v>0,00000000</v>
      </c>
      <c r="BZ13" s="524" t="str">
        <f>IF(BU13=0,IF(BT13=0,"0,00000000",BU13*BW13/1000000),IF(BT13=0,"Indiqueu les unitats",BU13*BW13/1000000))</f>
        <v>0,00000000</v>
      </c>
      <c r="CA13" s="524" t="str">
        <f>IF(BU13=0,IF(BT13=0,"0,00000000",BU13*BX13/1000000),IF(BT13=0,"Indiqueu les unitats",BU13*BX13/1000000))</f>
        <v>0,00000000</v>
      </c>
      <c r="CB13" s="218" t="s">
        <v>1073</v>
      </c>
      <c r="CC13" s="215"/>
      <c r="CD13" s="216"/>
      <c r="CE13" s="217" t="str">
        <f>IF(CC13=0,"",IF(CC13="kg",'Factors emissió OCCC'!$D$15,'Factors emissió OCCC'!$H$15))</f>
        <v/>
      </c>
      <c r="CF13" s="521" t="str">
        <f>IF(D13="","Indiqueu tipus de combustió a columna D",IF(CC13=0,"",IF(AND(CC13="kg",D13=$D$42),'Factors emissió OCCC'!$M$13,IF(AND(CC13="kg",D13=$D$43),'Factors emissió OCCC'!$S$13,IF(AND(CC13="kWh",D13=$D$42),'Factors emissió OCCC'!$Q$13,IF(AND(CC13="kWh",D13=$D$43),'Factors emissió OCCC'!$W$13))))))</f>
        <v/>
      </c>
      <c r="CG13" s="521" t="str">
        <f>IF(CC13=0,"",IF(CC13="kg",'Factors emissió OCCC'!$Y$13,'Factors emissió OCCC'!$AC$13))</f>
        <v/>
      </c>
      <c r="CH13" s="218" t="str">
        <f>IF(CD13=0,IF(CC13=0,"0,00000000",CD13*CE13/1000),IF(CC13=0,"Indiqueu les unitats",CD13*CE13/1000))</f>
        <v>0,00000000</v>
      </c>
      <c r="CI13" s="524" t="str">
        <f>IF(CD13=0,IF(CC13=0,"0,00000000",CD13*CF13/1000000),IF(CC13=0,"Indiqueu les unitats",CD13*CF13/1000000))</f>
        <v>0,00000000</v>
      </c>
      <c r="CJ13" s="524" t="str">
        <f>IF(CD13=0,IF(CC13=0,"0,00000000",CD13*CG13/1000000),IF(CC13=0,"Indiqueu les unitats",CD13*CG13/1000000))</f>
        <v>0,00000000</v>
      </c>
      <c r="CK13" s="218" t="s">
        <v>1073</v>
      </c>
      <c r="CL13" s="527">
        <f>J13+S13+AD13+AO13+AX13+BG13+BP13+BY13+CH13</f>
        <v>418.46289264000001</v>
      </c>
      <c r="CM13" s="527">
        <f>K13+T13+AE13+AP13+AY13+BH13+BQ13+BZ13+CI13</f>
        <v>1.0418514892799999</v>
      </c>
      <c r="CN13" s="527">
        <f>L13+U13+AF13+AQ13+AZ13+BI13+BR13+CA13+CJ13</f>
        <v>0.20388956280000001</v>
      </c>
      <c r="CO13" s="220" t="str">
        <f>IF(OR(W13&gt;0,X13&gt;0,AH13&gt;0,AI13&gt;0),"Diversos","OCCC")</f>
        <v>OCCC</v>
      </c>
      <c r="CP13" s="335"/>
      <c r="CQ13" s="337"/>
      <c r="CR13" s="216"/>
      <c r="CS13" s="219"/>
      <c r="CT13" s="534" t="str">
        <f>IF(CS13="","",IF(CS13=$CS$47,'Factors emissió OCCC'!$D$62,IF(CS13=$CS$48,'Factors emissió OCCC'!$D$63,IF(CS13=$CS$49,'Factors emissió OCCC'!$D$64,IF(CS13=$CS$50,'Factors emissió OCCC'!$D$65,IF(CS13=$CS$51,'Factors emissió OCCC'!$D$66,IF(CS13=$CS$52,'Factors emissió OCCC'!$D$67,IF(CS13=$CS$53,'Factors emissió OCCC'!$D$68,IF(CS13=$CS$54,'Factors emissió OCCC'!$D$69,"Indiqueu factor d'emissió")))))))))</f>
        <v/>
      </c>
      <c r="CU13" s="535" t="str">
        <f t="shared" ref="CU13:CU32" si="0">CT13</f>
        <v/>
      </c>
      <c r="CV13" s="218" t="str">
        <f>IF(CR13=0,IF(CQ13=0,"0,00000000",CR13*CU13),IF(CQ13=0,"Indiqueu les unitats",CR13*CU13))</f>
        <v>0,00000000</v>
      </c>
      <c r="CW13" s="241"/>
      <c r="CX13" s="899"/>
      <c r="CY13" s="902" t="str">
        <f>IF(CS13="","",IF(AND(CX13=$CX$40,CS13=$CS$47),'Factors emissió OCCC'!$E$62,IF(AND(CX13=$CX$40,CS13=$CS$48),'Factors emissió OCCC'!$E$63,IF(AND(CX13=$CX$40,CS13=$CS$49),'Factors emissió OCCC'!$E$64,IF(AND(CX13=$CX$40,CS13=$CS$50),'Factors emissió OCCC'!$E$65,IF(AND(CX13=$CX$40,CS13=$CS$51),'Factors emissió OCCC'!$E$66,IF(AND(CX13=$CX$40,CS13=$CS$52),'Factors emissió OCCC'!$E$67,IF(AND(CX13=$CX$40,CS13=$CS$53),'Factors emissió OCCC'!$E$68,IF(AND(CX13=$CX$40,CS13=$CS$54),'Factors emissió OCCC'!$E$69,IF(AND(CX13=$CX$40,CS13=$CS$55),"Indiqueu factor d'emissió",""))))))))))</f>
        <v/>
      </c>
      <c r="CZ13" s="902" t="str">
        <f>IF(CS13="","",IF(AND(CX13=$CX$41,CS13=$CS$47),'Factors emissió OCCC'!$F$62,IF(AND(CX13=$CX$41,CS13=$CS$48),'Factors emissió OCCC'!$F$63,IF(AND(CX13=$CX$41,CS13=$CS$49),'Factors emissió OCCC'!$F$64,IF(AND(CX13=$CX$41,CS13=$CS$50),'Factors emissió OCCC'!$F$65,IF(AND(CX13=$CX$41,CS13=$CS$51),'Factors emissió OCCC'!$F$66,IF(AND(CX13=$CX$41,CS13=$CS$52),'Factors emissió OCCC'!$F$67,IF(AND(CX13=$CX$41,CS13=$CS$53),'Factors emissió OCCC'!$F$68,IF(AND(CX13=$CX$41,CS13=$CS$54),'Factors emissió OCCC'!$F$69,IF(AND(CX13=$CX$41,CS13=$CS$55),"Indiqueu factor d'emissió","")
)))))))))</f>
        <v/>
      </c>
      <c r="DA13" s="534" t="str">
        <f>IF(CX13=$CX$40,CY13,IF(CX13=$CX$41,CZ13,"Indiqueu tipus de combustió"))</f>
        <v>Indiqueu tipus de combustió</v>
      </c>
      <c r="DB13" s="218" t="str">
        <f>IF(CR13=0,IF(CQ13=0,"0,00000000",CR13*DA13),IF(CQ13=0,"Indiqueu les unitats",CR13*DA13))</f>
        <v>0,00000000</v>
      </c>
      <c r="DC13" s="218" t="s">
        <v>1073</v>
      </c>
      <c r="DD13" s="537"/>
      <c r="DE13" s="534" t="str">
        <f>IF(CS13="","",IF(AND(DD13=$DD$40,CS13=$CS$47),'Factors emissió OCCC'!$G$62,IF(AND(DD13=$DD$40,CS13=$CS$48),'Factors emissió OCCC'!$G$63,IF(AND(DD13=$DD$40,CS13=$CS$49),'Factors emissió OCCC'!$G$64,IF(AND(DD13=$DD$40,CS13=$CS$50),'Factors emissió OCCC'!$G$65,IF(AND(DD13=$DD$40,CS13=$CS$51),'Factors emissió OCCC'!$G$66,IF(AND(DD13=$DD$40,CS13=$CS$52),'Factors emissió OCCC'!$G$67,IF(AND(DD13=$DD$40,CS13=$CS$53),'Factors emissió OCCC'!$G$68,IF(AND(DD13=$DD$40,CS13=$CS$54),'Factors emissió OCCC'!$G$69,IF(AND(DD13=$DD$40,CS13=$CS$55),"Indiqueu factor d'emissió",""))))))))))</f>
        <v/>
      </c>
      <c r="DF13" s="534" t="str">
        <f>IF(CS13="","",IF(AND(DD13=$DD$41,CS13=$CS$47),'Factors emissió OCCC'!$H$62,IF(AND(DD13=$DD$41,CS13=$CS$48),'Factors emissió OCCC'!$H$63,IF(AND(DD13=$DD$41,CS13=$CS$49),'Factors emissió OCCC'!$H$64,IF(AND(DD13=$DD$41,CS13=$CS$50),'Factors emissió OCCC'!$H$65,IF(AND(DD13=$DD$41,CS13=$CS$51),'Factors emissió OCCC'!$H$66,IF(AND(DD13=$DD$41,CS13=$CS$52),'Factors emissió OCCC'!$H$67,IF(AND(DD13=$DD$41,CS13=$CS$53),'Factors emissió OCCC'!$H$68,IF(AND(DD13=$DD$41,CS13=$CS$54),'Factors emissió OCCC'!$H$69,IF(AND(DD13=$DD$41,CS13=$CS$55),"Indiqueu factor d'emissió",""))))))))))</f>
        <v/>
      </c>
      <c r="DG13" s="534" t="str">
        <f>IF(DD13=$DD$40,DE13,IF(DD13=$DD$41,DF13,"Indiqueu tipus de combustió"))</f>
        <v>Indiqueu tipus de combustió</v>
      </c>
      <c r="DH13" s="218" t="str">
        <f t="shared" ref="DH13:DH32" si="1">IF(CR13=0,IF(CQ13=0,"0,00000000",CR13*DG13),IF(CQ13=0,"Indiqueu les unitats",CR13*DG13))</f>
        <v>0,00000000</v>
      </c>
      <c r="DI13" s="350" t="s">
        <v>1073</v>
      </c>
      <c r="DJ13" s="903" t="str">
        <f>IF(OR(CW13=$CW$41,CW13=$CW$42,CW13=$CW$43,CW13=$CW$44),"Diversos","OCCC")</f>
        <v>OCCC</v>
      </c>
      <c r="DK13" s="221"/>
      <c r="DM13" s="1432"/>
    </row>
    <row r="14" spans="2:117" ht="75.900000000000006" customHeight="1" x14ac:dyDescent="0.25">
      <c r="B14" s="47"/>
      <c r="C14" s="214" t="s">
        <v>67</v>
      </c>
      <c r="D14" s="522"/>
      <c r="E14" s="215"/>
      <c r="F14" s="216"/>
      <c r="G14" s="521" t="str">
        <f>IF(E14=0,"",IF(E14="Nm3",'Factors emissió OCCC'!$D$7,'Factors emissió OCCC'!$H$7))</f>
        <v/>
      </c>
      <c r="H14" s="521" t="str">
        <f>IF(D14="","Indiqueu tipus de combustió a columna D",IF(E14=0,"",IF(AND(E14="Nm3",D14=$D$42),'Factors emissió OCCC'!$M$7,IF(AND(E14="kWh",D14=$D$42),'Factors emissió OCCC'!$Q$7,IF(AND(E14="Nm3",D14=$D$43),'Factors emissió OCCC'!$S$7,IF(AND(E14="kWh",D14=$D$43),'Factors emissió OCCC'!$W$7))))))</f>
        <v>Indiqueu tipus de combustió a columna D</v>
      </c>
      <c r="I14" s="521" t="str">
        <f>IF(E14=0,"",IF(E14="Nm3",'Factors emissió OCCC'!$Y$7,'Factors emissió OCCC'!$AC$7))</f>
        <v/>
      </c>
      <c r="J14" s="524" t="str">
        <f t="shared" ref="J14:J32" si="2">IF(F14=0,IF(E14=0,"0,00000000",F14*G14/1000),IF(E14=0,"Indiqueu les unitats",F14*G14/1000))</f>
        <v>0,00000000</v>
      </c>
      <c r="K14" s="524" t="str">
        <f t="shared" ref="K14:K32" si="3">IF(F14=0,IF(E14=0,"0,00000000",F14*H14/1000000),IF(E14=0,"Indiqueu les unitats",F14*H14/1000000))</f>
        <v>0,00000000</v>
      </c>
      <c r="L14" s="524" t="str">
        <f t="shared" ref="L14:L32" si="4">IF(F14=0,IF(E14=0,"0,00000000",F14*I14/1000000),IF(E14=0,"Indiqueu les unitats",F14*I14/1000000))</f>
        <v>0,00000000</v>
      </c>
      <c r="M14" s="218" t="s">
        <v>1073</v>
      </c>
      <c r="N14" s="519"/>
      <c r="O14" s="216"/>
      <c r="P14" s="217" t="str">
        <f>IF(N14=0,"",IF(N14="kg",'Factors emissió OCCC'!$D$8,IF(N14="bombones",'Factors emissió OCCC'!$F$8,'Factors emissió OCCC'!$H$8)))</f>
        <v/>
      </c>
      <c r="Q14" s="573"/>
      <c r="R14" s="573"/>
      <c r="S14" s="218" t="str">
        <f t="shared" ref="S14:S32" si="5">IF(O14=0,IF(N14=0,"0,00000000",O14*P14/1000),IF(N14=0,"Indiqueu les unitats",O14*P14/1000))</f>
        <v>0,00000000</v>
      </c>
      <c r="T14" s="524" t="str">
        <f t="shared" ref="T14:T32" si="6">IF(O14=0,IF(N14=0,"0,00000000",O14*Q14/1000000),IF(N14=0,"Indiqueu les unitats",O14*Q14/1000000))</f>
        <v>0,00000000</v>
      </c>
      <c r="U14" s="524" t="str">
        <f t="shared" ref="U14:U32" si="7">IF(O14=0,IF(N14=0,"0,00000000",O14*R14/1000000),IF(N14=0,"Indiqueu les unitats",O14*R14/1000000))</f>
        <v>0,00000000</v>
      </c>
      <c r="V14" s="218" t="s">
        <v>1073</v>
      </c>
      <c r="W14" s="241"/>
      <c r="X14" s="241"/>
      <c r="Y14" s="215"/>
      <c r="Z14" s="216"/>
      <c r="AA14" s="217" t="str">
        <f>IF(Y14=0,"",IF(Y14="kg",'Factors emissió OCCC'!$D$9,IF(Y14="bombones",'Factors emissió OCCC'!$F$9,'Factors emissió OCCC'!$H$9)))</f>
        <v/>
      </c>
      <c r="AB14" s="573"/>
      <c r="AC14" s="573"/>
      <c r="AD14" s="218" t="str">
        <f t="shared" ref="AD14:AD32" si="8">IF(Z14=0,IF(Y14=0,"0,00000000",Z14*AA14/1000),IF(Y14=0,"Indiqueu les unitats",Z14*AA14/1000))</f>
        <v>0,00000000</v>
      </c>
      <c r="AE14" s="524" t="str">
        <f t="shared" ref="AE14:AE32" si="9">IF(Z14=0,IF(Y14=0,"0,00000000",Z14*AB14/1000000),IF(Y14=0,"Indiqueu les unitats",Z14*AB14/1000000))</f>
        <v>0,00000000</v>
      </c>
      <c r="AF14" s="524" t="str">
        <f t="shared" ref="AF14:AF32" si="10">IF(Z14=0,IF(Y14=0,"0,00000000",Z14*AC14/1000000),IF(Y14=0,"Indiqueu les unitats",Z14*AC14/1000000))</f>
        <v>0,00000000</v>
      </c>
      <c r="AG14" s="218" t="s">
        <v>1073</v>
      </c>
      <c r="AH14" s="241"/>
      <c r="AI14" s="241"/>
      <c r="AJ14" s="215"/>
      <c r="AK14" s="216"/>
      <c r="AL14" s="217" t="str">
        <f>IF(AJ14=0,"",IF(AJ14="l",'Factors emissió OCCC'!$D$10,'Factors emissió OCCC'!$H$10))</f>
        <v/>
      </c>
      <c r="AM14" s="521" t="str">
        <f>IF(D14="","Indiqueu tipus de combustió a columna D",IF(AK14=0,"",IF(AND(AJ14="l",D14=$D$42),'Factors emissió OCCC'!$M$8,IF(AND(AJ14="kWh",D14=$D$42),'Factors emissió OCCC'!$Q$8,IF(AND(AJ14="l",D14=$D$43),'Factors emissió OCCC'!$S$8,IF(AND(AJ14="kWh",D14=$D$43),'Factors emissió OCCC'!$W$8))))))</f>
        <v>Indiqueu tipus de combustió a columna D</v>
      </c>
      <c r="AN14" s="521" t="str">
        <f>IF(AJ14=0,"",IF(AJ14="l",'Factors emissió OCCC'!$Y$8,'Factors emissió OCCC'!$AC$8))</f>
        <v/>
      </c>
      <c r="AO14" s="218" t="str">
        <f t="shared" ref="AO14:AO32" si="11">IF(AK14=0,IF(AJ14=0,"0,00000000",AK14*AL14/1000),IF(AJ14=0,"Indiqueu les unitats",AK14*AL14/1000))</f>
        <v>0,00000000</v>
      </c>
      <c r="AP14" s="524" t="str">
        <f t="shared" ref="AP14:AP32" si="12">IF(AK14=0,IF(AJ14=0,"0,00000000",AK14*AM14/1000000),IF(AJ14=0,"Indiqueu les unitats",AK14*AM14/1000000))</f>
        <v>0,00000000</v>
      </c>
      <c r="AQ14" s="524" t="str">
        <f t="shared" ref="AQ14:AQ32" si="13">IF(AK14=0,IF(AJ14=0,"0,00000000",AK14*AN14/1000000),IF(AJ14=0,"Indiqueu les unitats",AK14*AN14/1000000))</f>
        <v>0,00000000</v>
      </c>
      <c r="AR14" s="218" t="s">
        <v>1073</v>
      </c>
      <c r="AS14" s="215"/>
      <c r="AT14" s="216"/>
      <c r="AU14" s="217" t="str">
        <f>IF(AS14=0,"",IF(AS14="kg",'Factors emissió OCCC'!$D$11,'Factors emissió OCCC'!$H$11))</f>
        <v/>
      </c>
      <c r="AV14" s="521" t="str">
        <f>IF(D14="","Indiqueu tipus de combustió a columna D",IF(AS14=0,"",IF(AND(AS14="kg",D14=$D$42),'Factors emissió OCCC'!$M$9,IF(AND(AS14="kWh",D14=$D$42),'Factors emissió OCCC'!$Q$9,IF(AND(AS14="kg",D14=$D$43),'Factors emissió OCCC'!$S$9,IF(AND(AS14="kWh",D14=$D$43),'Factors emissió OCCC'!$W$9))))))</f>
        <v>Indiqueu tipus de combustió a columna D</v>
      </c>
      <c r="AW14" s="521" t="str">
        <f>IF(AS14=0,"",IF(AS14="kg",'Factors emissió OCCC'!$Y$9,'Factors emissió OCCC'!$AC$9))</f>
        <v/>
      </c>
      <c r="AX14" s="218" t="str">
        <f t="shared" ref="AX14:AX32" si="14">IF(AT14=0,IF(AS14=0,"0,00000000",AT14*AU14/1000),IF(AS14=0,"Indiqueu les unitats",AT14*AU14/1000))</f>
        <v>0,00000000</v>
      </c>
      <c r="AY14" s="524" t="str">
        <f t="shared" ref="AY14:AY32" si="15">IF(AT14=0,IF(AS14=0,"0,00000000",AT14*AV14/1000000),IF(AS14=0,"Indiqueu les unitats",AT14*AV14/1000000))</f>
        <v>0,00000000</v>
      </c>
      <c r="AZ14" s="524" t="str">
        <f t="shared" ref="AZ14:AZ32" si="16">IF(AT14=0,IF(AS14=0,"0,00000000",AT14*AW14/1000000),IF(AS14=0,"Indiqueu les unitats",AT14*AW14/1000000))</f>
        <v>0,00000000</v>
      </c>
      <c r="BA14" s="218" t="s">
        <v>1073</v>
      </c>
      <c r="BB14" s="215"/>
      <c r="BC14" s="216"/>
      <c r="BD14" s="217" t="str">
        <f>IF(BB14=0,"",IF(BB14="kg",'Factors emissió OCCC'!$D$12,IF(BB14="kWh",'Factors emissió OCCC'!$H$12,'Factors emissió OCCC'!$F$12)))</f>
        <v/>
      </c>
      <c r="BE14" s="521" t="str">
        <f>IF(D14="","Indiqueu tipus de combustió a columna D",IF(BB14=0,"",IF(AND(BB14="kg",D14=$D$42),'Factors emissió OCCC'!$M$10,IF(AND(BB14="kWh",D14=$D$42),'Factors emissió OCCC'!$Q$10,IF(AND(BB14="l",D14=$D$42),'Factors emissió OCCC'!$O$10,IF(AND(BB14="kg",D14=$D$43),'Factors emissió OCCC'!$S$10,IF(AND(BB14="kWh",D14=$D$43),'Factors emissió OCCC'!$W$10,IF(AND(BB14="l",D14=$D$43),'Factors emissió OCCC'!$U$10))))))))</f>
        <v>Indiqueu tipus de combustió a columna D</v>
      </c>
      <c r="BF14" s="521" t="str">
        <f>IF(BB14=0,"",IF(BB14="kg",'Factors emissió OCCC'!$Y$10,IF(BB14="kWh",'Factors emissió OCCC'!$AC$10,'Factors emissió OCCC'!$AA$10)))</f>
        <v/>
      </c>
      <c r="BG14" s="218" t="str">
        <f t="shared" ref="BG14:BG32" si="17">IF(BC14=0,IF(BB14=0,"0,00000000",BC14*BD14/1000),IF(BB14=0,"Indiqueu les unitats",BC14*BD14/1000))</f>
        <v>0,00000000</v>
      </c>
      <c r="BH14" s="524" t="str">
        <f t="shared" ref="BH14:BH32" si="18">IF(BC14=0,IF(BB14=0,"0,00000000",BC14*BE14/1000000),IF(BB14=0,"Indiqueu les unitats",BC14*BE14/1000000))</f>
        <v>0,00000000</v>
      </c>
      <c r="BI14" s="524" t="str">
        <f t="shared" ref="BI14:BI32" si="19">IF(BC14=0,IF(BB14=0,"0,00000000",BC14*BF14/1000000),IF(BB14=0,"Indiqueu les unitats",BC14*BF14/1000000))</f>
        <v>0,00000000</v>
      </c>
      <c r="BJ14" s="218" t="s">
        <v>1073</v>
      </c>
      <c r="BK14" s="215"/>
      <c r="BL14" s="216"/>
      <c r="BM14" s="217" t="str">
        <f>IF(BK14=0,"",IF(BK14="kg",'Factors emissió OCCC'!$D$13,'Factors emissió OCCC'!$H$13))</f>
        <v/>
      </c>
      <c r="BN14" s="521" t="str">
        <f>IF(D14="","Indiqueu tipus de combustió a columna D",IF(BK14=0,"",IF(AND(BK14="kg",D14=$D$42),'Factors emissió OCCC'!$M$11,IF(AND(BK14="kg",D14=$D$43),'Factors emissió OCCC'!$S$11,IF(AND(BK14="kWh",D14=$D$42),'Factors emissió OCCC'!$Q$11,IF(AND(BK14="kWh",D14=$D$43),'Factors emissió OCCC'!$W$11))))))</f>
        <v>Indiqueu tipus de combustió a columna D</v>
      </c>
      <c r="BO14" s="521" t="str">
        <f>IF(BK14=0,"",IF(BK14="kg",'Factors emissió OCCC'!$Y$11,'Factors emissió OCCC'!$AC$11))</f>
        <v/>
      </c>
      <c r="BP14" s="218" t="str">
        <f t="shared" ref="BP14:BP32" si="20">IF(BL14=0,IF(BK14=0,"0,00000000",BL14*BM14/1000),IF(BK14=0,"Indiqueu les unitats",BL14*BM14/1000))</f>
        <v>0,00000000</v>
      </c>
      <c r="BQ14" s="524" t="str">
        <f t="shared" ref="BQ14:BQ32" si="21">IF(BL14=0,IF(BK14=0,"0,00000000",BL14*BN14/1000000),IF(BK14=0,"Indiqueu les unitats",BL14*BN14/1000000))</f>
        <v>0,00000000</v>
      </c>
      <c r="BR14" s="524" t="str">
        <f t="shared" ref="BR14:BR32" si="22">IF(BL14=0,IF(BK14=0,"0,00000000",BL14*BO14/1000000),IF(BK14=0,"Indiqueu les unitats",BL14*BO14/1000000))</f>
        <v>0,00000000</v>
      </c>
      <c r="BS14" s="218" t="s">
        <v>1073</v>
      </c>
      <c r="BT14" s="215"/>
      <c r="BU14" s="216"/>
      <c r="BV14" s="217" t="str">
        <f>IF(BT14=0,"",IF(BT14="kg",'Factors emissió OCCC'!$D$14,'Factors emissió OCCC'!$H$14))</f>
        <v/>
      </c>
      <c r="BW14" s="521" t="str">
        <f>IF(D14="","Indiqueu tipus de combustió a columna D",IF(BT14=0,"",IF(AND(BT14="kg",D14=$D$42),'Factors emissió OCCC'!$M$12,IF(AND(BT14="kg",D14=$D$43),'Factors emissió OCCC'!$S$12,IF(AND(BT14="kWh",D14=$D$42),'Factors emissió OCCC'!$Q$12,IF(AND(BT14="kWh",D14=$D$43),'Factors emissió OCCC'!$W$12))))))</f>
        <v>Indiqueu tipus de combustió a columna D</v>
      </c>
      <c r="BX14" s="521" t="str">
        <f>IF(BT14=0,"",IF(BT14="kg",'Factors emissió OCCC'!$Y$12,'Factors emissió OCCC'!$AC$12))</f>
        <v/>
      </c>
      <c r="BY14" s="218" t="str">
        <f t="shared" ref="BY14:BY32" si="23">IF(BU14=0,IF(BT14=0,"0,00000000",BU14*BV14/1000),IF(BT14=0,"Indiqueu les unitats",BU14*BV14/1000))</f>
        <v>0,00000000</v>
      </c>
      <c r="BZ14" s="524" t="str">
        <f t="shared" ref="BZ14:BZ32" si="24">IF(BU14=0,IF(BT14=0,"0,00000000",BU14*BW14/1000000),IF(BT14=0,"Indiqueu les unitats",BU14*BW14/1000000))</f>
        <v>0,00000000</v>
      </c>
      <c r="CA14" s="524" t="str">
        <f t="shared" ref="CA14:CA32" si="25">IF(BU14=0,IF(BT14=0,"0,00000000",BU14*BX14/1000000),IF(BT14=0,"Indiqueu les unitats",BU14*BX14/1000000))</f>
        <v>0,00000000</v>
      </c>
      <c r="CB14" s="218" t="s">
        <v>1073</v>
      </c>
      <c r="CC14" s="215"/>
      <c r="CD14" s="216"/>
      <c r="CE14" s="217" t="str">
        <f>IF(CC14=0,"",IF(CC14="kg",'Factors emissió OCCC'!$D$15,'Factors emissió OCCC'!$H$15))</f>
        <v/>
      </c>
      <c r="CF14" s="521" t="str">
        <f>IF(D14="","Indiqueu tipus de combustió a columna D",IF(CC14=0,"",IF(AND(CC14="kg",D14=$D$42),'Factors emissió OCCC'!$M$13,IF(AND(CC14="kg",D14=$D$43),'Factors emissió OCCC'!$S$13,IF(AND(CC14="kWh",D14=$D$42),'Factors emissió OCCC'!$Q$13,IF(AND(CC14="kWh",D14=$D$43),'Factors emissió OCCC'!$W$13))))))</f>
        <v>Indiqueu tipus de combustió a columna D</v>
      </c>
      <c r="CG14" s="521" t="str">
        <f>IF(CC14=0,"",IF(CC14="kg",'Factors emissió OCCC'!$Y$13,'Factors emissió OCCC'!$AC$13))</f>
        <v/>
      </c>
      <c r="CH14" s="218" t="str">
        <f t="shared" ref="CH14:CH32" si="26">IF(CD14=0,IF(CC14=0,"0,00000000",CD14*CE14/1000),IF(CC14=0,"Indiqueu les unitats",CD14*CE14/1000))</f>
        <v>0,00000000</v>
      </c>
      <c r="CI14" s="524" t="str">
        <f t="shared" ref="CI14:CI32" si="27">IF(CD14=0,IF(CC14=0,"0,00000000",CD14*CF14/1000000),IF(CC14=0,"Indiqueu les unitats",CD14*CF14/1000000))</f>
        <v>0,00000000</v>
      </c>
      <c r="CJ14" s="524" t="str">
        <f t="shared" ref="CJ14:CJ32" si="28">IF(CD14=0,IF(CC14=0,"0,00000000",CD14*CG14/1000000),IF(CC14=0,"Indiqueu les unitats",CD14*CG14/1000000))</f>
        <v>0,00000000</v>
      </c>
      <c r="CK14" s="218" t="s">
        <v>1073</v>
      </c>
      <c r="CL14" s="527">
        <f t="shared" ref="CL14:CL32" si="29">J14+S14+AD14+AO14+AX14+BG14+BP14+BY14+CH14</f>
        <v>0</v>
      </c>
      <c r="CM14" s="527">
        <f t="shared" ref="CM14:CM32" si="30">K14+T14+AE14+AP14+AY14+BH14+BQ14+BZ14+CI14</f>
        <v>0</v>
      </c>
      <c r="CN14" s="527">
        <f t="shared" ref="CN14:CN32" si="31">L14+U14+AF14+AQ14+AZ14+BI14+BR14+CA14+CJ14</f>
        <v>0</v>
      </c>
      <c r="CO14" s="220" t="str">
        <f t="shared" ref="CO14:CO31" si="32">IF(OR(W14&gt;0,X14&gt;0,AH14&gt;0,AI14&gt;0),"Diversos","OCCC")</f>
        <v>OCCC</v>
      </c>
      <c r="CP14" s="335"/>
      <c r="CQ14" s="337"/>
      <c r="CR14" s="216"/>
      <c r="CS14" s="219"/>
      <c r="CT14" s="534" t="str">
        <f>IF(CS14="","",IF(CS14=$CS$47,'Factors emissió OCCC'!$D$62,IF(CS14=$CS$48,'Factors emissió OCCC'!$D$63,IF(CS14=$CS$49,'Factors emissió OCCC'!$D$64,IF(CS14=$CS$50,'Factors emissió OCCC'!$D$65,IF(CS14=$CS$51,'Factors emissió OCCC'!$D$66,IF(CS14=$CS$52,'Factors emissió OCCC'!$D$67,IF(CS14=$CS$53,'Factors emissió OCCC'!$D$68,IF(CS14=$CS$54,'Factors emissió OCCC'!$D$69,"Indiqueu factor d'emissió")))))))))</f>
        <v/>
      </c>
      <c r="CU14" s="535" t="str">
        <f t="shared" si="0"/>
        <v/>
      </c>
      <c r="CV14" s="218" t="str">
        <f>IF(CR14=0,IF(CQ14=0,"0,00000000",CR14*CU14),IF(CQ14=0,"Indiqueu les unitats",CR14*CU14))</f>
        <v>0,00000000</v>
      </c>
      <c r="CW14" s="241"/>
      <c r="CX14" s="899"/>
      <c r="CY14" s="902" t="str">
        <f>IF(CS14="","",IF(AND(CX14=$CX$40,CS14=$CS$47),'Factors emissió OCCC'!$E$62,IF(AND(CX14=$CX$40,CS14=$CS$48),'Factors emissió OCCC'!$E$63,IF(AND(CX14=$CX$40,CS14=$CS$49),'Factors emissió OCCC'!$E$64,IF(AND(CX14=$CX$40,CS14=$CS$50),'Factors emissió OCCC'!$E$65,IF(AND(CX14=$CX$40,CS14=$CS$51),'Factors emissió OCCC'!$E$66,IF(AND(CX14=$CX$40,CS14=$CS$52),'Factors emissió OCCC'!$E$67,IF(AND(CX14=$CX$40,CS14=$CS$53),'Factors emissió OCCC'!$E$68,IF(AND(CX14=$CX$40,CS14=$CS$54),'Factors emissió OCCC'!$E$69,IF(AND(CX14=$CX$40,CS14=$CS$55),"Indiqueu factor d'emissió",""))))))))))</f>
        <v/>
      </c>
      <c r="CZ14" s="902" t="str">
        <f>IF(CS14="","",IF(AND(CX14=$CX$41,CS14=$CS$47),'Factors emissió OCCC'!$F$62,IF(AND(CX14=$CX$41,CS14=$CS$48),'Factors emissió OCCC'!$F$63,IF(AND(CX14=$CX$41,CS14=$CS$49),'Factors emissió OCCC'!$F$64,IF(AND(CX14=$CX$41,CS14=$CS$50),'Factors emissió OCCC'!$F$65,IF(AND(CX14=$CX$41,CS14=$CS$51),'Factors emissió OCCC'!$F$66,IF(AND(CX14=$CX$41,CS14=$CS$52),'Factors emissió OCCC'!$F$67,IF(AND(CX14=$CX$41,CS14=$CS$53),'Factors emissió OCCC'!$F$68,IF(AND(CX14=$CX$41,CS14=$CS$54),'Factors emissió OCCC'!$F$69,IF(AND(CX14=$CX$41,CS14=$CS$55),"Indiqueu factor d'emissió","")
)))))))))</f>
        <v/>
      </c>
      <c r="DA14" s="534" t="str">
        <f t="shared" ref="DA14:DA32" si="33">IF(CX14=$CX$40,CY14,IF(CX14=$CX$41,CZ14,"Indiqueu tipus de combustió"))</f>
        <v>Indiqueu tipus de combustió</v>
      </c>
      <c r="DB14" s="218" t="str">
        <f t="shared" ref="DB14:DB32" si="34">IF(CR14=0,IF(CQ14=0,"0,00000000",CR14*DA14),IF(CQ14=0,"Indiqueu les unitats",CR14*DA14))</f>
        <v>0,00000000</v>
      </c>
      <c r="DC14" s="218" t="s">
        <v>1073</v>
      </c>
      <c r="DD14" s="537"/>
      <c r="DE14" s="534" t="str">
        <f>IF(CS14="","",IF(AND(DD14=$DD$40,CS14=$CS$47),'Factors emissió OCCC'!$G$62,IF(AND(DD14=$DD$40,CS14=$CS$48),'Factors emissió OCCC'!$G$63,IF(AND(DD14=$DD$40,CS14=$CS$49),'Factors emissió OCCC'!$G$64,IF(AND(DD14=$DD$40,CS14=$CS$50),'Factors emissió OCCC'!$G$65,IF(AND(DD14=$DD$40,CS14=$CS$51),'Factors emissió OCCC'!$G$66,IF(AND(DD14=$DD$40,CS14=$CS$52),'Factors emissió OCCC'!$G$67,IF(AND(DD14=$DD$40,CS14=$CS$53),'Factors emissió OCCC'!$G$68,IF(AND(DD14=$DD$40,CS14=$CS$54),'Factors emissió OCCC'!$G$69,IF(AND(DD14=$DD$40,CS14=$CS$55),"Indiqueu factor d'emissió",""))))))))))</f>
        <v/>
      </c>
      <c r="DF14" s="534" t="str">
        <f>IF(CS14="","",IF(AND(DD14=$DD$41,CS14=$CS$47),'Factors emissió OCCC'!$H$62,IF(AND(DD14=$DD$41,CS14=$CS$48),'Factors emissió OCCC'!$H$63,IF(AND(DD14=$DD$41,CS14=$CS$49),'Factors emissió OCCC'!$H$64,IF(AND(DD14=$DD$41,CS14=$CS$50),'Factors emissió OCCC'!$H$65,IF(AND(DD14=$DD$41,CS14=$CS$51),'Factors emissió OCCC'!$H$66,IF(AND(DD14=$DD$41,CS14=$CS$52),'Factors emissió OCCC'!$H$67,IF(AND(DD14=$DD$41,CS14=$CS$53),'Factors emissió OCCC'!$H$68,IF(AND(DD14=$DD$41,CS14=$CS$54),'Factors emissió OCCC'!$H$69,IF(AND(DD14=$DD$41,CS14=$CS$55),"Indiqueu factor d'emissió",""))))))))))</f>
        <v/>
      </c>
      <c r="DG14" s="534" t="str">
        <f t="shared" ref="DG14:DG32" si="35">IF(DD14=$DD$40,DE14,IF(DD14=$DD$41,DF14,"Indiqueu tipus de combustió"))</f>
        <v>Indiqueu tipus de combustió</v>
      </c>
      <c r="DH14" s="218" t="str">
        <f t="shared" si="1"/>
        <v>0,00000000</v>
      </c>
      <c r="DI14" s="350" t="s">
        <v>1073</v>
      </c>
      <c r="DJ14" s="903" t="str">
        <f t="shared" ref="DJ14:DJ32" si="36">IF(OR(CW14=$CW$41,CW14=$CW$42,CW14=$CW$43,CW14=$CW$44),"Diversos","OCCC")</f>
        <v>OCCC</v>
      </c>
      <c r="DK14" s="221"/>
      <c r="DM14" s="10"/>
    </row>
    <row r="15" spans="2:117" ht="75.900000000000006" customHeight="1" x14ac:dyDescent="0.25">
      <c r="B15" s="47"/>
      <c r="C15" s="214" t="s">
        <v>68</v>
      </c>
      <c r="D15" s="522"/>
      <c r="E15" s="215"/>
      <c r="F15" s="216"/>
      <c r="G15" s="521" t="str">
        <f>IF(E15=0,"",IF(E15="Nm3",'Factors emissió OCCC'!$D$7,'Factors emissió OCCC'!$H$7))</f>
        <v/>
      </c>
      <c r="H15" s="521" t="str">
        <f>IF(D15="","Indiqueu tipus de combustió a columna D",IF(E15=0,"",IF(AND(E15="Nm3",D15=$D$42),'Factors emissió OCCC'!$M$7,IF(AND(E15="kWh",D15=$D$42),'Factors emissió OCCC'!$Q$7,IF(AND(E15="Nm3",D15=$D$43),'Factors emissió OCCC'!$S$7,IF(AND(E15="kWh",D15=$D$43),'Factors emissió OCCC'!$W$7))))))</f>
        <v>Indiqueu tipus de combustió a columna D</v>
      </c>
      <c r="I15" s="521" t="str">
        <f>IF(E15=0,"",IF(E15="Nm3",'Factors emissió OCCC'!$Y$7,'Factors emissió OCCC'!$AC$7))</f>
        <v/>
      </c>
      <c r="J15" s="524" t="str">
        <f t="shared" si="2"/>
        <v>0,00000000</v>
      </c>
      <c r="K15" s="524" t="str">
        <f t="shared" si="3"/>
        <v>0,00000000</v>
      </c>
      <c r="L15" s="524" t="str">
        <f t="shared" si="4"/>
        <v>0,00000000</v>
      </c>
      <c r="M15" s="218" t="s">
        <v>1073</v>
      </c>
      <c r="N15" s="519"/>
      <c r="O15" s="216"/>
      <c r="P15" s="217" t="str">
        <f>IF(N15=0,"",IF(N15="kg",'Factors emissió OCCC'!$D$8,IF(N15="bombones",'Factors emissió OCCC'!$F$8,'Factors emissió OCCC'!$H$8)))</f>
        <v/>
      </c>
      <c r="Q15" s="573"/>
      <c r="R15" s="573"/>
      <c r="S15" s="218" t="str">
        <f t="shared" si="5"/>
        <v>0,00000000</v>
      </c>
      <c r="T15" s="524" t="str">
        <f t="shared" si="6"/>
        <v>0,00000000</v>
      </c>
      <c r="U15" s="524" t="str">
        <f t="shared" si="7"/>
        <v>0,00000000</v>
      </c>
      <c r="V15" s="218" t="s">
        <v>1073</v>
      </c>
      <c r="W15" s="241"/>
      <c r="X15" s="241"/>
      <c r="Y15" s="215"/>
      <c r="Z15" s="216"/>
      <c r="AA15" s="217" t="str">
        <f>IF(Y15=0,"",IF(Y15="kg",'Factors emissió OCCC'!$D$9,IF(Y15="bombones",'Factors emissió OCCC'!$F$9,'Factors emissió OCCC'!$H$9)))</f>
        <v/>
      </c>
      <c r="AB15" s="573"/>
      <c r="AC15" s="573"/>
      <c r="AD15" s="218" t="str">
        <f t="shared" si="8"/>
        <v>0,00000000</v>
      </c>
      <c r="AE15" s="524" t="str">
        <f t="shared" si="9"/>
        <v>0,00000000</v>
      </c>
      <c r="AF15" s="524" t="str">
        <f t="shared" si="10"/>
        <v>0,00000000</v>
      </c>
      <c r="AG15" s="218" t="s">
        <v>1073</v>
      </c>
      <c r="AH15" s="241"/>
      <c r="AI15" s="241"/>
      <c r="AJ15" s="215"/>
      <c r="AK15" s="216"/>
      <c r="AL15" s="217" t="str">
        <f>IF(AJ15=0,"",IF(AJ15="l",'Factors emissió OCCC'!$D$10,'Factors emissió OCCC'!$H$10))</f>
        <v/>
      </c>
      <c r="AM15" s="521" t="str">
        <f>IF(D15="","Indiqueu tipus de combustió a columna D",IF(AK15=0,"",IF(AND(AJ15="l",D15=$D$42),'Factors emissió OCCC'!$M$8,IF(AND(AJ15="kWh",D15=$D$42),'Factors emissió OCCC'!$Q$8,IF(AND(AJ15="l",D15=$D$43),'Factors emissió OCCC'!$S$8,IF(AND(AJ15="kWh",D15=$D$43),'Factors emissió OCCC'!$W$8))))))</f>
        <v>Indiqueu tipus de combustió a columna D</v>
      </c>
      <c r="AN15" s="521" t="str">
        <f>IF(AJ15=0,"",IF(AJ15="l",'Factors emissió OCCC'!$Y$8,'Factors emissió OCCC'!$AC$8))</f>
        <v/>
      </c>
      <c r="AO15" s="218" t="str">
        <f t="shared" si="11"/>
        <v>0,00000000</v>
      </c>
      <c r="AP15" s="524" t="str">
        <f t="shared" si="12"/>
        <v>0,00000000</v>
      </c>
      <c r="AQ15" s="524" t="str">
        <f t="shared" si="13"/>
        <v>0,00000000</v>
      </c>
      <c r="AR15" s="218" t="s">
        <v>1073</v>
      </c>
      <c r="AS15" s="215"/>
      <c r="AT15" s="216"/>
      <c r="AU15" s="217" t="str">
        <f>IF(AS15=0,"",IF(AS15="kg",'Factors emissió OCCC'!$D$11,'Factors emissió OCCC'!$H$11))</f>
        <v/>
      </c>
      <c r="AV15" s="521" t="str">
        <f>IF(D15="","Indiqueu tipus de combustió a columna D",IF(AS15=0,"",IF(AND(AS15="kg",D15=$D$42),'Factors emissió OCCC'!$M$9,IF(AND(AS15="kWh",D15=$D$42),'Factors emissió OCCC'!$Q$9,IF(AND(AS15="kg",D15=$D$43),'Factors emissió OCCC'!$S$9,IF(AND(AS15="kWh",D15=$D$43),'Factors emissió OCCC'!$W$9))))))</f>
        <v>Indiqueu tipus de combustió a columna D</v>
      </c>
      <c r="AW15" s="521" t="str">
        <f>IF(AS15=0,"",IF(AS15="kg",'Factors emissió OCCC'!$Y$9,'Factors emissió OCCC'!$AC$9))</f>
        <v/>
      </c>
      <c r="AX15" s="218" t="str">
        <f t="shared" si="14"/>
        <v>0,00000000</v>
      </c>
      <c r="AY15" s="524" t="str">
        <f t="shared" si="15"/>
        <v>0,00000000</v>
      </c>
      <c r="AZ15" s="524" t="str">
        <f t="shared" si="16"/>
        <v>0,00000000</v>
      </c>
      <c r="BA15" s="218" t="s">
        <v>1073</v>
      </c>
      <c r="BB15" s="215"/>
      <c r="BC15" s="216"/>
      <c r="BD15" s="217" t="str">
        <f>IF(BB15=0,"",IF(BB15="kg",'Factors emissió OCCC'!$D$12,IF(BB15="kWh",'Factors emissió OCCC'!$H$12,'Factors emissió OCCC'!$F$12)))</f>
        <v/>
      </c>
      <c r="BE15" s="521" t="str">
        <f>IF(D15="","Indiqueu tipus de combustió a columna D",IF(BB15=0,"",IF(AND(BB15="kg",D15=$D$42),'Factors emissió OCCC'!$M$10,IF(AND(BB15="kWh",D15=$D$42),'Factors emissió OCCC'!$Q$10,IF(AND(BB15="l",D15=$D$42),'Factors emissió OCCC'!$O$10,IF(AND(BB15="kg",D15=$D$43),'Factors emissió OCCC'!$S$10,IF(AND(BB15="kWh",D15=$D$43),'Factors emissió OCCC'!$W$10,IF(AND(BB15="l",D15=$D$43),'Factors emissió OCCC'!$U$10))))))))</f>
        <v>Indiqueu tipus de combustió a columna D</v>
      </c>
      <c r="BF15" s="521" t="str">
        <f>IF(BB15=0,"",IF(BB15="kg",'Factors emissió OCCC'!$Y$10,IF(BB15="kWh",'Factors emissió OCCC'!$AC$10,'Factors emissió OCCC'!$AA$10)))</f>
        <v/>
      </c>
      <c r="BG15" s="218" t="str">
        <f t="shared" si="17"/>
        <v>0,00000000</v>
      </c>
      <c r="BH15" s="524" t="str">
        <f t="shared" si="18"/>
        <v>0,00000000</v>
      </c>
      <c r="BI15" s="524" t="str">
        <f t="shared" si="19"/>
        <v>0,00000000</v>
      </c>
      <c r="BJ15" s="218" t="s">
        <v>1073</v>
      </c>
      <c r="BK15" s="215"/>
      <c r="BL15" s="216"/>
      <c r="BM15" s="217" t="str">
        <f>IF(BK15=0,"",IF(BK15="kg",'Factors emissió OCCC'!$D$13,'Factors emissió OCCC'!$H$13))</f>
        <v/>
      </c>
      <c r="BN15" s="521" t="str">
        <f>IF(D15="","Indiqueu tipus de combustió a columna D",IF(BK15=0,"",IF(AND(BK15="kg",D15=$D$42),'Factors emissió OCCC'!$M$11,IF(AND(BK15="kg",D15=$D$43),'Factors emissió OCCC'!$S$11,IF(AND(BK15="kWh",D15=$D$42),'Factors emissió OCCC'!$Q$11,IF(AND(BK15="kWh",D15=$D$43),'Factors emissió OCCC'!$W$11))))))</f>
        <v>Indiqueu tipus de combustió a columna D</v>
      </c>
      <c r="BO15" s="521" t="str">
        <f>IF(BK15=0,"",IF(BK15="kg",'Factors emissió OCCC'!$Y$11,'Factors emissió OCCC'!$AC$11))</f>
        <v/>
      </c>
      <c r="BP15" s="218" t="str">
        <f t="shared" si="20"/>
        <v>0,00000000</v>
      </c>
      <c r="BQ15" s="524" t="str">
        <f t="shared" si="21"/>
        <v>0,00000000</v>
      </c>
      <c r="BR15" s="524" t="str">
        <f t="shared" si="22"/>
        <v>0,00000000</v>
      </c>
      <c r="BS15" s="218" t="s">
        <v>1073</v>
      </c>
      <c r="BT15" s="215"/>
      <c r="BU15" s="216"/>
      <c r="BV15" s="217" t="str">
        <f>IF(BT15=0,"",IF(BT15="kg",'Factors emissió OCCC'!$D$14,'Factors emissió OCCC'!$H$14))</f>
        <v/>
      </c>
      <c r="BW15" s="521" t="str">
        <f>IF(D15="","Indiqueu tipus de combustió a columna D",IF(BT15=0,"",IF(AND(BT15="kg",D15=$D$42),'Factors emissió OCCC'!$M$12,IF(AND(BT15="kg",D15=$D$43),'Factors emissió OCCC'!$S$12,IF(AND(BT15="kWh",D15=$D$42),'Factors emissió OCCC'!$Q$12,IF(AND(BT15="kWh",D15=$D$43),'Factors emissió OCCC'!$W$12))))))</f>
        <v>Indiqueu tipus de combustió a columna D</v>
      </c>
      <c r="BX15" s="521" t="str">
        <f>IF(BT15=0,"",IF(BT15="kg",'Factors emissió OCCC'!$Y$12,'Factors emissió OCCC'!$AC$12))</f>
        <v/>
      </c>
      <c r="BY15" s="218" t="str">
        <f t="shared" si="23"/>
        <v>0,00000000</v>
      </c>
      <c r="BZ15" s="524" t="str">
        <f t="shared" si="24"/>
        <v>0,00000000</v>
      </c>
      <c r="CA15" s="524" t="str">
        <f t="shared" si="25"/>
        <v>0,00000000</v>
      </c>
      <c r="CB15" s="218" t="s">
        <v>1073</v>
      </c>
      <c r="CC15" s="215"/>
      <c r="CD15" s="216"/>
      <c r="CE15" s="217" t="str">
        <f>IF(CC15=0,"",IF(CC15="kg",'Factors emissió OCCC'!$D$15,'Factors emissió OCCC'!$H$15))</f>
        <v/>
      </c>
      <c r="CF15" s="521" t="str">
        <f>IF(D15="","Indiqueu tipus de combustió a columna D",IF(CC15=0,"",IF(AND(CC15="kg",D15=$D$42),'Factors emissió OCCC'!$M$13,IF(AND(CC15="kg",D15=$D$43),'Factors emissió OCCC'!$S$13,IF(AND(CC15="kWh",D15=$D$42),'Factors emissió OCCC'!$Q$13,IF(AND(CC15="kWh",D15=$D$43),'Factors emissió OCCC'!$W$13))))))</f>
        <v>Indiqueu tipus de combustió a columna D</v>
      </c>
      <c r="CG15" s="521" t="str">
        <f>IF(CC15=0,"",IF(CC15="kg",'Factors emissió OCCC'!$Y$13,'Factors emissió OCCC'!$AC$13))</f>
        <v/>
      </c>
      <c r="CH15" s="218" t="str">
        <f t="shared" si="26"/>
        <v>0,00000000</v>
      </c>
      <c r="CI15" s="524" t="str">
        <f t="shared" si="27"/>
        <v>0,00000000</v>
      </c>
      <c r="CJ15" s="524" t="str">
        <f t="shared" si="28"/>
        <v>0,00000000</v>
      </c>
      <c r="CK15" s="218" t="s">
        <v>1073</v>
      </c>
      <c r="CL15" s="527">
        <f t="shared" si="29"/>
        <v>0</v>
      </c>
      <c r="CM15" s="527">
        <f t="shared" si="30"/>
        <v>0</v>
      </c>
      <c r="CN15" s="527">
        <f t="shared" si="31"/>
        <v>0</v>
      </c>
      <c r="CO15" s="220" t="str">
        <f t="shared" si="32"/>
        <v>OCCC</v>
      </c>
      <c r="CP15" s="335"/>
      <c r="CQ15" s="337"/>
      <c r="CR15" s="216"/>
      <c r="CS15" s="219"/>
      <c r="CT15" s="534" t="str">
        <f>IF(CS15="","",IF(CS15=$CS$47,'Factors emissió OCCC'!$D$62,IF(CS15=$CS$48,'Factors emissió OCCC'!$D$63,IF(CS15=$CS$49,'Factors emissió OCCC'!$D$64,IF(CS15=$CS$50,'Factors emissió OCCC'!$D$65,IF(CS15=$CS$51,'Factors emissió OCCC'!$D$66,IF(CS15=$CS$52,'Factors emissió OCCC'!$D$67,IF(CS15=$CS$53,'Factors emissió OCCC'!$D$68,IF(CS15=$CS$54,'Factors emissió OCCC'!$D$69,"Indiqueu factor d'emissió")))))))))</f>
        <v/>
      </c>
      <c r="CU15" s="535" t="str">
        <f t="shared" si="0"/>
        <v/>
      </c>
      <c r="CV15" s="218" t="str">
        <f t="shared" ref="CV15:CV32" si="37">IF(CR15=0,IF(CQ15=0,"0,00000000",CR15*CU15),IF(CQ15=0,"Indiqueu les unitats",CR15*CU15))</f>
        <v>0,00000000</v>
      </c>
      <c r="CW15" s="241"/>
      <c r="CX15" s="899"/>
      <c r="CY15" s="902" t="str">
        <f>IF(CS15="","",IF(AND(CX15=$CX$40,CS15=$CS$47),'Factors emissió OCCC'!$E$62,IF(AND(CX15=$CX$40,CS15=$CS$48),'Factors emissió OCCC'!$E$63,IF(AND(CX15=$CX$40,CS15=$CS$49),'Factors emissió OCCC'!$E$64,IF(AND(CX15=$CX$40,CS15=$CS$50),'Factors emissió OCCC'!$E$65,IF(AND(CX15=$CX$40,CS15=$CS$51),'Factors emissió OCCC'!$E$66,IF(AND(CX15=$CX$40,CS15=$CS$52),'Factors emissió OCCC'!$E$67,IF(AND(CX15=$CX$40,CS15=$CS$53),'Factors emissió OCCC'!$E$68,IF(AND(CX15=$CX$40,CS15=$CS$54),'Factors emissió OCCC'!$E$69,IF(AND(CX15=$CX$40,CS15=$CS$55),"Indiqueu factor d'emissió",""))))))))))</f>
        <v/>
      </c>
      <c r="CZ15" s="902" t="str">
        <f>IF(CS15="","",IF(AND(CX15=$CX$41,CS15=$CS$47),'Factors emissió OCCC'!$F$62,IF(AND(CX15=$CX$41,CS15=$CS$48),'Factors emissió OCCC'!$F$63,IF(AND(CX15=$CX$41,CS15=$CS$49),'Factors emissió OCCC'!$F$64,IF(AND(CX15=$CX$41,CS15=$CS$50),'Factors emissió OCCC'!$F$65,IF(AND(CX15=$CX$41,CS15=$CS$51),'Factors emissió OCCC'!$F$66,IF(AND(CX15=$CX$41,CS15=$CS$52),'Factors emissió OCCC'!$F$67,IF(AND(CX15=$CX$41,CS15=$CS$53),'Factors emissió OCCC'!$F$68,IF(AND(CX15=$CX$41,CS15=$CS$54),'Factors emissió OCCC'!$F$69,IF(AND(CX15=$CX$41,CS15=$CS$55),"Indiqueu factor d'emissió","")
)))))))))</f>
        <v/>
      </c>
      <c r="DA15" s="534" t="str">
        <f t="shared" si="33"/>
        <v>Indiqueu tipus de combustió</v>
      </c>
      <c r="DB15" s="218" t="str">
        <f t="shared" si="34"/>
        <v>0,00000000</v>
      </c>
      <c r="DC15" s="218" t="s">
        <v>1073</v>
      </c>
      <c r="DD15" s="537"/>
      <c r="DE15" s="534" t="str">
        <f>IF(CS15="","",IF(AND(DD15=$DD$40,CS15=$CS$47),'Factors emissió OCCC'!$G$62,IF(AND(DD15=$DD$40,CS15=$CS$48),'Factors emissió OCCC'!$G$63,IF(AND(DD15=$DD$40,CS15=$CS$49),'Factors emissió OCCC'!$G$64,IF(AND(DD15=$DD$40,CS15=$CS$50),'Factors emissió OCCC'!$G$65,IF(AND(DD15=$DD$40,CS15=$CS$51),'Factors emissió OCCC'!$G$66,IF(AND(DD15=$DD$40,CS15=$CS$52),'Factors emissió OCCC'!$G$67,IF(AND(DD15=$DD$40,CS15=$CS$53),'Factors emissió OCCC'!$G$68,IF(AND(DD15=$DD$40,CS15=$CS$54),'Factors emissió OCCC'!$G$69,IF(AND(DD15=$DD$40,CS15=$CS$55),"Indiqueu factor d'emissió",""))))))))))</f>
        <v/>
      </c>
      <c r="DF15" s="534" t="str">
        <f>IF(CS15="","",IF(AND(DD15=$DD$41,CS15=$CS$47),'Factors emissió OCCC'!$H$62,IF(AND(DD15=$DD$41,CS15=$CS$48),'Factors emissió OCCC'!$H$63,IF(AND(DD15=$DD$41,CS15=$CS$49),'Factors emissió OCCC'!$H$64,IF(AND(DD15=$DD$41,CS15=$CS$50),'Factors emissió OCCC'!$H$65,IF(AND(DD15=$DD$41,CS15=$CS$51),'Factors emissió OCCC'!$H$66,IF(AND(DD15=$DD$41,CS15=$CS$52),'Factors emissió OCCC'!$H$67,IF(AND(DD15=$DD$41,CS15=$CS$53),'Factors emissió OCCC'!$H$68,IF(AND(DD15=$DD$41,CS15=$CS$54),'Factors emissió OCCC'!$H$69,IF(AND(DD15=$DD$41,CS15=$CS$55),"Indiqueu factor d'emissió",""))))))))))</f>
        <v/>
      </c>
      <c r="DG15" s="534" t="str">
        <f t="shared" si="35"/>
        <v>Indiqueu tipus de combustió</v>
      </c>
      <c r="DH15" s="218" t="str">
        <f t="shared" si="1"/>
        <v>0,00000000</v>
      </c>
      <c r="DI15" s="350" t="s">
        <v>1073</v>
      </c>
      <c r="DJ15" s="903" t="str">
        <f t="shared" si="36"/>
        <v>OCCC</v>
      </c>
      <c r="DK15" s="221"/>
      <c r="DM15" s="10"/>
    </row>
    <row r="16" spans="2:117" ht="75.900000000000006" customHeight="1" x14ac:dyDescent="0.25">
      <c r="B16" s="47"/>
      <c r="C16" s="214" t="s">
        <v>69</v>
      </c>
      <c r="D16" s="522"/>
      <c r="E16" s="215"/>
      <c r="F16" s="216"/>
      <c r="G16" s="521" t="str">
        <f>IF(E16=0,"",IF(E16="Nm3",'Factors emissió OCCC'!$D$7,'Factors emissió OCCC'!$H$7))</f>
        <v/>
      </c>
      <c r="H16" s="521" t="str">
        <f>IF(D16="","Indiqueu tipus de combustió a columna D",IF(E16=0,"",IF(AND(E16="Nm3",D16=$D$42),'Factors emissió OCCC'!$M$7,IF(AND(E16="kWh",D16=$D$42),'Factors emissió OCCC'!$Q$7,IF(AND(E16="Nm3",D16=$D$43),'Factors emissió OCCC'!$S$7,IF(AND(E16="kWh",D16=$D$43),'Factors emissió OCCC'!$W$7))))))</f>
        <v>Indiqueu tipus de combustió a columna D</v>
      </c>
      <c r="I16" s="521" t="str">
        <f>IF(E16=0,"",IF(E16="Nm3",'Factors emissió OCCC'!$Y$7,'Factors emissió OCCC'!$AC$7))</f>
        <v/>
      </c>
      <c r="J16" s="524" t="str">
        <f t="shared" si="2"/>
        <v>0,00000000</v>
      </c>
      <c r="K16" s="524" t="str">
        <f t="shared" si="3"/>
        <v>0,00000000</v>
      </c>
      <c r="L16" s="524" t="str">
        <f t="shared" si="4"/>
        <v>0,00000000</v>
      </c>
      <c r="M16" s="218" t="s">
        <v>1073</v>
      </c>
      <c r="N16" s="519"/>
      <c r="O16" s="216"/>
      <c r="P16" s="217" t="str">
        <f>IF(N16=0,"",IF(N16="kg",'Factors emissió OCCC'!$D$8,IF(N16="bombones",'Factors emissió OCCC'!$F$8,'Factors emissió OCCC'!$H$8)))</f>
        <v/>
      </c>
      <c r="Q16" s="573"/>
      <c r="R16" s="573"/>
      <c r="S16" s="218" t="str">
        <f t="shared" si="5"/>
        <v>0,00000000</v>
      </c>
      <c r="T16" s="524" t="str">
        <f t="shared" si="6"/>
        <v>0,00000000</v>
      </c>
      <c r="U16" s="524" t="str">
        <f t="shared" si="7"/>
        <v>0,00000000</v>
      </c>
      <c r="V16" s="218" t="s">
        <v>1073</v>
      </c>
      <c r="W16" s="241"/>
      <c r="X16" s="241"/>
      <c r="Y16" s="215"/>
      <c r="Z16" s="216"/>
      <c r="AA16" s="217" t="str">
        <f>IF(Y16=0,"",IF(Y16="kg",'Factors emissió OCCC'!$D$9,IF(Y16="bombones",'Factors emissió OCCC'!$F$9,'Factors emissió OCCC'!$H$9)))</f>
        <v/>
      </c>
      <c r="AB16" s="573"/>
      <c r="AC16" s="573"/>
      <c r="AD16" s="218" t="str">
        <f t="shared" si="8"/>
        <v>0,00000000</v>
      </c>
      <c r="AE16" s="524" t="str">
        <f t="shared" si="9"/>
        <v>0,00000000</v>
      </c>
      <c r="AF16" s="524" t="str">
        <f t="shared" si="10"/>
        <v>0,00000000</v>
      </c>
      <c r="AG16" s="218" t="s">
        <v>1073</v>
      </c>
      <c r="AH16" s="241"/>
      <c r="AI16" s="241"/>
      <c r="AJ16" s="215"/>
      <c r="AK16" s="216"/>
      <c r="AL16" s="217" t="str">
        <f>IF(AJ16=0,"",IF(AJ16="l",'Factors emissió OCCC'!$D$10,'Factors emissió OCCC'!$H$10))</f>
        <v/>
      </c>
      <c r="AM16" s="521" t="str">
        <f>IF(D16="","Indiqueu tipus de combustió a columna D",IF(AK16=0,"",IF(AND(AJ16="l",D16=$D$42),'Factors emissió OCCC'!$M$8,IF(AND(AJ16="kWh",D16=$D$42),'Factors emissió OCCC'!$Q$8,IF(AND(AJ16="l",D16=$D$43),'Factors emissió OCCC'!$S$8,IF(AND(AJ16="kWh",D16=$D$43),'Factors emissió OCCC'!$W$8))))))</f>
        <v>Indiqueu tipus de combustió a columna D</v>
      </c>
      <c r="AN16" s="521" t="str">
        <f>IF(AJ16=0,"",IF(AJ16="l",'Factors emissió OCCC'!$Y$8,'Factors emissió OCCC'!$AC$8))</f>
        <v/>
      </c>
      <c r="AO16" s="218" t="str">
        <f t="shared" si="11"/>
        <v>0,00000000</v>
      </c>
      <c r="AP16" s="524" t="str">
        <f t="shared" si="12"/>
        <v>0,00000000</v>
      </c>
      <c r="AQ16" s="524" t="str">
        <f t="shared" si="13"/>
        <v>0,00000000</v>
      </c>
      <c r="AR16" s="218" t="s">
        <v>1073</v>
      </c>
      <c r="AS16" s="215"/>
      <c r="AT16" s="216"/>
      <c r="AU16" s="217" t="str">
        <f>IF(AS16=0,"",IF(AS16="kg",'Factors emissió OCCC'!$D$11,'Factors emissió OCCC'!$H$11))</f>
        <v/>
      </c>
      <c r="AV16" s="521" t="str">
        <f>IF(D16="","Indiqueu tipus de combustió a columna D",IF(AS16=0,"",IF(AND(AS16="kg",D16=$D$42),'Factors emissió OCCC'!$M$9,IF(AND(AS16="kWh",D16=$D$42),'Factors emissió OCCC'!$Q$9,IF(AND(AS16="kg",D16=$D$43),'Factors emissió OCCC'!$S$9,IF(AND(AS16="kWh",D16=$D$43),'Factors emissió OCCC'!$W$9))))))</f>
        <v>Indiqueu tipus de combustió a columna D</v>
      </c>
      <c r="AW16" s="521" t="str">
        <f>IF(AS16=0,"",IF(AS16="kg",'Factors emissió OCCC'!$Y$9,'Factors emissió OCCC'!$AC$9))</f>
        <v/>
      </c>
      <c r="AX16" s="218" t="str">
        <f t="shared" si="14"/>
        <v>0,00000000</v>
      </c>
      <c r="AY16" s="524" t="str">
        <f t="shared" si="15"/>
        <v>0,00000000</v>
      </c>
      <c r="AZ16" s="524" t="str">
        <f t="shared" si="16"/>
        <v>0,00000000</v>
      </c>
      <c r="BA16" s="218" t="s">
        <v>1073</v>
      </c>
      <c r="BB16" s="215"/>
      <c r="BC16" s="216"/>
      <c r="BD16" s="217" t="str">
        <f>IF(BB16=0,"",IF(BB16="kg",'Factors emissió OCCC'!$D$12,IF(BB16="kWh",'Factors emissió OCCC'!$H$12,'Factors emissió OCCC'!$F$12)))</f>
        <v/>
      </c>
      <c r="BE16" s="521" t="str">
        <f>IF(D16="","Indiqueu tipus de combustió a columna D",IF(BB16=0,"",IF(AND(BB16="kg",D16=$D$42),'Factors emissió OCCC'!$M$10,IF(AND(BB16="kWh",D16=$D$42),'Factors emissió OCCC'!$Q$10,IF(AND(BB16="l",D16=$D$42),'Factors emissió OCCC'!$O$10,IF(AND(BB16="kg",D16=$D$43),'Factors emissió OCCC'!$S$10,IF(AND(BB16="kWh",D16=$D$43),'Factors emissió OCCC'!$W$10,IF(AND(BB16="l",D16=$D$43),'Factors emissió OCCC'!$U$10))))))))</f>
        <v>Indiqueu tipus de combustió a columna D</v>
      </c>
      <c r="BF16" s="521" t="str">
        <f>IF(BB16=0,"",IF(BB16="kg",'Factors emissió OCCC'!$Y$10,IF(BB16="kWh",'Factors emissió OCCC'!$AC$10,'Factors emissió OCCC'!$AA$10)))</f>
        <v/>
      </c>
      <c r="BG16" s="218" t="str">
        <f t="shared" si="17"/>
        <v>0,00000000</v>
      </c>
      <c r="BH16" s="524" t="str">
        <f t="shared" si="18"/>
        <v>0,00000000</v>
      </c>
      <c r="BI16" s="524" t="str">
        <f t="shared" si="19"/>
        <v>0,00000000</v>
      </c>
      <c r="BJ16" s="218" t="s">
        <v>1073</v>
      </c>
      <c r="BK16" s="215"/>
      <c r="BL16" s="216"/>
      <c r="BM16" s="217" t="str">
        <f>IF(BK16=0,"",IF(BK16="kg",'Factors emissió OCCC'!$D$13,'Factors emissió OCCC'!$H$13))</f>
        <v/>
      </c>
      <c r="BN16" s="521" t="str">
        <f>IF(D16="","Indiqueu tipus de combustió a columna D",IF(BK16=0,"",IF(AND(BK16="kg",D16=$D$42),'Factors emissió OCCC'!$M$11,IF(AND(BK16="kg",D16=$D$43),'Factors emissió OCCC'!$S$11,IF(AND(BK16="kWh",D16=$D$42),'Factors emissió OCCC'!$Q$11,IF(AND(BK16="kWh",D16=$D$43),'Factors emissió OCCC'!$W$11))))))</f>
        <v>Indiqueu tipus de combustió a columna D</v>
      </c>
      <c r="BO16" s="521" t="str">
        <f>IF(BK16=0,"",IF(BK16="kg",'Factors emissió OCCC'!$Y$11,'Factors emissió OCCC'!$AC$11))</f>
        <v/>
      </c>
      <c r="BP16" s="218" t="str">
        <f t="shared" si="20"/>
        <v>0,00000000</v>
      </c>
      <c r="BQ16" s="524" t="str">
        <f t="shared" si="21"/>
        <v>0,00000000</v>
      </c>
      <c r="BR16" s="524" t="str">
        <f t="shared" si="22"/>
        <v>0,00000000</v>
      </c>
      <c r="BS16" s="218" t="s">
        <v>1073</v>
      </c>
      <c r="BT16" s="215"/>
      <c r="BU16" s="216"/>
      <c r="BV16" s="217" t="str">
        <f>IF(BT16=0,"",IF(BT16="kg",'Factors emissió OCCC'!$D$14,'Factors emissió OCCC'!$H$14))</f>
        <v/>
      </c>
      <c r="BW16" s="521" t="str">
        <f>IF(D16="","Indiqueu tipus de combustió a columna D",IF(BT16=0,"",IF(AND(BT16="kg",D16=$D$42),'Factors emissió OCCC'!$M$12,IF(AND(BT16="kg",D16=$D$43),'Factors emissió OCCC'!$S$12,IF(AND(BT16="kWh",D16=$D$42),'Factors emissió OCCC'!$Q$12,IF(AND(BT16="kWh",D16=$D$43),'Factors emissió OCCC'!$W$12))))))</f>
        <v>Indiqueu tipus de combustió a columna D</v>
      </c>
      <c r="BX16" s="521" t="str">
        <f>IF(BT16=0,"",IF(BT16="kg",'Factors emissió OCCC'!$Y$12,'Factors emissió OCCC'!$AC$12))</f>
        <v/>
      </c>
      <c r="BY16" s="218" t="str">
        <f t="shared" si="23"/>
        <v>0,00000000</v>
      </c>
      <c r="BZ16" s="524" t="str">
        <f t="shared" si="24"/>
        <v>0,00000000</v>
      </c>
      <c r="CA16" s="524" t="str">
        <f t="shared" si="25"/>
        <v>0,00000000</v>
      </c>
      <c r="CB16" s="218" t="s">
        <v>1073</v>
      </c>
      <c r="CC16" s="215"/>
      <c r="CD16" s="216"/>
      <c r="CE16" s="217" t="str">
        <f>IF(CC16=0,"",IF(CC16="kg",'Factors emissió OCCC'!$D$15,'Factors emissió OCCC'!$H$15))</f>
        <v/>
      </c>
      <c r="CF16" s="521" t="str">
        <f>IF(D16="","Indiqueu tipus de combustió a columna D",IF(CC16=0,"",IF(AND(CC16="kg",D16=$D$42),'Factors emissió OCCC'!$M$13,IF(AND(CC16="kg",D16=$D$43),'Factors emissió OCCC'!$S$13,IF(AND(CC16="kWh",D16=$D$42),'Factors emissió OCCC'!$Q$13,IF(AND(CC16="kWh",D16=$D$43),'Factors emissió OCCC'!$W$13))))))</f>
        <v>Indiqueu tipus de combustió a columna D</v>
      </c>
      <c r="CG16" s="521" t="str">
        <f>IF(CC16=0,"",IF(CC16="kg",'Factors emissió OCCC'!$Y$13,'Factors emissió OCCC'!$AC$13))</f>
        <v/>
      </c>
      <c r="CH16" s="218" t="str">
        <f t="shared" si="26"/>
        <v>0,00000000</v>
      </c>
      <c r="CI16" s="524" t="str">
        <f t="shared" si="27"/>
        <v>0,00000000</v>
      </c>
      <c r="CJ16" s="524" t="str">
        <f t="shared" si="28"/>
        <v>0,00000000</v>
      </c>
      <c r="CK16" s="218" t="s">
        <v>1073</v>
      </c>
      <c r="CL16" s="527">
        <f t="shared" si="29"/>
        <v>0</v>
      </c>
      <c r="CM16" s="527">
        <f t="shared" si="30"/>
        <v>0</v>
      </c>
      <c r="CN16" s="527">
        <f t="shared" si="31"/>
        <v>0</v>
      </c>
      <c r="CO16" s="220" t="str">
        <f t="shared" si="32"/>
        <v>OCCC</v>
      </c>
      <c r="CP16" s="335"/>
      <c r="CQ16" s="337"/>
      <c r="CR16" s="216"/>
      <c r="CS16" s="219"/>
      <c r="CT16" s="534" t="str">
        <f>IF(CS16="","",IF(CS16=$CS$47,'Factors emissió OCCC'!$D$62,IF(CS16=$CS$48,'Factors emissió OCCC'!$D$63,IF(CS16=$CS$49,'Factors emissió OCCC'!$D$64,IF(CS16=$CS$50,'Factors emissió OCCC'!$D$65,IF(CS16=$CS$51,'Factors emissió OCCC'!$D$66,IF(CS16=$CS$52,'Factors emissió OCCC'!$D$67,IF(CS16=$CS$53,'Factors emissió OCCC'!$D$68,IF(CS16=$CS$54,'Factors emissió OCCC'!$D$69,"Indiqueu factor d'emissió")))))))))</f>
        <v/>
      </c>
      <c r="CU16" s="535" t="str">
        <f t="shared" si="0"/>
        <v/>
      </c>
      <c r="CV16" s="218" t="str">
        <f t="shared" si="37"/>
        <v>0,00000000</v>
      </c>
      <c r="CW16" s="241"/>
      <c r="CX16" s="899"/>
      <c r="CY16" s="902" t="str">
        <f>IF(CS16="","",IF(AND(CX16=$CX$40,CS16=$CS$47),'Factors emissió OCCC'!$E$62,IF(AND(CX16=$CX$40,CS16=$CS$48),'Factors emissió OCCC'!$E$63,IF(AND(CX16=$CX$40,CS16=$CS$49),'Factors emissió OCCC'!$E$64,IF(AND(CX16=$CX$40,CS16=$CS$50),'Factors emissió OCCC'!$E$65,IF(AND(CX16=$CX$40,CS16=$CS$51),'Factors emissió OCCC'!$E$66,IF(AND(CX16=$CX$40,CS16=$CS$52),'Factors emissió OCCC'!$E$67,IF(AND(CX16=$CX$40,CS16=$CS$53),'Factors emissió OCCC'!$E$68,IF(AND(CX16=$CX$40,CS16=$CS$54),'Factors emissió OCCC'!$E$69,IF(AND(CX16=$CX$40,CS16=$CS$55),"Indiqueu factor d'emissió",""))))))))))</f>
        <v/>
      </c>
      <c r="CZ16" s="902" t="str">
        <f>IF(CS16="","",IF(AND(CX16=$CX$41,CS16=$CS$47),'Factors emissió OCCC'!$F$62,IF(AND(CX16=$CX$41,CS16=$CS$48),'Factors emissió OCCC'!$F$63,IF(AND(CX16=$CX$41,CS16=$CS$49),'Factors emissió OCCC'!$F$64,IF(AND(CX16=$CX$41,CS16=$CS$50),'Factors emissió OCCC'!$F$65,IF(AND(CX16=$CX$41,CS16=$CS$51),'Factors emissió OCCC'!$F$66,IF(AND(CX16=$CX$41,CS16=$CS$52),'Factors emissió OCCC'!$F$67,IF(AND(CX16=$CX$41,CS16=$CS$53),'Factors emissió OCCC'!$F$68,IF(AND(CX16=$CX$41,CS16=$CS$54),'Factors emissió OCCC'!$F$69,IF(AND(CX16=$CX$41,CS16=$CS$55),"Indiqueu factor d'emissió","")
)))))))))</f>
        <v/>
      </c>
      <c r="DA16" s="534" t="str">
        <f t="shared" si="33"/>
        <v>Indiqueu tipus de combustió</v>
      </c>
      <c r="DB16" s="218" t="str">
        <f t="shared" si="34"/>
        <v>0,00000000</v>
      </c>
      <c r="DC16" s="218" t="s">
        <v>1073</v>
      </c>
      <c r="DD16" s="537"/>
      <c r="DE16" s="534" t="str">
        <f>IF(CS16="","",IF(AND(DD16=$DD$40,CS16=$CS$47),'Factors emissió OCCC'!$G$62,IF(AND(DD16=$DD$40,CS16=$CS$48),'Factors emissió OCCC'!$G$63,IF(AND(DD16=$DD$40,CS16=$CS$49),'Factors emissió OCCC'!$G$64,IF(AND(DD16=$DD$40,CS16=$CS$50),'Factors emissió OCCC'!$G$65,IF(AND(DD16=$DD$40,CS16=$CS$51),'Factors emissió OCCC'!$G$66,IF(AND(DD16=$DD$40,CS16=$CS$52),'Factors emissió OCCC'!$G$67,IF(AND(DD16=$DD$40,CS16=$CS$53),'Factors emissió OCCC'!$G$68,IF(AND(DD16=$DD$40,CS16=$CS$54),'Factors emissió OCCC'!$G$69,IF(AND(DD16=$DD$40,CS16=$CS$55),"Indiqueu factor d'emissió",""))))))))))</f>
        <v/>
      </c>
      <c r="DF16" s="534" t="str">
        <f>IF(CS16="","",IF(AND(DD16=$DD$41,CS16=$CS$47),'Factors emissió OCCC'!$H$62,IF(AND(DD16=$DD$41,CS16=$CS$48),'Factors emissió OCCC'!$H$63,IF(AND(DD16=$DD$41,CS16=$CS$49),'Factors emissió OCCC'!$H$64,IF(AND(DD16=$DD$41,CS16=$CS$50),'Factors emissió OCCC'!$H$65,IF(AND(DD16=$DD$41,CS16=$CS$51),'Factors emissió OCCC'!$H$66,IF(AND(DD16=$DD$41,CS16=$CS$52),'Factors emissió OCCC'!$H$67,IF(AND(DD16=$DD$41,CS16=$CS$53),'Factors emissió OCCC'!$H$68,IF(AND(DD16=$DD$41,CS16=$CS$54),'Factors emissió OCCC'!$H$69,IF(AND(DD16=$DD$41,CS16=$CS$55),"Indiqueu factor d'emissió",""))))))))))</f>
        <v/>
      </c>
      <c r="DG16" s="534" t="str">
        <f t="shared" si="35"/>
        <v>Indiqueu tipus de combustió</v>
      </c>
      <c r="DH16" s="218" t="str">
        <f t="shared" si="1"/>
        <v>0,00000000</v>
      </c>
      <c r="DI16" s="350" t="s">
        <v>1073</v>
      </c>
      <c r="DJ16" s="903" t="str">
        <f t="shared" si="36"/>
        <v>OCCC</v>
      </c>
      <c r="DK16" s="221"/>
      <c r="DM16" s="1435" t="s">
        <v>979</v>
      </c>
    </row>
    <row r="17" spans="2:117" ht="75.900000000000006" customHeight="1" x14ac:dyDescent="0.25">
      <c r="B17" s="47"/>
      <c r="C17" s="214" t="s">
        <v>70</v>
      </c>
      <c r="D17" s="522"/>
      <c r="E17" s="215"/>
      <c r="F17" s="216"/>
      <c r="G17" s="521" t="str">
        <f>IF(E17=0,"",IF(E17="Nm3",'Factors emissió OCCC'!$D$7,'Factors emissió OCCC'!$H$7))</f>
        <v/>
      </c>
      <c r="H17" s="521" t="str">
        <f>IF(D17="","Indiqueu tipus de combustió a columna D",IF(E17=0,"",IF(AND(E17="Nm3",D17=$D$42),'Factors emissió OCCC'!$M$7,IF(AND(E17="kWh",D17=$D$42),'Factors emissió OCCC'!$Q$7,IF(AND(E17="Nm3",D17=$D$43),'Factors emissió OCCC'!$S$7,IF(AND(E17="kWh",D17=$D$43),'Factors emissió OCCC'!$W$7))))))</f>
        <v>Indiqueu tipus de combustió a columna D</v>
      </c>
      <c r="I17" s="521" t="str">
        <f>IF(E17=0,"",IF(E17="Nm3",'Factors emissió OCCC'!$Y$7,'Factors emissió OCCC'!$AC$7))</f>
        <v/>
      </c>
      <c r="J17" s="524" t="str">
        <f t="shared" si="2"/>
        <v>0,00000000</v>
      </c>
      <c r="K17" s="524" t="str">
        <f t="shared" si="3"/>
        <v>0,00000000</v>
      </c>
      <c r="L17" s="524" t="str">
        <f t="shared" si="4"/>
        <v>0,00000000</v>
      </c>
      <c r="M17" s="218" t="s">
        <v>1073</v>
      </c>
      <c r="N17" s="519"/>
      <c r="O17" s="216"/>
      <c r="P17" s="217" t="str">
        <f>IF(N17=0,"",IF(N17="kg",'Factors emissió OCCC'!$D$8,IF(N17="bombones",'Factors emissió OCCC'!$F$8,'Factors emissió OCCC'!$H$8)))</f>
        <v/>
      </c>
      <c r="Q17" s="573"/>
      <c r="R17" s="573"/>
      <c r="S17" s="218" t="str">
        <f t="shared" si="5"/>
        <v>0,00000000</v>
      </c>
      <c r="T17" s="524" t="str">
        <f t="shared" si="6"/>
        <v>0,00000000</v>
      </c>
      <c r="U17" s="524" t="str">
        <f t="shared" si="7"/>
        <v>0,00000000</v>
      </c>
      <c r="V17" s="218" t="s">
        <v>1073</v>
      </c>
      <c r="W17" s="241"/>
      <c r="X17" s="241"/>
      <c r="Y17" s="215"/>
      <c r="Z17" s="216"/>
      <c r="AA17" s="217" t="str">
        <f>IF(Y17=0,"",IF(Y17="kg",'Factors emissió OCCC'!$D$9,IF(Y17="bombones",'Factors emissió OCCC'!$F$9,'Factors emissió OCCC'!$H$9)))</f>
        <v/>
      </c>
      <c r="AB17" s="573"/>
      <c r="AC17" s="573"/>
      <c r="AD17" s="218" t="str">
        <f t="shared" si="8"/>
        <v>0,00000000</v>
      </c>
      <c r="AE17" s="524" t="str">
        <f t="shared" si="9"/>
        <v>0,00000000</v>
      </c>
      <c r="AF17" s="524" t="str">
        <f t="shared" si="10"/>
        <v>0,00000000</v>
      </c>
      <c r="AG17" s="218" t="s">
        <v>1073</v>
      </c>
      <c r="AH17" s="241"/>
      <c r="AI17" s="241"/>
      <c r="AJ17" s="215"/>
      <c r="AK17" s="216"/>
      <c r="AL17" s="217" t="str">
        <f>IF(AJ17=0,"",IF(AJ17="l",'Factors emissió OCCC'!$D$10,'Factors emissió OCCC'!$H$10))</f>
        <v/>
      </c>
      <c r="AM17" s="521" t="str">
        <f>IF(D17="","Indiqueu tipus de combustió a columna D",IF(AK17=0,"",IF(AND(AJ17="l",D17=$D$42),'Factors emissió OCCC'!$M$8,IF(AND(AJ17="kWh",D17=$D$42),'Factors emissió OCCC'!$Q$8,IF(AND(AJ17="l",D17=$D$43),'Factors emissió OCCC'!$S$8,IF(AND(AJ17="kWh",D17=$D$43),'Factors emissió OCCC'!$W$8))))))</f>
        <v>Indiqueu tipus de combustió a columna D</v>
      </c>
      <c r="AN17" s="521" t="str">
        <f>IF(AJ17=0,"",IF(AJ17="l",'Factors emissió OCCC'!$Y$8,'Factors emissió OCCC'!$AC$8))</f>
        <v/>
      </c>
      <c r="AO17" s="218" t="str">
        <f t="shared" si="11"/>
        <v>0,00000000</v>
      </c>
      <c r="AP17" s="524" t="str">
        <f t="shared" si="12"/>
        <v>0,00000000</v>
      </c>
      <c r="AQ17" s="524" t="str">
        <f t="shared" si="13"/>
        <v>0,00000000</v>
      </c>
      <c r="AR17" s="218" t="s">
        <v>1073</v>
      </c>
      <c r="AS17" s="215"/>
      <c r="AT17" s="216"/>
      <c r="AU17" s="217" t="str">
        <f>IF(AS17=0,"",IF(AS17="kg",'Factors emissió OCCC'!$D$11,'Factors emissió OCCC'!$H$11))</f>
        <v/>
      </c>
      <c r="AV17" s="521" t="str">
        <f>IF(D17="","Indiqueu tipus de combustió a columna D",IF(AS17=0,"",IF(AND(AS17="kg",D17=$D$42),'Factors emissió OCCC'!$M$9,IF(AND(AS17="kWh",D17=$D$42),'Factors emissió OCCC'!$Q$9,IF(AND(AS17="kg",D17=$D$43),'Factors emissió OCCC'!$S$9,IF(AND(AS17="kWh",D17=$D$43),'Factors emissió OCCC'!$W$9))))))</f>
        <v>Indiqueu tipus de combustió a columna D</v>
      </c>
      <c r="AW17" s="521" t="str">
        <f>IF(AS17=0,"",IF(AS17="kg",'Factors emissió OCCC'!$Y$9,'Factors emissió OCCC'!$AC$9))</f>
        <v/>
      </c>
      <c r="AX17" s="218" t="str">
        <f t="shared" si="14"/>
        <v>0,00000000</v>
      </c>
      <c r="AY17" s="524" t="str">
        <f t="shared" si="15"/>
        <v>0,00000000</v>
      </c>
      <c r="AZ17" s="524" t="str">
        <f t="shared" si="16"/>
        <v>0,00000000</v>
      </c>
      <c r="BA17" s="218" t="s">
        <v>1073</v>
      </c>
      <c r="BB17" s="215"/>
      <c r="BC17" s="216"/>
      <c r="BD17" s="217" t="str">
        <f>IF(BB17=0,"",IF(BB17="kg",'Factors emissió OCCC'!$D$12,IF(BB17="kWh",'Factors emissió OCCC'!$H$12,'Factors emissió OCCC'!$F$12)))</f>
        <v/>
      </c>
      <c r="BE17" s="521" t="str">
        <f>IF(D17="","Indiqueu tipus de combustió a columna D",IF(BB17=0,"",IF(AND(BB17="kg",D17=$D$42),'Factors emissió OCCC'!$M$10,IF(AND(BB17="kWh",D17=$D$42),'Factors emissió OCCC'!$Q$10,IF(AND(BB17="l",D17=$D$42),'Factors emissió OCCC'!$O$10,IF(AND(BB17="kg",D17=$D$43),'Factors emissió OCCC'!$S$10,IF(AND(BB17="kWh",D17=$D$43),'Factors emissió OCCC'!$W$10,IF(AND(BB17="l",D17=$D$43),'Factors emissió OCCC'!$U$10))))))))</f>
        <v>Indiqueu tipus de combustió a columna D</v>
      </c>
      <c r="BF17" s="521" t="str">
        <f>IF(BB17=0,"",IF(BB17="kg",'Factors emissió OCCC'!$Y$10,IF(BB17="kWh",'Factors emissió OCCC'!$AC$10,'Factors emissió OCCC'!$AA$10)))</f>
        <v/>
      </c>
      <c r="BG17" s="218" t="str">
        <f t="shared" si="17"/>
        <v>0,00000000</v>
      </c>
      <c r="BH17" s="524" t="str">
        <f t="shared" si="18"/>
        <v>0,00000000</v>
      </c>
      <c r="BI17" s="524" t="str">
        <f t="shared" si="19"/>
        <v>0,00000000</v>
      </c>
      <c r="BJ17" s="218" t="s">
        <v>1073</v>
      </c>
      <c r="BK17" s="215"/>
      <c r="BL17" s="216"/>
      <c r="BM17" s="217" t="str">
        <f>IF(BK17=0,"",IF(BK17="kg",'Factors emissió OCCC'!$D$13,'Factors emissió OCCC'!$H$13))</f>
        <v/>
      </c>
      <c r="BN17" s="521" t="str">
        <f>IF(D17="","Indiqueu tipus de combustió a columna D",IF(BK17=0,"",IF(AND(BK17="kg",D17=$D$42),'Factors emissió OCCC'!$M$11,IF(AND(BK17="kg",D17=$D$43),'Factors emissió OCCC'!$S$11,IF(AND(BK17="kWh",D17=$D$42),'Factors emissió OCCC'!$Q$11,IF(AND(BK17="kWh",D17=$D$43),'Factors emissió OCCC'!$W$11))))))</f>
        <v>Indiqueu tipus de combustió a columna D</v>
      </c>
      <c r="BO17" s="521" t="str">
        <f>IF(BK17=0,"",IF(BK17="kg",'Factors emissió OCCC'!$Y$11,'Factors emissió OCCC'!$AC$11))</f>
        <v/>
      </c>
      <c r="BP17" s="218" t="str">
        <f t="shared" si="20"/>
        <v>0,00000000</v>
      </c>
      <c r="BQ17" s="524" t="str">
        <f t="shared" si="21"/>
        <v>0,00000000</v>
      </c>
      <c r="BR17" s="524" t="str">
        <f t="shared" si="22"/>
        <v>0,00000000</v>
      </c>
      <c r="BS17" s="218" t="s">
        <v>1073</v>
      </c>
      <c r="BT17" s="215"/>
      <c r="BU17" s="216"/>
      <c r="BV17" s="217" t="str">
        <f>IF(BT17=0,"",IF(BT17="kg",'Factors emissió OCCC'!$D$14,'Factors emissió OCCC'!$H$14))</f>
        <v/>
      </c>
      <c r="BW17" s="521" t="str">
        <f>IF(D17="","Indiqueu tipus de combustió a columna D",IF(BT17=0,"",IF(AND(BT17="kg",D17=$D$42),'Factors emissió OCCC'!$M$12,IF(AND(BT17="kg",D17=$D$43),'Factors emissió OCCC'!$S$12,IF(AND(BT17="kWh",D17=$D$42),'Factors emissió OCCC'!$Q$12,IF(AND(BT17="kWh",D17=$D$43),'Factors emissió OCCC'!$W$12))))))</f>
        <v>Indiqueu tipus de combustió a columna D</v>
      </c>
      <c r="BX17" s="521" t="str">
        <f>IF(BT17=0,"",IF(BT17="kg",'Factors emissió OCCC'!$Y$12,'Factors emissió OCCC'!$AC$12))</f>
        <v/>
      </c>
      <c r="BY17" s="218" t="str">
        <f t="shared" si="23"/>
        <v>0,00000000</v>
      </c>
      <c r="BZ17" s="524" t="str">
        <f t="shared" si="24"/>
        <v>0,00000000</v>
      </c>
      <c r="CA17" s="524" t="str">
        <f t="shared" si="25"/>
        <v>0,00000000</v>
      </c>
      <c r="CB17" s="218" t="s">
        <v>1073</v>
      </c>
      <c r="CC17" s="215"/>
      <c r="CD17" s="216"/>
      <c r="CE17" s="217" t="str">
        <f>IF(CC17=0,"",IF(CC17="kg",'Factors emissió OCCC'!$D$15,'Factors emissió OCCC'!$H$15))</f>
        <v/>
      </c>
      <c r="CF17" s="521" t="str">
        <f>IF(D17="","Indiqueu tipus de combustió a columna D",IF(CC17=0,"",IF(AND(CC17="kg",D17=$D$42),'Factors emissió OCCC'!$M$13,IF(AND(CC17="kg",D17=$D$43),'Factors emissió OCCC'!$S$13,IF(AND(CC17="kWh",D17=$D$42),'Factors emissió OCCC'!$Q$13,IF(AND(CC17="kWh",D17=$D$43),'Factors emissió OCCC'!$W$13))))))</f>
        <v>Indiqueu tipus de combustió a columna D</v>
      </c>
      <c r="CG17" s="521" t="str">
        <f>IF(CC17=0,"",IF(CC17="kg",'Factors emissió OCCC'!$Y$13,'Factors emissió OCCC'!$AC$13))</f>
        <v/>
      </c>
      <c r="CH17" s="218" t="str">
        <f t="shared" si="26"/>
        <v>0,00000000</v>
      </c>
      <c r="CI17" s="524" t="str">
        <f t="shared" si="27"/>
        <v>0,00000000</v>
      </c>
      <c r="CJ17" s="524" t="str">
        <f t="shared" si="28"/>
        <v>0,00000000</v>
      </c>
      <c r="CK17" s="218" t="s">
        <v>1073</v>
      </c>
      <c r="CL17" s="527">
        <f t="shared" si="29"/>
        <v>0</v>
      </c>
      <c r="CM17" s="527">
        <f t="shared" si="30"/>
        <v>0</v>
      </c>
      <c r="CN17" s="527">
        <f t="shared" si="31"/>
        <v>0</v>
      </c>
      <c r="CO17" s="220" t="str">
        <f t="shared" si="32"/>
        <v>OCCC</v>
      </c>
      <c r="CP17" s="335"/>
      <c r="CQ17" s="337"/>
      <c r="CR17" s="216"/>
      <c r="CS17" s="219"/>
      <c r="CT17" s="534" t="str">
        <f>IF(CS17="","",IF(CS17=$CS$47,'Factors emissió OCCC'!$D$62,IF(CS17=$CS$48,'Factors emissió OCCC'!$D$63,IF(CS17=$CS$49,'Factors emissió OCCC'!$D$64,IF(CS17=$CS$50,'Factors emissió OCCC'!$D$65,IF(CS17=$CS$51,'Factors emissió OCCC'!$D$66,IF(CS17=$CS$52,'Factors emissió OCCC'!$D$67,IF(CS17=$CS$53,'Factors emissió OCCC'!$D$68,IF(CS17=$CS$54,'Factors emissió OCCC'!$D$69,"Indiqueu factor d'emissió")))))))))</f>
        <v/>
      </c>
      <c r="CU17" s="535" t="str">
        <f t="shared" si="0"/>
        <v/>
      </c>
      <c r="CV17" s="218" t="str">
        <f t="shared" si="37"/>
        <v>0,00000000</v>
      </c>
      <c r="CW17" s="241"/>
      <c r="CX17" s="899"/>
      <c r="CY17" s="902" t="str">
        <f>IF(CS17="","",IF(AND(CX17=$CX$40,CS17=$CS$47),'Factors emissió OCCC'!$E$62,IF(AND(CX17=$CX$40,CS17=$CS$48),'Factors emissió OCCC'!$E$63,IF(AND(CX17=$CX$40,CS17=$CS$49),'Factors emissió OCCC'!$E$64,IF(AND(CX17=$CX$40,CS17=$CS$50),'Factors emissió OCCC'!$E$65,IF(AND(CX17=$CX$40,CS17=$CS$51),'Factors emissió OCCC'!$E$66,IF(AND(CX17=$CX$40,CS17=$CS$52),'Factors emissió OCCC'!$E$67,IF(AND(CX17=$CX$40,CS17=$CS$53),'Factors emissió OCCC'!$E$68,IF(AND(CX17=$CX$40,CS17=$CS$54),'Factors emissió OCCC'!$E$69,IF(AND(CX17=$CX$40,CS17=$CS$55),"Indiqueu factor d'emissió",""))))))))))</f>
        <v/>
      </c>
      <c r="CZ17" s="902" t="str">
        <f>IF(CS17="","",IF(AND(CX17=$CX$41,CS17=$CS$47),'Factors emissió OCCC'!$F$62,IF(AND(CX17=$CX$41,CS17=$CS$48),'Factors emissió OCCC'!$F$63,IF(AND(CX17=$CX$41,CS17=$CS$49),'Factors emissió OCCC'!$F$64,IF(AND(CX17=$CX$41,CS17=$CS$50),'Factors emissió OCCC'!$F$65,IF(AND(CX17=$CX$41,CS17=$CS$51),'Factors emissió OCCC'!$F$66,IF(AND(CX17=$CX$41,CS17=$CS$52),'Factors emissió OCCC'!$F$67,IF(AND(CX17=$CX$41,CS17=$CS$53),'Factors emissió OCCC'!$F$68,IF(AND(CX17=$CX$41,CS17=$CS$54),'Factors emissió OCCC'!$F$69,IF(AND(CX17=$CX$41,CS17=$CS$55),"Indiqueu factor d'emissió","")
)))))))))</f>
        <v/>
      </c>
      <c r="DA17" s="534" t="str">
        <f t="shared" si="33"/>
        <v>Indiqueu tipus de combustió</v>
      </c>
      <c r="DB17" s="218" t="str">
        <f t="shared" si="34"/>
        <v>0,00000000</v>
      </c>
      <c r="DC17" s="218" t="s">
        <v>1073</v>
      </c>
      <c r="DD17" s="537"/>
      <c r="DE17" s="534" t="str">
        <f>IF(CS17="","",IF(AND(DD17=$DD$40,CS17=$CS$47),'Factors emissió OCCC'!$G$62,IF(AND(DD17=$DD$40,CS17=$CS$48),'Factors emissió OCCC'!$G$63,IF(AND(DD17=$DD$40,CS17=$CS$49),'Factors emissió OCCC'!$G$64,IF(AND(DD17=$DD$40,CS17=$CS$50),'Factors emissió OCCC'!$G$65,IF(AND(DD17=$DD$40,CS17=$CS$51),'Factors emissió OCCC'!$G$66,IF(AND(DD17=$DD$40,CS17=$CS$52),'Factors emissió OCCC'!$G$67,IF(AND(DD17=$DD$40,CS17=$CS$53),'Factors emissió OCCC'!$G$68,IF(AND(DD17=$DD$40,CS17=$CS$54),'Factors emissió OCCC'!$G$69,IF(AND(DD17=$DD$40,CS17=$CS$55),"Indiqueu factor d'emissió",""))))))))))</f>
        <v/>
      </c>
      <c r="DF17" s="534" t="str">
        <f>IF(CS17="","",IF(AND(DD17=$DD$41,CS17=$CS$47),'Factors emissió OCCC'!$H$62,IF(AND(DD17=$DD$41,CS17=$CS$48),'Factors emissió OCCC'!$H$63,IF(AND(DD17=$DD$41,CS17=$CS$49),'Factors emissió OCCC'!$H$64,IF(AND(DD17=$DD$41,CS17=$CS$50),'Factors emissió OCCC'!$H$65,IF(AND(DD17=$DD$41,CS17=$CS$51),'Factors emissió OCCC'!$H$66,IF(AND(DD17=$DD$41,CS17=$CS$52),'Factors emissió OCCC'!$H$67,IF(AND(DD17=$DD$41,CS17=$CS$53),'Factors emissió OCCC'!$H$68,IF(AND(DD17=$DD$41,CS17=$CS$54),'Factors emissió OCCC'!$H$69,IF(AND(DD17=$DD$41,CS17=$CS$55),"Indiqueu factor d'emissió",""))))))))))</f>
        <v/>
      </c>
      <c r="DG17" s="534" t="str">
        <f t="shared" si="35"/>
        <v>Indiqueu tipus de combustió</v>
      </c>
      <c r="DH17" s="218" t="str">
        <f t="shared" si="1"/>
        <v>0,00000000</v>
      </c>
      <c r="DI17" s="350" t="s">
        <v>1073</v>
      </c>
      <c r="DJ17" s="903" t="str">
        <f t="shared" si="36"/>
        <v>OCCC</v>
      </c>
      <c r="DK17" s="221"/>
      <c r="DM17" s="1435"/>
    </row>
    <row r="18" spans="2:117" ht="75.900000000000006" customHeight="1" x14ac:dyDescent="0.25">
      <c r="B18" s="47"/>
      <c r="C18" s="214" t="s">
        <v>71</v>
      </c>
      <c r="D18" s="522"/>
      <c r="E18" s="215"/>
      <c r="F18" s="216"/>
      <c r="G18" s="521" t="str">
        <f>IF(E18=0,"",IF(E18="Nm3",'Factors emissió OCCC'!$D$7,'Factors emissió OCCC'!$H$7))</f>
        <v/>
      </c>
      <c r="H18" s="521" t="str">
        <f>IF(D18="","Indiqueu tipus de combustió a columna D",IF(E18=0,"",IF(AND(E18="Nm3",D18=$D$42),'Factors emissió OCCC'!$M$7,IF(AND(E18="kWh",D18=$D$42),'Factors emissió OCCC'!$Q$7,IF(AND(E18="Nm3",D18=$D$43),'Factors emissió OCCC'!$S$7,IF(AND(E18="kWh",D18=$D$43),'Factors emissió OCCC'!$W$7))))))</f>
        <v>Indiqueu tipus de combustió a columna D</v>
      </c>
      <c r="I18" s="521" t="str">
        <f>IF(E18=0,"",IF(E18="Nm3",'Factors emissió OCCC'!$Y$7,'Factors emissió OCCC'!$AC$7))</f>
        <v/>
      </c>
      <c r="J18" s="524" t="str">
        <f t="shared" si="2"/>
        <v>0,00000000</v>
      </c>
      <c r="K18" s="524" t="str">
        <f t="shared" si="3"/>
        <v>0,00000000</v>
      </c>
      <c r="L18" s="524" t="str">
        <f t="shared" si="4"/>
        <v>0,00000000</v>
      </c>
      <c r="M18" s="218" t="s">
        <v>1073</v>
      </c>
      <c r="N18" s="519"/>
      <c r="O18" s="216"/>
      <c r="P18" s="217" t="str">
        <f>IF(N18=0,"",IF(N18="kg",'Factors emissió OCCC'!$D$8,IF(N18="bombones",'Factors emissió OCCC'!$F$8,'Factors emissió OCCC'!$H$8)))</f>
        <v/>
      </c>
      <c r="Q18" s="573"/>
      <c r="R18" s="573"/>
      <c r="S18" s="218" t="str">
        <f t="shared" si="5"/>
        <v>0,00000000</v>
      </c>
      <c r="T18" s="524" t="str">
        <f t="shared" si="6"/>
        <v>0,00000000</v>
      </c>
      <c r="U18" s="524" t="str">
        <f t="shared" si="7"/>
        <v>0,00000000</v>
      </c>
      <c r="V18" s="218" t="s">
        <v>1073</v>
      </c>
      <c r="W18" s="241"/>
      <c r="X18" s="241"/>
      <c r="Y18" s="215"/>
      <c r="Z18" s="216"/>
      <c r="AA18" s="217" t="str">
        <f>IF(Y18=0,"",IF(Y18="kg",'Factors emissió OCCC'!$D$9,IF(Y18="bombones",'Factors emissió OCCC'!$F$9,'Factors emissió OCCC'!$H$9)))</f>
        <v/>
      </c>
      <c r="AB18" s="573"/>
      <c r="AC18" s="573"/>
      <c r="AD18" s="218" t="str">
        <f t="shared" si="8"/>
        <v>0,00000000</v>
      </c>
      <c r="AE18" s="524" t="str">
        <f t="shared" si="9"/>
        <v>0,00000000</v>
      </c>
      <c r="AF18" s="524" t="str">
        <f t="shared" si="10"/>
        <v>0,00000000</v>
      </c>
      <c r="AG18" s="218" t="s">
        <v>1073</v>
      </c>
      <c r="AH18" s="241"/>
      <c r="AI18" s="241"/>
      <c r="AJ18" s="215"/>
      <c r="AK18" s="216"/>
      <c r="AL18" s="217" t="str">
        <f>IF(AJ18=0,"",IF(AJ18="l",'Factors emissió OCCC'!$D$10,'Factors emissió OCCC'!$H$10))</f>
        <v/>
      </c>
      <c r="AM18" s="521" t="str">
        <f>IF(D18="","Indiqueu tipus de combustió a columna D",IF(AK18=0,"",IF(AND(AJ18="l",D18=$D$42),'Factors emissió OCCC'!$M$8,IF(AND(AJ18="kWh",D18=$D$42),'Factors emissió OCCC'!$Q$8,IF(AND(AJ18="l",D18=$D$43),'Factors emissió OCCC'!$S$8,IF(AND(AJ18="kWh",D18=$D$43),'Factors emissió OCCC'!$W$8))))))</f>
        <v>Indiqueu tipus de combustió a columna D</v>
      </c>
      <c r="AN18" s="521" t="str">
        <f>IF(AJ18=0,"",IF(AJ18="l",'Factors emissió OCCC'!$Y$8,'Factors emissió OCCC'!$AC$8))</f>
        <v/>
      </c>
      <c r="AO18" s="218" t="str">
        <f t="shared" si="11"/>
        <v>0,00000000</v>
      </c>
      <c r="AP18" s="524" t="str">
        <f t="shared" si="12"/>
        <v>0,00000000</v>
      </c>
      <c r="AQ18" s="524" t="str">
        <f t="shared" si="13"/>
        <v>0,00000000</v>
      </c>
      <c r="AR18" s="218" t="s">
        <v>1073</v>
      </c>
      <c r="AS18" s="215"/>
      <c r="AT18" s="216"/>
      <c r="AU18" s="217" t="str">
        <f>IF(AS18=0,"",IF(AS18="kg",'Factors emissió OCCC'!$D$11,'Factors emissió OCCC'!$H$11))</f>
        <v/>
      </c>
      <c r="AV18" s="521" t="str">
        <f>IF(D18="","Indiqueu tipus de combustió a columna D",IF(AS18=0,"",IF(AND(AS18="kg",D18=$D$42),'Factors emissió OCCC'!$M$9,IF(AND(AS18="kWh",D18=$D$42),'Factors emissió OCCC'!$Q$9,IF(AND(AS18="kg",D18=$D$43),'Factors emissió OCCC'!$S$9,IF(AND(AS18="kWh",D18=$D$43),'Factors emissió OCCC'!$W$9))))))</f>
        <v>Indiqueu tipus de combustió a columna D</v>
      </c>
      <c r="AW18" s="521" t="str">
        <f>IF(AS18=0,"",IF(AS18="kg",'Factors emissió OCCC'!$Y$9,'Factors emissió OCCC'!$AC$9))</f>
        <v/>
      </c>
      <c r="AX18" s="218" t="str">
        <f t="shared" si="14"/>
        <v>0,00000000</v>
      </c>
      <c r="AY18" s="524" t="str">
        <f t="shared" si="15"/>
        <v>0,00000000</v>
      </c>
      <c r="AZ18" s="524" t="str">
        <f t="shared" si="16"/>
        <v>0,00000000</v>
      </c>
      <c r="BA18" s="218" t="s">
        <v>1073</v>
      </c>
      <c r="BB18" s="215"/>
      <c r="BC18" s="216"/>
      <c r="BD18" s="217" t="str">
        <f>IF(BB18=0,"",IF(BB18="kg",'Factors emissió OCCC'!$D$12,IF(BB18="kWh",'Factors emissió OCCC'!$H$12,'Factors emissió OCCC'!$F$12)))</f>
        <v/>
      </c>
      <c r="BE18" s="521" t="str">
        <f>IF(D18="","Indiqueu tipus de combustió a columna D",IF(BB18=0,"",IF(AND(BB18="kg",D18=$D$42),'Factors emissió OCCC'!$M$10,IF(AND(BB18="kWh",D18=$D$42),'Factors emissió OCCC'!$Q$10,IF(AND(BB18="l",D18=$D$42),'Factors emissió OCCC'!$O$10,IF(AND(BB18="kg",D18=$D$43),'Factors emissió OCCC'!$S$10,IF(AND(BB18="kWh",D18=$D$43),'Factors emissió OCCC'!$W$10,IF(AND(BB18="l",D18=$D$43),'Factors emissió OCCC'!$U$10))))))))</f>
        <v>Indiqueu tipus de combustió a columna D</v>
      </c>
      <c r="BF18" s="521" t="str">
        <f>IF(BB18=0,"",IF(BB18="kg",'Factors emissió OCCC'!$Y$10,IF(BB18="kWh",'Factors emissió OCCC'!$AC$10,'Factors emissió OCCC'!$AA$10)))</f>
        <v/>
      </c>
      <c r="BG18" s="218" t="str">
        <f t="shared" si="17"/>
        <v>0,00000000</v>
      </c>
      <c r="BH18" s="524" t="str">
        <f t="shared" si="18"/>
        <v>0,00000000</v>
      </c>
      <c r="BI18" s="524" t="str">
        <f t="shared" si="19"/>
        <v>0,00000000</v>
      </c>
      <c r="BJ18" s="218" t="s">
        <v>1073</v>
      </c>
      <c r="BK18" s="215"/>
      <c r="BL18" s="216"/>
      <c r="BM18" s="217" t="str">
        <f>IF(BK18=0,"",IF(BK18="kg",'Factors emissió OCCC'!$D$13,'Factors emissió OCCC'!$H$13))</f>
        <v/>
      </c>
      <c r="BN18" s="521" t="str">
        <f>IF(D18="","Indiqueu tipus de combustió a columna D",IF(BK18=0,"",IF(AND(BK18="kg",D18=$D$42),'Factors emissió OCCC'!$M$11,IF(AND(BK18="kg",D18=$D$43),'Factors emissió OCCC'!$S$11,IF(AND(BK18="kWh",D18=$D$42),'Factors emissió OCCC'!$Q$11,IF(AND(BK18="kWh",D18=$D$43),'Factors emissió OCCC'!$W$11))))))</f>
        <v>Indiqueu tipus de combustió a columna D</v>
      </c>
      <c r="BO18" s="521" t="str">
        <f>IF(BK18=0,"",IF(BK18="kg",'Factors emissió OCCC'!$Y$11,'Factors emissió OCCC'!$AC$11))</f>
        <v/>
      </c>
      <c r="BP18" s="218" t="str">
        <f t="shared" si="20"/>
        <v>0,00000000</v>
      </c>
      <c r="BQ18" s="524" t="str">
        <f t="shared" si="21"/>
        <v>0,00000000</v>
      </c>
      <c r="BR18" s="524" t="str">
        <f t="shared" si="22"/>
        <v>0,00000000</v>
      </c>
      <c r="BS18" s="218" t="s">
        <v>1073</v>
      </c>
      <c r="BT18" s="215"/>
      <c r="BU18" s="216"/>
      <c r="BV18" s="217" t="str">
        <f>IF(BT18=0,"",IF(BT18="kg",'Factors emissió OCCC'!$D$14,'Factors emissió OCCC'!$H$14))</f>
        <v/>
      </c>
      <c r="BW18" s="521" t="str">
        <f>IF(D18="","Indiqueu tipus de combustió a columna D",IF(BT18=0,"",IF(AND(BT18="kg",D18=$D$42),'Factors emissió OCCC'!$M$12,IF(AND(BT18="kg",D18=$D$43),'Factors emissió OCCC'!$S$12,IF(AND(BT18="kWh",D18=$D$42),'Factors emissió OCCC'!$Q$12,IF(AND(BT18="kWh",D18=$D$43),'Factors emissió OCCC'!$W$12))))))</f>
        <v>Indiqueu tipus de combustió a columna D</v>
      </c>
      <c r="BX18" s="521" t="str">
        <f>IF(BT18=0,"",IF(BT18="kg",'Factors emissió OCCC'!$Y$12,'Factors emissió OCCC'!$AC$12))</f>
        <v/>
      </c>
      <c r="BY18" s="218" t="str">
        <f t="shared" si="23"/>
        <v>0,00000000</v>
      </c>
      <c r="BZ18" s="524" t="str">
        <f t="shared" si="24"/>
        <v>0,00000000</v>
      </c>
      <c r="CA18" s="524" t="str">
        <f t="shared" si="25"/>
        <v>0,00000000</v>
      </c>
      <c r="CB18" s="218" t="s">
        <v>1073</v>
      </c>
      <c r="CC18" s="215"/>
      <c r="CD18" s="216"/>
      <c r="CE18" s="217" t="str">
        <f>IF(CC18=0,"",IF(CC18="kg",'Factors emissió OCCC'!$D$15,'Factors emissió OCCC'!$H$15))</f>
        <v/>
      </c>
      <c r="CF18" s="521" t="str">
        <f>IF(D18="","Indiqueu tipus de combustió a columna D",IF(CC18=0,"",IF(AND(CC18="kg",D18=$D$42),'Factors emissió OCCC'!$M$13,IF(AND(CC18="kg",D18=$D$43),'Factors emissió OCCC'!$S$13,IF(AND(CC18="kWh",D18=$D$42),'Factors emissió OCCC'!$Q$13,IF(AND(CC18="kWh",D18=$D$43),'Factors emissió OCCC'!$W$13))))))</f>
        <v>Indiqueu tipus de combustió a columna D</v>
      </c>
      <c r="CG18" s="521" t="str">
        <f>IF(CC18=0,"",IF(CC18="kg",'Factors emissió OCCC'!$Y$13,'Factors emissió OCCC'!$AC$13))</f>
        <v/>
      </c>
      <c r="CH18" s="218" t="str">
        <f t="shared" si="26"/>
        <v>0,00000000</v>
      </c>
      <c r="CI18" s="524" t="str">
        <f t="shared" si="27"/>
        <v>0,00000000</v>
      </c>
      <c r="CJ18" s="524" t="str">
        <f t="shared" si="28"/>
        <v>0,00000000</v>
      </c>
      <c r="CK18" s="218" t="s">
        <v>1073</v>
      </c>
      <c r="CL18" s="527">
        <f t="shared" si="29"/>
        <v>0</v>
      </c>
      <c r="CM18" s="527">
        <f t="shared" si="30"/>
        <v>0</v>
      </c>
      <c r="CN18" s="527">
        <f t="shared" si="31"/>
        <v>0</v>
      </c>
      <c r="CO18" s="220" t="str">
        <f t="shared" si="32"/>
        <v>OCCC</v>
      </c>
      <c r="CP18" s="335"/>
      <c r="CQ18" s="337"/>
      <c r="CR18" s="216"/>
      <c r="CS18" s="219"/>
      <c r="CT18" s="534" t="str">
        <f>IF(CS18="","",IF(CS18=$CS$47,'Factors emissió OCCC'!$D$62,IF(CS18=$CS$48,'Factors emissió OCCC'!$D$63,IF(CS18=$CS$49,'Factors emissió OCCC'!$D$64,IF(CS18=$CS$50,'Factors emissió OCCC'!$D$65,IF(CS18=$CS$51,'Factors emissió OCCC'!$D$66,IF(CS18=$CS$52,'Factors emissió OCCC'!$D$67,IF(CS18=$CS$53,'Factors emissió OCCC'!$D$68,IF(CS18=$CS$54,'Factors emissió OCCC'!$D$69,"Indiqueu factor d'emissió")))))))))</f>
        <v/>
      </c>
      <c r="CU18" s="535" t="str">
        <f t="shared" si="0"/>
        <v/>
      </c>
      <c r="CV18" s="218" t="str">
        <f t="shared" si="37"/>
        <v>0,00000000</v>
      </c>
      <c r="CW18" s="241"/>
      <c r="CX18" s="899"/>
      <c r="CY18" s="902" t="str">
        <f>IF(CS18="","",IF(AND(CX18=$CX$40,CS18=$CS$47),'Factors emissió OCCC'!$E$62,IF(AND(CX18=$CX$40,CS18=$CS$48),'Factors emissió OCCC'!$E$63,IF(AND(CX18=$CX$40,CS18=$CS$49),'Factors emissió OCCC'!$E$64,IF(AND(CX18=$CX$40,CS18=$CS$50),'Factors emissió OCCC'!$E$65,IF(AND(CX18=$CX$40,CS18=$CS$51),'Factors emissió OCCC'!$E$66,IF(AND(CX18=$CX$40,CS18=$CS$52),'Factors emissió OCCC'!$E$67,IF(AND(CX18=$CX$40,CS18=$CS$53),'Factors emissió OCCC'!$E$68,IF(AND(CX18=$CX$40,CS18=$CS$54),'Factors emissió OCCC'!$E$69,IF(AND(CX18=$CX$40,CS18=$CS$55),"Indiqueu factor d'emissió",""))))))))))</f>
        <v/>
      </c>
      <c r="CZ18" s="902" t="str">
        <f>IF(CS18="","",IF(AND(CX18=$CX$41,CS18=$CS$47),'Factors emissió OCCC'!$F$62,IF(AND(CX18=$CX$41,CS18=$CS$48),'Factors emissió OCCC'!$F$63,IF(AND(CX18=$CX$41,CS18=$CS$49),'Factors emissió OCCC'!$F$64,IF(AND(CX18=$CX$41,CS18=$CS$50),'Factors emissió OCCC'!$F$65,IF(AND(CX18=$CX$41,CS18=$CS$51),'Factors emissió OCCC'!$F$66,IF(AND(CX18=$CX$41,CS18=$CS$52),'Factors emissió OCCC'!$F$67,IF(AND(CX18=$CX$41,CS18=$CS$53),'Factors emissió OCCC'!$F$68,IF(AND(CX18=$CX$41,CS18=$CS$54),'Factors emissió OCCC'!$F$69,IF(AND(CX18=$CX$41,CS18=$CS$55),"Indiqueu factor d'emissió","")
)))))))))</f>
        <v/>
      </c>
      <c r="DA18" s="534" t="str">
        <f t="shared" si="33"/>
        <v>Indiqueu tipus de combustió</v>
      </c>
      <c r="DB18" s="218" t="str">
        <f t="shared" si="34"/>
        <v>0,00000000</v>
      </c>
      <c r="DC18" s="218" t="s">
        <v>1073</v>
      </c>
      <c r="DD18" s="537"/>
      <c r="DE18" s="534" t="str">
        <f>IF(CS18="","",IF(AND(DD18=$DD$40,CS18=$CS$47),'Factors emissió OCCC'!$G$62,IF(AND(DD18=$DD$40,CS18=$CS$48),'Factors emissió OCCC'!$G$63,IF(AND(DD18=$DD$40,CS18=$CS$49),'Factors emissió OCCC'!$G$64,IF(AND(DD18=$DD$40,CS18=$CS$50),'Factors emissió OCCC'!$G$65,IF(AND(DD18=$DD$40,CS18=$CS$51),'Factors emissió OCCC'!$G$66,IF(AND(DD18=$DD$40,CS18=$CS$52),'Factors emissió OCCC'!$G$67,IF(AND(DD18=$DD$40,CS18=$CS$53),'Factors emissió OCCC'!$G$68,IF(AND(DD18=$DD$40,CS18=$CS$54),'Factors emissió OCCC'!$G$69,IF(AND(DD18=$DD$40,CS18=$CS$55),"Indiqueu factor d'emissió",""))))))))))</f>
        <v/>
      </c>
      <c r="DF18" s="534" t="str">
        <f>IF(CS18="","",IF(AND(DD18=$DD$41,CS18=$CS$47),'Factors emissió OCCC'!$H$62,IF(AND(DD18=$DD$41,CS18=$CS$48),'Factors emissió OCCC'!$H$63,IF(AND(DD18=$DD$41,CS18=$CS$49),'Factors emissió OCCC'!$H$64,IF(AND(DD18=$DD$41,CS18=$CS$50),'Factors emissió OCCC'!$H$65,IF(AND(DD18=$DD$41,CS18=$CS$51),'Factors emissió OCCC'!$H$66,IF(AND(DD18=$DD$41,CS18=$CS$52),'Factors emissió OCCC'!$H$67,IF(AND(DD18=$DD$41,CS18=$CS$53),'Factors emissió OCCC'!$H$68,IF(AND(DD18=$DD$41,CS18=$CS$54),'Factors emissió OCCC'!$H$69,IF(AND(DD18=$DD$41,CS18=$CS$55),"Indiqueu factor d'emissió",""))))))))))</f>
        <v/>
      </c>
      <c r="DG18" s="534" t="str">
        <f t="shared" si="35"/>
        <v>Indiqueu tipus de combustió</v>
      </c>
      <c r="DH18" s="218" t="str">
        <f t="shared" si="1"/>
        <v>0,00000000</v>
      </c>
      <c r="DI18" s="350" t="s">
        <v>1073</v>
      </c>
      <c r="DJ18" s="903" t="str">
        <f t="shared" si="36"/>
        <v>OCCC</v>
      </c>
      <c r="DK18" s="221"/>
      <c r="DM18" s="1435"/>
    </row>
    <row r="19" spans="2:117" ht="75.900000000000006" customHeight="1" x14ac:dyDescent="0.25">
      <c r="B19" s="47"/>
      <c r="C19" s="214" t="s">
        <v>72</v>
      </c>
      <c r="D19" s="522"/>
      <c r="E19" s="215"/>
      <c r="F19" s="216"/>
      <c r="G19" s="521" t="str">
        <f>IF(E19=0,"",IF(E19="Nm3",'Factors emissió OCCC'!$D$7,'Factors emissió OCCC'!$H$7))</f>
        <v/>
      </c>
      <c r="H19" s="521" t="str">
        <f>IF(D19="","Indiqueu tipus de combustió a columna D",IF(E19=0,"",IF(AND(E19="Nm3",D19=$D$42),'Factors emissió OCCC'!$M$7,IF(AND(E19="kWh",D19=$D$42),'Factors emissió OCCC'!$Q$7,IF(AND(E19="Nm3",D19=$D$43),'Factors emissió OCCC'!$S$7,IF(AND(E19="kWh",D19=$D$43),'Factors emissió OCCC'!$W$7))))))</f>
        <v>Indiqueu tipus de combustió a columna D</v>
      </c>
      <c r="I19" s="521" t="str">
        <f>IF(E19=0,"",IF(E19="Nm3",'Factors emissió OCCC'!$Y$7,'Factors emissió OCCC'!$AC$7))</f>
        <v/>
      </c>
      <c r="J19" s="524" t="str">
        <f t="shared" si="2"/>
        <v>0,00000000</v>
      </c>
      <c r="K19" s="524" t="str">
        <f t="shared" si="3"/>
        <v>0,00000000</v>
      </c>
      <c r="L19" s="524" t="str">
        <f t="shared" si="4"/>
        <v>0,00000000</v>
      </c>
      <c r="M19" s="218" t="s">
        <v>1073</v>
      </c>
      <c r="N19" s="519"/>
      <c r="O19" s="216"/>
      <c r="P19" s="217" t="str">
        <f>IF(N19=0,"",IF(N19="kg",'Factors emissió OCCC'!$D$8,IF(N19="bombones",'Factors emissió OCCC'!$F$8,'Factors emissió OCCC'!$H$8)))</f>
        <v/>
      </c>
      <c r="Q19" s="573"/>
      <c r="R19" s="573"/>
      <c r="S19" s="218" t="str">
        <f t="shared" si="5"/>
        <v>0,00000000</v>
      </c>
      <c r="T19" s="524" t="str">
        <f t="shared" si="6"/>
        <v>0,00000000</v>
      </c>
      <c r="U19" s="524" t="str">
        <f t="shared" si="7"/>
        <v>0,00000000</v>
      </c>
      <c r="V19" s="218" t="s">
        <v>1073</v>
      </c>
      <c r="W19" s="241"/>
      <c r="X19" s="241"/>
      <c r="Y19" s="215"/>
      <c r="Z19" s="216"/>
      <c r="AA19" s="217" t="str">
        <f>IF(Y19=0,"",IF(Y19="kg",'Factors emissió OCCC'!$D$9,IF(Y19="bombones",'Factors emissió OCCC'!$F$9,'Factors emissió OCCC'!$H$9)))</f>
        <v/>
      </c>
      <c r="AB19" s="573"/>
      <c r="AC19" s="573"/>
      <c r="AD19" s="218" t="str">
        <f t="shared" si="8"/>
        <v>0,00000000</v>
      </c>
      <c r="AE19" s="524" t="str">
        <f t="shared" si="9"/>
        <v>0,00000000</v>
      </c>
      <c r="AF19" s="524" t="str">
        <f t="shared" si="10"/>
        <v>0,00000000</v>
      </c>
      <c r="AG19" s="218" t="s">
        <v>1073</v>
      </c>
      <c r="AH19" s="241"/>
      <c r="AI19" s="241"/>
      <c r="AJ19" s="215"/>
      <c r="AK19" s="216"/>
      <c r="AL19" s="217" t="str">
        <f>IF(AJ19=0,"",IF(AJ19="l",'Factors emissió OCCC'!$D$10,'Factors emissió OCCC'!$H$10))</f>
        <v/>
      </c>
      <c r="AM19" s="521" t="str">
        <f>IF(D19="","Indiqueu tipus de combustió a columna D",IF(AK19=0,"",IF(AND(AJ19="l",D19=$D$42),'Factors emissió OCCC'!$M$8,IF(AND(AJ19="kWh",D19=$D$42),'Factors emissió OCCC'!$Q$8,IF(AND(AJ19="l",D19=$D$43),'Factors emissió OCCC'!$S$8,IF(AND(AJ19="kWh",D19=$D$43),'Factors emissió OCCC'!$W$8))))))</f>
        <v>Indiqueu tipus de combustió a columna D</v>
      </c>
      <c r="AN19" s="521" t="str">
        <f>IF(AJ19=0,"",IF(AJ19="l",'Factors emissió OCCC'!$Y$8,'Factors emissió OCCC'!$AC$8))</f>
        <v/>
      </c>
      <c r="AO19" s="218" t="str">
        <f t="shared" si="11"/>
        <v>0,00000000</v>
      </c>
      <c r="AP19" s="524" t="str">
        <f t="shared" si="12"/>
        <v>0,00000000</v>
      </c>
      <c r="AQ19" s="524" t="str">
        <f t="shared" si="13"/>
        <v>0,00000000</v>
      </c>
      <c r="AR19" s="218" t="s">
        <v>1073</v>
      </c>
      <c r="AS19" s="215"/>
      <c r="AT19" s="216"/>
      <c r="AU19" s="217" t="str">
        <f>IF(AS19=0,"",IF(AS19="kg",'Factors emissió OCCC'!$D$11,'Factors emissió OCCC'!$H$11))</f>
        <v/>
      </c>
      <c r="AV19" s="521" t="str">
        <f>IF(D19="","Indiqueu tipus de combustió a columna D",IF(AS19=0,"",IF(AND(AS19="kg",D19=$D$42),'Factors emissió OCCC'!$M$9,IF(AND(AS19="kWh",D19=$D$42),'Factors emissió OCCC'!$Q$9,IF(AND(AS19="kg",D19=$D$43),'Factors emissió OCCC'!$S$9,IF(AND(AS19="kWh",D19=$D$43),'Factors emissió OCCC'!$W$9))))))</f>
        <v>Indiqueu tipus de combustió a columna D</v>
      </c>
      <c r="AW19" s="521" t="str">
        <f>IF(AS19=0,"",IF(AS19="kg",'Factors emissió OCCC'!$Y$9,'Factors emissió OCCC'!$AC$9))</f>
        <v/>
      </c>
      <c r="AX19" s="218" t="str">
        <f t="shared" si="14"/>
        <v>0,00000000</v>
      </c>
      <c r="AY19" s="524" t="str">
        <f t="shared" si="15"/>
        <v>0,00000000</v>
      </c>
      <c r="AZ19" s="524" t="str">
        <f t="shared" si="16"/>
        <v>0,00000000</v>
      </c>
      <c r="BA19" s="218" t="s">
        <v>1073</v>
      </c>
      <c r="BB19" s="215"/>
      <c r="BC19" s="216"/>
      <c r="BD19" s="217" t="str">
        <f>IF(BB19=0,"",IF(BB19="kg",'Factors emissió OCCC'!$D$12,IF(BB19="kWh",'Factors emissió OCCC'!$H$12,'Factors emissió OCCC'!$F$12)))</f>
        <v/>
      </c>
      <c r="BE19" s="521" t="str">
        <f>IF(D19="","Indiqueu tipus de combustió a columna D",IF(BB19=0,"",IF(AND(BB19="kg",D19=$D$42),'Factors emissió OCCC'!$M$10,IF(AND(BB19="kWh",D19=$D$42),'Factors emissió OCCC'!$Q$10,IF(AND(BB19="l",D19=$D$42),'Factors emissió OCCC'!$O$10,IF(AND(BB19="kg",D19=$D$43),'Factors emissió OCCC'!$S$10,IF(AND(BB19="kWh",D19=$D$43),'Factors emissió OCCC'!$W$10,IF(AND(BB19="l",D19=$D$43),'Factors emissió OCCC'!$U$10))))))))</f>
        <v>Indiqueu tipus de combustió a columna D</v>
      </c>
      <c r="BF19" s="521" t="str">
        <f>IF(BB19=0,"",IF(BB19="kg",'Factors emissió OCCC'!$Y$10,IF(BB19="kWh",'Factors emissió OCCC'!$AC$10,'Factors emissió OCCC'!$AA$10)))</f>
        <v/>
      </c>
      <c r="BG19" s="218" t="str">
        <f t="shared" si="17"/>
        <v>0,00000000</v>
      </c>
      <c r="BH19" s="524" t="str">
        <f t="shared" si="18"/>
        <v>0,00000000</v>
      </c>
      <c r="BI19" s="524" t="str">
        <f t="shared" si="19"/>
        <v>0,00000000</v>
      </c>
      <c r="BJ19" s="218" t="s">
        <v>1073</v>
      </c>
      <c r="BK19" s="215"/>
      <c r="BL19" s="216"/>
      <c r="BM19" s="217" t="str">
        <f>IF(BK19=0,"",IF(BK19="kg",'Factors emissió OCCC'!$D$13,'Factors emissió OCCC'!$H$13))</f>
        <v/>
      </c>
      <c r="BN19" s="521" t="str">
        <f>IF(D19="","Indiqueu tipus de combustió a columna D",IF(BK19=0,"",IF(AND(BK19="kg",D19=$D$42),'Factors emissió OCCC'!$M$11,IF(AND(BK19="kg",D19=$D$43),'Factors emissió OCCC'!$S$11,IF(AND(BK19="kWh",D19=$D$42),'Factors emissió OCCC'!$Q$11,IF(AND(BK19="kWh",D19=$D$43),'Factors emissió OCCC'!$W$11))))))</f>
        <v>Indiqueu tipus de combustió a columna D</v>
      </c>
      <c r="BO19" s="521" t="str">
        <f>IF(BK19=0,"",IF(BK19="kg",'Factors emissió OCCC'!$Y$11,'Factors emissió OCCC'!$AC$11))</f>
        <v/>
      </c>
      <c r="BP19" s="218" t="str">
        <f t="shared" si="20"/>
        <v>0,00000000</v>
      </c>
      <c r="BQ19" s="524" t="str">
        <f t="shared" si="21"/>
        <v>0,00000000</v>
      </c>
      <c r="BR19" s="524" t="str">
        <f t="shared" si="22"/>
        <v>0,00000000</v>
      </c>
      <c r="BS19" s="218" t="s">
        <v>1073</v>
      </c>
      <c r="BT19" s="215"/>
      <c r="BU19" s="216"/>
      <c r="BV19" s="217" t="str">
        <f>IF(BT19=0,"",IF(BT19="kg",'Factors emissió OCCC'!$D$14,'Factors emissió OCCC'!$H$14))</f>
        <v/>
      </c>
      <c r="BW19" s="521" t="str">
        <f>IF(D19="","Indiqueu tipus de combustió a columna D",IF(BT19=0,"",IF(AND(BT19="kg",D19=$D$42),'Factors emissió OCCC'!$M$12,IF(AND(BT19="kg",D19=$D$43),'Factors emissió OCCC'!$S$12,IF(AND(BT19="kWh",D19=$D$42),'Factors emissió OCCC'!$Q$12,IF(AND(BT19="kWh",D19=$D$43),'Factors emissió OCCC'!$W$12))))))</f>
        <v>Indiqueu tipus de combustió a columna D</v>
      </c>
      <c r="BX19" s="521" t="str">
        <f>IF(BT19=0,"",IF(BT19="kg",'Factors emissió OCCC'!$Y$12,'Factors emissió OCCC'!$AC$12))</f>
        <v/>
      </c>
      <c r="BY19" s="218" t="str">
        <f t="shared" si="23"/>
        <v>0,00000000</v>
      </c>
      <c r="BZ19" s="524" t="str">
        <f t="shared" si="24"/>
        <v>0,00000000</v>
      </c>
      <c r="CA19" s="524" t="str">
        <f t="shared" si="25"/>
        <v>0,00000000</v>
      </c>
      <c r="CB19" s="218" t="s">
        <v>1073</v>
      </c>
      <c r="CC19" s="215"/>
      <c r="CD19" s="216"/>
      <c r="CE19" s="217" t="str">
        <f>IF(CC19=0,"",IF(CC19="kg",'Factors emissió OCCC'!$D$15,'Factors emissió OCCC'!$H$15))</f>
        <v/>
      </c>
      <c r="CF19" s="521" t="str">
        <f>IF(D19="","Indiqueu tipus de combustió a columna D",IF(CC19=0,"",IF(AND(CC19="kg",D19=$D$42),'Factors emissió OCCC'!$M$13,IF(AND(CC19="kg",D19=$D$43),'Factors emissió OCCC'!$S$13,IF(AND(CC19="kWh",D19=$D$42),'Factors emissió OCCC'!$Q$13,IF(AND(CC19="kWh",D19=$D$43),'Factors emissió OCCC'!$W$13))))))</f>
        <v>Indiqueu tipus de combustió a columna D</v>
      </c>
      <c r="CG19" s="521" t="str">
        <f>IF(CC19=0,"",IF(CC19="kg",'Factors emissió OCCC'!$Y$13,'Factors emissió OCCC'!$AC$13))</f>
        <v/>
      </c>
      <c r="CH19" s="218" t="str">
        <f t="shared" si="26"/>
        <v>0,00000000</v>
      </c>
      <c r="CI19" s="524" t="str">
        <f t="shared" si="27"/>
        <v>0,00000000</v>
      </c>
      <c r="CJ19" s="524" t="str">
        <f t="shared" si="28"/>
        <v>0,00000000</v>
      </c>
      <c r="CK19" s="218" t="s">
        <v>1073</v>
      </c>
      <c r="CL19" s="527">
        <f t="shared" si="29"/>
        <v>0</v>
      </c>
      <c r="CM19" s="527">
        <f t="shared" si="30"/>
        <v>0</v>
      </c>
      <c r="CN19" s="527">
        <f t="shared" si="31"/>
        <v>0</v>
      </c>
      <c r="CO19" s="220" t="str">
        <f t="shared" si="32"/>
        <v>OCCC</v>
      </c>
      <c r="CP19" s="335"/>
      <c r="CQ19" s="337"/>
      <c r="CR19" s="216"/>
      <c r="CS19" s="219"/>
      <c r="CT19" s="534" t="str">
        <f>IF(CS19="","",IF(CS19=$CS$47,'Factors emissió OCCC'!$D$62,IF(CS19=$CS$48,'Factors emissió OCCC'!$D$63,IF(CS19=$CS$49,'Factors emissió OCCC'!$D$64,IF(CS19=$CS$50,'Factors emissió OCCC'!$D$65,IF(CS19=$CS$51,'Factors emissió OCCC'!$D$66,IF(CS19=$CS$52,'Factors emissió OCCC'!$D$67,IF(CS19=$CS$53,'Factors emissió OCCC'!$D$68,IF(CS19=$CS$54,'Factors emissió OCCC'!$D$69,"Indiqueu factor d'emissió")))))))))</f>
        <v/>
      </c>
      <c r="CU19" s="535" t="str">
        <f t="shared" si="0"/>
        <v/>
      </c>
      <c r="CV19" s="218" t="str">
        <f t="shared" si="37"/>
        <v>0,00000000</v>
      </c>
      <c r="CW19" s="241"/>
      <c r="CX19" s="899"/>
      <c r="CY19" s="902" t="str">
        <f>IF(CS19="","",IF(AND(CX19=$CX$40,CS19=$CS$47),'Factors emissió OCCC'!$E$62,IF(AND(CX19=$CX$40,CS19=$CS$48),'Factors emissió OCCC'!$E$63,IF(AND(CX19=$CX$40,CS19=$CS$49),'Factors emissió OCCC'!$E$64,IF(AND(CX19=$CX$40,CS19=$CS$50),'Factors emissió OCCC'!$E$65,IF(AND(CX19=$CX$40,CS19=$CS$51),'Factors emissió OCCC'!$E$66,IF(AND(CX19=$CX$40,CS19=$CS$52),'Factors emissió OCCC'!$E$67,IF(AND(CX19=$CX$40,CS19=$CS$53),'Factors emissió OCCC'!$E$68,IF(AND(CX19=$CX$40,CS19=$CS$54),'Factors emissió OCCC'!$E$69,IF(AND(CX19=$CX$40,CS19=$CS$55),"Indiqueu factor d'emissió",""))))))))))</f>
        <v/>
      </c>
      <c r="CZ19" s="902" t="str">
        <f>IF(CS19="","",IF(AND(CX19=$CX$41,CS19=$CS$47),'Factors emissió OCCC'!$F$62,IF(AND(CX19=$CX$41,CS19=$CS$48),'Factors emissió OCCC'!$F$63,IF(AND(CX19=$CX$41,CS19=$CS$49),'Factors emissió OCCC'!$F$64,IF(AND(CX19=$CX$41,CS19=$CS$50),'Factors emissió OCCC'!$F$65,IF(AND(CX19=$CX$41,CS19=$CS$51),'Factors emissió OCCC'!$F$66,IF(AND(CX19=$CX$41,CS19=$CS$52),'Factors emissió OCCC'!$F$67,IF(AND(CX19=$CX$41,CS19=$CS$53),'Factors emissió OCCC'!$F$68,IF(AND(CX19=$CX$41,CS19=$CS$54),'Factors emissió OCCC'!$F$69,IF(AND(CX19=$CX$41,CS19=$CS$55),"Indiqueu factor d'emissió","")
)))))))))</f>
        <v/>
      </c>
      <c r="DA19" s="534" t="str">
        <f t="shared" si="33"/>
        <v>Indiqueu tipus de combustió</v>
      </c>
      <c r="DB19" s="218" t="str">
        <f t="shared" si="34"/>
        <v>0,00000000</v>
      </c>
      <c r="DC19" s="218" t="s">
        <v>1073</v>
      </c>
      <c r="DD19" s="537"/>
      <c r="DE19" s="534" t="str">
        <f>IF(CS19="","",IF(AND(DD19=$DD$40,CS19=$CS$47),'Factors emissió OCCC'!$G$62,IF(AND(DD19=$DD$40,CS19=$CS$48),'Factors emissió OCCC'!$G$63,IF(AND(DD19=$DD$40,CS19=$CS$49),'Factors emissió OCCC'!$G$64,IF(AND(DD19=$DD$40,CS19=$CS$50),'Factors emissió OCCC'!$G$65,IF(AND(DD19=$DD$40,CS19=$CS$51),'Factors emissió OCCC'!$G$66,IF(AND(DD19=$DD$40,CS19=$CS$52),'Factors emissió OCCC'!$G$67,IF(AND(DD19=$DD$40,CS19=$CS$53),'Factors emissió OCCC'!$G$68,IF(AND(DD19=$DD$40,CS19=$CS$54),'Factors emissió OCCC'!$G$69,IF(AND(DD19=$DD$40,CS19=$CS$55),"Indiqueu factor d'emissió",""))))))))))</f>
        <v/>
      </c>
      <c r="DF19" s="534" t="str">
        <f>IF(CS19="","",IF(AND(DD19=$DD$41,CS19=$CS$47),'Factors emissió OCCC'!$H$62,IF(AND(DD19=$DD$41,CS19=$CS$48),'Factors emissió OCCC'!$H$63,IF(AND(DD19=$DD$41,CS19=$CS$49),'Factors emissió OCCC'!$H$64,IF(AND(DD19=$DD$41,CS19=$CS$50),'Factors emissió OCCC'!$H$65,IF(AND(DD19=$DD$41,CS19=$CS$51),'Factors emissió OCCC'!$H$66,IF(AND(DD19=$DD$41,CS19=$CS$52),'Factors emissió OCCC'!$H$67,IF(AND(DD19=$DD$41,CS19=$CS$53),'Factors emissió OCCC'!$H$68,IF(AND(DD19=$DD$41,CS19=$CS$54),'Factors emissió OCCC'!$H$69,IF(AND(DD19=$DD$41,CS19=$CS$55),"Indiqueu factor d'emissió",""))))))))))</f>
        <v/>
      </c>
      <c r="DG19" s="534" t="str">
        <f t="shared" si="35"/>
        <v>Indiqueu tipus de combustió</v>
      </c>
      <c r="DH19" s="218" t="str">
        <f t="shared" si="1"/>
        <v>0,00000000</v>
      </c>
      <c r="DI19" s="350" t="s">
        <v>1073</v>
      </c>
      <c r="DJ19" s="903" t="str">
        <f t="shared" si="36"/>
        <v>OCCC</v>
      </c>
      <c r="DK19" s="221"/>
      <c r="DM19" s="1435"/>
    </row>
    <row r="20" spans="2:117" ht="75.900000000000006" customHeight="1" x14ac:dyDescent="0.25">
      <c r="B20" s="47"/>
      <c r="C20" s="214" t="s">
        <v>73</v>
      </c>
      <c r="D20" s="522"/>
      <c r="E20" s="215"/>
      <c r="F20" s="216"/>
      <c r="G20" s="521" t="str">
        <f>IF(E20=0,"",IF(E20="Nm3",'Factors emissió OCCC'!$D$7,'Factors emissió OCCC'!$H$7))</f>
        <v/>
      </c>
      <c r="H20" s="521" t="str">
        <f>IF(D20="","Indiqueu tipus de combustió a columna D",IF(E20=0,"",IF(AND(E20="Nm3",D20=$D$42),'Factors emissió OCCC'!$M$7,IF(AND(E20="kWh",D20=$D$42),'Factors emissió OCCC'!$Q$7,IF(AND(E20="Nm3",D20=$D$43),'Factors emissió OCCC'!$S$7,IF(AND(E20="kWh",D20=$D$43),'Factors emissió OCCC'!$W$7))))))</f>
        <v>Indiqueu tipus de combustió a columna D</v>
      </c>
      <c r="I20" s="521" t="str">
        <f>IF(E20=0,"",IF(E20="Nm3",'Factors emissió OCCC'!$Y$7,'Factors emissió OCCC'!$AC$7))</f>
        <v/>
      </c>
      <c r="J20" s="524" t="str">
        <f t="shared" si="2"/>
        <v>0,00000000</v>
      </c>
      <c r="K20" s="524" t="str">
        <f t="shared" si="3"/>
        <v>0,00000000</v>
      </c>
      <c r="L20" s="524" t="str">
        <f t="shared" si="4"/>
        <v>0,00000000</v>
      </c>
      <c r="M20" s="218" t="s">
        <v>1073</v>
      </c>
      <c r="N20" s="519"/>
      <c r="O20" s="216"/>
      <c r="P20" s="217" t="str">
        <f>IF(N20=0,"",IF(N20="kg",'Factors emissió OCCC'!$D$8,IF(N20="bombones",'Factors emissió OCCC'!$F$8,'Factors emissió OCCC'!$H$8)))</f>
        <v/>
      </c>
      <c r="Q20" s="573"/>
      <c r="R20" s="573"/>
      <c r="S20" s="218" t="str">
        <f t="shared" si="5"/>
        <v>0,00000000</v>
      </c>
      <c r="T20" s="524" t="str">
        <f t="shared" si="6"/>
        <v>0,00000000</v>
      </c>
      <c r="U20" s="524" t="str">
        <f t="shared" si="7"/>
        <v>0,00000000</v>
      </c>
      <c r="V20" s="218" t="s">
        <v>1073</v>
      </c>
      <c r="W20" s="241"/>
      <c r="X20" s="241"/>
      <c r="Y20" s="215"/>
      <c r="Z20" s="216"/>
      <c r="AA20" s="217" t="str">
        <f>IF(Y20=0,"",IF(Y20="kg",'Factors emissió OCCC'!$D$9,IF(Y20="bombones",'Factors emissió OCCC'!$F$9,'Factors emissió OCCC'!$H$9)))</f>
        <v/>
      </c>
      <c r="AB20" s="573"/>
      <c r="AC20" s="573"/>
      <c r="AD20" s="218" t="str">
        <f t="shared" si="8"/>
        <v>0,00000000</v>
      </c>
      <c r="AE20" s="524" t="str">
        <f t="shared" si="9"/>
        <v>0,00000000</v>
      </c>
      <c r="AF20" s="524" t="str">
        <f t="shared" si="10"/>
        <v>0,00000000</v>
      </c>
      <c r="AG20" s="218" t="s">
        <v>1073</v>
      </c>
      <c r="AH20" s="241"/>
      <c r="AI20" s="241"/>
      <c r="AJ20" s="215"/>
      <c r="AK20" s="216"/>
      <c r="AL20" s="217" t="str">
        <f>IF(AJ20=0,"",IF(AJ20="l",'Factors emissió OCCC'!$D$10,'Factors emissió OCCC'!$H$10))</f>
        <v/>
      </c>
      <c r="AM20" s="521" t="str">
        <f>IF(D20="","Indiqueu tipus de combustió a columna D",IF(AK20=0,"",IF(AND(AJ20="l",D20=$D$42),'Factors emissió OCCC'!$M$8,IF(AND(AJ20="kWh",D20=$D$42),'Factors emissió OCCC'!$Q$8,IF(AND(AJ20="l",D20=$D$43),'Factors emissió OCCC'!$S$8,IF(AND(AJ20="kWh",D20=$D$43),'Factors emissió OCCC'!$W$8))))))</f>
        <v>Indiqueu tipus de combustió a columna D</v>
      </c>
      <c r="AN20" s="521" t="str">
        <f>IF(AJ20=0,"",IF(AJ20="l",'Factors emissió OCCC'!$Y$8,'Factors emissió OCCC'!$AC$8))</f>
        <v/>
      </c>
      <c r="AO20" s="218" t="str">
        <f t="shared" si="11"/>
        <v>0,00000000</v>
      </c>
      <c r="AP20" s="524" t="str">
        <f t="shared" si="12"/>
        <v>0,00000000</v>
      </c>
      <c r="AQ20" s="524" t="str">
        <f t="shared" si="13"/>
        <v>0,00000000</v>
      </c>
      <c r="AR20" s="218" t="s">
        <v>1073</v>
      </c>
      <c r="AS20" s="215"/>
      <c r="AT20" s="216"/>
      <c r="AU20" s="217" t="str">
        <f>IF(AS20=0,"",IF(AS20="kg",'Factors emissió OCCC'!$D$11,'Factors emissió OCCC'!$H$11))</f>
        <v/>
      </c>
      <c r="AV20" s="521" t="str">
        <f>IF(D20="","Indiqueu tipus de combustió a columna D",IF(AS20=0,"",IF(AND(AS20="kg",D20=$D$42),'Factors emissió OCCC'!$M$9,IF(AND(AS20="kWh",D20=$D$42),'Factors emissió OCCC'!$Q$9,IF(AND(AS20="kg",D20=$D$43),'Factors emissió OCCC'!$S$9,IF(AND(AS20="kWh",D20=$D$43),'Factors emissió OCCC'!$W$9))))))</f>
        <v>Indiqueu tipus de combustió a columna D</v>
      </c>
      <c r="AW20" s="521" t="str">
        <f>IF(AS20=0,"",IF(AS20="kg",'Factors emissió OCCC'!$Y$9,'Factors emissió OCCC'!$AC$9))</f>
        <v/>
      </c>
      <c r="AX20" s="218" t="str">
        <f t="shared" si="14"/>
        <v>0,00000000</v>
      </c>
      <c r="AY20" s="524" t="str">
        <f t="shared" si="15"/>
        <v>0,00000000</v>
      </c>
      <c r="AZ20" s="524" t="str">
        <f t="shared" si="16"/>
        <v>0,00000000</v>
      </c>
      <c r="BA20" s="218" t="s">
        <v>1073</v>
      </c>
      <c r="BB20" s="215"/>
      <c r="BC20" s="216"/>
      <c r="BD20" s="217" t="str">
        <f>IF(BB20=0,"",IF(BB20="kg",'Factors emissió OCCC'!$D$12,IF(BB20="kWh",'Factors emissió OCCC'!$H$12,'Factors emissió OCCC'!$F$12)))</f>
        <v/>
      </c>
      <c r="BE20" s="521" t="str">
        <f>IF(D20="","Indiqueu tipus de combustió a columna D",IF(BB20=0,"",IF(AND(BB20="kg",D20=$D$42),'Factors emissió OCCC'!$M$10,IF(AND(BB20="kWh",D20=$D$42),'Factors emissió OCCC'!$Q$10,IF(AND(BB20="l",D20=$D$42),'Factors emissió OCCC'!$O$10,IF(AND(BB20="kg",D20=$D$43),'Factors emissió OCCC'!$S$10,IF(AND(BB20="kWh",D20=$D$43),'Factors emissió OCCC'!$W$10,IF(AND(BB20="l",D20=$D$43),'Factors emissió OCCC'!$U$10))))))))</f>
        <v>Indiqueu tipus de combustió a columna D</v>
      </c>
      <c r="BF20" s="521" t="str">
        <f>IF(BB20=0,"",IF(BB20="kg",'Factors emissió OCCC'!$Y$10,IF(BB20="kWh",'Factors emissió OCCC'!$AC$10,'Factors emissió OCCC'!$AA$10)))</f>
        <v/>
      </c>
      <c r="BG20" s="218" t="str">
        <f t="shared" si="17"/>
        <v>0,00000000</v>
      </c>
      <c r="BH20" s="524" t="str">
        <f t="shared" si="18"/>
        <v>0,00000000</v>
      </c>
      <c r="BI20" s="524" t="str">
        <f t="shared" si="19"/>
        <v>0,00000000</v>
      </c>
      <c r="BJ20" s="218" t="s">
        <v>1073</v>
      </c>
      <c r="BK20" s="215"/>
      <c r="BL20" s="216"/>
      <c r="BM20" s="217" t="str">
        <f>IF(BK20=0,"",IF(BK20="kg",'Factors emissió OCCC'!$D$13,'Factors emissió OCCC'!$H$13))</f>
        <v/>
      </c>
      <c r="BN20" s="521" t="str">
        <f>IF(D20="","Indiqueu tipus de combustió a columna D",IF(BK20=0,"",IF(AND(BK20="kg",D20=$D$42),'Factors emissió OCCC'!$M$11,IF(AND(BK20="kg",D20=$D$43),'Factors emissió OCCC'!$S$11,IF(AND(BK20="kWh",D20=$D$42),'Factors emissió OCCC'!$Q$11,IF(AND(BK20="kWh",D20=$D$43),'Factors emissió OCCC'!$W$11))))))</f>
        <v>Indiqueu tipus de combustió a columna D</v>
      </c>
      <c r="BO20" s="521" t="str">
        <f>IF(BK20=0,"",IF(BK20="kg",'Factors emissió OCCC'!$Y$11,'Factors emissió OCCC'!$AC$11))</f>
        <v/>
      </c>
      <c r="BP20" s="218" t="str">
        <f t="shared" si="20"/>
        <v>0,00000000</v>
      </c>
      <c r="BQ20" s="524" t="str">
        <f t="shared" si="21"/>
        <v>0,00000000</v>
      </c>
      <c r="BR20" s="524" t="str">
        <f t="shared" si="22"/>
        <v>0,00000000</v>
      </c>
      <c r="BS20" s="218" t="s">
        <v>1073</v>
      </c>
      <c r="BT20" s="215"/>
      <c r="BU20" s="216"/>
      <c r="BV20" s="217" t="str">
        <f>IF(BT20=0,"",IF(BT20="kg",'Factors emissió OCCC'!$D$14,'Factors emissió OCCC'!$H$14))</f>
        <v/>
      </c>
      <c r="BW20" s="521" t="str">
        <f>IF(D20="","Indiqueu tipus de combustió a columna D",IF(BT20=0,"",IF(AND(BT20="kg",D20=$D$42),'Factors emissió OCCC'!$M$12,IF(AND(BT20="kg",D20=$D$43),'Factors emissió OCCC'!$S$12,IF(AND(BT20="kWh",D20=$D$42),'Factors emissió OCCC'!$Q$12,IF(AND(BT20="kWh",D20=$D$43),'Factors emissió OCCC'!$W$12))))))</f>
        <v>Indiqueu tipus de combustió a columna D</v>
      </c>
      <c r="BX20" s="521" t="str">
        <f>IF(BT20=0,"",IF(BT20="kg",'Factors emissió OCCC'!$Y$12,'Factors emissió OCCC'!$AC$12))</f>
        <v/>
      </c>
      <c r="BY20" s="218" t="str">
        <f t="shared" si="23"/>
        <v>0,00000000</v>
      </c>
      <c r="BZ20" s="524" t="str">
        <f t="shared" si="24"/>
        <v>0,00000000</v>
      </c>
      <c r="CA20" s="524" t="str">
        <f t="shared" si="25"/>
        <v>0,00000000</v>
      </c>
      <c r="CB20" s="218" t="s">
        <v>1073</v>
      </c>
      <c r="CC20" s="215"/>
      <c r="CD20" s="216"/>
      <c r="CE20" s="217" t="str">
        <f>IF(CC20=0,"",IF(CC20="kg",'Factors emissió OCCC'!$D$15,'Factors emissió OCCC'!$H$15))</f>
        <v/>
      </c>
      <c r="CF20" s="521" t="str">
        <f>IF(D20="","Indiqueu tipus de combustió a columna D",IF(CC20=0,"",IF(AND(CC20="kg",D20=$D$42),'Factors emissió OCCC'!$M$13,IF(AND(CC20="kg",D20=$D$43),'Factors emissió OCCC'!$S$13,IF(AND(CC20="kWh",D20=$D$42),'Factors emissió OCCC'!$Q$13,IF(AND(CC20="kWh",D20=$D$43),'Factors emissió OCCC'!$W$13))))))</f>
        <v>Indiqueu tipus de combustió a columna D</v>
      </c>
      <c r="CG20" s="521" t="str">
        <f>IF(CC20=0,"",IF(CC20="kg",'Factors emissió OCCC'!$Y$13,'Factors emissió OCCC'!$AC$13))</f>
        <v/>
      </c>
      <c r="CH20" s="218" t="str">
        <f t="shared" si="26"/>
        <v>0,00000000</v>
      </c>
      <c r="CI20" s="524" t="str">
        <f t="shared" si="27"/>
        <v>0,00000000</v>
      </c>
      <c r="CJ20" s="524" t="str">
        <f t="shared" si="28"/>
        <v>0,00000000</v>
      </c>
      <c r="CK20" s="218" t="s">
        <v>1073</v>
      </c>
      <c r="CL20" s="527">
        <f t="shared" si="29"/>
        <v>0</v>
      </c>
      <c r="CM20" s="527">
        <f t="shared" si="30"/>
        <v>0</v>
      </c>
      <c r="CN20" s="527">
        <f t="shared" si="31"/>
        <v>0</v>
      </c>
      <c r="CO20" s="220" t="str">
        <f t="shared" si="32"/>
        <v>OCCC</v>
      </c>
      <c r="CP20" s="335"/>
      <c r="CQ20" s="337"/>
      <c r="CR20" s="216"/>
      <c r="CS20" s="219"/>
      <c r="CT20" s="534" t="str">
        <f>IF(CS20="","",IF(CS20=$CS$47,'Factors emissió OCCC'!$D$62,IF(CS20=$CS$48,'Factors emissió OCCC'!$D$63,IF(CS20=$CS$49,'Factors emissió OCCC'!$D$64,IF(CS20=$CS$50,'Factors emissió OCCC'!$D$65,IF(CS20=$CS$51,'Factors emissió OCCC'!$D$66,IF(CS20=$CS$52,'Factors emissió OCCC'!$D$67,IF(CS20=$CS$53,'Factors emissió OCCC'!$D$68,IF(CS20=$CS$54,'Factors emissió OCCC'!$D$69,"Indiqueu factor d'emissió")))))))))</f>
        <v/>
      </c>
      <c r="CU20" s="535" t="str">
        <f t="shared" si="0"/>
        <v/>
      </c>
      <c r="CV20" s="218" t="str">
        <f t="shared" si="37"/>
        <v>0,00000000</v>
      </c>
      <c r="CW20" s="241"/>
      <c r="CX20" s="899"/>
      <c r="CY20" s="902" t="str">
        <f>IF(CS20="","",IF(AND(CX20=$CX$40,CS20=$CS$47),'Factors emissió OCCC'!$E$62,IF(AND(CX20=$CX$40,CS20=$CS$48),'Factors emissió OCCC'!$E$63,IF(AND(CX20=$CX$40,CS20=$CS$49),'Factors emissió OCCC'!$E$64,IF(AND(CX20=$CX$40,CS20=$CS$50),'Factors emissió OCCC'!$E$65,IF(AND(CX20=$CX$40,CS20=$CS$51),'Factors emissió OCCC'!$E$66,IF(AND(CX20=$CX$40,CS20=$CS$52),'Factors emissió OCCC'!$E$67,IF(AND(CX20=$CX$40,CS20=$CS$53),'Factors emissió OCCC'!$E$68,IF(AND(CX20=$CX$40,CS20=$CS$54),'Factors emissió OCCC'!$E$69,IF(AND(CX20=$CX$40,CS20=$CS$55),"Indiqueu factor d'emissió",""))))))))))</f>
        <v/>
      </c>
      <c r="CZ20" s="902" t="str">
        <f>IF(CS20="","",IF(AND(CX20=$CX$41,CS20=$CS$47),'Factors emissió OCCC'!$F$62,IF(AND(CX20=$CX$41,CS20=$CS$48),'Factors emissió OCCC'!$F$63,IF(AND(CX20=$CX$41,CS20=$CS$49),'Factors emissió OCCC'!$F$64,IF(AND(CX20=$CX$41,CS20=$CS$50),'Factors emissió OCCC'!$F$65,IF(AND(CX20=$CX$41,CS20=$CS$51),'Factors emissió OCCC'!$F$66,IF(AND(CX20=$CX$41,CS20=$CS$52),'Factors emissió OCCC'!$F$67,IF(AND(CX20=$CX$41,CS20=$CS$53),'Factors emissió OCCC'!$F$68,IF(AND(CX20=$CX$41,CS20=$CS$54),'Factors emissió OCCC'!$F$69,IF(AND(CX20=$CX$41,CS20=$CS$55),"Indiqueu factor d'emissió","")
)))))))))</f>
        <v/>
      </c>
      <c r="DA20" s="534" t="str">
        <f t="shared" si="33"/>
        <v>Indiqueu tipus de combustió</v>
      </c>
      <c r="DB20" s="218" t="str">
        <f t="shared" si="34"/>
        <v>0,00000000</v>
      </c>
      <c r="DC20" s="218" t="s">
        <v>1073</v>
      </c>
      <c r="DD20" s="537"/>
      <c r="DE20" s="534" t="str">
        <f>IF(CS20="","",IF(AND(DD20=$DD$40,CS20=$CS$47),'Factors emissió OCCC'!$G$62,IF(AND(DD20=$DD$40,CS20=$CS$48),'Factors emissió OCCC'!$G$63,IF(AND(DD20=$DD$40,CS20=$CS$49),'Factors emissió OCCC'!$G$64,IF(AND(DD20=$DD$40,CS20=$CS$50),'Factors emissió OCCC'!$G$65,IF(AND(DD20=$DD$40,CS20=$CS$51),'Factors emissió OCCC'!$G$66,IF(AND(DD20=$DD$40,CS20=$CS$52),'Factors emissió OCCC'!$G$67,IF(AND(DD20=$DD$40,CS20=$CS$53),'Factors emissió OCCC'!$G$68,IF(AND(DD20=$DD$40,CS20=$CS$54),'Factors emissió OCCC'!$G$69,IF(AND(DD20=$DD$40,CS20=$CS$55),"Indiqueu factor d'emissió",""))))))))))</f>
        <v/>
      </c>
      <c r="DF20" s="534" t="str">
        <f>IF(CS20="","",IF(AND(DD20=$DD$41,CS20=$CS$47),'Factors emissió OCCC'!$H$62,IF(AND(DD20=$DD$41,CS20=$CS$48),'Factors emissió OCCC'!$H$63,IF(AND(DD20=$DD$41,CS20=$CS$49),'Factors emissió OCCC'!$H$64,IF(AND(DD20=$DD$41,CS20=$CS$50),'Factors emissió OCCC'!$H$65,IF(AND(DD20=$DD$41,CS20=$CS$51),'Factors emissió OCCC'!$H$66,IF(AND(DD20=$DD$41,CS20=$CS$52),'Factors emissió OCCC'!$H$67,IF(AND(DD20=$DD$41,CS20=$CS$53),'Factors emissió OCCC'!$H$68,IF(AND(DD20=$DD$41,CS20=$CS$54),'Factors emissió OCCC'!$H$69,IF(AND(DD20=$DD$41,CS20=$CS$55),"Indiqueu factor d'emissió",""))))))))))</f>
        <v/>
      </c>
      <c r="DG20" s="534" t="str">
        <f t="shared" si="35"/>
        <v>Indiqueu tipus de combustió</v>
      </c>
      <c r="DH20" s="218" t="str">
        <f t="shared" si="1"/>
        <v>0,00000000</v>
      </c>
      <c r="DI20" s="350" t="s">
        <v>1073</v>
      </c>
      <c r="DJ20" s="903" t="str">
        <f t="shared" si="36"/>
        <v>OCCC</v>
      </c>
      <c r="DK20" s="221"/>
      <c r="DM20" s="1435"/>
    </row>
    <row r="21" spans="2:117" ht="75.900000000000006" customHeight="1" x14ac:dyDescent="0.25">
      <c r="B21" s="47"/>
      <c r="C21" s="214" t="s">
        <v>74</v>
      </c>
      <c r="D21" s="522"/>
      <c r="E21" s="215"/>
      <c r="F21" s="216"/>
      <c r="G21" s="521" t="str">
        <f>IF(E21=0,"",IF(E21="Nm3",'Factors emissió OCCC'!$D$7,'Factors emissió OCCC'!$H$7))</f>
        <v/>
      </c>
      <c r="H21" s="521" t="str">
        <f>IF(D21="","Indiqueu tipus de combustió a columna D",IF(E21=0,"",IF(AND(E21="Nm3",D21=$D$42),'Factors emissió OCCC'!$M$7,IF(AND(E21="kWh",D21=$D$42),'Factors emissió OCCC'!$Q$7,IF(AND(E21="Nm3",D21=$D$43),'Factors emissió OCCC'!$S$7,IF(AND(E21="kWh",D21=$D$43),'Factors emissió OCCC'!$W$7))))))</f>
        <v>Indiqueu tipus de combustió a columna D</v>
      </c>
      <c r="I21" s="521" t="str">
        <f>IF(E21=0,"",IF(E21="Nm3",'Factors emissió OCCC'!$Y$7,'Factors emissió OCCC'!$AC$7))</f>
        <v/>
      </c>
      <c r="J21" s="524" t="str">
        <f t="shared" si="2"/>
        <v>0,00000000</v>
      </c>
      <c r="K21" s="524" t="str">
        <f t="shared" si="3"/>
        <v>0,00000000</v>
      </c>
      <c r="L21" s="524" t="str">
        <f t="shared" si="4"/>
        <v>0,00000000</v>
      </c>
      <c r="M21" s="218" t="s">
        <v>1073</v>
      </c>
      <c r="N21" s="519"/>
      <c r="O21" s="216"/>
      <c r="P21" s="217" t="str">
        <f>IF(N21=0,"",IF(N21="kg",'Factors emissió OCCC'!$D$8,IF(N21="bombones",'Factors emissió OCCC'!$F$8,'Factors emissió OCCC'!$H$8)))</f>
        <v/>
      </c>
      <c r="Q21" s="573"/>
      <c r="R21" s="573"/>
      <c r="S21" s="218" t="str">
        <f t="shared" si="5"/>
        <v>0,00000000</v>
      </c>
      <c r="T21" s="524" t="str">
        <f t="shared" si="6"/>
        <v>0,00000000</v>
      </c>
      <c r="U21" s="524" t="str">
        <f t="shared" si="7"/>
        <v>0,00000000</v>
      </c>
      <c r="V21" s="218" t="s">
        <v>1073</v>
      </c>
      <c r="W21" s="241"/>
      <c r="X21" s="241"/>
      <c r="Y21" s="215"/>
      <c r="Z21" s="216"/>
      <c r="AA21" s="217" t="str">
        <f>IF(Y21=0,"",IF(Y21="kg",'Factors emissió OCCC'!$D$9,IF(Y21="bombones",'Factors emissió OCCC'!$F$9,'Factors emissió OCCC'!$H$9)))</f>
        <v/>
      </c>
      <c r="AB21" s="573"/>
      <c r="AC21" s="573"/>
      <c r="AD21" s="218" t="str">
        <f t="shared" si="8"/>
        <v>0,00000000</v>
      </c>
      <c r="AE21" s="524" t="str">
        <f t="shared" si="9"/>
        <v>0,00000000</v>
      </c>
      <c r="AF21" s="524" t="str">
        <f t="shared" si="10"/>
        <v>0,00000000</v>
      </c>
      <c r="AG21" s="218" t="s">
        <v>1073</v>
      </c>
      <c r="AH21" s="241"/>
      <c r="AI21" s="241"/>
      <c r="AJ21" s="215"/>
      <c r="AK21" s="216"/>
      <c r="AL21" s="217" t="str">
        <f>IF(AJ21=0,"",IF(AJ21="l",'Factors emissió OCCC'!$D$10,'Factors emissió OCCC'!$H$10))</f>
        <v/>
      </c>
      <c r="AM21" s="521" t="str">
        <f>IF(D21="","Indiqueu tipus de combustió a columna D",IF(AK21=0,"",IF(AND(AJ21="l",D21=$D$42),'Factors emissió OCCC'!$M$8,IF(AND(AJ21="kWh",D21=$D$42),'Factors emissió OCCC'!$Q$8,IF(AND(AJ21="l",D21=$D$43),'Factors emissió OCCC'!$S$8,IF(AND(AJ21="kWh",D21=$D$43),'Factors emissió OCCC'!$W$8))))))</f>
        <v>Indiqueu tipus de combustió a columna D</v>
      </c>
      <c r="AN21" s="521" t="str">
        <f>IF(AJ21=0,"",IF(AJ21="l",'Factors emissió OCCC'!$Y$8,'Factors emissió OCCC'!$AC$8))</f>
        <v/>
      </c>
      <c r="AO21" s="218" t="str">
        <f t="shared" si="11"/>
        <v>0,00000000</v>
      </c>
      <c r="AP21" s="524" t="str">
        <f t="shared" si="12"/>
        <v>0,00000000</v>
      </c>
      <c r="AQ21" s="524" t="str">
        <f t="shared" si="13"/>
        <v>0,00000000</v>
      </c>
      <c r="AR21" s="218" t="s">
        <v>1073</v>
      </c>
      <c r="AS21" s="215"/>
      <c r="AT21" s="216"/>
      <c r="AU21" s="217" t="str">
        <f>IF(AS21=0,"",IF(AS21="kg",'Factors emissió OCCC'!$D$11,'Factors emissió OCCC'!$H$11))</f>
        <v/>
      </c>
      <c r="AV21" s="521" t="str">
        <f>IF(D21="","Indiqueu tipus de combustió a columna D",IF(AS21=0,"",IF(AND(AS21="kg",D21=$D$42),'Factors emissió OCCC'!$M$9,IF(AND(AS21="kWh",D21=$D$42),'Factors emissió OCCC'!$Q$9,IF(AND(AS21="kg",D21=$D$43),'Factors emissió OCCC'!$S$9,IF(AND(AS21="kWh",D21=$D$43),'Factors emissió OCCC'!$W$9))))))</f>
        <v>Indiqueu tipus de combustió a columna D</v>
      </c>
      <c r="AW21" s="521" t="str">
        <f>IF(AS21=0,"",IF(AS21="kg",'Factors emissió OCCC'!$Y$9,'Factors emissió OCCC'!$AC$9))</f>
        <v/>
      </c>
      <c r="AX21" s="218" t="str">
        <f t="shared" si="14"/>
        <v>0,00000000</v>
      </c>
      <c r="AY21" s="524" t="str">
        <f t="shared" si="15"/>
        <v>0,00000000</v>
      </c>
      <c r="AZ21" s="524" t="str">
        <f t="shared" si="16"/>
        <v>0,00000000</v>
      </c>
      <c r="BA21" s="218" t="s">
        <v>1073</v>
      </c>
      <c r="BB21" s="215"/>
      <c r="BC21" s="216"/>
      <c r="BD21" s="217" t="str">
        <f>IF(BB21=0,"",IF(BB21="kg",'Factors emissió OCCC'!$D$12,IF(BB21="kWh",'Factors emissió OCCC'!$H$12,'Factors emissió OCCC'!$F$12)))</f>
        <v/>
      </c>
      <c r="BE21" s="521" t="str">
        <f>IF(D21="","Indiqueu tipus de combustió a columna D",IF(BB21=0,"",IF(AND(BB21="kg",D21=$D$42),'Factors emissió OCCC'!$M$10,IF(AND(BB21="kWh",D21=$D$42),'Factors emissió OCCC'!$Q$10,IF(AND(BB21="l",D21=$D$42),'Factors emissió OCCC'!$O$10,IF(AND(BB21="kg",D21=$D$43),'Factors emissió OCCC'!$S$10,IF(AND(BB21="kWh",D21=$D$43),'Factors emissió OCCC'!$W$10,IF(AND(BB21="l",D21=$D$43),'Factors emissió OCCC'!$U$10))))))))</f>
        <v>Indiqueu tipus de combustió a columna D</v>
      </c>
      <c r="BF21" s="521" t="str">
        <f>IF(BB21=0,"",IF(BB21="kg",'Factors emissió OCCC'!$Y$10,IF(BB21="kWh",'Factors emissió OCCC'!$AC$10,'Factors emissió OCCC'!$AA$10)))</f>
        <v/>
      </c>
      <c r="BG21" s="218" t="str">
        <f t="shared" si="17"/>
        <v>0,00000000</v>
      </c>
      <c r="BH21" s="524" t="str">
        <f t="shared" si="18"/>
        <v>0,00000000</v>
      </c>
      <c r="BI21" s="524" t="str">
        <f t="shared" si="19"/>
        <v>0,00000000</v>
      </c>
      <c r="BJ21" s="218" t="s">
        <v>1073</v>
      </c>
      <c r="BK21" s="215"/>
      <c r="BL21" s="216"/>
      <c r="BM21" s="217" t="str">
        <f>IF(BK21=0,"",IF(BK21="kg",'Factors emissió OCCC'!$D$13,'Factors emissió OCCC'!$H$13))</f>
        <v/>
      </c>
      <c r="BN21" s="521" t="str">
        <f>IF(D21="","Indiqueu tipus de combustió a columna D",IF(BK21=0,"",IF(AND(BK21="kg",D21=$D$42),'Factors emissió OCCC'!$M$11,IF(AND(BK21="kg",D21=$D$43),'Factors emissió OCCC'!$S$11,IF(AND(BK21="kWh",D21=$D$42),'Factors emissió OCCC'!$Q$11,IF(AND(BK21="kWh",D21=$D$43),'Factors emissió OCCC'!$W$11))))))</f>
        <v>Indiqueu tipus de combustió a columna D</v>
      </c>
      <c r="BO21" s="521" t="str">
        <f>IF(BK21=0,"",IF(BK21="kg",'Factors emissió OCCC'!$Y$11,'Factors emissió OCCC'!$AC$11))</f>
        <v/>
      </c>
      <c r="BP21" s="218" t="str">
        <f t="shared" si="20"/>
        <v>0,00000000</v>
      </c>
      <c r="BQ21" s="524" t="str">
        <f t="shared" si="21"/>
        <v>0,00000000</v>
      </c>
      <c r="BR21" s="524" t="str">
        <f t="shared" si="22"/>
        <v>0,00000000</v>
      </c>
      <c r="BS21" s="218" t="s">
        <v>1073</v>
      </c>
      <c r="BT21" s="215"/>
      <c r="BU21" s="216"/>
      <c r="BV21" s="217" t="str">
        <f>IF(BT21=0,"",IF(BT21="kg",'Factors emissió OCCC'!$D$14,'Factors emissió OCCC'!$H$14))</f>
        <v/>
      </c>
      <c r="BW21" s="521" t="str">
        <f>IF(D21="","Indiqueu tipus de combustió a columna D",IF(BT21=0,"",IF(AND(BT21="kg",D21=$D$42),'Factors emissió OCCC'!$M$12,IF(AND(BT21="kg",D21=$D$43),'Factors emissió OCCC'!$S$12,IF(AND(BT21="kWh",D21=$D$42),'Factors emissió OCCC'!$Q$12,IF(AND(BT21="kWh",D21=$D$43),'Factors emissió OCCC'!$W$12))))))</f>
        <v>Indiqueu tipus de combustió a columna D</v>
      </c>
      <c r="BX21" s="521" t="str">
        <f>IF(BT21=0,"",IF(BT21="kg",'Factors emissió OCCC'!$Y$12,'Factors emissió OCCC'!$AC$12))</f>
        <v/>
      </c>
      <c r="BY21" s="218" t="str">
        <f t="shared" si="23"/>
        <v>0,00000000</v>
      </c>
      <c r="BZ21" s="524" t="str">
        <f t="shared" si="24"/>
        <v>0,00000000</v>
      </c>
      <c r="CA21" s="524" t="str">
        <f t="shared" si="25"/>
        <v>0,00000000</v>
      </c>
      <c r="CB21" s="218" t="s">
        <v>1073</v>
      </c>
      <c r="CC21" s="215"/>
      <c r="CD21" s="216"/>
      <c r="CE21" s="217" t="str">
        <f>IF(CC21=0,"",IF(CC21="kg",'Factors emissió OCCC'!$D$15,'Factors emissió OCCC'!$H$15))</f>
        <v/>
      </c>
      <c r="CF21" s="521" t="str">
        <f>IF(D21="","Indiqueu tipus de combustió a columna D",IF(CC21=0,"",IF(AND(CC21="kg",D21=$D$42),'Factors emissió OCCC'!$M$13,IF(AND(CC21="kg",D21=$D$43),'Factors emissió OCCC'!$S$13,IF(AND(CC21="kWh",D21=$D$42),'Factors emissió OCCC'!$Q$13,IF(AND(CC21="kWh",D21=$D$43),'Factors emissió OCCC'!$W$13))))))</f>
        <v>Indiqueu tipus de combustió a columna D</v>
      </c>
      <c r="CG21" s="521" t="str">
        <f>IF(CC21=0,"",IF(CC21="kg",'Factors emissió OCCC'!$Y$13,'Factors emissió OCCC'!$AC$13))</f>
        <v/>
      </c>
      <c r="CH21" s="218" t="str">
        <f t="shared" si="26"/>
        <v>0,00000000</v>
      </c>
      <c r="CI21" s="524" t="str">
        <f t="shared" si="27"/>
        <v>0,00000000</v>
      </c>
      <c r="CJ21" s="524" t="str">
        <f t="shared" si="28"/>
        <v>0,00000000</v>
      </c>
      <c r="CK21" s="218" t="s">
        <v>1073</v>
      </c>
      <c r="CL21" s="527">
        <f t="shared" si="29"/>
        <v>0</v>
      </c>
      <c r="CM21" s="527">
        <f t="shared" si="30"/>
        <v>0</v>
      </c>
      <c r="CN21" s="527">
        <f t="shared" si="31"/>
        <v>0</v>
      </c>
      <c r="CO21" s="220" t="str">
        <f t="shared" si="32"/>
        <v>OCCC</v>
      </c>
      <c r="CP21" s="335"/>
      <c r="CQ21" s="337"/>
      <c r="CR21" s="216"/>
      <c r="CS21" s="219"/>
      <c r="CT21" s="534" t="str">
        <f>IF(CS21="","",IF(CS21=$CS$47,'Factors emissió OCCC'!$D$62,IF(CS21=$CS$48,'Factors emissió OCCC'!$D$63,IF(CS21=$CS$49,'Factors emissió OCCC'!$D$64,IF(CS21=$CS$50,'Factors emissió OCCC'!$D$65,IF(CS21=$CS$51,'Factors emissió OCCC'!$D$66,IF(CS21=$CS$52,'Factors emissió OCCC'!$D$67,IF(CS21=$CS$53,'Factors emissió OCCC'!$D$68,IF(CS21=$CS$54,'Factors emissió OCCC'!$D$69,"Indiqueu factor d'emissió")))))))))</f>
        <v/>
      </c>
      <c r="CU21" s="535" t="str">
        <f t="shared" si="0"/>
        <v/>
      </c>
      <c r="CV21" s="218" t="str">
        <f t="shared" si="37"/>
        <v>0,00000000</v>
      </c>
      <c r="CW21" s="241"/>
      <c r="CX21" s="899"/>
      <c r="CY21" s="902" t="str">
        <f>IF(CS21="","",IF(AND(CX21=$CX$40,CS21=$CS$47),'Factors emissió OCCC'!$E$62,IF(AND(CX21=$CX$40,CS21=$CS$48),'Factors emissió OCCC'!$E$63,IF(AND(CX21=$CX$40,CS21=$CS$49),'Factors emissió OCCC'!$E$64,IF(AND(CX21=$CX$40,CS21=$CS$50),'Factors emissió OCCC'!$E$65,IF(AND(CX21=$CX$40,CS21=$CS$51),'Factors emissió OCCC'!$E$66,IF(AND(CX21=$CX$40,CS21=$CS$52),'Factors emissió OCCC'!$E$67,IF(AND(CX21=$CX$40,CS21=$CS$53),'Factors emissió OCCC'!$E$68,IF(AND(CX21=$CX$40,CS21=$CS$54),'Factors emissió OCCC'!$E$69,IF(AND(CX21=$CX$40,CS21=$CS$55),"Indiqueu factor d'emissió",""))))))))))</f>
        <v/>
      </c>
      <c r="CZ21" s="902" t="str">
        <f>IF(CS21="","",IF(AND(CX21=$CX$41,CS21=$CS$47),'Factors emissió OCCC'!$F$62,IF(AND(CX21=$CX$41,CS21=$CS$48),'Factors emissió OCCC'!$F$63,IF(AND(CX21=$CX$41,CS21=$CS$49),'Factors emissió OCCC'!$F$64,IF(AND(CX21=$CX$41,CS21=$CS$50),'Factors emissió OCCC'!$F$65,IF(AND(CX21=$CX$41,CS21=$CS$51),'Factors emissió OCCC'!$F$66,IF(AND(CX21=$CX$41,CS21=$CS$52),'Factors emissió OCCC'!$F$67,IF(AND(CX21=$CX$41,CS21=$CS$53),'Factors emissió OCCC'!$F$68,IF(AND(CX21=$CX$41,CS21=$CS$54),'Factors emissió OCCC'!$F$69,IF(AND(CX21=$CX$41,CS21=$CS$55),"Indiqueu factor d'emissió","")
)))))))))</f>
        <v/>
      </c>
      <c r="DA21" s="534" t="str">
        <f t="shared" si="33"/>
        <v>Indiqueu tipus de combustió</v>
      </c>
      <c r="DB21" s="218" t="str">
        <f t="shared" si="34"/>
        <v>0,00000000</v>
      </c>
      <c r="DC21" s="218" t="s">
        <v>1073</v>
      </c>
      <c r="DD21" s="537"/>
      <c r="DE21" s="534" t="str">
        <f>IF(CS21="","",IF(AND(DD21=$DD$40,CS21=$CS$47),'Factors emissió OCCC'!$G$62,IF(AND(DD21=$DD$40,CS21=$CS$48),'Factors emissió OCCC'!$G$63,IF(AND(DD21=$DD$40,CS21=$CS$49),'Factors emissió OCCC'!$G$64,IF(AND(DD21=$DD$40,CS21=$CS$50),'Factors emissió OCCC'!$G$65,IF(AND(DD21=$DD$40,CS21=$CS$51),'Factors emissió OCCC'!$G$66,IF(AND(DD21=$DD$40,CS21=$CS$52),'Factors emissió OCCC'!$G$67,IF(AND(DD21=$DD$40,CS21=$CS$53),'Factors emissió OCCC'!$G$68,IF(AND(DD21=$DD$40,CS21=$CS$54),'Factors emissió OCCC'!$G$69,IF(AND(DD21=$DD$40,CS21=$CS$55),"Indiqueu factor d'emissió",""))))))))))</f>
        <v/>
      </c>
      <c r="DF21" s="534" t="str">
        <f>IF(CS21="","",IF(AND(DD21=$DD$41,CS21=$CS$47),'Factors emissió OCCC'!$H$62,IF(AND(DD21=$DD$41,CS21=$CS$48),'Factors emissió OCCC'!$H$63,IF(AND(DD21=$DD$41,CS21=$CS$49),'Factors emissió OCCC'!$H$64,IF(AND(DD21=$DD$41,CS21=$CS$50),'Factors emissió OCCC'!$H$65,IF(AND(DD21=$DD$41,CS21=$CS$51),'Factors emissió OCCC'!$H$66,IF(AND(DD21=$DD$41,CS21=$CS$52),'Factors emissió OCCC'!$H$67,IF(AND(DD21=$DD$41,CS21=$CS$53),'Factors emissió OCCC'!$H$68,IF(AND(DD21=$DD$41,CS21=$CS$54),'Factors emissió OCCC'!$H$69,IF(AND(DD21=$DD$41,CS21=$CS$55),"Indiqueu factor d'emissió",""))))))))))</f>
        <v/>
      </c>
      <c r="DG21" s="534" t="str">
        <f t="shared" si="35"/>
        <v>Indiqueu tipus de combustió</v>
      </c>
      <c r="DH21" s="218" t="str">
        <f t="shared" si="1"/>
        <v>0,00000000</v>
      </c>
      <c r="DI21" s="350" t="s">
        <v>1073</v>
      </c>
      <c r="DJ21" s="903" t="str">
        <f t="shared" si="36"/>
        <v>OCCC</v>
      </c>
      <c r="DK21" s="221"/>
      <c r="DM21" s="1435"/>
    </row>
    <row r="22" spans="2:117" ht="75.900000000000006" customHeight="1" x14ac:dyDescent="0.25">
      <c r="B22" s="47"/>
      <c r="C22" s="214" t="s">
        <v>75</v>
      </c>
      <c r="D22" s="522"/>
      <c r="E22" s="215"/>
      <c r="F22" s="216"/>
      <c r="G22" s="521" t="str">
        <f>IF(E22=0,"",IF(E22="Nm3",'Factors emissió OCCC'!$D$7,'Factors emissió OCCC'!$H$7))</f>
        <v/>
      </c>
      <c r="H22" s="521" t="str">
        <f>IF(D22="","Indiqueu tipus de combustió a columna D",IF(E22=0,"",IF(AND(E22="Nm3",D22=$D$42),'Factors emissió OCCC'!$M$7,IF(AND(E22="kWh",D22=$D$42),'Factors emissió OCCC'!$Q$7,IF(AND(E22="Nm3",D22=$D$43),'Factors emissió OCCC'!$S$7,IF(AND(E22="kWh",D22=$D$43),'Factors emissió OCCC'!$W$7))))))</f>
        <v>Indiqueu tipus de combustió a columna D</v>
      </c>
      <c r="I22" s="521" t="str">
        <f>IF(E22=0,"",IF(E22="Nm3",'Factors emissió OCCC'!$Y$7,'Factors emissió OCCC'!$AC$7))</f>
        <v/>
      </c>
      <c r="J22" s="524" t="str">
        <f t="shared" si="2"/>
        <v>0,00000000</v>
      </c>
      <c r="K22" s="524" t="str">
        <f t="shared" si="3"/>
        <v>0,00000000</v>
      </c>
      <c r="L22" s="524" t="str">
        <f t="shared" si="4"/>
        <v>0,00000000</v>
      </c>
      <c r="M22" s="218" t="s">
        <v>1073</v>
      </c>
      <c r="N22" s="519"/>
      <c r="O22" s="216"/>
      <c r="P22" s="217" t="str">
        <f>IF(N22=0,"",IF(N22="kg",'Factors emissió OCCC'!$D$8,IF(N22="bombones",'Factors emissió OCCC'!$F$8,'Factors emissió OCCC'!$H$8)))</f>
        <v/>
      </c>
      <c r="Q22" s="573"/>
      <c r="R22" s="573"/>
      <c r="S22" s="218" t="str">
        <f t="shared" si="5"/>
        <v>0,00000000</v>
      </c>
      <c r="T22" s="524" t="str">
        <f t="shared" si="6"/>
        <v>0,00000000</v>
      </c>
      <c r="U22" s="524" t="str">
        <f t="shared" si="7"/>
        <v>0,00000000</v>
      </c>
      <c r="V22" s="218" t="s">
        <v>1073</v>
      </c>
      <c r="W22" s="241"/>
      <c r="X22" s="241"/>
      <c r="Y22" s="215"/>
      <c r="Z22" s="216"/>
      <c r="AA22" s="217" t="str">
        <f>IF(Y22=0,"",IF(Y22="kg",'Factors emissió OCCC'!$D$9,IF(Y22="bombones",'Factors emissió OCCC'!$F$9,'Factors emissió OCCC'!$H$9)))</f>
        <v/>
      </c>
      <c r="AB22" s="573"/>
      <c r="AC22" s="573"/>
      <c r="AD22" s="218" t="str">
        <f t="shared" si="8"/>
        <v>0,00000000</v>
      </c>
      <c r="AE22" s="524" t="str">
        <f t="shared" si="9"/>
        <v>0,00000000</v>
      </c>
      <c r="AF22" s="524" t="str">
        <f t="shared" si="10"/>
        <v>0,00000000</v>
      </c>
      <c r="AG22" s="218" t="s">
        <v>1073</v>
      </c>
      <c r="AH22" s="241"/>
      <c r="AI22" s="241"/>
      <c r="AJ22" s="215"/>
      <c r="AK22" s="216"/>
      <c r="AL22" s="217" t="str">
        <f>IF(AJ22=0,"",IF(AJ22="l",'Factors emissió OCCC'!$D$10,'Factors emissió OCCC'!$H$10))</f>
        <v/>
      </c>
      <c r="AM22" s="521" t="str">
        <f>IF(D22="","Indiqueu tipus de combustió a columna D",IF(AK22=0,"",IF(AND(AJ22="l",D22=$D$42),'Factors emissió OCCC'!$M$8,IF(AND(AJ22="kWh",D22=$D$42),'Factors emissió OCCC'!$Q$8,IF(AND(AJ22="l",D22=$D$43),'Factors emissió OCCC'!$S$8,IF(AND(AJ22="kWh",D22=$D$43),'Factors emissió OCCC'!$W$8))))))</f>
        <v>Indiqueu tipus de combustió a columna D</v>
      </c>
      <c r="AN22" s="521" t="str">
        <f>IF(AJ22=0,"",IF(AJ22="l",'Factors emissió OCCC'!$Y$8,'Factors emissió OCCC'!$AC$8))</f>
        <v/>
      </c>
      <c r="AO22" s="218" t="str">
        <f t="shared" si="11"/>
        <v>0,00000000</v>
      </c>
      <c r="AP22" s="524" t="str">
        <f t="shared" si="12"/>
        <v>0,00000000</v>
      </c>
      <c r="AQ22" s="524" t="str">
        <f t="shared" si="13"/>
        <v>0,00000000</v>
      </c>
      <c r="AR22" s="218" t="s">
        <v>1073</v>
      </c>
      <c r="AS22" s="215"/>
      <c r="AT22" s="216"/>
      <c r="AU22" s="217" t="str">
        <f>IF(AS22=0,"",IF(AS22="kg",'Factors emissió OCCC'!$D$11,'Factors emissió OCCC'!$H$11))</f>
        <v/>
      </c>
      <c r="AV22" s="521" t="str">
        <f>IF(D22="","Indiqueu tipus de combustió a columna D",IF(AS22=0,"",IF(AND(AS22="kg",D22=$D$42),'Factors emissió OCCC'!$M$9,IF(AND(AS22="kWh",D22=$D$42),'Factors emissió OCCC'!$Q$9,IF(AND(AS22="kg",D22=$D$43),'Factors emissió OCCC'!$S$9,IF(AND(AS22="kWh",D22=$D$43),'Factors emissió OCCC'!$W$9))))))</f>
        <v>Indiqueu tipus de combustió a columna D</v>
      </c>
      <c r="AW22" s="521" t="str">
        <f>IF(AS22=0,"",IF(AS22="kg",'Factors emissió OCCC'!$Y$9,'Factors emissió OCCC'!$AC$9))</f>
        <v/>
      </c>
      <c r="AX22" s="218" t="str">
        <f t="shared" si="14"/>
        <v>0,00000000</v>
      </c>
      <c r="AY22" s="524" t="str">
        <f t="shared" si="15"/>
        <v>0,00000000</v>
      </c>
      <c r="AZ22" s="524" t="str">
        <f t="shared" si="16"/>
        <v>0,00000000</v>
      </c>
      <c r="BA22" s="218" t="s">
        <v>1073</v>
      </c>
      <c r="BB22" s="215"/>
      <c r="BC22" s="216"/>
      <c r="BD22" s="217" t="str">
        <f>IF(BB22=0,"",IF(BB22="kg",'Factors emissió OCCC'!$D$12,IF(BB22="kWh",'Factors emissió OCCC'!$H$12,'Factors emissió OCCC'!$F$12)))</f>
        <v/>
      </c>
      <c r="BE22" s="521" t="str">
        <f>IF(D22="","Indiqueu tipus de combustió a columna D",IF(BB22=0,"",IF(AND(BB22="kg",D22=$D$42),'Factors emissió OCCC'!$M$10,IF(AND(BB22="kWh",D22=$D$42),'Factors emissió OCCC'!$Q$10,IF(AND(BB22="l",D22=$D$42),'Factors emissió OCCC'!$O$10,IF(AND(BB22="kg",D22=$D$43),'Factors emissió OCCC'!$S$10,IF(AND(BB22="kWh",D22=$D$43),'Factors emissió OCCC'!$W$10,IF(AND(BB22="l",D22=$D$43),'Factors emissió OCCC'!$U$10))))))))</f>
        <v>Indiqueu tipus de combustió a columna D</v>
      </c>
      <c r="BF22" s="521" t="str">
        <f>IF(BB22=0,"",IF(BB22="kg",'Factors emissió OCCC'!$Y$10,IF(BB22="kWh",'Factors emissió OCCC'!$AC$10,'Factors emissió OCCC'!$AA$10)))</f>
        <v/>
      </c>
      <c r="BG22" s="218" t="str">
        <f t="shared" si="17"/>
        <v>0,00000000</v>
      </c>
      <c r="BH22" s="524" t="str">
        <f t="shared" si="18"/>
        <v>0,00000000</v>
      </c>
      <c r="BI22" s="524" t="str">
        <f t="shared" si="19"/>
        <v>0,00000000</v>
      </c>
      <c r="BJ22" s="218" t="s">
        <v>1073</v>
      </c>
      <c r="BK22" s="215"/>
      <c r="BL22" s="216"/>
      <c r="BM22" s="217" t="str">
        <f>IF(BK22=0,"",IF(BK22="kg",'Factors emissió OCCC'!$D$13,'Factors emissió OCCC'!$H$13))</f>
        <v/>
      </c>
      <c r="BN22" s="521" t="str">
        <f>IF(D22="","Indiqueu tipus de combustió a columna D",IF(BK22=0,"",IF(AND(BK22="kg",D22=$D$42),'Factors emissió OCCC'!$M$11,IF(AND(BK22="kg",D22=$D$43),'Factors emissió OCCC'!$S$11,IF(AND(BK22="kWh",D22=$D$42),'Factors emissió OCCC'!$Q$11,IF(AND(BK22="kWh",D22=$D$43),'Factors emissió OCCC'!$W$11))))))</f>
        <v>Indiqueu tipus de combustió a columna D</v>
      </c>
      <c r="BO22" s="521" t="str">
        <f>IF(BK22=0,"",IF(BK22="kg",'Factors emissió OCCC'!$Y$11,'Factors emissió OCCC'!$AC$11))</f>
        <v/>
      </c>
      <c r="BP22" s="218" t="str">
        <f t="shared" si="20"/>
        <v>0,00000000</v>
      </c>
      <c r="BQ22" s="524" t="str">
        <f t="shared" si="21"/>
        <v>0,00000000</v>
      </c>
      <c r="BR22" s="524" t="str">
        <f t="shared" si="22"/>
        <v>0,00000000</v>
      </c>
      <c r="BS22" s="218" t="s">
        <v>1073</v>
      </c>
      <c r="BT22" s="215"/>
      <c r="BU22" s="216"/>
      <c r="BV22" s="217" t="str">
        <f>IF(BT22=0,"",IF(BT22="kg",'Factors emissió OCCC'!$D$14,'Factors emissió OCCC'!$H$14))</f>
        <v/>
      </c>
      <c r="BW22" s="521" t="str">
        <f>IF(D22="","Indiqueu tipus de combustió a columna D",IF(BT22=0,"",IF(AND(BT22="kg",D22=$D$42),'Factors emissió OCCC'!$M$12,IF(AND(BT22="kg",D22=$D$43),'Factors emissió OCCC'!$S$12,IF(AND(BT22="kWh",D22=$D$42),'Factors emissió OCCC'!$Q$12,IF(AND(BT22="kWh",D22=$D$43),'Factors emissió OCCC'!$W$12))))))</f>
        <v>Indiqueu tipus de combustió a columna D</v>
      </c>
      <c r="BX22" s="521" t="str">
        <f>IF(BT22=0,"",IF(BT22="kg",'Factors emissió OCCC'!$Y$12,'Factors emissió OCCC'!$AC$12))</f>
        <v/>
      </c>
      <c r="BY22" s="218" t="str">
        <f t="shared" si="23"/>
        <v>0,00000000</v>
      </c>
      <c r="BZ22" s="524" t="str">
        <f t="shared" si="24"/>
        <v>0,00000000</v>
      </c>
      <c r="CA22" s="524" t="str">
        <f t="shared" si="25"/>
        <v>0,00000000</v>
      </c>
      <c r="CB22" s="218" t="s">
        <v>1073</v>
      </c>
      <c r="CC22" s="215"/>
      <c r="CD22" s="216"/>
      <c r="CE22" s="217" t="str">
        <f>IF(CC22=0,"",IF(CC22="kg",'Factors emissió OCCC'!$D$15,'Factors emissió OCCC'!$H$15))</f>
        <v/>
      </c>
      <c r="CF22" s="521" t="str">
        <f>IF(D22="","Indiqueu tipus de combustió a columna D",IF(CC22=0,"",IF(AND(CC22="kg",D22=$D$42),'Factors emissió OCCC'!$M$13,IF(AND(CC22="kg",D22=$D$43),'Factors emissió OCCC'!$S$13,IF(AND(CC22="kWh",D22=$D$42),'Factors emissió OCCC'!$Q$13,IF(AND(CC22="kWh",D22=$D$43),'Factors emissió OCCC'!$W$13))))))</f>
        <v>Indiqueu tipus de combustió a columna D</v>
      </c>
      <c r="CG22" s="521" t="str">
        <f>IF(CC22=0,"",IF(CC22="kg",'Factors emissió OCCC'!$Y$13,'Factors emissió OCCC'!$AC$13))</f>
        <v/>
      </c>
      <c r="CH22" s="218" t="str">
        <f t="shared" si="26"/>
        <v>0,00000000</v>
      </c>
      <c r="CI22" s="524" t="str">
        <f t="shared" si="27"/>
        <v>0,00000000</v>
      </c>
      <c r="CJ22" s="524" t="str">
        <f t="shared" si="28"/>
        <v>0,00000000</v>
      </c>
      <c r="CK22" s="218" t="s">
        <v>1073</v>
      </c>
      <c r="CL22" s="527">
        <f t="shared" si="29"/>
        <v>0</v>
      </c>
      <c r="CM22" s="527">
        <f t="shared" si="30"/>
        <v>0</v>
      </c>
      <c r="CN22" s="527">
        <f t="shared" si="31"/>
        <v>0</v>
      </c>
      <c r="CO22" s="220" t="str">
        <f t="shared" si="32"/>
        <v>OCCC</v>
      </c>
      <c r="CP22" s="335"/>
      <c r="CQ22" s="337"/>
      <c r="CR22" s="216"/>
      <c r="CS22" s="219"/>
      <c r="CT22" s="534" t="str">
        <f>IF(CS22="","",IF(CS22=$CS$47,'Factors emissió OCCC'!$D$62,IF(CS22=$CS$48,'Factors emissió OCCC'!$D$63,IF(CS22=$CS$49,'Factors emissió OCCC'!$D$64,IF(CS22=$CS$50,'Factors emissió OCCC'!$D$65,IF(CS22=$CS$51,'Factors emissió OCCC'!$D$66,IF(CS22=$CS$52,'Factors emissió OCCC'!$D$67,IF(CS22=$CS$53,'Factors emissió OCCC'!$D$68,IF(CS22=$CS$54,'Factors emissió OCCC'!$D$69,"Indiqueu factor d'emissió")))))))))</f>
        <v/>
      </c>
      <c r="CU22" s="535" t="str">
        <f t="shared" si="0"/>
        <v/>
      </c>
      <c r="CV22" s="218" t="str">
        <f t="shared" si="37"/>
        <v>0,00000000</v>
      </c>
      <c r="CW22" s="241"/>
      <c r="CX22" s="899"/>
      <c r="CY22" s="902" t="str">
        <f>IF(CS22="","",IF(AND(CX22=$CX$40,CS22=$CS$47),'Factors emissió OCCC'!$E$62,IF(AND(CX22=$CX$40,CS22=$CS$48),'Factors emissió OCCC'!$E$63,IF(AND(CX22=$CX$40,CS22=$CS$49),'Factors emissió OCCC'!$E$64,IF(AND(CX22=$CX$40,CS22=$CS$50),'Factors emissió OCCC'!$E$65,IF(AND(CX22=$CX$40,CS22=$CS$51),'Factors emissió OCCC'!$E$66,IF(AND(CX22=$CX$40,CS22=$CS$52),'Factors emissió OCCC'!$E$67,IF(AND(CX22=$CX$40,CS22=$CS$53),'Factors emissió OCCC'!$E$68,IF(AND(CX22=$CX$40,CS22=$CS$54),'Factors emissió OCCC'!$E$69,IF(AND(CX22=$CX$40,CS22=$CS$55),"Indiqueu factor d'emissió",""))))))))))</f>
        <v/>
      </c>
      <c r="CZ22" s="902" t="str">
        <f>IF(CS22="","",IF(AND(CX22=$CX$41,CS22=$CS$47),'Factors emissió OCCC'!$F$62,IF(AND(CX22=$CX$41,CS22=$CS$48),'Factors emissió OCCC'!$F$63,IF(AND(CX22=$CX$41,CS22=$CS$49),'Factors emissió OCCC'!$F$64,IF(AND(CX22=$CX$41,CS22=$CS$50),'Factors emissió OCCC'!$F$65,IF(AND(CX22=$CX$41,CS22=$CS$51),'Factors emissió OCCC'!$F$66,IF(AND(CX22=$CX$41,CS22=$CS$52),'Factors emissió OCCC'!$F$67,IF(AND(CX22=$CX$41,CS22=$CS$53),'Factors emissió OCCC'!$F$68,IF(AND(CX22=$CX$41,CS22=$CS$54),'Factors emissió OCCC'!$F$69,IF(AND(CX22=$CX$41,CS22=$CS$55),"Indiqueu factor d'emissió","")
)))))))))</f>
        <v/>
      </c>
      <c r="DA22" s="534" t="str">
        <f t="shared" si="33"/>
        <v>Indiqueu tipus de combustió</v>
      </c>
      <c r="DB22" s="218" t="str">
        <f t="shared" si="34"/>
        <v>0,00000000</v>
      </c>
      <c r="DC22" s="218" t="s">
        <v>1073</v>
      </c>
      <c r="DD22" s="537"/>
      <c r="DE22" s="534" t="str">
        <f>IF(CS22="","",IF(AND(DD22=$DD$40,CS22=$CS$47),'Factors emissió OCCC'!$G$62,IF(AND(DD22=$DD$40,CS22=$CS$48),'Factors emissió OCCC'!$G$63,IF(AND(DD22=$DD$40,CS22=$CS$49),'Factors emissió OCCC'!$G$64,IF(AND(DD22=$DD$40,CS22=$CS$50),'Factors emissió OCCC'!$G$65,IF(AND(DD22=$DD$40,CS22=$CS$51),'Factors emissió OCCC'!$G$66,IF(AND(DD22=$DD$40,CS22=$CS$52),'Factors emissió OCCC'!$G$67,IF(AND(DD22=$DD$40,CS22=$CS$53),'Factors emissió OCCC'!$G$68,IF(AND(DD22=$DD$40,CS22=$CS$54),'Factors emissió OCCC'!$G$69,IF(AND(DD22=$DD$40,CS22=$CS$55),"Indiqueu factor d'emissió",""))))))))))</f>
        <v/>
      </c>
      <c r="DF22" s="534" t="str">
        <f>IF(CS22="","",IF(AND(DD22=$DD$41,CS22=$CS$47),'Factors emissió OCCC'!$H$62,IF(AND(DD22=$DD$41,CS22=$CS$48),'Factors emissió OCCC'!$H$63,IF(AND(DD22=$DD$41,CS22=$CS$49),'Factors emissió OCCC'!$H$64,IF(AND(DD22=$DD$41,CS22=$CS$50),'Factors emissió OCCC'!$H$65,IF(AND(DD22=$DD$41,CS22=$CS$51),'Factors emissió OCCC'!$H$66,IF(AND(DD22=$DD$41,CS22=$CS$52),'Factors emissió OCCC'!$H$67,IF(AND(DD22=$DD$41,CS22=$CS$53),'Factors emissió OCCC'!$H$68,IF(AND(DD22=$DD$41,CS22=$CS$54),'Factors emissió OCCC'!$H$69,IF(AND(DD22=$DD$41,CS22=$CS$55),"Indiqueu factor d'emissió",""))))))))))</f>
        <v/>
      </c>
      <c r="DG22" s="534" t="str">
        <f t="shared" si="35"/>
        <v>Indiqueu tipus de combustió</v>
      </c>
      <c r="DH22" s="218" t="str">
        <f t="shared" si="1"/>
        <v>0,00000000</v>
      </c>
      <c r="DI22" s="350" t="s">
        <v>1073</v>
      </c>
      <c r="DJ22" s="903" t="str">
        <f t="shared" si="36"/>
        <v>OCCC</v>
      </c>
      <c r="DK22" s="221"/>
      <c r="DM22" s="1415" t="s">
        <v>980</v>
      </c>
    </row>
    <row r="23" spans="2:117" ht="75.900000000000006" customHeight="1" outlineLevel="1" x14ac:dyDescent="0.25">
      <c r="B23" s="47"/>
      <c r="C23" s="214" t="s">
        <v>76</v>
      </c>
      <c r="D23" s="522"/>
      <c r="E23" s="215"/>
      <c r="F23" s="216"/>
      <c r="G23" s="521" t="str">
        <f>IF(E23=0,"",IF(E23="Nm3",'Factors emissió OCCC'!$D$7,'Factors emissió OCCC'!$H$7))</f>
        <v/>
      </c>
      <c r="H23" s="521" t="str">
        <f>IF(D23="","Indiqueu tipus de combustió a columna D",IF(E23=0,"",IF(AND(E23="Nm3",D23=$D$42),'Factors emissió OCCC'!$M$7,IF(AND(E23="kWh",D23=$D$42),'Factors emissió OCCC'!$Q$7,IF(AND(E23="Nm3",D23=$D$43),'Factors emissió OCCC'!$S$7,IF(AND(E23="kWh",D23=$D$43),'Factors emissió OCCC'!$W$7))))))</f>
        <v>Indiqueu tipus de combustió a columna D</v>
      </c>
      <c r="I23" s="521" t="str">
        <f>IF(E23=0,"",IF(E23="Nm3",'Factors emissió OCCC'!$Y$7,'Factors emissió OCCC'!$AC$7))</f>
        <v/>
      </c>
      <c r="J23" s="524" t="str">
        <f t="shared" si="2"/>
        <v>0,00000000</v>
      </c>
      <c r="K23" s="524" t="str">
        <f t="shared" si="3"/>
        <v>0,00000000</v>
      </c>
      <c r="L23" s="524" t="str">
        <f t="shared" si="4"/>
        <v>0,00000000</v>
      </c>
      <c r="M23" s="218" t="s">
        <v>1073</v>
      </c>
      <c r="N23" s="519"/>
      <c r="O23" s="216"/>
      <c r="P23" s="217" t="str">
        <f>IF(N23=0,"",IF(N23="kg",'Factors emissió OCCC'!$D$8,IF(N23="bombones",'Factors emissió OCCC'!$F$8,'Factors emissió OCCC'!$H$8)))</f>
        <v/>
      </c>
      <c r="Q23" s="573"/>
      <c r="R23" s="573"/>
      <c r="S23" s="218" t="str">
        <f t="shared" si="5"/>
        <v>0,00000000</v>
      </c>
      <c r="T23" s="524" t="str">
        <f t="shared" si="6"/>
        <v>0,00000000</v>
      </c>
      <c r="U23" s="524" t="str">
        <f t="shared" si="7"/>
        <v>0,00000000</v>
      </c>
      <c r="V23" s="218" t="s">
        <v>1073</v>
      </c>
      <c r="W23" s="241"/>
      <c r="X23" s="241"/>
      <c r="Y23" s="215"/>
      <c r="Z23" s="216"/>
      <c r="AA23" s="217" t="str">
        <f>IF(Y23=0,"",IF(Y23="kg",'Factors emissió OCCC'!$D$9,IF(Y23="bombones",'Factors emissió OCCC'!$F$9,'Factors emissió OCCC'!$H$9)))</f>
        <v/>
      </c>
      <c r="AB23" s="573"/>
      <c r="AC23" s="573"/>
      <c r="AD23" s="218" t="str">
        <f t="shared" si="8"/>
        <v>0,00000000</v>
      </c>
      <c r="AE23" s="524" t="str">
        <f t="shared" si="9"/>
        <v>0,00000000</v>
      </c>
      <c r="AF23" s="524" t="str">
        <f t="shared" si="10"/>
        <v>0,00000000</v>
      </c>
      <c r="AG23" s="218" t="s">
        <v>1073</v>
      </c>
      <c r="AH23" s="241"/>
      <c r="AI23" s="241"/>
      <c r="AJ23" s="215"/>
      <c r="AK23" s="216"/>
      <c r="AL23" s="217" t="str">
        <f>IF(AJ23=0,"",IF(AJ23="l",'Factors emissió OCCC'!$D$10,'Factors emissió OCCC'!$H$10))</f>
        <v/>
      </c>
      <c r="AM23" s="521" t="str">
        <f>IF(D23="","Indiqueu tipus de combustió a columna D",IF(AK23=0,"",IF(AND(AJ23="l",D23=$D$42),'Factors emissió OCCC'!$M$8,IF(AND(AJ23="kWh",D23=$D$42),'Factors emissió OCCC'!$Q$8,IF(AND(AJ23="l",D23=$D$43),'Factors emissió OCCC'!$S$8,IF(AND(AJ23="kWh",D23=$D$43),'Factors emissió OCCC'!$W$8))))))</f>
        <v>Indiqueu tipus de combustió a columna D</v>
      </c>
      <c r="AN23" s="521" t="str">
        <f>IF(AJ23=0,"",IF(AJ23="l",'Factors emissió OCCC'!$Y$8,'Factors emissió OCCC'!$AC$8))</f>
        <v/>
      </c>
      <c r="AO23" s="218" t="str">
        <f t="shared" si="11"/>
        <v>0,00000000</v>
      </c>
      <c r="AP23" s="524" t="str">
        <f t="shared" si="12"/>
        <v>0,00000000</v>
      </c>
      <c r="AQ23" s="524" t="str">
        <f t="shared" si="13"/>
        <v>0,00000000</v>
      </c>
      <c r="AR23" s="218" t="s">
        <v>1073</v>
      </c>
      <c r="AS23" s="215"/>
      <c r="AT23" s="216"/>
      <c r="AU23" s="217" t="str">
        <f>IF(AS23=0,"",IF(AS23="kg",'Factors emissió OCCC'!$D$11,'Factors emissió OCCC'!$H$11))</f>
        <v/>
      </c>
      <c r="AV23" s="521" t="str">
        <f>IF(D23="","Indiqueu tipus de combustió a columna D",IF(AS23=0,"",IF(AND(AS23="kg",D23=$D$42),'Factors emissió OCCC'!$M$9,IF(AND(AS23="kWh",D23=$D$42),'Factors emissió OCCC'!$Q$9,IF(AND(AS23="kg",D23=$D$43),'Factors emissió OCCC'!$S$9,IF(AND(AS23="kWh",D23=$D$43),'Factors emissió OCCC'!$W$9))))))</f>
        <v>Indiqueu tipus de combustió a columna D</v>
      </c>
      <c r="AW23" s="521" t="str">
        <f>IF(AS23=0,"",IF(AS23="kg",'Factors emissió OCCC'!$Y$9,'Factors emissió OCCC'!$AC$9))</f>
        <v/>
      </c>
      <c r="AX23" s="218" t="str">
        <f t="shared" si="14"/>
        <v>0,00000000</v>
      </c>
      <c r="AY23" s="524" t="str">
        <f t="shared" si="15"/>
        <v>0,00000000</v>
      </c>
      <c r="AZ23" s="524" t="str">
        <f t="shared" si="16"/>
        <v>0,00000000</v>
      </c>
      <c r="BA23" s="218" t="s">
        <v>1073</v>
      </c>
      <c r="BB23" s="215"/>
      <c r="BC23" s="216"/>
      <c r="BD23" s="217" t="str">
        <f>IF(BB23=0,"",IF(BB23="kg",'Factors emissió OCCC'!$D$12,IF(BB23="kWh",'Factors emissió OCCC'!$H$12,'Factors emissió OCCC'!$F$12)))</f>
        <v/>
      </c>
      <c r="BE23" s="521" t="str">
        <f>IF(D23="","Indiqueu tipus de combustió a columna D",IF(BB23=0,"",IF(AND(BB23="kg",D23=$D$42),'Factors emissió OCCC'!$M$10,IF(AND(BB23="kWh",D23=$D$42),'Factors emissió OCCC'!$Q$10,IF(AND(BB23="l",D23=$D$42),'Factors emissió OCCC'!$O$10,IF(AND(BB23="kg",D23=$D$43),'Factors emissió OCCC'!$S$10,IF(AND(BB23="kWh",D23=$D$43),'Factors emissió OCCC'!$W$10,IF(AND(BB23="l",D23=$D$43),'Factors emissió OCCC'!$U$10))))))))</f>
        <v>Indiqueu tipus de combustió a columna D</v>
      </c>
      <c r="BF23" s="521" t="str">
        <f>IF(BB23=0,"",IF(BB23="kg",'Factors emissió OCCC'!$Y$10,IF(BB23="kWh",'Factors emissió OCCC'!$AC$10,'Factors emissió OCCC'!$AA$10)))</f>
        <v/>
      </c>
      <c r="BG23" s="218" t="str">
        <f t="shared" si="17"/>
        <v>0,00000000</v>
      </c>
      <c r="BH23" s="524" t="str">
        <f t="shared" si="18"/>
        <v>0,00000000</v>
      </c>
      <c r="BI23" s="524" t="str">
        <f t="shared" si="19"/>
        <v>0,00000000</v>
      </c>
      <c r="BJ23" s="218" t="s">
        <v>1073</v>
      </c>
      <c r="BK23" s="215"/>
      <c r="BL23" s="216"/>
      <c r="BM23" s="217" t="str">
        <f>IF(BK23=0,"",IF(BK23="kg",'Factors emissió OCCC'!$D$13,'Factors emissió OCCC'!$H$13))</f>
        <v/>
      </c>
      <c r="BN23" s="521" t="str">
        <f>IF(D23="","Indiqueu tipus de combustió a columna D",IF(BK23=0,"",IF(AND(BK23="kg",D23=$D$42),'Factors emissió OCCC'!$M$11,IF(AND(BK23="kg",D23=$D$43),'Factors emissió OCCC'!$S$11,IF(AND(BK23="kWh",D23=$D$42),'Factors emissió OCCC'!$Q$11,IF(AND(BK23="kWh",D23=$D$43),'Factors emissió OCCC'!$W$11))))))</f>
        <v>Indiqueu tipus de combustió a columna D</v>
      </c>
      <c r="BO23" s="521" t="str">
        <f>IF(BK23=0,"",IF(BK23="kg",'Factors emissió OCCC'!$Y$11,'Factors emissió OCCC'!$AC$11))</f>
        <v/>
      </c>
      <c r="BP23" s="218" t="str">
        <f t="shared" si="20"/>
        <v>0,00000000</v>
      </c>
      <c r="BQ23" s="524" t="str">
        <f t="shared" si="21"/>
        <v>0,00000000</v>
      </c>
      <c r="BR23" s="524" t="str">
        <f t="shared" si="22"/>
        <v>0,00000000</v>
      </c>
      <c r="BS23" s="218" t="s">
        <v>1073</v>
      </c>
      <c r="BT23" s="215"/>
      <c r="BU23" s="216"/>
      <c r="BV23" s="217" t="str">
        <f>IF(BT23=0,"",IF(BT23="kg",'Factors emissió OCCC'!$D$14,'Factors emissió OCCC'!$H$14))</f>
        <v/>
      </c>
      <c r="BW23" s="521" t="str">
        <f>IF(D23="","Indiqueu tipus de combustió a columna D",IF(BT23=0,"",IF(AND(BT23="kg",D23=$D$42),'Factors emissió OCCC'!$M$12,IF(AND(BT23="kg",D23=$D$43),'Factors emissió OCCC'!$S$12,IF(AND(BT23="kWh",D23=$D$42),'Factors emissió OCCC'!$Q$12,IF(AND(BT23="kWh",D23=$D$43),'Factors emissió OCCC'!$W$12))))))</f>
        <v>Indiqueu tipus de combustió a columna D</v>
      </c>
      <c r="BX23" s="521" t="str">
        <f>IF(BT23=0,"",IF(BT23="kg",'Factors emissió OCCC'!$Y$12,'Factors emissió OCCC'!$AC$12))</f>
        <v/>
      </c>
      <c r="BY23" s="218" t="str">
        <f t="shared" si="23"/>
        <v>0,00000000</v>
      </c>
      <c r="BZ23" s="524" t="str">
        <f t="shared" si="24"/>
        <v>0,00000000</v>
      </c>
      <c r="CA23" s="524" t="str">
        <f t="shared" si="25"/>
        <v>0,00000000</v>
      </c>
      <c r="CB23" s="218" t="s">
        <v>1073</v>
      </c>
      <c r="CC23" s="215"/>
      <c r="CD23" s="216"/>
      <c r="CE23" s="217" t="str">
        <f>IF(CC23=0,"",IF(CC23="kg",'Factors emissió OCCC'!$D$15,'Factors emissió OCCC'!$H$15))</f>
        <v/>
      </c>
      <c r="CF23" s="521" t="str">
        <f>IF(D23="","Indiqueu tipus de combustió a columna D",IF(CC23=0,"",IF(AND(CC23="kg",D23=$D$42),'Factors emissió OCCC'!$M$13,IF(AND(CC23="kg",D23=$D$43),'Factors emissió OCCC'!$S$13,IF(AND(CC23="kWh",D23=$D$42),'Factors emissió OCCC'!$Q$13,IF(AND(CC23="kWh",D23=$D$43),'Factors emissió OCCC'!$W$13))))))</f>
        <v>Indiqueu tipus de combustió a columna D</v>
      </c>
      <c r="CG23" s="521" t="str">
        <f>IF(CC23=0,"",IF(CC23="kg",'Factors emissió OCCC'!$Y$13,'Factors emissió OCCC'!$AC$13))</f>
        <v/>
      </c>
      <c r="CH23" s="218" t="str">
        <f t="shared" si="26"/>
        <v>0,00000000</v>
      </c>
      <c r="CI23" s="524" t="str">
        <f t="shared" si="27"/>
        <v>0,00000000</v>
      </c>
      <c r="CJ23" s="524" t="str">
        <f t="shared" si="28"/>
        <v>0,00000000</v>
      </c>
      <c r="CK23" s="218" t="s">
        <v>1073</v>
      </c>
      <c r="CL23" s="527">
        <f t="shared" si="29"/>
        <v>0</v>
      </c>
      <c r="CM23" s="527">
        <f t="shared" si="30"/>
        <v>0</v>
      </c>
      <c r="CN23" s="527">
        <f t="shared" si="31"/>
        <v>0</v>
      </c>
      <c r="CO23" s="220" t="str">
        <f t="shared" si="32"/>
        <v>OCCC</v>
      </c>
      <c r="CP23" s="335"/>
      <c r="CQ23" s="337"/>
      <c r="CR23" s="216"/>
      <c r="CS23" s="219"/>
      <c r="CT23" s="534" t="str">
        <f>IF(CS23="","",IF(CS23=$CS$47,'Factors emissió OCCC'!$D$62,IF(CS23=$CS$48,'Factors emissió OCCC'!$D$63,IF(CS23=$CS$49,'Factors emissió OCCC'!$D$64,IF(CS23=$CS$50,'Factors emissió OCCC'!$D$65,IF(CS23=$CS$51,'Factors emissió OCCC'!$D$66,IF(CS23=$CS$52,'Factors emissió OCCC'!$D$67,IF(CS23=$CS$53,'Factors emissió OCCC'!$D$68,IF(CS23=$CS$54,'Factors emissió OCCC'!$D$69,"Indiqueu factor d'emissió")))))))))</f>
        <v/>
      </c>
      <c r="CU23" s="535" t="str">
        <f t="shared" si="0"/>
        <v/>
      </c>
      <c r="CV23" s="218" t="str">
        <f t="shared" si="37"/>
        <v>0,00000000</v>
      </c>
      <c r="CW23" s="241"/>
      <c r="CX23" s="899"/>
      <c r="CY23" s="902" t="str">
        <f>IF(CS23="","",IF(AND(CX23=$CX$40,CS23=$CS$47),'Factors emissió OCCC'!$E$62,IF(AND(CX23=$CX$40,CS23=$CS$48),'Factors emissió OCCC'!$E$63,IF(AND(CX23=$CX$40,CS23=$CS$49),'Factors emissió OCCC'!$E$64,IF(AND(CX23=$CX$40,CS23=$CS$50),'Factors emissió OCCC'!$E$65,IF(AND(CX23=$CX$40,CS23=$CS$51),'Factors emissió OCCC'!$E$66,IF(AND(CX23=$CX$40,CS23=$CS$52),'Factors emissió OCCC'!$E$67,IF(AND(CX23=$CX$40,CS23=$CS$53),'Factors emissió OCCC'!$E$68,IF(AND(CX23=$CX$40,CS23=$CS$54),'Factors emissió OCCC'!$E$69,IF(AND(CX23=$CX$40,CS23=$CS$55),"Indiqueu factor d'emissió",""))))))))))</f>
        <v/>
      </c>
      <c r="CZ23" s="902" t="str">
        <f>IF(CS23="","",IF(AND(CX23=$CX$41,CS23=$CS$47),'Factors emissió OCCC'!$F$62,IF(AND(CX23=$CX$41,CS23=$CS$48),'Factors emissió OCCC'!$F$63,IF(AND(CX23=$CX$41,CS23=$CS$49),'Factors emissió OCCC'!$F$64,IF(AND(CX23=$CX$41,CS23=$CS$50),'Factors emissió OCCC'!$F$65,IF(AND(CX23=$CX$41,CS23=$CS$51),'Factors emissió OCCC'!$F$66,IF(AND(CX23=$CX$41,CS23=$CS$52),'Factors emissió OCCC'!$F$67,IF(AND(CX23=$CX$41,CS23=$CS$53),'Factors emissió OCCC'!$F$68,IF(AND(CX23=$CX$41,CS23=$CS$54),'Factors emissió OCCC'!$F$69,IF(AND(CX23=$CX$41,CS23=$CS$55),"Indiqueu factor d'emissió","")
)))))))))</f>
        <v/>
      </c>
      <c r="DA23" s="534" t="str">
        <f t="shared" si="33"/>
        <v>Indiqueu tipus de combustió</v>
      </c>
      <c r="DB23" s="218" t="str">
        <f t="shared" si="34"/>
        <v>0,00000000</v>
      </c>
      <c r="DC23" s="218" t="s">
        <v>1073</v>
      </c>
      <c r="DD23" s="537"/>
      <c r="DE23" s="534" t="str">
        <f>IF(CS23="","",IF(AND(DD23=$DD$40,CS23=$CS$47),'Factors emissió OCCC'!$G$62,IF(AND(DD23=$DD$40,CS23=$CS$48),'Factors emissió OCCC'!$G$63,IF(AND(DD23=$DD$40,CS23=$CS$49),'Factors emissió OCCC'!$G$64,IF(AND(DD23=$DD$40,CS23=$CS$50),'Factors emissió OCCC'!$G$65,IF(AND(DD23=$DD$40,CS23=$CS$51),'Factors emissió OCCC'!$G$66,IF(AND(DD23=$DD$40,CS23=$CS$52),'Factors emissió OCCC'!$G$67,IF(AND(DD23=$DD$40,CS23=$CS$53),'Factors emissió OCCC'!$G$68,IF(AND(DD23=$DD$40,CS23=$CS$54),'Factors emissió OCCC'!$G$69,IF(AND(DD23=$DD$40,CS23=$CS$55),"Indiqueu factor d'emissió",""))))))))))</f>
        <v/>
      </c>
      <c r="DF23" s="534" t="str">
        <f>IF(CS23="","",IF(AND(DD23=$DD$41,CS23=$CS$47),'Factors emissió OCCC'!$H$62,IF(AND(DD23=$DD$41,CS23=$CS$48),'Factors emissió OCCC'!$H$63,IF(AND(DD23=$DD$41,CS23=$CS$49),'Factors emissió OCCC'!$H$64,IF(AND(DD23=$DD$41,CS23=$CS$50),'Factors emissió OCCC'!$H$65,IF(AND(DD23=$DD$41,CS23=$CS$51),'Factors emissió OCCC'!$H$66,IF(AND(DD23=$DD$41,CS23=$CS$52),'Factors emissió OCCC'!$H$67,IF(AND(DD23=$DD$41,CS23=$CS$53),'Factors emissió OCCC'!$H$68,IF(AND(DD23=$DD$41,CS23=$CS$54),'Factors emissió OCCC'!$H$69,IF(AND(DD23=$DD$41,CS23=$CS$55),"Indiqueu factor d'emissió",""))))))))))</f>
        <v/>
      </c>
      <c r="DG23" s="534" t="str">
        <f t="shared" si="35"/>
        <v>Indiqueu tipus de combustió</v>
      </c>
      <c r="DH23" s="218" t="str">
        <f t="shared" si="1"/>
        <v>0,00000000</v>
      </c>
      <c r="DI23" s="350" t="s">
        <v>1073</v>
      </c>
      <c r="DJ23" s="903" t="str">
        <f t="shared" si="36"/>
        <v>OCCC</v>
      </c>
      <c r="DK23" s="221"/>
      <c r="DM23" s="1415"/>
    </row>
    <row r="24" spans="2:117" ht="75.900000000000006" customHeight="1" outlineLevel="1" x14ac:dyDescent="0.25">
      <c r="B24" s="47"/>
      <c r="C24" s="214" t="s">
        <v>77</v>
      </c>
      <c r="D24" s="522"/>
      <c r="E24" s="215"/>
      <c r="F24" s="216"/>
      <c r="G24" s="521" t="str">
        <f>IF(E24=0,"",IF(E24="Nm3",'Factors emissió OCCC'!$D$7,'Factors emissió OCCC'!$H$7))</f>
        <v/>
      </c>
      <c r="H24" s="521" t="str">
        <f>IF(D24="","Indiqueu tipus de combustió a columna D",IF(E24=0,"",IF(AND(E24="Nm3",D24=$D$42),'Factors emissió OCCC'!$M$7,IF(AND(E24="kWh",D24=$D$42),'Factors emissió OCCC'!$Q$7,IF(AND(E24="Nm3",D24=$D$43),'Factors emissió OCCC'!$S$7,IF(AND(E24="kWh",D24=$D$43),'Factors emissió OCCC'!$W$7))))))</f>
        <v>Indiqueu tipus de combustió a columna D</v>
      </c>
      <c r="I24" s="521" t="str">
        <f>IF(E24=0,"",IF(E24="Nm3",'Factors emissió OCCC'!$Y$7,'Factors emissió OCCC'!$AC$7))</f>
        <v/>
      </c>
      <c r="J24" s="524" t="str">
        <f t="shared" si="2"/>
        <v>0,00000000</v>
      </c>
      <c r="K24" s="524" t="str">
        <f t="shared" si="3"/>
        <v>0,00000000</v>
      </c>
      <c r="L24" s="524" t="str">
        <f t="shared" si="4"/>
        <v>0,00000000</v>
      </c>
      <c r="M24" s="218" t="s">
        <v>1073</v>
      </c>
      <c r="N24" s="519"/>
      <c r="O24" s="216"/>
      <c r="P24" s="217" t="str">
        <f>IF(N24=0,"",IF(N24="kg",'Factors emissió OCCC'!$D$8,IF(N24="bombones",'Factors emissió OCCC'!$F$8,'Factors emissió OCCC'!$H$8)))</f>
        <v/>
      </c>
      <c r="Q24" s="573"/>
      <c r="R24" s="573"/>
      <c r="S24" s="218" t="str">
        <f t="shared" si="5"/>
        <v>0,00000000</v>
      </c>
      <c r="T24" s="524" t="str">
        <f t="shared" si="6"/>
        <v>0,00000000</v>
      </c>
      <c r="U24" s="524" t="str">
        <f t="shared" si="7"/>
        <v>0,00000000</v>
      </c>
      <c r="V24" s="218" t="s">
        <v>1073</v>
      </c>
      <c r="W24" s="241"/>
      <c r="X24" s="241"/>
      <c r="Y24" s="215"/>
      <c r="Z24" s="216"/>
      <c r="AA24" s="217" t="str">
        <f>IF(Y24=0,"",IF(Y24="kg",'Factors emissió OCCC'!$D$9,IF(Y24="bombones",'Factors emissió OCCC'!$F$9,'Factors emissió OCCC'!$H$9)))</f>
        <v/>
      </c>
      <c r="AB24" s="573"/>
      <c r="AC24" s="573"/>
      <c r="AD24" s="218" t="str">
        <f t="shared" si="8"/>
        <v>0,00000000</v>
      </c>
      <c r="AE24" s="524" t="str">
        <f t="shared" si="9"/>
        <v>0,00000000</v>
      </c>
      <c r="AF24" s="524" t="str">
        <f t="shared" si="10"/>
        <v>0,00000000</v>
      </c>
      <c r="AG24" s="218" t="s">
        <v>1073</v>
      </c>
      <c r="AH24" s="241"/>
      <c r="AI24" s="241"/>
      <c r="AJ24" s="215"/>
      <c r="AK24" s="216"/>
      <c r="AL24" s="217" t="str">
        <f>IF(AJ24=0,"",IF(AJ24="l",'Factors emissió OCCC'!$D$10,'Factors emissió OCCC'!$H$10))</f>
        <v/>
      </c>
      <c r="AM24" s="521" t="str">
        <f>IF(D24="","Indiqueu tipus de combustió a columna D",IF(AK24=0,"",IF(AND(AJ24="l",D24=$D$42),'Factors emissió OCCC'!$M$8,IF(AND(AJ24="kWh",D24=$D$42),'Factors emissió OCCC'!$Q$8,IF(AND(AJ24="l",D24=$D$43),'Factors emissió OCCC'!$S$8,IF(AND(AJ24="kWh",D24=$D$43),'Factors emissió OCCC'!$W$8))))))</f>
        <v>Indiqueu tipus de combustió a columna D</v>
      </c>
      <c r="AN24" s="521" t="str">
        <f>IF(AJ24=0,"",IF(AJ24="l",'Factors emissió OCCC'!$Y$8,'Factors emissió OCCC'!$AC$8))</f>
        <v/>
      </c>
      <c r="AO24" s="218" t="str">
        <f t="shared" si="11"/>
        <v>0,00000000</v>
      </c>
      <c r="AP24" s="524" t="str">
        <f t="shared" si="12"/>
        <v>0,00000000</v>
      </c>
      <c r="AQ24" s="524" t="str">
        <f t="shared" si="13"/>
        <v>0,00000000</v>
      </c>
      <c r="AR24" s="218" t="s">
        <v>1073</v>
      </c>
      <c r="AS24" s="215"/>
      <c r="AT24" s="216"/>
      <c r="AU24" s="217" t="str">
        <f>IF(AS24=0,"",IF(AS24="kg",'Factors emissió OCCC'!$D$11,'Factors emissió OCCC'!$H$11))</f>
        <v/>
      </c>
      <c r="AV24" s="521" t="str">
        <f>IF(D24="","Indiqueu tipus de combustió a columna D",IF(AS24=0,"",IF(AND(AS24="kg",D24=$D$42),'Factors emissió OCCC'!$M$9,IF(AND(AS24="kWh",D24=$D$42),'Factors emissió OCCC'!$Q$9,IF(AND(AS24="kg",D24=$D$43),'Factors emissió OCCC'!$S$9,IF(AND(AS24="kWh",D24=$D$43),'Factors emissió OCCC'!$W$9))))))</f>
        <v>Indiqueu tipus de combustió a columna D</v>
      </c>
      <c r="AW24" s="521" t="str">
        <f>IF(AS24=0,"",IF(AS24="kg",'Factors emissió OCCC'!$Y$9,'Factors emissió OCCC'!$AC$9))</f>
        <v/>
      </c>
      <c r="AX24" s="218" t="str">
        <f t="shared" si="14"/>
        <v>0,00000000</v>
      </c>
      <c r="AY24" s="524" t="str">
        <f t="shared" si="15"/>
        <v>0,00000000</v>
      </c>
      <c r="AZ24" s="524" t="str">
        <f t="shared" si="16"/>
        <v>0,00000000</v>
      </c>
      <c r="BA24" s="218" t="s">
        <v>1073</v>
      </c>
      <c r="BB24" s="215"/>
      <c r="BC24" s="216"/>
      <c r="BD24" s="217" t="str">
        <f>IF(BB24=0,"",IF(BB24="kg",'Factors emissió OCCC'!$D$12,IF(BB24="kWh",'Factors emissió OCCC'!$H$12,'Factors emissió OCCC'!$F$12)))</f>
        <v/>
      </c>
      <c r="BE24" s="521" t="str">
        <f>IF(D24="","Indiqueu tipus de combustió a columna D",IF(BB24=0,"",IF(AND(BB24="kg",D24=$D$42),'Factors emissió OCCC'!$M$10,IF(AND(BB24="kWh",D24=$D$42),'Factors emissió OCCC'!$Q$10,IF(AND(BB24="l",D24=$D$42),'Factors emissió OCCC'!$O$10,IF(AND(BB24="kg",D24=$D$43),'Factors emissió OCCC'!$S$10,IF(AND(BB24="kWh",D24=$D$43),'Factors emissió OCCC'!$W$10,IF(AND(BB24="l",D24=$D$43),'Factors emissió OCCC'!$U$10))))))))</f>
        <v>Indiqueu tipus de combustió a columna D</v>
      </c>
      <c r="BF24" s="521" t="str">
        <f>IF(BB24=0,"",IF(BB24="kg",'Factors emissió OCCC'!$Y$10,IF(BB24="kWh",'Factors emissió OCCC'!$AC$10,'Factors emissió OCCC'!$AA$10)))</f>
        <v/>
      </c>
      <c r="BG24" s="218" t="str">
        <f t="shared" si="17"/>
        <v>0,00000000</v>
      </c>
      <c r="BH24" s="524" t="str">
        <f t="shared" si="18"/>
        <v>0,00000000</v>
      </c>
      <c r="BI24" s="524" t="str">
        <f t="shared" si="19"/>
        <v>0,00000000</v>
      </c>
      <c r="BJ24" s="218" t="s">
        <v>1073</v>
      </c>
      <c r="BK24" s="215"/>
      <c r="BL24" s="216"/>
      <c r="BM24" s="217" t="str">
        <f>IF(BK24=0,"",IF(BK24="kg",'Factors emissió OCCC'!$D$13,'Factors emissió OCCC'!$H$13))</f>
        <v/>
      </c>
      <c r="BN24" s="521" t="str">
        <f>IF(D24="","Indiqueu tipus de combustió a columna D",IF(BK24=0,"",IF(AND(BK24="kg",D24=$D$42),'Factors emissió OCCC'!$M$11,IF(AND(BK24="kg",D24=$D$43),'Factors emissió OCCC'!$S$11,IF(AND(BK24="kWh",D24=$D$42),'Factors emissió OCCC'!$Q$11,IF(AND(BK24="kWh",D24=$D$43),'Factors emissió OCCC'!$W$11))))))</f>
        <v>Indiqueu tipus de combustió a columna D</v>
      </c>
      <c r="BO24" s="521" t="str">
        <f>IF(BK24=0,"",IF(BK24="kg",'Factors emissió OCCC'!$Y$11,'Factors emissió OCCC'!$AC$11))</f>
        <v/>
      </c>
      <c r="BP24" s="218" t="str">
        <f t="shared" si="20"/>
        <v>0,00000000</v>
      </c>
      <c r="BQ24" s="524" t="str">
        <f t="shared" si="21"/>
        <v>0,00000000</v>
      </c>
      <c r="BR24" s="524" t="str">
        <f t="shared" si="22"/>
        <v>0,00000000</v>
      </c>
      <c r="BS24" s="218" t="s">
        <v>1073</v>
      </c>
      <c r="BT24" s="215"/>
      <c r="BU24" s="216"/>
      <c r="BV24" s="217" t="str">
        <f>IF(BT24=0,"",IF(BT24="kg",'Factors emissió OCCC'!$D$14,'Factors emissió OCCC'!$H$14))</f>
        <v/>
      </c>
      <c r="BW24" s="521" t="str">
        <f>IF(D24="","Indiqueu tipus de combustió a columna D",IF(BT24=0,"",IF(AND(BT24="kg",D24=$D$42),'Factors emissió OCCC'!$M$12,IF(AND(BT24="kg",D24=$D$43),'Factors emissió OCCC'!$S$12,IF(AND(BT24="kWh",D24=$D$42),'Factors emissió OCCC'!$Q$12,IF(AND(BT24="kWh",D24=$D$43),'Factors emissió OCCC'!$W$12))))))</f>
        <v>Indiqueu tipus de combustió a columna D</v>
      </c>
      <c r="BX24" s="521" t="str">
        <f>IF(BT24=0,"",IF(BT24="kg",'Factors emissió OCCC'!$Y$12,'Factors emissió OCCC'!$AC$12))</f>
        <v/>
      </c>
      <c r="BY24" s="218" t="str">
        <f t="shared" si="23"/>
        <v>0,00000000</v>
      </c>
      <c r="BZ24" s="524" t="str">
        <f t="shared" si="24"/>
        <v>0,00000000</v>
      </c>
      <c r="CA24" s="524" t="str">
        <f t="shared" si="25"/>
        <v>0,00000000</v>
      </c>
      <c r="CB24" s="218" t="s">
        <v>1073</v>
      </c>
      <c r="CC24" s="215"/>
      <c r="CD24" s="216"/>
      <c r="CE24" s="217" t="str">
        <f>IF(CC24=0,"",IF(CC24="kg",'Factors emissió OCCC'!$D$15,'Factors emissió OCCC'!$H$15))</f>
        <v/>
      </c>
      <c r="CF24" s="521" t="str">
        <f>IF(D24="","Indiqueu tipus de combustió a columna D",IF(CC24=0,"",IF(AND(CC24="kg",D24=$D$42),'Factors emissió OCCC'!$M$13,IF(AND(CC24="kg",D24=$D$43),'Factors emissió OCCC'!$S$13,IF(AND(CC24="kWh",D24=$D$42),'Factors emissió OCCC'!$Q$13,IF(AND(CC24="kWh",D24=$D$43),'Factors emissió OCCC'!$W$13))))))</f>
        <v>Indiqueu tipus de combustió a columna D</v>
      </c>
      <c r="CG24" s="521" t="str">
        <f>IF(CC24=0,"",IF(CC24="kg",'Factors emissió OCCC'!$Y$13,'Factors emissió OCCC'!$AC$13))</f>
        <v/>
      </c>
      <c r="CH24" s="218" t="str">
        <f t="shared" si="26"/>
        <v>0,00000000</v>
      </c>
      <c r="CI24" s="524" t="str">
        <f t="shared" si="27"/>
        <v>0,00000000</v>
      </c>
      <c r="CJ24" s="524" t="str">
        <f t="shared" si="28"/>
        <v>0,00000000</v>
      </c>
      <c r="CK24" s="218" t="s">
        <v>1073</v>
      </c>
      <c r="CL24" s="527">
        <f t="shared" si="29"/>
        <v>0</v>
      </c>
      <c r="CM24" s="527">
        <f t="shared" si="30"/>
        <v>0</v>
      </c>
      <c r="CN24" s="527">
        <f t="shared" si="31"/>
        <v>0</v>
      </c>
      <c r="CO24" s="220" t="str">
        <f t="shared" si="32"/>
        <v>OCCC</v>
      </c>
      <c r="CP24" s="335"/>
      <c r="CQ24" s="337"/>
      <c r="CR24" s="216"/>
      <c r="CS24" s="219"/>
      <c r="CT24" s="534" t="str">
        <f>IF(CS24="","",IF(CS24=$CS$47,'Factors emissió OCCC'!$D$62,IF(CS24=$CS$48,'Factors emissió OCCC'!$D$63,IF(CS24=$CS$49,'Factors emissió OCCC'!$D$64,IF(CS24=$CS$50,'Factors emissió OCCC'!$D$65,IF(CS24=$CS$51,'Factors emissió OCCC'!$D$66,IF(CS24=$CS$52,'Factors emissió OCCC'!$D$67,IF(CS24=$CS$53,'Factors emissió OCCC'!$D$68,IF(CS24=$CS$54,'Factors emissió OCCC'!$D$69,"Indiqueu factor d'emissió")))))))))</f>
        <v/>
      </c>
      <c r="CU24" s="535" t="str">
        <f t="shared" si="0"/>
        <v/>
      </c>
      <c r="CV24" s="218" t="str">
        <f t="shared" si="37"/>
        <v>0,00000000</v>
      </c>
      <c r="CW24" s="241"/>
      <c r="CX24" s="899"/>
      <c r="CY24" s="902" t="str">
        <f>IF(CS24="","",IF(AND(CX24=$CX$40,CS24=$CS$47),'Factors emissió OCCC'!$E$62,IF(AND(CX24=$CX$40,CS24=$CS$48),'Factors emissió OCCC'!$E$63,IF(AND(CX24=$CX$40,CS24=$CS$49),'Factors emissió OCCC'!$E$64,IF(AND(CX24=$CX$40,CS24=$CS$50),'Factors emissió OCCC'!$E$65,IF(AND(CX24=$CX$40,CS24=$CS$51),'Factors emissió OCCC'!$E$66,IF(AND(CX24=$CX$40,CS24=$CS$52),'Factors emissió OCCC'!$E$67,IF(AND(CX24=$CX$40,CS24=$CS$53),'Factors emissió OCCC'!$E$68,IF(AND(CX24=$CX$40,CS24=$CS$54),'Factors emissió OCCC'!$E$69,IF(AND(CX24=$CX$40,CS24=$CS$55),"Indiqueu factor d'emissió",""))))))))))</f>
        <v/>
      </c>
      <c r="CZ24" s="902" t="str">
        <f>IF(CS24="","",IF(AND(CX24=$CX$41,CS24=$CS$47),'Factors emissió OCCC'!$F$62,IF(AND(CX24=$CX$41,CS24=$CS$48),'Factors emissió OCCC'!$F$63,IF(AND(CX24=$CX$41,CS24=$CS$49),'Factors emissió OCCC'!$F$64,IF(AND(CX24=$CX$41,CS24=$CS$50),'Factors emissió OCCC'!$F$65,IF(AND(CX24=$CX$41,CS24=$CS$51),'Factors emissió OCCC'!$F$66,IF(AND(CX24=$CX$41,CS24=$CS$52),'Factors emissió OCCC'!$F$67,IF(AND(CX24=$CX$41,CS24=$CS$53),'Factors emissió OCCC'!$F$68,IF(AND(CX24=$CX$41,CS24=$CS$54),'Factors emissió OCCC'!$F$69,IF(AND(CX24=$CX$41,CS24=$CS$55),"Indiqueu factor d'emissió","")
)))))))))</f>
        <v/>
      </c>
      <c r="DA24" s="534" t="str">
        <f t="shared" si="33"/>
        <v>Indiqueu tipus de combustió</v>
      </c>
      <c r="DB24" s="218" t="str">
        <f t="shared" si="34"/>
        <v>0,00000000</v>
      </c>
      <c r="DC24" s="218" t="s">
        <v>1073</v>
      </c>
      <c r="DD24" s="537"/>
      <c r="DE24" s="534" t="str">
        <f>IF(CS24="","",IF(AND(DD24=$DD$40,CS24=$CS$47),'Factors emissió OCCC'!$G$62,IF(AND(DD24=$DD$40,CS24=$CS$48),'Factors emissió OCCC'!$G$63,IF(AND(DD24=$DD$40,CS24=$CS$49),'Factors emissió OCCC'!$G$64,IF(AND(DD24=$DD$40,CS24=$CS$50),'Factors emissió OCCC'!$G$65,IF(AND(DD24=$DD$40,CS24=$CS$51),'Factors emissió OCCC'!$G$66,IF(AND(DD24=$DD$40,CS24=$CS$52),'Factors emissió OCCC'!$G$67,IF(AND(DD24=$DD$40,CS24=$CS$53),'Factors emissió OCCC'!$G$68,IF(AND(DD24=$DD$40,CS24=$CS$54),'Factors emissió OCCC'!$G$69,IF(AND(DD24=$DD$40,CS24=$CS$55),"Indiqueu factor d'emissió",""))))))))))</f>
        <v/>
      </c>
      <c r="DF24" s="534" t="str">
        <f>IF(CS24="","",IF(AND(DD24=$DD$41,CS24=$CS$47),'Factors emissió OCCC'!$H$62,IF(AND(DD24=$DD$41,CS24=$CS$48),'Factors emissió OCCC'!$H$63,IF(AND(DD24=$DD$41,CS24=$CS$49),'Factors emissió OCCC'!$H$64,IF(AND(DD24=$DD$41,CS24=$CS$50),'Factors emissió OCCC'!$H$65,IF(AND(DD24=$DD$41,CS24=$CS$51),'Factors emissió OCCC'!$H$66,IF(AND(DD24=$DD$41,CS24=$CS$52),'Factors emissió OCCC'!$H$67,IF(AND(DD24=$DD$41,CS24=$CS$53),'Factors emissió OCCC'!$H$68,IF(AND(DD24=$DD$41,CS24=$CS$54),'Factors emissió OCCC'!$H$69,IF(AND(DD24=$DD$41,CS24=$CS$55),"Indiqueu factor d'emissió",""))))))))))</f>
        <v/>
      </c>
      <c r="DG24" s="534" t="str">
        <f t="shared" si="35"/>
        <v>Indiqueu tipus de combustió</v>
      </c>
      <c r="DH24" s="218" t="str">
        <f t="shared" si="1"/>
        <v>0,00000000</v>
      </c>
      <c r="DI24" s="350" t="s">
        <v>1073</v>
      </c>
      <c r="DJ24" s="903" t="str">
        <f t="shared" si="36"/>
        <v>OCCC</v>
      </c>
      <c r="DK24" s="221"/>
      <c r="DM24" s="1415"/>
    </row>
    <row r="25" spans="2:117" ht="75.900000000000006" customHeight="1" outlineLevel="1" x14ac:dyDescent="0.25">
      <c r="B25" s="47"/>
      <c r="C25" s="214" t="s">
        <v>78</v>
      </c>
      <c r="D25" s="522"/>
      <c r="E25" s="215"/>
      <c r="F25" s="216"/>
      <c r="G25" s="521" t="str">
        <f>IF(E25=0,"",IF(E25="Nm3",'Factors emissió OCCC'!$D$7,'Factors emissió OCCC'!$H$7))</f>
        <v/>
      </c>
      <c r="H25" s="521" t="str">
        <f>IF(D25="","Indiqueu tipus de combustió a columna D",IF(E25=0,"",IF(AND(E25="Nm3",D25=$D$42),'Factors emissió OCCC'!$M$7,IF(AND(E25="kWh",D25=$D$42),'Factors emissió OCCC'!$Q$7,IF(AND(E25="Nm3",D25=$D$43),'Factors emissió OCCC'!$S$7,IF(AND(E25="kWh",D25=$D$43),'Factors emissió OCCC'!$W$7))))))</f>
        <v>Indiqueu tipus de combustió a columna D</v>
      </c>
      <c r="I25" s="521" t="str">
        <f>IF(E25=0,"",IF(E25="Nm3",'Factors emissió OCCC'!$Y$7,'Factors emissió OCCC'!$AC$7))</f>
        <v/>
      </c>
      <c r="J25" s="524" t="str">
        <f t="shared" si="2"/>
        <v>0,00000000</v>
      </c>
      <c r="K25" s="524" t="str">
        <f t="shared" si="3"/>
        <v>0,00000000</v>
      </c>
      <c r="L25" s="524" t="str">
        <f t="shared" si="4"/>
        <v>0,00000000</v>
      </c>
      <c r="M25" s="218" t="s">
        <v>1073</v>
      </c>
      <c r="N25" s="519"/>
      <c r="O25" s="216"/>
      <c r="P25" s="217" t="str">
        <f>IF(N25=0,"",IF(N25="kg",'Factors emissió OCCC'!$D$8,IF(N25="bombones",'Factors emissió OCCC'!$F$8,'Factors emissió OCCC'!$H$8)))</f>
        <v/>
      </c>
      <c r="Q25" s="573"/>
      <c r="R25" s="573"/>
      <c r="S25" s="218" t="str">
        <f t="shared" si="5"/>
        <v>0,00000000</v>
      </c>
      <c r="T25" s="524" t="str">
        <f t="shared" si="6"/>
        <v>0,00000000</v>
      </c>
      <c r="U25" s="524" t="str">
        <f t="shared" si="7"/>
        <v>0,00000000</v>
      </c>
      <c r="V25" s="218" t="s">
        <v>1073</v>
      </c>
      <c r="W25" s="241"/>
      <c r="X25" s="241"/>
      <c r="Y25" s="215"/>
      <c r="Z25" s="216"/>
      <c r="AA25" s="217" t="str">
        <f>IF(Y25=0,"",IF(Y25="kg",'Factors emissió OCCC'!$D$9,IF(Y25="bombones",'Factors emissió OCCC'!$F$9,'Factors emissió OCCC'!$H$9)))</f>
        <v/>
      </c>
      <c r="AB25" s="573"/>
      <c r="AC25" s="573"/>
      <c r="AD25" s="218" t="str">
        <f t="shared" si="8"/>
        <v>0,00000000</v>
      </c>
      <c r="AE25" s="524" t="str">
        <f t="shared" si="9"/>
        <v>0,00000000</v>
      </c>
      <c r="AF25" s="524" t="str">
        <f t="shared" si="10"/>
        <v>0,00000000</v>
      </c>
      <c r="AG25" s="218" t="s">
        <v>1073</v>
      </c>
      <c r="AH25" s="241"/>
      <c r="AI25" s="241"/>
      <c r="AJ25" s="215"/>
      <c r="AK25" s="216"/>
      <c r="AL25" s="217" t="str">
        <f>IF(AJ25=0,"",IF(AJ25="l",'Factors emissió OCCC'!$D$10,'Factors emissió OCCC'!$H$10))</f>
        <v/>
      </c>
      <c r="AM25" s="521" t="str">
        <f>IF(D25="","Indiqueu tipus de combustió a columna D",IF(AK25=0,"",IF(AND(AJ25="l",D25=$D$42),'Factors emissió OCCC'!$M$8,IF(AND(AJ25="kWh",D25=$D$42),'Factors emissió OCCC'!$Q$8,IF(AND(AJ25="l",D25=$D$43),'Factors emissió OCCC'!$S$8,IF(AND(AJ25="kWh",D25=$D$43),'Factors emissió OCCC'!$W$8))))))</f>
        <v>Indiqueu tipus de combustió a columna D</v>
      </c>
      <c r="AN25" s="521" t="str">
        <f>IF(AJ25=0,"",IF(AJ25="l",'Factors emissió OCCC'!$Y$8,'Factors emissió OCCC'!$AC$8))</f>
        <v/>
      </c>
      <c r="AO25" s="218" t="str">
        <f t="shared" si="11"/>
        <v>0,00000000</v>
      </c>
      <c r="AP25" s="524" t="str">
        <f t="shared" si="12"/>
        <v>0,00000000</v>
      </c>
      <c r="AQ25" s="524" t="str">
        <f t="shared" si="13"/>
        <v>0,00000000</v>
      </c>
      <c r="AR25" s="218" t="s">
        <v>1073</v>
      </c>
      <c r="AS25" s="215"/>
      <c r="AT25" s="216"/>
      <c r="AU25" s="217" t="str">
        <f>IF(AS25=0,"",IF(AS25="kg",'Factors emissió OCCC'!$D$11,'Factors emissió OCCC'!$H$11))</f>
        <v/>
      </c>
      <c r="AV25" s="521" t="str">
        <f>IF(D25="","Indiqueu tipus de combustió a columna D",IF(AS25=0,"",IF(AND(AS25="kg",D25=$D$42),'Factors emissió OCCC'!$M$9,IF(AND(AS25="kWh",D25=$D$42),'Factors emissió OCCC'!$Q$9,IF(AND(AS25="kg",D25=$D$43),'Factors emissió OCCC'!$S$9,IF(AND(AS25="kWh",D25=$D$43),'Factors emissió OCCC'!$W$9))))))</f>
        <v>Indiqueu tipus de combustió a columna D</v>
      </c>
      <c r="AW25" s="521" t="str">
        <f>IF(AS25=0,"",IF(AS25="kg",'Factors emissió OCCC'!$Y$9,'Factors emissió OCCC'!$AC$9))</f>
        <v/>
      </c>
      <c r="AX25" s="218" t="str">
        <f t="shared" si="14"/>
        <v>0,00000000</v>
      </c>
      <c r="AY25" s="524" t="str">
        <f t="shared" si="15"/>
        <v>0,00000000</v>
      </c>
      <c r="AZ25" s="524" t="str">
        <f t="shared" si="16"/>
        <v>0,00000000</v>
      </c>
      <c r="BA25" s="218" t="s">
        <v>1073</v>
      </c>
      <c r="BB25" s="215"/>
      <c r="BC25" s="216"/>
      <c r="BD25" s="217" t="str">
        <f>IF(BB25=0,"",IF(BB25="kg",'Factors emissió OCCC'!$D$12,IF(BB25="kWh",'Factors emissió OCCC'!$H$12,'Factors emissió OCCC'!$F$12)))</f>
        <v/>
      </c>
      <c r="BE25" s="521" t="str">
        <f>IF(D25="","Indiqueu tipus de combustió a columna D",IF(BB25=0,"",IF(AND(BB25="kg",D25=$D$42),'Factors emissió OCCC'!$M$10,IF(AND(BB25="kWh",D25=$D$42),'Factors emissió OCCC'!$Q$10,IF(AND(BB25="l",D25=$D$42),'Factors emissió OCCC'!$O$10,IF(AND(BB25="kg",D25=$D$43),'Factors emissió OCCC'!$S$10,IF(AND(BB25="kWh",D25=$D$43),'Factors emissió OCCC'!$W$10,IF(AND(BB25="l",D25=$D$43),'Factors emissió OCCC'!$U$10))))))))</f>
        <v>Indiqueu tipus de combustió a columna D</v>
      </c>
      <c r="BF25" s="521" t="str">
        <f>IF(BB25=0,"",IF(BB25="kg",'Factors emissió OCCC'!$Y$10,IF(BB25="kWh",'Factors emissió OCCC'!$AC$10,'Factors emissió OCCC'!$AA$10)))</f>
        <v/>
      </c>
      <c r="BG25" s="218" t="str">
        <f t="shared" si="17"/>
        <v>0,00000000</v>
      </c>
      <c r="BH25" s="524" t="str">
        <f t="shared" si="18"/>
        <v>0,00000000</v>
      </c>
      <c r="BI25" s="524" t="str">
        <f t="shared" si="19"/>
        <v>0,00000000</v>
      </c>
      <c r="BJ25" s="218" t="s">
        <v>1073</v>
      </c>
      <c r="BK25" s="215"/>
      <c r="BL25" s="216"/>
      <c r="BM25" s="217" t="str">
        <f>IF(BK25=0,"",IF(BK25="kg",'Factors emissió OCCC'!$D$13,'Factors emissió OCCC'!$H$13))</f>
        <v/>
      </c>
      <c r="BN25" s="521" t="str">
        <f>IF(D25="","Indiqueu tipus de combustió a columna D",IF(BK25=0,"",IF(AND(BK25="kg",D25=$D$42),'Factors emissió OCCC'!$M$11,IF(AND(BK25="kg",D25=$D$43),'Factors emissió OCCC'!$S$11,IF(AND(BK25="kWh",D25=$D$42),'Factors emissió OCCC'!$Q$11,IF(AND(BK25="kWh",D25=$D$43),'Factors emissió OCCC'!$W$11))))))</f>
        <v>Indiqueu tipus de combustió a columna D</v>
      </c>
      <c r="BO25" s="521" t="str">
        <f>IF(BK25=0,"",IF(BK25="kg",'Factors emissió OCCC'!$Y$11,'Factors emissió OCCC'!$AC$11))</f>
        <v/>
      </c>
      <c r="BP25" s="218" t="str">
        <f t="shared" si="20"/>
        <v>0,00000000</v>
      </c>
      <c r="BQ25" s="524" t="str">
        <f t="shared" si="21"/>
        <v>0,00000000</v>
      </c>
      <c r="BR25" s="524" t="str">
        <f t="shared" si="22"/>
        <v>0,00000000</v>
      </c>
      <c r="BS25" s="218" t="s">
        <v>1073</v>
      </c>
      <c r="BT25" s="215"/>
      <c r="BU25" s="216"/>
      <c r="BV25" s="217" t="str">
        <f>IF(BT25=0,"",IF(BT25="kg",'Factors emissió OCCC'!$D$14,'Factors emissió OCCC'!$H$14))</f>
        <v/>
      </c>
      <c r="BW25" s="521" t="str">
        <f>IF(D25="","Indiqueu tipus de combustió a columna D",IF(BT25=0,"",IF(AND(BT25="kg",D25=$D$42),'Factors emissió OCCC'!$M$12,IF(AND(BT25="kg",D25=$D$43),'Factors emissió OCCC'!$S$12,IF(AND(BT25="kWh",D25=$D$42),'Factors emissió OCCC'!$Q$12,IF(AND(BT25="kWh",D25=$D$43),'Factors emissió OCCC'!$W$12))))))</f>
        <v>Indiqueu tipus de combustió a columna D</v>
      </c>
      <c r="BX25" s="521" t="str">
        <f>IF(BT25=0,"",IF(BT25="kg",'Factors emissió OCCC'!$Y$12,'Factors emissió OCCC'!$AC$12))</f>
        <v/>
      </c>
      <c r="BY25" s="218" t="str">
        <f t="shared" si="23"/>
        <v>0,00000000</v>
      </c>
      <c r="BZ25" s="524" t="str">
        <f t="shared" si="24"/>
        <v>0,00000000</v>
      </c>
      <c r="CA25" s="524" t="str">
        <f t="shared" si="25"/>
        <v>0,00000000</v>
      </c>
      <c r="CB25" s="218" t="s">
        <v>1073</v>
      </c>
      <c r="CC25" s="215"/>
      <c r="CD25" s="216"/>
      <c r="CE25" s="217" t="str">
        <f>IF(CC25=0,"",IF(CC25="kg",'Factors emissió OCCC'!$D$15,'Factors emissió OCCC'!$H$15))</f>
        <v/>
      </c>
      <c r="CF25" s="521" t="str">
        <f>IF(D25="","Indiqueu tipus de combustió a columna D",IF(CC25=0,"",IF(AND(CC25="kg",D25=$D$42),'Factors emissió OCCC'!$M$13,IF(AND(CC25="kg",D25=$D$43),'Factors emissió OCCC'!$S$13,IF(AND(CC25="kWh",D25=$D$42),'Factors emissió OCCC'!$Q$13,IF(AND(CC25="kWh",D25=$D$43),'Factors emissió OCCC'!$W$13))))))</f>
        <v>Indiqueu tipus de combustió a columna D</v>
      </c>
      <c r="CG25" s="521" t="str">
        <f>IF(CC25=0,"",IF(CC25="kg",'Factors emissió OCCC'!$Y$13,'Factors emissió OCCC'!$AC$13))</f>
        <v/>
      </c>
      <c r="CH25" s="218" t="str">
        <f t="shared" si="26"/>
        <v>0,00000000</v>
      </c>
      <c r="CI25" s="524" t="str">
        <f t="shared" si="27"/>
        <v>0,00000000</v>
      </c>
      <c r="CJ25" s="524" t="str">
        <f t="shared" si="28"/>
        <v>0,00000000</v>
      </c>
      <c r="CK25" s="218" t="s">
        <v>1073</v>
      </c>
      <c r="CL25" s="527">
        <f t="shared" si="29"/>
        <v>0</v>
      </c>
      <c r="CM25" s="527">
        <f t="shared" si="30"/>
        <v>0</v>
      </c>
      <c r="CN25" s="527">
        <f t="shared" si="31"/>
        <v>0</v>
      </c>
      <c r="CO25" s="220" t="str">
        <f t="shared" si="32"/>
        <v>OCCC</v>
      </c>
      <c r="CP25" s="335"/>
      <c r="CQ25" s="337"/>
      <c r="CR25" s="216"/>
      <c r="CS25" s="219"/>
      <c r="CT25" s="534" t="str">
        <f>IF(CS25="","",IF(CS25=$CS$47,'Factors emissió OCCC'!$D$62,IF(CS25=$CS$48,'Factors emissió OCCC'!$D$63,IF(CS25=$CS$49,'Factors emissió OCCC'!$D$64,IF(CS25=$CS$50,'Factors emissió OCCC'!$D$65,IF(CS25=$CS$51,'Factors emissió OCCC'!$D$66,IF(CS25=$CS$52,'Factors emissió OCCC'!$D$67,IF(CS25=$CS$53,'Factors emissió OCCC'!$D$68,IF(CS25=$CS$54,'Factors emissió OCCC'!$D$69,"Indiqueu factor d'emissió")))))))))</f>
        <v/>
      </c>
      <c r="CU25" s="535" t="str">
        <f t="shared" si="0"/>
        <v/>
      </c>
      <c r="CV25" s="218" t="str">
        <f t="shared" si="37"/>
        <v>0,00000000</v>
      </c>
      <c r="CW25" s="241"/>
      <c r="CX25" s="899"/>
      <c r="CY25" s="902" t="str">
        <f>IF(CS25="","",IF(AND(CX25=$CX$40,CS25=$CS$47),'Factors emissió OCCC'!$E$62,IF(AND(CX25=$CX$40,CS25=$CS$48),'Factors emissió OCCC'!$E$63,IF(AND(CX25=$CX$40,CS25=$CS$49),'Factors emissió OCCC'!$E$64,IF(AND(CX25=$CX$40,CS25=$CS$50),'Factors emissió OCCC'!$E$65,IF(AND(CX25=$CX$40,CS25=$CS$51),'Factors emissió OCCC'!$E$66,IF(AND(CX25=$CX$40,CS25=$CS$52),'Factors emissió OCCC'!$E$67,IF(AND(CX25=$CX$40,CS25=$CS$53),'Factors emissió OCCC'!$E$68,IF(AND(CX25=$CX$40,CS25=$CS$54),'Factors emissió OCCC'!$E$69,IF(AND(CX25=$CX$40,CS25=$CS$55),"Indiqueu factor d'emissió",""))))))))))</f>
        <v/>
      </c>
      <c r="CZ25" s="902" t="str">
        <f>IF(CS25="","",IF(AND(CX25=$CX$41,CS25=$CS$47),'Factors emissió OCCC'!$F$62,IF(AND(CX25=$CX$41,CS25=$CS$48),'Factors emissió OCCC'!$F$63,IF(AND(CX25=$CX$41,CS25=$CS$49),'Factors emissió OCCC'!$F$64,IF(AND(CX25=$CX$41,CS25=$CS$50),'Factors emissió OCCC'!$F$65,IF(AND(CX25=$CX$41,CS25=$CS$51),'Factors emissió OCCC'!$F$66,IF(AND(CX25=$CX$41,CS25=$CS$52),'Factors emissió OCCC'!$F$67,IF(AND(CX25=$CX$41,CS25=$CS$53),'Factors emissió OCCC'!$F$68,IF(AND(CX25=$CX$41,CS25=$CS$54),'Factors emissió OCCC'!$F$69,IF(AND(CX25=$CX$41,CS25=$CS$55),"Indiqueu factor d'emissió","")
)))))))))</f>
        <v/>
      </c>
      <c r="DA25" s="534" t="str">
        <f t="shared" si="33"/>
        <v>Indiqueu tipus de combustió</v>
      </c>
      <c r="DB25" s="218" t="str">
        <f t="shared" si="34"/>
        <v>0,00000000</v>
      </c>
      <c r="DC25" s="218" t="s">
        <v>1073</v>
      </c>
      <c r="DD25" s="537"/>
      <c r="DE25" s="534" t="str">
        <f>IF(CS25="","",IF(AND(DD25=$DD$40,CS25=$CS$47),'Factors emissió OCCC'!$G$62,IF(AND(DD25=$DD$40,CS25=$CS$48),'Factors emissió OCCC'!$G$63,IF(AND(DD25=$DD$40,CS25=$CS$49),'Factors emissió OCCC'!$G$64,IF(AND(DD25=$DD$40,CS25=$CS$50),'Factors emissió OCCC'!$G$65,IF(AND(DD25=$DD$40,CS25=$CS$51),'Factors emissió OCCC'!$G$66,IF(AND(DD25=$DD$40,CS25=$CS$52),'Factors emissió OCCC'!$G$67,IF(AND(DD25=$DD$40,CS25=$CS$53),'Factors emissió OCCC'!$G$68,IF(AND(DD25=$DD$40,CS25=$CS$54),'Factors emissió OCCC'!$G$69,IF(AND(DD25=$DD$40,CS25=$CS$55),"Indiqueu factor d'emissió",""))))))))))</f>
        <v/>
      </c>
      <c r="DF25" s="534" t="str">
        <f>IF(CS25="","",IF(AND(DD25=$DD$41,CS25=$CS$47),'Factors emissió OCCC'!$H$62,IF(AND(DD25=$DD$41,CS25=$CS$48),'Factors emissió OCCC'!$H$63,IF(AND(DD25=$DD$41,CS25=$CS$49),'Factors emissió OCCC'!$H$64,IF(AND(DD25=$DD$41,CS25=$CS$50),'Factors emissió OCCC'!$H$65,IF(AND(DD25=$DD$41,CS25=$CS$51),'Factors emissió OCCC'!$H$66,IF(AND(DD25=$DD$41,CS25=$CS$52),'Factors emissió OCCC'!$H$67,IF(AND(DD25=$DD$41,CS25=$CS$53),'Factors emissió OCCC'!$H$68,IF(AND(DD25=$DD$41,CS25=$CS$54),'Factors emissió OCCC'!$H$69,IF(AND(DD25=$DD$41,CS25=$CS$55),"Indiqueu factor d'emissió",""))))))))))</f>
        <v/>
      </c>
      <c r="DG25" s="534" t="str">
        <f t="shared" si="35"/>
        <v>Indiqueu tipus de combustió</v>
      </c>
      <c r="DH25" s="218" t="str">
        <f t="shared" si="1"/>
        <v>0,00000000</v>
      </c>
      <c r="DI25" s="350" t="s">
        <v>1073</v>
      </c>
      <c r="DJ25" s="903" t="str">
        <f t="shared" si="36"/>
        <v>OCCC</v>
      </c>
      <c r="DK25" s="221"/>
      <c r="DM25" s="1415"/>
    </row>
    <row r="26" spans="2:117" ht="75.900000000000006" customHeight="1" outlineLevel="1" x14ac:dyDescent="0.25">
      <c r="B26" s="47"/>
      <c r="C26" s="214" t="s">
        <v>79</v>
      </c>
      <c r="D26" s="522"/>
      <c r="E26" s="215"/>
      <c r="F26" s="216"/>
      <c r="G26" s="521" t="str">
        <f>IF(E26=0,"",IF(E26="Nm3",'Factors emissió OCCC'!$D$7,'Factors emissió OCCC'!$H$7))</f>
        <v/>
      </c>
      <c r="H26" s="521" t="str">
        <f>IF(D26="","Indiqueu tipus de combustió a columna D",IF(E26=0,"",IF(AND(E26="Nm3",D26=$D$42),'Factors emissió OCCC'!$M$7,IF(AND(E26="kWh",D26=$D$42),'Factors emissió OCCC'!$Q$7,IF(AND(E26="Nm3",D26=$D$43),'Factors emissió OCCC'!$S$7,IF(AND(E26="kWh",D26=$D$43),'Factors emissió OCCC'!$W$7))))))</f>
        <v>Indiqueu tipus de combustió a columna D</v>
      </c>
      <c r="I26" s="521" t="str">
        <f>IF(E26=0,"",IF(E26="Nm3",'Factors emissió OCCC'!$Y$7,'Factors emissió OCCC'!$AC$7))</f>
        <v/>
      </c>
      <c r="J26" s="524" t="str">
        <f t="shared" si="2"/>
        <v>0,00000000</v>
      </c>
      <c r="K26" s="524" t="str">
        <f t="shared" si="3"/>
        <v>0,00000000</v>
      </c>
      <c r="L26" s="524" t="str">
        <f t="shared" si="4"/>
        <v>0,00000000</v>
      </c>
      <c r="M26" s="218" t="s">
        <v>1073</v>
      </c>
      <c r="N26" s="519"/>
      <c r="O26" s="216"/>
      <c r="P26" s="217" t="str">
        <f>IF(N26=0,"",IF(N26="kg",'Factors emissió OCCC'!$D$8,IF(N26="bombones",'Factors emissió OCCC'!$F$8,'Factors emissió OCCC'!$H$8)))</f>
        <v/>
      </c>
      <c r="Q26" s="573"/>
      <c r="R26" s="573"/>
      <c r="S26" s="218" t="str">
        <f t="shared" si="5"/>
        <v>0,00000000</v>
      </c>
      <c r="T26" s="524" t="str">
        <f t="shared" si="6"/>
        <v>0,00000000</v>
      </c>
      <c r="U26" s="524" t="str">
        <f t="shared" si="7"/>
        <v>0,00000000</v>
      </c>
      <c r="V26" s="218" t="s">
        <v>1073</v>
      </c>
      <c r="W26" s="241"/>
      <c r="X26" s="241"/>
      <c r="Y26" s="215"/>
      <c r="Z26" s="216"/>
      <c r="AA26" s="217" t="str">
        <f>IF(Y26=0,"",IF(Y26="kg",'Factors emissió OCCC'!$D$9,IF(Y26="bombones",'Factors emissió OCCC'!$F$9,'Factors emissió OCCC'!$H$9)))</f>
        <v/>
      </c>
      <c r="AB26" s="573"/>
      <c r="AC26" s="573"/>
      <c r="AD26" s="218" t="str">
        <f t="shared" si="8"/>
        <v>0,00000000</v>
      </c>
      <c r="AE26" s="524" t="str">
        <f t="shared" si="9"/>
        <v>0,00000000</v>
      </c>
      <c r="AF26" s="524" t="str">
        <f t="shared" si="10"/>
        <v>0,00000000</v>
      </c>
      <c r="AG26" s="218" t="s">
        <v>1073</v>
      </c>
      <c r="AH26" s="241"/>
      <c r="AI26" s="241"/>
      <c r="AJ26" s="215"/>
      <c r="AK26" s="216"/>
      <c r="AL26" s="217" t="str">
        <f>IF(AJ26=0,"",IF(AJ26="l",'Factors emissió OCCC'!$D$10,'Factors emissió OCCC'!$H$10))</f>
        <v/>
      </c>
      <c r="AM26" s="521" t="str">
        <f>IF(D26="","Indiqueu tipus de combustió a columna D",IF(AK26=0,"",IF(AND(AJ26="l",D26=$D$42),'Factors emissió OCCC'!$M$8,IF(AND(AJ26="kWh",D26=$D$42),'Factors emissió OCCC'!$Q$8,IF(AND(AJ26="l",D26=$D$43),'Factors emissió OCCC'!$S$8,IF(AND(AJ26="kWh",D26=$D$43),'Factors emissió OCCC'!$W$8))))))</f>
        <v>Indiqueu tipus de combustió a columna D</v>
      </c>
      <c r="AN26" s="521" t="str">
        <f>IF(AJ26=0,"",IF(AJ26="l",'Factors emissió OCCC'!$Y$8,'Factors emissió OCCC'!$AC$8))</f>
        <v/>
      </c>
      <c r="AO26" s="218" t="str">
        <f t="shared" si="11"/>
        <v>0,00000000</v>
      </c>
      <c r="AP26" s="524" t="str">
        <f t="shared" si="12"/>
        <v>0,00000000</v>
      </c>
      <c r="AQ26" s="524" t="str">
        <f t="shared" si="13"/>
        <v>0,00000000</v>
      </c>
      <c r="AR26" s="218" t="s">
        <v>1073</v>
      </c>
      <c r="AS26" s="215"/>
      <c r="AT26" s="216"/>
      <c r="AU26" s="217" t="str">
        <f>IF(AS26=0,"",IF(AS26="kg",'Factors emissió OCCC'!$D$11,'Factors emissió OCCC'!$H$11))</f>
        <v/>
      </c>
      <c r="AV26" s="521" t="str">
        <f>IF(D26="","Indiqueu tipus de combustió a columna D",IF(AS26=0,"",IF(AND(AS26="kg",D26=$D$42),'Factors emissió OCCC'!$M$9,IF(AND(AS26="kWh",D26=$D$42),'Factors emissió OCCC'!$Q$9,IF(AND(AS26="kg",D26=$D$43),'Factors emissió OCCC'!$S$9,IF(AND(AS26="kWh",D26=$D$43),'Factors emissió OCCC'!$W$9))))))</f>
        <v>Indiqueu tipus de combustió a columna D</v>
      </c>
      <c r="AW26" s="521" t="str">
        <f>IF(AS26=0,"",IF(AS26="kg",'Factors emissió OCCC'!$Y$9,'Factors emissió OCCC'!$AC$9))</f>
        <v/>
      </c>
      <c r="AX26" s="218" t="str">
        <f t="shared" si="14"/>
        <v>0,00000000</v>
      </c>
      <c r="AY26" s="524" t="str">
        <f t="shared" si="15"/>
        <v>0,00000000</v>
      </c>
      <c r="AZ26" s="524" t="str">
        <f t="shared" si="16"/>
        <v>0,00000000</v>
      </c>
      <c r="BA26" s="218" t="s">
        <v>1073</v>
      </c>
      <c r="BB26" s="215"/>
      <c r="BC26" s="216"/>
      <c r="BD26" s="217" t="str">
        <f>IF(BB26=0,"",IF(BB26="kg",'Factors emissió OCCC'!$D$12,IF(BB26="kWh",'Factors emissió OCCC'!$H$12,'Factors emissió OCCC'!$F$12)))</f>
        <v/>
      </c>
      <c r="BE26" s="521" t="str">
        <f>IF(D26="","Indiqueu tipus de combustió a columna D",IF(BB26=0,"",IF(AND(BB26="kg",D26=$D$42),'Factors emissió OCCC'!$M$10,IF(AND(BB26="kWh",D26=$D$42),'Factors emissió OCCC'!$Q$10,IF(AND(BB26="l",D26=$D$42),'Factors emissió OCCC'!$O$10,IF(AND(BB26="kg",D26=$D$43),'Factors emissió OCCC'!$S$10,IF(AND(BB26="kWh",D26=$D$43),'Factors emissió OCCC'!$W$10,IF(AND(BB26="l",D26=$D$43),'Factors emissió OCCC'!$U$10))))))))</f>
        <v>Indiqueu tipus de combustió a columna D</v>
      </c>
      <c r="BF26" s="521" t="str">
        <f>IF(BB26=0,"",IF(BB26="kg",'Factors emissió OCCC'!$Y$10,IF(BB26="kWh",'Factors emissió OCCC'!$AC$10,'Factors emissió OCCC'!$AA$10)))</f>
        <v/>
      </c>
      <c r="BG26" s="218" t="str">
        <f t="shared" si="17"/>
        <v>0,00000000</v>
      </c>
      <c r="BH26" s="524" t="str">
        <f t="shared" si="18"/>
        <v>0,00000000</v>
      </c>
      <c r="BI26" s="524" t="str">
        <f t="shared" si="19"/>
        <v>0,00000000</v>
      </c>
      <c r="BJ26" s="218" t="s">
        <v>1073</v>
      </c>
      <c r="BK26" s="215"/>
      <c r="BL26" s="216"/>
      <c r="BM26" s="217" t="str">
        <f>IF(BK26=0,"",IF(BK26="kg",'Factors emissió OCCC'!$D$13,'Factors emissió OCCC'!$H$13))</f>
        <v/>
      </c>
      <c r="BN26" s="521" t="str">
        <f>IF(D26="","Indiqueu tipus de combustió a columna D",IF(BK26=0,"",IF(AND(BK26="kg",D26=$D$42),'Factors emissió OCCC'!$M$11,IF(AND(BK26="kg",D26=$D$43),'Factors emissió OCCC'!$S$11,IF(AND(BK26="kWh",D26=$D$42),'Factors emissió OCCC'!$Q$11,IF(AND(BK26="kWh",D26=$D$43),'Factors emissió OCCC'!$W$11))))))</f>
        <v>Indiqueu tipus de combustió a columna D</v>
      </c>
      <c r="BO26" s="521" t="str">
        <f>IF(BK26=0,"",IF(BK26="kg",'Factors emissió OCCC'!$Y$11,'Factors emissió OCCC'!$AC$11))</f>
        <v/>
      </c>
      <c r="BP26" s="218" t="str">
        <f t="shared" si="20"/>
        <v>0,00000000</v>
      </c>
      <c r="BQ26" s="524" t="str">
        <f t="shared" si="21"/>
        <v>0,00000000</v>
      </c>
      <c r="BR26" s="524" t="str">
        <f t="shared" si="22"/>
        <v>0,00000000</v>
      </c>
      <c r="BS26" s="218" t="s">
        <v>1073</v>
      </c>
      <c r="BT26" s="215"/>
      <c r="BU26" s="216"/>
      <c r="BV26" s="217" t="str">
        <f>IF(BT26=0,"",IF(BT26="kg",'Factors emissió OCCC'!$D$14,'Factors emissió OCCC'!$H$14))</f>
        <v/>
      </c>
      <c r="BW26" s="521" t="str">
        <f>IF(D26="","Indiqueu tipus de combustió a columna D",IF(BT26=0,"",IF(AND(BT26="kg",D26=$D$42),'Factors emissió OCCC'!$M$12,IF(AND(BT26="kg",D26=$D$43),'Factors emissió OCCC'!$S$12,IF(AND(BT26="kWh",D26=$D$42),'Factors emissió OCCC'!$Q$12,IF(AND(BT26="kWh",D26=$D$43),'Factors emissió OCCC'!$W$12))))))</f>
        <v>Indiqueu tipus de combustió a columna D</v>
      </c>
      <c r="BX26" s="521" t="str">
        <f>IF(BT26=0,"",IF(BT26="kg",'Factors emissió OCCC'!$Y$12,'Factors emissió OCCC'!$AC$12))</f>
        <v/>
      </c>
      <c r="BY26" s="218" t="str">
        <f t="shared" si="23"/>
        <v>0,00000000</v>
      </c>
      <c r="BZ26" s="524" t="str">
        <f t="shared" si="24"/>
        <v>0,00000000</v>
      </c>
      <c r="CA26" s="524" t="str">
        <f t="shared" si="25"/>
        <v>0,00000000</v>
      </c>
      <c r="CB26" s="218" t="s">
        <v>1073</v>
      </c>
      <c r="CC26" s="215"/>
      <c r="CD26" s="216"/>
      <c r="CE26" s="217" t="str">
        <f>IF(CC26=0,"",IF(CC26="kg",'Factors emissió OCCC'!$D$15,'Factors emissió OCCC'!$H$15))</f>
        <v/>
      </c>
      <c r="CF26" s="521" t="str">
        <f>IF(D26="","Indiqueu tipus de combustió a columna D",IF(CC26=0,"",IF(AND(CC26="kg",D26=$D$42),'Factors emissió OCCC'!$M$13,IF(AND(CC26="kg",D26=$D$43),'Factors emissió OCCC'!$S$13,IF(AND(CC26="kWh",D26=$D$42),'Factors emissió OCCC'!$Q$13,IF(AND(CC26="kWh",D26=$D$43),'Factors emissió OCCC'!$W$13))))))</f>
        <v>Indiqueu tipus de combustió a columna D</v>
      </c>
      <c r="CG26" s="521" t="str">
        <f>IF(CC26=0,"",IF(CC26="kg",'Factors emissió OCCC'!$Y$13,'Factors emissió OCCC'!$AC$13))</f>
        <v/>
      </c>
      <c r="CH26" s="218" t="str">
        <f t="shared" si="26"/>
        <v>0,00000000</v>
      </c>
      <c r="CI26" s="524" t="str">
        <f t="shared" si="27"/>
        <v>0,00000000</v>
      </c>
      <c r="CJ26" s="524" t="str">
        <f t="shared" si="28"/>
        <v>0,00000000</v>
      </c>
      <c r="CK26" s="218" t="s">
        <v>1073</v>
      </c>
      <c r="CL26" s="527">
        <f t="shared" si="29"/>
        <v>0</v>
      </c>
      <c r="CM26" s="527">
        <f t="shared" si="30"/>
        <v>0</v>
      </c>
      <c r="CN26" s="527">
        <f t="shared" si="31"/>
        <v>0</v>
      </c>
      <c r="CO26" s="220" t="str">
        <f t="shared" si="32"/>
        <v>OCCC</v>
      </c>
      <c r="CP26" s="335"/>
      <c r="CQ26" s="337"/>
      <c r="CR26" s="216"/>
      <c r="CS26" s="219"/>
      <c r="CT26" s="534" t="str">
        <f>IF(CS26="","",IF(CS26=$CS$47,'Factors emissió OCCC'!$D$62,IF(CS26=$CS$48,'Factors emissió OCCC'!$D$63,IF(CS26=$CS$49,'Factors emissió OCCC'!$D$64,IF(CS26=$CS$50,'Factors emissió OCCC'!$D$65,IF(CS26=$CS$51,'Factors emissió OCCC'!$D$66,IF(CS26=$CS$52,'Factors emissió OCCC'!$D$67,IF(CS26=$CS$53,'Factors emissió OCCC'!$D$68,IF(CS26=$CS$54,'Factors emissió OCCC'!$D$69,"Indiqueu factor d'emissió")))))))))</f>
        <v/>
      </c>
      <c r="CU26" s="535" t="str">
        <f t="shared" si="0"/>
        <v/>
      </c>
      <c r="CV26" s="218" t="str">
        <f t="shared" si="37"/>
        <v>0,00000000</v>
      </c>
      <c r="CW26" s="241"/>
      <c r="CX26" s="899"/>
      <c r="CY26" s="902" t="str">
        <f>IF(CS26="","",IF(AND(CX26=$CX$40,CS26=$CS$47),'Factors emissió OCCC'!$E$62,IF(AND(CX26=$CX$40,CS26=$CS$48),'Factors emissió OCCC'!$E$63,IF(AND(CX26=$CX$40,CS26=$CS$49),'Factors emissió OCCC'!$E$64,IF(AND(CX26=$CX$40,CS26=$CS$50),'Factors emissió OCCC'!$E$65,IF(AND(CX26=$CX$40,CS26=$CS$51),'Factors emissió OCCC'!$E$66,IF(AND(CX26=$CX$40,CS26=$CS$52),'Factors emissió OCCC'!$E$67,IF(AND(CX26=$CX$40,CS26=$CS$53),'Factors emissió OCCC'!$E$68,IF(AND(CX26=$CX$40,CS26=$CS$54),'Factors emissió OCCC'!$E$69,IF(AND(CX26=$CX$40,CS26=$CS$55),"Indiqueu factor d'emissió",""))))))))))</f>
        <v/>
      </c>
      <c r="CZ26" s="902" t="str">
        <f>IF(CS26="","",IF(AND(CX26=$CX$41,CS26=$CS$47),'Factors emissió OCCC'!$F$62,IF(AND(CX26=$CX$41,CS26=$CS$48),'Factors emissió OCCC'!$F$63,IF(AND(CX26=$CX$41,CS26=$CS$49),'Factors emissió OCCC'!$F$64,IF(AND(CX26=$CX$41,CS26=$CS$50),'Factors emissió OCCC'!$F$65,IF(AND(CX26=$CX$41,CS26=$CS$51),'Factors emissió OCCC'!$F$66,IF(AND(CX26=$CX$41,CS26=$CS$52),'Factors emissió OCCC'!$F$67,IF(AND(CX26=$CX$41,CS26=$CS$53),'Factors emissió OCCC'!$F$68,IF(AND(CX26=$CX$41,CS26=$CS$54),'Factors emissió OCCC'!$F$69,IF(AND(CX26=$CX$41,CS26=$CS$55),"Indiqueu factor d'emissió","")
)))))))))</f>
        <v/>
      </c>
      <c r="DA26" s="534" t="str">
        <f t="shared" si="33"/>
        <v>Indiqueu tipus de combustió</v>
      </c>
      <c r="DB26" s="218" t="str">
        <f t="shared" si="34"/>
        <v>0,00000000</v>
      </c>
      <c r="DC26" s="218" t="s">
        <v>1073</v>
      </c>
      <c r="DD26" s="537"/>
      <c r="DE26" s="534" t="str">
        <f>IF(CS26="","",IF(AND(DD26=$DD$40,CS26=$CS$47),'Factors emissió OCCC'!$G$62,IF(AND(DD26=$DD$40,CS26=$CS$48),'Factors emissió OCCC'!$G$63,IF(AND(DD26=$DD$40,CS26=$CS$49),'Factors emissió OCCC'!$G$64,IF(AND(DD26=$DD$40,CS26=$CS$50),'Factors emissió OCCC'!$G$65,IF(AND(DD26=$DD$40,CS26=$CS$51),'Factors emissió OCCC'!$G$66,IF(AND(DD26=$DD$40,CS26=$CS$52),'Factors emissió OCCC'!$G$67,IF(AND(DD26=$DD$40,CS26=$CS$53),'Factors emissió OCCC'!$G$68,IF(AND(DD26=$DD$40,CS26=$CS$54),'Factors emissió OCCC'!$G$69,IF(AND(DD26=$DD$40,CS26=$CS$55),"Indiqueu factor d'emissió",""))))))))))</f>
        <v/>
      </c>
      <c r="DF26" s="534" t="str">
        <f>IF(CS26="","",IF(AND(DD26=$DD$41,CS26=$CS$47),'Factors emissió OCCC'!$H$62,IF(AND(DD26=$DD$41,CS26=$CS$48),'Factors emissió OCCC'!$H$63,IF(AND(DD26=$DD$41,CS26=$CS$49),'Factors emissió OCCC'!$H$64,IF(AND(DD26=$DD$41,CS26=$CS$50),'Factors emissió OCCC'!$H$65,IF(AND(DD26=$DD$41,CS26=$CS$51),'Factors emissió OCCC'!$H$66,IF(AND(DD26=$DD$41,CS26=$CS$52),'Factors emissió OCCC'!$H$67,IF(AND(DD26=$DD$41,CS26=$CS$53),'Factors emissió OCCC'!$H$68,IF(AND(DD26=$DD$41,CS26=$CS$54),'Factors emissió OCCC'!$H$69,IF(AND(DD26=$DD$41,CS26=$CS$55),"Indiqueu factor d'emissió",""))))))))))</f>
        <v/>
      </c>
      <c r="DG26" s="534" t="str">
        <f t="shared" si="35"/>
        <v>Indiqueu tipus de combustió</v>
      </c>
      <c r="DH26" s="218" t="str">
        <f t="shared" si="1"/>
        <v>0,00000000</v>
      </c>
      <c r="DI26" s="350" t="s">
        <v>1073</v>
      </c>
      <c r="DJ26" s="903" t="str">
        <f t="shared" si="36"/>
        <v>OCCC</v>
      </c>
      <c r="DK26" s="221"/>
      <c r="DM26" s="222"/>
    </row>
    <row r="27" spans="2:117" ht="75.900000000000006" customHeight="1" outlineLevel="1" x14ac:dyDescent="0.25">
      <c r="B27" s="47"/>
      <c r="C27" s="214" t="s">
        <v>80</v>
      </c>
      <c r="D27" s="522"/>
      <c r="E27" s="215"/>
      <c r="F27" s="216"/>
      <c r="G27" s="521" t="str">
        <f>IF(E27=0,"",IF(E27="Nm3",'Factors emissió OCCC'!$D$7,'Factors emissió OCCC'!$H$7))</f>
        <v/>
      </c>
      <c r="H27" s="521" t="str">
        <f>IF(D27="","Indiqueu tipus de combustió a columna D",IF(E27=0,"",IF(AND(E27="Nm3",D27=$D$42),'Factors emissió OCCC'!$M$7,IF(AND(E27="kWh",D27=$D$42),'Factors emissió OCCC'!$Q$7,IF(AND(E27="Nm3",D27=$D$43),'Factors emissió OCCC'!$S$7,IF(AND(E27="kWh",D27=$D$43),'Factors emissió OCCC'!$W$7))))))</f>
        <v>Indiqueu tipus de combustió a columna D</v>
      </c>
      <c r="I27" s="521" t="str">
        <f>IF(E27=0,"",IF(E27="Nm3",'Factors emissió OCCC'!$Y$7,'Factors emissió OCCC'!$AC$7))</f>
        <v/>
      </c>
      <c r="J27" s="524" t="str">
        <f t="shared" si="2"/>
        <v>0,00000000</v>
      </c>
      <c r="K27" s="524" t="str">
        <f t="shared" si="3"/>
        <v>0,00000000</v>
      </c>
      <c r="L27" s="524" t="str">
        <f t="shared" si="4"/>
        <v>0,00000000</v>
      </c>
      <c r="M27" s="218" t="s">
        <v>1073</v>
      </c>
      <c r="N27" s="519"/>
      <c r="O27" s="216"/>
      <c r="P27" s="217" t="str">
        <f>IF(N27=0,"",IF(N27="kg",'Factors emissió OCCC'!$D$8,IF(N27="bombones",'Factors emissió OCCC'!$F$8,'Factors emissió OCCC'!$H$8)))</f>
        <v/>
      </c>
      <c r="Q27" s="573"/>
      <c r="R27" s="573"/>
      <c r="S27" s="218" t="str">
        <f t="shared" si="5"/>
        <v>0,00000000</v>
      </c>
      <c r="T27" s="524" t="str">
        <f t="shared" si="6"/>
        <v>0,00000000</v>
      </c>
      <c r="U27" s="524" t="str">
        <f t="shared" si="7"/>
        <v>0,00000000</v>
      </c>
      <c r="V27" s="218" t="s">
        <v>1073</v>
      </c>
      <c r="W27" s="241"/>
      <c r="X27" s="241"/>
      <c r="Y27" s="215"/>
      <c r="Z27" s="216"/>
      <c r="AA27" s="217" t="str">
        <f>IF(Y27=0,"",IF(Y27="kg",'Factors emissió OCCC'!$D$9,IF(Y27="bombones",'Factors emissió OCCC'!$F$9,'Factors emissió OCCC'!$H$9)))</f>
        <v/>
      </c>
      <c r="AB27" s="573"/>
      <c r="AC27" s="573"/>
      <c r="AD27" s="218" t="str">
        <f t="shared" si="8"/>
        <v>0,00000000</v>
      </c>
      <c r="AE27" s="524" t="str">
        <f t="shared" si="9"/>
        <v>0,00000000</v>
      </c>
      <c r="AF27" s="524" t="str">
        <f t="shared" si="10"/>
        <v>0,00000000</v>
      </c>
      <c r="AG27" s="218" t="s">
        <v>1073</v>
      </c>
      <c r="AH27" s="241"/>
      <c r="AI27" s="241"/>
      <c r="AJ27" s="215"/>
      <c r="AK27" s="216"/>
      <c r="AL27" s="217" t="str">
        <f>IF(AJ27=0,"",IF(AJ27="l",'Factors emissió OCCC'!$D$10,'Factors emissió OCCC'!$H$10))</f>
        <v/>
      </c>
      <c r="AM27" s="521" t="str">
        <f>IF(D27="","Indiqueu tipus de combustió a columna D",IF(AK27=0,"",IF(AND(AJ27="l",D27=$D$42),'Factors emissió OCCC'!$M$8,IF(AND(AJ27="kWh",D27=$D$42),'Factors emissió OCCC'!$Q$8,IF(AND(AJ27="l",D27=$D$43),'Factors emissió OCCC'!$S$8,IF(AND(AJ27="kWh",D27=$D$43),'Factors emissió OCCC'!$W$8))))))</f>
        <v>Indiqueu tipus de combustió a columna D</v>
      </c>
      <c r="AN27" s="521" t="str">
        <f>IF(AJ27=0,"",IF(AJ27="l",'Factors emissió OCCC'!$Y$8,'Factors emissió OCCC'!$AC$8))</f>
        <v/>
      </c>
      <c r="AO27" s="218" t="str">
        <f t="shared" si="11"/>
        <v>0,00000000</v>
      </c>
      <c r="AP27" s="524" t="str">
        <f t="shared" si="12"/>
        <v>0,00000000</v>
      </c>
      <c r="AQ27" s="524" t="str">
        <f t="shared" si="13"/>
        <v>0,00000000</v>
      </c>
      <c r="AR27" s="218" t="s">
        <v>1073</v>
      </c>
      <c r="AS27" s="215"/>
      <c r="AT27" s="216"/>
      <c r="AU27" s="217" t="str">
        <f>IF(AS27=0,"",IF(AS27="kg",'Factors emissió OCCC'!$D$11,'Factors emissió OCCC'!$H$11))</f>
        <v/>
      </c>
      <c r="AV27" s="521" t="str">
        <f>IF(D27="","Indiqueu tipus de combustió a columna D",IF(AS27=0,"",IF(AND(AS27="kg",D27=$D$42),'Factors emissió OCCC'!$M$9,IF(AND(AS27="kWh",D27=$D$42),'Factors emissió OCCC'!$Q$9,IF(AND(AS27="kg",D27=$D$43),'Factors emissió OCCC'!$S$9,IF(AND(AS27="kWh",D27=$D$43),'Factors emissió OCCC'!$W$9))))))</f>
        <v>Indiqueu tipus de combustió a columna D</v>
      </c>
      <c r="AW27" s="521" t="str">
        <f>IF(AS27=0,"",IF(AS27="kg",'Factors emissió OCCC'!$Y$9,'Factors emissió OCCC'!$AC$9))</f>
        <v/>
      </c>
      <c r="AX27" s="218" t="str">
        <f t="shared" si="14"/>
        <v>0,00000000</v>
      </c>
      <c r="AY27" s="524" t="str">
        <f t="shared" si="15"/>
        <v>0,00000000</v>
      </c>
      <c r="AZ27" s="524" t="str">
        <f t="shared" si="16"/>
        <v>0,00000000</v>
      </c>
      <c r="BA27" s="218" t="s">
        <v>1073</v>
      </c>
      <c r="BB27" s="215"/>
      <c r="BC27" s="216"/>
      <c r="BD27" s="217" t="str">
        <f>IF(BB27=0,"",IF(BB27="kg",'Factors emissió OCCC'!$D$12,IF(BB27="kWh",'Factors emissió OCCC'!$H$12,'Factors emissió OCCC'!$F$12)))</f>
        <v/>
      </c>
      <c r="BE27" s="521" t="str">
        <f>IF(D27="","Indiqueu tipus de combustió a columna D",IF(BB27=0,"",IF(AND(BB27="kg",D27=$D$42),'Factors emissió OCCC'!$M$10,IF(AND(BB27="kWh",D27=$D$42),'Factors emissió OCCC'!$Q$10,IF(AND(BB27="l",D27=$D$42),'Factors emissió OCCC'!$O$10,IF(AND(BB27="kg",D27=$D$43),'Factors emissió OCCC'!$S$10,IF(AND(BB27="kWh",D27=$D$43),'Factors emissió OCCC'!$W$10,IF(AND(BB27="l",D27=$D$43),'Factors emissió OCCC'!$U$10))))))))</f>
        <v>Indiqueu tipus de combustió a columna D</v>
      </c>
      <c r="BF27" s="521" t="str">
        <f>IF(BB27=0,"",IF(BB27="kg",'Factors emissió OCCC'!$Y$10,IF(BB27="kWh",'Factors emissió OCCC'!$AC$10,'Factors emissió OCCC'!$AA$10)))</f>
        <v/>
      </c>
      <c r="BG27" s="218" t="str">
        <f t="shared" si="17"/>
        <v>0,00000000</v>
      </c>
      <c r="BH27" s="524" t="str">
        <f t="shared" si="18"/>
        <v>0,00000000</v>
      </c>
      <c r="BI27" s="524" t="str">
        <f t="shared" si="19"/>
        <v>0,00000000</v>
      </c>
      <c r="BJ27" s="218" t="s">
        <v>1073</v>
      </c>
      <c r="BK27" s="215"/>
      <c r="BL27" s="216"/>
      <c r="BM27" s="217" t="str">
        <f>IF(BK27=0,"",IF(BK27="kg",'Factors emissió OCCC'!$D$13,'Factors emissió OCCC'!$H$13))</f>
        <v/>
      </c>
      <c r="BN27" s="521" t="str">
        <f>IF(D27="","Indiqueu tipus de combustió a columna D",IF(BK27=0,"",IF(AND(BK27="kg",D27=$D$42),'Factors emissió OCCC'!$M$11,IF(AND(BK27="kg",D27=$D$43),'Factors emissió OCCC'!$S$11,IF(AND(BK27="kWh",D27=$D$42),'Factors emissió OCCC'!$Q$11,IF(AND(BK27="kWh",D27=$D$43),'Factors emissió OCCC'!$W$11))))))</f>
        <v>Indiqueu tipus de combustió a columna D</v>
      </c>
      <c r="BO27" s="521" t="str">
        <f>IF(BK27=0,"",IF(BK27="kg",'Factors emissió OCCC'!$Y$11,'Factors emissió OCCC'!$AC$11))</f>
        <v/>
      </c>
      <c r="BP27" s="218" t="str">
        <f t="shared" si="20"/>
        <v>0,00000000</v>
      </c>
      <c r="BQ27" s="524" t="str">
        <f t="shared" si="21"/>
        <v>0,00000000</v>
      </c>
      <c r="BR27" s="524" t="str">
        <f t="shared" si="22"/>
        <v>0,00000000</v>
      </c>
      <c r="BS27" s="218" t="s">
        <v>1073</v>
      </c>
      <c r="BT27" s="215"/>
      <c r="BU27" s="216"/>
      <c r="BV27" s="217" t="str">
        <f>IF(BT27=0,"",IF(BT27="kg",'Factors emissió OCCC'!$D$14,'Factors emissió OCCC'!$H$14))</f>
        <v/>
      </c>
      <c r="BW27" s="521" t="str">
        <f>IF(D27="","Indiqueu tipus de combustió a columna D",IF(BT27=0,"",IF(AND(BT27="kg",D27=$D$42),'Factors emissió OCCC'!$M$12,IF(AND(BT27="kg",D27=$D$43),'Factors emissió OCCC'!$S$12,IF(AND(BT27="kWh",D27=$D$42),'Factors emissió OCCC'!$Q$12,IF(AND(BT27="kWh",D27=$D$43),'Factors emissió OCCC'!$W$12))))))</f>
        <v>Indiqueu tipus de combustió a columna D</v>
      </c>
      <c r="BX27" s="521" t="str">
        <f>IF(BT27=0,"",IF(BT27="kg",'Factors emissió OCCC'!$Y$12,'Factors emissió OCCC'!$AC$12))</f>
        <v/>
      </c>
      <c r="BY27" s="218" t="str">
        <f t="shared" si="23"/>
        <v>0,00000000</v>
      </c>
      <c r="BZ27" s="524" t="str">
        <f t="shared" si="24"/>
        <v>0,00000000</v>
      </c>
      <c r="CA27" s="524" t="str">
        <f t="shared" si="25"/>
        <v>0,00000000</v>
      </c>
      <c r="CB27" s="218" t="s">
        <v>1073</v>
      </c>
      <c r="CC27" s="215"/>
      <c r="CD27" s="216"/>
      <c r="CE27" s="217" t="str">
        <f>IF(CC27=0,"",IF(CC27="kg",'Factors emissió OCCC'!$D$15,'Factors emissió OCCC'!$H$15))</f>
        <v/>
      </c>
      <c r="CF27" s="521" t="str">
        <f>IF(D27="","Indiqueu tipus de combustió a columna D",IF(CC27=0,"",IF(AND(CC27="kg",D27=$D$42),'Factors emissió OCCC'!$M$13,IF(AND(CC27="kg",D27=$D$43),'Factors emissió OCCC'!$S$13,IF(AND(CC27="kWh",D27=$D$42),'Factors emissió OCCC'!$Q$13,IF(AND(CC27="kWh",D27=$D$43),'Factors emissió OCCC'!$W$13))))))</f>
        <v>Indiqueu tipus de combustió a columna D</v>
      </c>
      <c r="CG27" s="521" t="str">
        <f>IF(CC27=0,"",IF(CC27="kg",'Factors emissió OCCC'!$Y$13,'Factors emissió OCCC'!$AC$13))</f>
        <v/>
      </c>
      <c r="CH27" s="218" t="str">
        <f t="shared" si="26"/>
        <v>0,00000000</v>
      </c>
      <c r="CI27" s="524" t="str">
        <f t="shared" si="27"/>
        <v>0,00000000</v>
      </c>
      <c r="CJ27" s="524" t="str">
        <f t="shared" si="28"/>
        <v>0,00000000</v>
      </c>
      <c r="CK27" s="218" t="s">
        <v>1073</v>
      </c>
      <c r="CL27" s="527">
        <f t="shared" si="29"/>
        <v>0</v>
      </c>
      <c r="CM27" s="527">
        <f t="shared" si="30"/>
        <v>0</v>
      </c>
      <c r="CN27" s="527">
        <f t="shared" si="31"/>
        <v>0</v>
      </c>
      <c r="CO27" s="220" t="str">
        <f t="shared" si="32"/>
        <v>OCCC</v>
      </c>
      <c r="CP27" s="335"/>
      <c r="CQ27" s="337"/>
      <c r="CR27" s="216"/>
      <c r="CS27" s="219"/>
      <c r="CT27" s="534" t="str">
        <f>IF(CS27="","",IF(CS27=$CS$47,'Factors emissió OCCC'!$D$62,IF(CS27=$CS$48,'Factors emissió OCCC'!$D$63,IF(CS27=$CS$49,'Factors emissió OCCC'!$D$64,IF(CS27=$CS$50,'Factors emissió OCCC'!$D$65,IF(CS27=$CS$51,'Factors emissió OCCC'!$D$66,IF(CS27=$CS$52,'Factors emissió OCCC'!$D$67,IF(CS27=$CS$53,'Factors emissió OCCC'!$D$68,IF(CS27=$CS$54,'Factors emissió OCCC'!$D$69,"Indiqueu factor d'emissió")))))))))</f>
        <v/>
      </c>
      <c r="CU27" s="535" t="str">
        <f t="shared" si="0"/>
        <v/>
      </c>
      <c r="CV27" s="218" t="str">
        <f t="shared" si="37"/>
        <v>0,00000000</v>
      </c>
      <c r="CW27" s="241"/>
      <c r="CX27" s="899"/>
      <c r="CY27" s="902" t="str">
        <f>IF(CS27="","",IF(AND(CX27=$CX$40,CS27=$CS$47),'Factors emissió OCCC'!$E$62,IF(AND(CX27=$CX$40,CS27=$CS$48),'Factors emissió OCCC'!$E$63,IF(AND(CX27=$CX$40,CS27=$CS$49),'Factors emissió OCCC'!$E$64,IF(AND(CX27=$CX$40,CS27=$CS$50),'Factors emissió OCCC'!$E$65,IF(AND(CX27=$CX$40,CS27=$CS$51),'Factors emissió OCCC'!$E$66,IF(AND(CX27=$CX$40,CS27=$CS$52),'Factors emissió OCCC'!$E$67,IF(AND(CX27=$CX$40,CS27=$CS$53),'Factors emissió OCCC'!$E$68,IF(AND(CX27=$CX$40,CS27=$CS$54),'Factors emissió OCCC'!$E$69,IF(AND(CX27=$CX$40,CS27=$CS$55),"Indiqueu factor d'emissió",""))))))))))</f>
        <v/>
      </c>
      <c r="CZ27" s="902" t="str">
        <f>IF(CS27="","",IF(AND(CX27=$CX$41,CS27=$CS$47),'Factors emissió OCCC'!$F$62,IF(AND(CX27=$CX$41,CS27=$CS$48),'Factors emissió OCCC'!$F$63,IF(AND(CX27=$CX$41,CS27=$CS$49),'Factors emissió OCCC'!$F$64,IF(AND(CX27=$CX$41,CS27=$CS$50),'Factors emissió OCCC'!$F$65,IF(AND(CX27=$CX$41,CS27=$CS$51),'Factors emissió OCCC'!$F$66,IF(AND(CX27=$CX$41,CS27=$CS$52),'Factors emissió OCCC'!$F$67,IF(AND(CX27=$CX$41,CS27=$CS$53),'Factors emissió OCCC'!$F$68,IF(AND(CX27=$CX$41,CS27=$CS$54),'Factors emissió OCCC'!$F$69,IF(AND(CX27=$CX$41,CS27=$CS$55),"Indiqueu factor d'emissió","")
)))))))))</f>
        <v/>
      </c>
      <c r="DA27" s="534" t="str">
        <f t="shared" si="33"/>
        <v>Indiqueu tipus de combustió</v>
      </c>
      <c r="DB27" s="218" t="str">
        <f t="shared" si="34"/>
        <v>0,00000000</v>
      </c>
      <c r="DC27" s="218" t="s">
        <v>1073</v>
      </c>
      <c r="DD27" s="537"/>
      <c r="DE27" s="534" t="str">
        <f>IF(CS27="","",IF(AND(DD27=$DD$40,CS27=$CS$47),'Factors emissió OCCC'!$G$62,IF(AND(DD27=$DD$40,CS27=$CS$48),'Factors emissió OCCC'!$G$63,IF(AND(DD27=$DD$40,CS27=$CS$49),'Factors emissió OCCC'!$G$64,IF(AND(DD27=$DD$40,CS27=$CS$50),'Factors emissió OCCC'!$G$65,IF(AND(DD27=$DD$40,CS27=$CS$51),'Factors emissió OCCC'!$G$66,IF(AND(DD27=$DD$40,CS27=$CS$52),'Factors emissió OCCC'!$G$67,IF(AND(DD27=$DD$40,CS27=$CS$53),'Factors emissió OCCC'!$G$68,IF(AND(DD27=$DD$40,CS27=$CS$54),'Factors emissió OCCC'!$G$69,IF(AND(DD27=$DD$40,CS27=$CS$55),"Indiqueu factor d'emissió",""))))))))))</f>
        <v/>
      </c>
      <c r="DF27" s="534" t="str">
        <f>IF(CS27="","",IF(AND(DD27=$DD$41,CS27=$CS$47),'Factors emissió OCCC'!$H$62,IF(AND(DD27=$DD$41,CS27=$CS$48),'Factors emissió OCCC'!$H$63,IF(AND(DD27=$DD$41,CS27=$CS$49),'Factors emissió OCCC'!$H$64,IF(AND(DD27=$DD$41,CS27=$CS$50),'Factors emissió OCCC'!$H$65,IF(AND(DD27=$DD$41,CS27=$CS$51),'Factors emissió OCCC'!$H$66,IF(AND(DD27=$DD$41,CS27=$CS$52),'Factors emissió OCCC'!$H$67,IF(AND(DD27=$DD$41,CS27=$CS$53),'Factors emissió OCCC'!$H$68,IF(AND(DD27=$DD$41,CS27=$CS$54),'Factors emissió OCCC'!$H$69,IF(AND(DD27=$DD$41,CS27=$CS$55),"Indiqueu factor d'emissió",""))))))))))</f>
        <v/>
      </c>
      <c r="DG27" s="534" t="str">
        <f t="shared" si="35"/>
        <v>Indiqueu tipus de combustió</v>
      </c>
      <c r="DH27" s="218" t="str">
        <f t="shared" si="1"/>
        <v>0,00000000</v>
      </c>
      <c r="DI27" s="350" t="s">
        <v>1073</v>
      </c>
      <c r="DJ27" s="903" t="str">
        <f t="shared" si="36"/>
        <v>OCCC</v>
      </c>
      <c r="DK27" s="221"/>
      <c r="DM27" s="222"/>
    </row>
    <row r="28" spans="2:117" ht="75.900000000000006" customHeight="1" outlineLevel="1" x14ac:dyDescent="0.25">
      <c r="B28" s="47"/>
      <c r="C28" s="214" t="s">
        <v>81</v>
      </c>
      <c r="D28" s="522"/>
      <c r="E28" s="215"/>
      <c r="F28" s="216"/>
      <c r="G28" s="521" t="str">
        <f>IF(E28=0,"",IF(E28="Nm3",'Factors emissió OCCC'!$D$7,'Factors emissió OCCC'!$H$7))</f>
        <v/>
      </c>
      <c r="H28" s="521" t="str">
        <f>IF(D28="","Indiqueu tipus de combustió a columna D",IF(E28=0,"",IF(AND(E28="Nm3",D28=$D$42),'Factors emissió OCCC'!$M$7,IF(AND(E28="kWh",D28=$D$42),'Factors emissió OCCC'!$Q$7,IF(AND(E28="Nm3",D28=$D$43),'Factors emissió OCCC'!$S$7,IF(AND(E28="kWh",D28=$D$43),'Factors emissió OCCC'!$W$7))))))</f>
        <v>Indiqueu tipus de combustió a columna D</v>
      </c>
      <c r="I28" s="521" t="str">
        <f>IF(E28=0,"",IF(E28="Nm3",'Factors emissió OCCC'!$Y$7,'Factors emissió OCCC'!$AC$7))</f>
        <v/>
      </c>
      <c r="J28" s="524" t="str">
        <f t="shared" si="2"/>
        <v>0,00000000</v>
      </c>
      <c r="K28" s="524" t="str">
        <f t="shared" si="3"/>
        <v>0,00000000</v>
      </c>
      <c r="L28" s="524" t="str">
        <f t="shared" si="4"/>
        <v>0,00000000</v>
      </c>
      <c r="M28" s="218" t="s">
        <v>1073</v>
      </c>
      <c r="N28" s="519"/>
      <c r="O28" s="216"/>
      <c r="P28" s="217" t="str">
        <f>IF(N28=0,"",IF(N28="kg",'Factors emissió OCCC'!$D$8,IF(N28="bombones",'Factors emissió OCCC'!$F$8,'Factors emissió OCCC'!$H$8)))</f>
        <v/>
      </c>
      <c r="Q28" s="573"/>
      <c r="R28" s="573"/>
      <c r="S28" s="218" t="str">
        <f t="shared" si="5"/>
        <v>0,00000000</v>
      </c>
      <c r="T28" s="524" t="str">
        <f t="shared" si="6"/>
        <v>0,00000000</v>
      </c>
      <c r="U28" s="524" t="str">
        <f t="shared" si="7"/>
        <v>0,00000000</v>
      </c>
      <c r="V28" s="218" t="s">
        <v>1073</v>
      </c>
      <c r="W28" s="241"/>
      <c r="X28" s="241"/>
      <c r="Y28" s="215"/>
      <c r="Z28" s="216"/>
      <c r="AA28" s="217" t="str">
        <f>IF(Y28=0,"",IF(Y28="kg",'Factors emissió OCCC'!$D$9,IF(Y28="bombones",'Factors emissió OCCC'!$F$9,'Factors emissió OCCC'!$H$9)))</f>
        <v/>
      </c>
      <c r="AB28" s="573"/>
      <c r="AC28" s="573"/>
      <c r="AD28" s="218" t="str">
        <f t="shared" si="8"/>
        <v>0,00000000</v>
      </c>
      <c r="AE28" s="524" t="str">
        <f t="shared" si="9"/>
        <v>0,00000000</v>
      </c>
      <c r="AF28" s="524" t="str">
        <f t="shared" si="10"/>
        <v>0,00000000</v>
      </c>
      <c r="AG28" s="218" t="s">
        <v>1073</v>
      </c>
      <c r="AH28" s="241"/>
      <c r="AI28" s="241"/>
      <c r="AJ28" s="215"/>
      <c r="AK28" s="216"/>
      <c r="AL28" s="217" t="str">
        <f>IF(AJ28=0,"",IF(AJ28="l",'Factors emissió OCCC'!$D$10,'Factors emissió OCCC'!$H$10))</f>
        <v/>
      </c>
      <c r="AM28" s="521" t="str">
        <f>IF(D28="","Indiqueu tipus de combustió a columna D",IF(AK28=0,"",IF(AND(AJ28="l",D28=$D$42),'Factors emissió OCCC'!$M$8,IF(AND(AJ28="kWh",D28=$D$42),'Factors emissió OCCC'!$Q$8,IF(AND(AJ28="l",D28=$D$43),'Factors emissió OCCC'!$S$8,IF(AND(AJ28="kWh",D28=$D$43),'Factors emissió OCCC'!$W$8))))))</f>
        <v>Indiqueu tipus de combustió a columna D</v>
      </c>
      <c r="AN28" s="521" t="str">
        <f>IF(AJ28=0,"",IF(AJ28="l",'Factors emissió OCCC'!$Y$8,'Factors emissió OCCC'!$AC$8))</f>
        <v/>
      </c>
      <c r="AO28" s="218" t="str">
        <f t="shared" si="11"/>
        <v>0,00000000</v>
      </c>
      <c r="AP28" s="524" t="str">
        <f t="shared" si="12"/>
        <v>0,00000000</v>
      </c>
      <c r="AQ28" s="524" t="str">
        <f t="shared" si="13"/>
        <v>0,00000000</v>
      </c>
      <c r="AR28" s="218" t="s">
        <v>1073</v>
      </c>
      <c r="AS28" s="215"/>
      <c r="AT28" s="216"/>
      <c r="AU28" s="217" t="str">
        <f>IF(AS28=0,"",IF(AS28="kg",'Factors emissió OCCC'!$D$11,'Factors emissió OCCC'!$H$11))</f>
        <v/>
      </c>
      <c r="AV28" s="521" t="str">
        <f>IF(D28="","Indiqueu tipus de combustió a columna D",IF(AS28=0,"",IF(AND(AS28="kg",D28=$D$42),'Factors emissió OCCC'!$M$9,IF(AND(AS28="kWh",D28=$D$42),'Factors emissió OCCC'!$Q$9,IF(AND(AS28="kg",D28=$D$43),'Factors emissió OCCC'!$S$9,IF(AND(AS28="kWh",D28=$D$43),'Factors emissió OCCC'!$W$9))))))</f>
        <v>Indiqueu tipus de combustió a columna D</v>
      </c>
      <c r="AW28" s="521" t="str">
        <f>IF(AS28=0,"",IF(AS28="kg",'Factors emissió OCCC'!$Y$9,'Factors emissió OCCC'!$AC$9))</f>
        <v/>
      </c>
      <c r="AX28" s="218" t="str">
        <f t="shared" si="14"/>
        <v>0,00000000</v>
      </c>
      <c r="AY28" s="524" t="str">
        <f t="shared" si="15"/>
        <v>0,00000000</v>
      </c>
      <c r="AZ28" s="524" t="str">
        <f t="shared" si="16"/>
        <v>0,00000000</v>
      </c>
      <c r="BA28" s="218" t="s">
        <v>1073</v>
      </c>
      <c r="BB28" s="215"/>
      <c r="BC28" s="216"/>
      <c r="BD28" s="217" t="str">
        <f>IF(BB28=0,"",IF(BB28="kg",'Factors emissió OCCC'!$D$12,IF(BB28="kWh",'Factors emissió OCCC'!$H$12,'Factors emissió OCCC'!$F$12)))</f>
        <v/>
      </c>
      <c r="BE28" s="521" t="str">
        <f>IF(D28="","Indiqueu tipus de combustió a columna D",IF(BB28=0,"",IF(AND(BB28="kg",D28=$D$42),'Factors emissió OCCC'!$M$10,IF(AND(BB28="kWh",D28=$D$42),'Factors emissió OCCC'!$Q$10,IF(AND(BB28="l",D28=$D$42),'Factors emissió OCCC'!$O$10,IF(AND(BB28="kg",D28=$D$43),'Factors emissió OCCC'!$S$10,IF(AND(BB28="kWh",D28=$D$43),'Factors emissió OCCC'!$W$10,IF(AND(BB28="l",D28=$D$43),'Factors emissió OCCC'!$U$10))))))))</f>
        <v>Indiqueu tipus de combustió a columna D</v>
      </c>
      <c r="BF28" s="521" t="str">
        <f>IF(BB28=0,"",IF(BB28="kg",'Factors emissió OCCC'!$Y$10,IF(BB28="kWh",'Factors emissió OCCC'!$AC$10,'Factors emissió OCCC'!$AA$10)))</f>
        <v/>
      </c>
      <c r="BG28" s="218" t="str">
        <f t="shared" si="17"/>
        <v>0,00000000</v>
      </c>
      <c r="BH28" s="524" t="str">
        <f t="shared" si="18"/>
        <v>0,00000000</v>
      </c>
      <c r="BI28" s="524" t="str">
        <f t="shared" si="19"/>
        <v>0,00000000</v>
      </c>
      <c r="BJ28" s="218" t="s">
        <v>1073</v>
      </c>
      <c r="BK28" s="215"/>
      <c r="BL28" s="216"/>
      <c r="BM28" s="217" t="str">
        <f>IF(BK28=0,"",IF(BK28="kg",'Factors emissió OCCC'!$D$13,'Factors emissió OCCC'!$H$13))</f>
        <v/>
      </c>
      <c r="BN28" s="521" t="str">
        <f>IF(D28="","Indiqueu tipus de combustió a columna D",IF(BK28=0,"",IF(AND(BK28="kg",D28=$D$42),'Factors emissió OCCC'!$M$11,IF(AND(BK28="kg",D28=$D$43),'Factors emissió OCCC'!$S$11,IF(AND(BK28="kWh",D28=$D$42),'Factors emissió OCCC'!$Q$11,IF(AND(BK28="kWh",D28=$D$43),'Factors emissió OCCC'!$W$11))))))</f>
        <v>Indiqueu tipus de combustió a columna D</v>
      </c>
      <c r="BO28" s="521" t="str">
        <f>IF(BK28=0,"",IF(BK28="kg",'Factors emissió OCCC'!$Y$11,'Factors emissió OCCC'!$AC$11))</f>
        <v/>
      </c>
      <c r="BP28" s="218" t="str">
        <f t="shared" si="20"/>
        <v>0,00000000</v>
      </c>
      <c r="BQ28" s="524" t="str">
        <f t="shared" si="21"/>
        <v>0,00000000</v>
      </c>
      <c r="BR28" s="524" t="str">
        <f t="shared" si="22"/>
        <v>0,00000000</v>
      </c>
      <c r="BS28" s="218" t="s">
        <v>1073</v>
      </c>
      <c r="BT28" s="215"/>
      <c r="BU28" s="216"/>
      <c r="BV28" s="217" t="str">
        <f>IF(BT28=0,"",IF(BT28="kg",'Factors emissió OCCC'!$D$14,'Factors emissió OCCC'!$H$14))</f>
        <v/>
      </c>
      <c r="BW28" s="521" t="str">
        <f>IF(D28="","Indiqueu tipus de combustió a columna D",IF(BT28=0,"",IF(AND(BT28="kg",D28=$D$42),'Factors emissió OCCC'!$M$12,IF(AND(BT28="kg",D28=$D$43),'Factors emissió OCCC'!$S$12,IF(AND(BT28="kWh",D28=$D$42),'Factors emissió OCCC'!$Q$12,IF(AND(BT28="kWh",D28=$D$43),'Factors emissió OCCC'!$W$12))))))</f>
        <v>Indiqueu tipus de combustió a columna D</v>
      </c>
      <c r="BX28" s="521" t="str">
        <f>IF(BT28=0,"",IF(BT28="kg",'Factors emissió OCCC'!$Y$12,'Factors emissió OCCC'!$AC$12))</f>
        <v/>
      </c>
      <c r="BY28" s="218" t="str">
        <f t="shared" si="23"/>
        <v>0,00000000</v>
      </c>
      <c r="BZ28" s="524" t="str">
        <f t="shared" si="24"/>
        <v>0,00000000</v>
      </c>
      <c r="CA28" s="524" t="str">
        <f t="shared" si="25"/>
        <v>0,00000000</v>
      </c>
      <c r="CB28" s="218" t="s">
        <v>1073</v>
      </c>
      <c r="CC28" s="215"/>
      <c r="CD28" s="216"/>
      <c r="CE28" s="217" t="str">
        <f>IF(CC28=0,"",IF(CC28="kg",'Factors emissió OCCC'!$D$15,'Factors emissió OCCC'!$H$15))</f>
        <v/>
      </c>
      <c r="CF28" s="521" t="str">
        <f>IF(D28="","Indiqueu tipus de combustió a columna D",IF(CC28=0,"",IF(AND(CC28="kg",D28=$D$42),'Factors emissió OCCC'!$M$13,IF(AND(CC28="kg",D28=$D$43),'Factors emissió OCCC'!$S$13,IF(AND(CC28="kWh",D28=$D$42),'Factors emissió OCCC'!$Q$13,IF(AND(CC28="kWh",D28=$D$43),'Factors emissió OCCC'!$W$13))))))</f>
        <v>Indiqueu tipus de combustió a columna D</v>
      </c>
      <c r="CG28" s="521" t="str">
        <f>IF(CC28=0,"",IF(CC28="kg",'Factors emissió OCCC'!$Y$13,'Factors emissió OCCC'!$AC$13))</f>
        <v/>
      </c>
      <c r="CH28" s="218" t="str">
        <f t="shared" si="26"/>
        <v>0,00000000</v>
      </c>
      <c r="CI28" s="524" t="str">
        <f t="shared" si="27"/>
        <v>0,00000000</v>
      </c>
      <c r="CJ28" s="524" t="str">
        <f t="shared" si="28"/>
        <v>0,00000000</v>
      </c>
      <c r="CK28" s="218" t="s">
        <v>1073</v>
      </c>
      <c r="CL28" s="527">
        <f t="shared" si="29"/>
        <v>0</v>
      </c>
      <c r="CM28" s="527">
        <f t="shared" si="30"/>
        <v>0</v>
      </c>
      <c r="CN28" s="527">
        <f t="shared" si="31"/>
        <v>0</v>
      </c>
      <c r="CO28" s="220" t="str">
        <f>IF(OR(W28&gt;0,X28&gt;0,AH28&gt;0,AI28&gt;0),"Diversos","OCCC")</f>
        <v>OCCC</v>
      </c>
      <c r="CP28" s="335"/>
      <c r="CQ28" s="337"/>
      <c r="CR28" s="216"/>
      <c r="CS28" s="219"/>
      <c r="CT28" s="534" t="str">
        <f>IF(CS28="","",IF(CS28=$CS$47,'Factors emissió OCCC'!$D$62,IF(CS28=$CS$48,'Factors emissió OCCC'!$D$63,IF(CS28=$CS$49,'Factors emissió OCCC'!$D$64,IF(CS28=$CS$50,'Factors emissió OCCC'!$D$65,IF(CS28=$CS$51,'Factors emissió OCCC'!$D$66,IF(CS28=$CS$52,'Factors emissió OCCC'!$D$67,IF(CS28=$CS$53,'Factors emissió OCCC'!$D$68,IF(CS28=$CS$54,'Factors emissió OCCC'!$D$69,"Indiqueu factor d'emissió")))))))))</f>
        <v/>
      </c>
      <c r="CU28" s="535" t="str">
        <f t="shared" si="0"/>
        <v/>
      </c>
      <c r="CV28" s="218" t="str">
        <f t="shared" si="37"/>
        <v>0,00000000</v>
      </c>
      <c r="CW28" s="241"/>
      <c r="CX28" s="899"/>
      <c r="CY28" s="902" t="str">
        <f>IF(CS28="","",IF(AND(CX28=$CX$40,CS28=$CS$47),'Factors emissió OCCC'!$E$62,IF(AND(CX28=$CX$40,CS28=$CS$48),'Factors emissió OCCC'!$E$63,IF(AND(CX28=$CX$40,CS28=$CS$49),'Factors emissió OCCC'!$E$64,IF(AND(CX28=$CX$40,CS28=$CS$50),'Factors emissió OCCC'!$E$65,IF(AND(CX28=$CX$40,CS28=$CS$51),'Factors emissió OCCC'!$E$66,IF(AND(CX28=$CX$40,CS28=$CS$52),'Factors emissió OCCC'!$E$67,IF(AND(CX28=$CX$40,CS28=$CS$53),'Factors emissió OCCC'!$E$68,IF(AND(CX28=$CX$40,CS28=$CS$54),'Factors emissió OCCC'!$E$69,IF(AND(CX28=$CX$40,CS28=$CS$55),"Indiqueu factor d'emissió",""))))))))))</f>
        <v/>
      </c>
      <c r="CZ28" s="902" t="str">
        <f>IF(CS28="","",IF(AND(CX28=$CX$41,CS28=$CS$47),'Factors emissió OCCC'!$F$62,IF(AND(CX28=$CX$41,CS28=$CS$48),'Factors emissió OCCC'!$F$63,IF(AND(CX28=$CX$41,CS28=$CS$49),'Factors emissió OCCC'!$F$64,IF(AND(CX28=$CX$41,CS28=$CS$50),'Factors emissió OCCC'!$F$65,IF(AND(CX28=$CX$41,CS28=$CS$51),'Factors emissió OCCC'!$F$66,IF(AND(CX28=$CX$41,CS28=$CS$52),'Factors emissió OCCC'!$F$67,IF(AND(CX28=$CX$41,CS28=$CS$53),'Factors emissió OCCC'!$F$68,IF(AND(CX28=$CX$41,CS28=$CS$54),'Factors emissió OCCC'!$F$69,IF(AND(CX28=$CX$41,CS28=$CS$55),"Indiqueu factor d'emissió","")
)))))))))</f>
        <v/>
      </c>
      <c r="DA28" s="534" t="str">
        <f t="shared" si="33"/>
        <v>Indiqueu tipus de combustió</v>
      </c>
      <c r="DB28" s="218" t="str">
        <f t="shared" si="34"/>
        <v>0,00000000</v>
      </c>
      <c r="DC28" s="218" t="s">
        <v>1073</v>
      </c>
      <c r="DD28" s="537"/>
      <c r="DE28" s="534" t="str">
        <f>IF(CS28="","",IF(AND(DD28=$DD$40,CS28=$CS$47),'Factors emissió OCCC'!$G$62,IF(AND(DD28=$DD$40,CS28=$CS$48),'Factors emissió OCCC'!$G$63,IF(AND(DD28=$DD$40,CS28=$CS$49),'Factors emissió OCCC'!$G$64,IF(AND(DD28=$DD$40,CS28=$CS$50),'Factors emissió OCCC'!$G$65,IF(AND(DD28=$DD$40,CS28=$CS$51),'Factors emissió OCCC'!$G$66,IF(AND(DD28=$DD$40,CS28=$CS$52),'Factors emissió OCCC'!$G$67,IF(AND(DD28=$DD$40,CS28=$CS$53),'Factors emissió OCCC'!$G$68,IF(AND(DD28=$DD$40,CS28=$CS$54),'Factors emissió OCCC'!$G$69,IF(AND(DD28=$DD$40,CS28=$CS$55),"Indiqueu factor d'emissió",""))))))))))</f>
        <v/>
      </c>
      <c r="DF28" s="534" t="str">
        <f>IF(CS28="","",IF(AND(DD28=$DD$41,CS28=$CS$47),'Factors emissió OCCC'!$H$62,IF(AND(DD28=$DD$41,CS28=$CS$48),'Factors emissió OCCC'!$H$63,IF(AND(DD28=$DD$41,CS28=$CS$49),'Factors emissió OCCC'!$H$64,IF(AND(DD28=$DD$41,CS28=$CS$50),'Factors emissió OCCC'!$H$65,IF(AND(DD28=$DD$41,CS28=$CS$51),'Factors emissió OCCC'!$H$66,IF(AND(DD28=$DD$41,CS28=$CS$52),'Factors emissió OCCC'!$H$67,IF(AND(DD28=$DD$41,CS28=$CS$53),'Factors emissió OCCC'!$H$68,IF(AND(DD28=$DD$41,CS28=$CS$54),'Factors emissió OCCC'!$H$69,IF(AND(DD28=$DD$41,CS28=$CS$55),"Indiqueu factor d'emissió",""))))))))))</f>
        <v/>
      </c>
      <c r="DG28" s="534" t="str">
        <f t="shared" si="35"/>
        <v>Indiqueu tipus de combustió</v>
      </c>
      <c r="DH28" s="218" t="str">
        <f t="shared" si="1"/>
        <v>0,00000000</v>
      </c>
      <c r="DI28" s="350" t="s">
        <v>1073</v>
      </c>
      <c r="DJ28" s="903" t="str">
        <f t="shared" si="36"/>
        <v>OCCC</v>
      </c>
      <c r="DK28" s="221"/>
      <c r="DM28" s="222"/>
    </row>
    <row r="29" spans="2:117" ht="75.900000000000006" customHeight="1" outlineLevel="1" x14ac:dyDescent="0.25">
      <c r="B29" s="47"/>
      <c r="C29" s="214" t="s">
        <v>82</v>
      </c>
      <c r="D29" s="522"/>
      <c r="E29" s="215"/>
      <c r="F29" s="216"/>
      <c r="G29" s="521" t="str">
        <f>IF(E29=0,"",IF(E29="Nm3",'Factors emissió OCCC'!$D$7,'Factors emissió OCCC'!$H$7))</f>
        <v/>
      </c>
      <c r="H29" s="521" t="str">
        <f>IF(D29="","Indiqueu tipus de combustió a columna D",IF(E29=0,"",IF(AND(E29="Nm3",D29=$D$42),'Factors emissió OCCC'!$M$7,IF(AND(E29="kWh",D29=$D$42),'Factors emissió OCCC'!$Q$7,IF(AND(E29="Nm3",D29=$D$43),'Factors emissió OCCC'!$S$7,IF(AND(E29="kWh",D29=$D$43),'Factors emissió OCCC'!$W$7))))))</f>
        <v>Indiqueu tipus de combustió a columna D</v>
      </c>
      <c r="I29" s="521" t="str">
        <f>IF(E29=0,"",IF(E29="Nm3",'Factors emissió OCCC'!$Y$7,'Factors emissió OCCC'!$AC$7))</f>
        <v/>
      </c>
      <c r="J29" s="524" t="str">
        <f t="shared" si="2"/>
        <v>0,00000000</v>
      </c>
      <c r="K29" s="524" t="str">
        <f t="shared" si="3"/>
        <v>0,00000000</v>
      </c>
      <c r="L29" s="524" t="str">
        <f t="shared" si="4"/>
        <v>0,00000000</v>
      </c>
      <c r="M29" s="218" t="s">
        <v>1073</v>
      </c>
      <c r="N29" s="519"/>
      <c r="O29" s="216"/>
      <c r="P29" s="217" t="str">
        <f>IF(N29=0,"",IF(N29="kg",'Factors emissió OCCC'!$D$8,IF(N29="bombones",'Factors emissió OCCC'!$F$8,'Factors emissió OCCC'!$H$8)))</f>
        <v/>
      </c>
      <c r="Q29" s="573"/>
      <c r="R29" s="573"/>
      <c r="S29" s="218" t="str">
        <f t="shared" si="5"/>
        <v>0,00000000</v>
      </c>
      <c r="T29" s="524" t="str">
        <f t="shared" si="6"/>
        <v>0,00000000</v>
      </c>
      <c r="U29" s="524" t="str">
        <f t="shared" si="7"/>
        <v>0,00000000</v>
      </c>
      <c r="V29" s="218" t="s">
        <v>1073</v>
      </c>
      <c r="W29" s="241"/>
      <c r="X29" s="241"/>
      <c r="Y29" s="215"/>
      <c r="Z29" s="216"/>
      <c r="AA29" s="217" t="str">
        <f>IF(Y29=0,"",IF(Y29="kg",'Factors emissió OCCC'!$D$9,IF(Y29="bombones",'Factors emissió OCCC'!$F$9,'Factors emissió OCCC'!$H$9)))</f>
        <v/>
      </c>
      <c r="AB29" s="573"/>
      <c r="AC29" s="573"/>
      <c r="AD29" s="218" t="str">
        <f t="shared" si="8"/>
        <v>0,00000000</v>
      </c>
      <c r="AE29" s="524" t="str">
        <f t="shared" si="9"/>
        <v>0,00000000</v>
      </c>
      <c r="AF29" s="524" t="str">
        <f t="shared" si="10"/>
        <v>0,00000000</v>
      </c>
      <c r="AG29" s="218" t="s">
        <v>1073</v>
      </c>
      <c r="AH29" s="241"/>
      <c r="AI29" s="241"/>
      <c r="AJ29" s="215"/>
      <c r="AK29" s="216"/>
      <c r="AL29" s="217" t="str">
        <f>IF(AJ29=0,"",IF(AJ29="l",'Factors emissió OCCC'!$D$10,'Factors emissió OCCC'!$H$10))</f>
        <v/>
      </c>
      <c r="AM29" s="521" t="str">
        <f>IF(D29="","Indiqueu tipus de combustió a columna D",IF(AK29=0,"",IF(AND(AJ29="l",D29=$D$42),'Factors emissió OCCC'!$M$8,IF(AND(AJ29="kWh",D29=$D$42),'Factors emissió OCCC'!$Q$8,IF(AND(AJ29="l",D29=$D$43),'Factors emissió OCCC'!$S$8,IF(AND(AJ29="kWh",D29=$D$43),'Factors emissió OCCC'!$W$8))))))</f>
        <v>Indiqueu tipus de combustió a columna D</v>
      </c>
      <c r="AN29" s="521" t="str">
        <f>IF(AJ29=0,"",IF(AJ29="l",'Factors emissió OCCC'!$Y$8,'Factors emissió OCCC'!$AC$8))</f>
        <v/>
      </c>
      <c r="AO29" s="218" t="str">
        <f t="shared" si="11"/>
        <v>0,00000000</v>
      </c>
      <c r="AP29" s="524" t="str">
        <f t="shared" si="12"/>
        <v>0,00000000</v>
      </c>
      <c r="AQ29" s="524" t="str">
        <f t="shared" si="13"/>
        <v>0,00000000</v>
      </c>
      <c r="AR29" s="218" t="s">
        <v>1073</v>
      </c>
      <c r="AS29" s="215"/>
      <c r="AT29" s="216"/>
      <c r="AU29" s="217" t="str">
        <f>IF(AS29=0,"",IF(AS29="kg",'Factors emissió OCCC'!$D$11,'Factors emissió OCCC'!$H$11))</f>
        <v/>
      </c>
      <c r="AV29" s="521" t="str">
        <f>IF(D29="","Indiqueu tipus de combustió a columna D",IF(AS29=0,"",IF(AND(AS29="kg",D29=$D$42),'Factors emissió OCCC'!$M$9,IF(AND(AS29="kWh",D29=$D$42),'Factors emissió OCCC'!$Q$9,IF(AND(AS29="kg",D29=$D$43),'Factors emissió OCCC'!$S$9,IF(AND(AS29="kWh",D29=$D$43),'Factors emissió OCCC'!$W$9))))))</f>
        <v>Indiqueu tipus de combustió a columna D</v>
      </c>
      <c r="AW29" s="521" t="str">
        <f>IF(AS29=0,"",IF(AS29="kg",'Factors emissió OCCC'!$Y$9,'Factors emissió OCCC'!$AC$9))</f>
        <v/>
      </c>
      <c r="AX29" s="218" t="str">
        <f t="shared" si="14"/>
        <v>0,00000000</v>
      </c>
      <c r="AY29" s="524" t="str">
        <f t="shared" si="15"/>
        <v>0,00000000</v>
      </c>
      <c r="AZ29" s="524" t="str">
        <f t="shared" si="16"/>
        <v>0,00000000</v>
      </c>
      <c r="BA29" s="218" t="s">
        <v>1073</v>
      </c>
      <c r="BB29" s="215"/>
      <c r="BC29" s="216"/>
      <c r="BD29" s="217" t="str">
        <f>IF(BB29=0,"",IF(BB29="kg",'Factors emissió OCCC'!$D$12,IF(BB29="kWh",'Factors emissió OCCC'!$H$12,'Factors emissió OCCC'!$F$12)))</f>
        <v/>
      </c>
      <c r="BE29" s="521" t="str">
        <f>IF(D29="","Indiqueu tipus de combustió a columna D",IF(BB29=0,"",IF(AND(BB29="kg",D29=$D$42),'Factors emissió OCCC'!$M$10,IF(AND(BB29="kWh",D29=$D$42),'Factors emissió OCCC'!$Q$10,IF(AND(BB29="l",D29=$D$42),'Factors emissió OCCC'!$O$10,IF(AND(BB29="kg",D29=$D$43),'Factors emissió OCCC'!$S$10,IF(AND(BB29="kWh",D29=$D$43),'Factors emissió OCCC'!$W$10,IF(AND(BB29="l",D29=$D$43),'Factors emissió OCCC'!$U$10))))))))</f>
        <v>Indiqueu tipus de combustió a columna D</v>
      </c>
      <c r="BF29" s="521" t="str">
        <f>IF(BB29=0,"",IF(BB29="kg",'Factors emissió OCCC'!$Y$10,IF(BB29="kWh",'Factors emissió OCCC'!$AC$10,'Factors emissió OCCC'!$AA$10)))</f>
        <v/>
      </c>
      <c r="BG29" s="218" t="str">
        <f t="shared" si="17"/>
        <v>0,00000000</v>
      </c>
      <c r="BH29" s="524" t="str">
        <f t="shared" si="18"/>
        <v>0,00000000</v>
      </c>
      <c r="BI29" s="524" t="str">
        <f t="shared" si="19"/>
        <v>0,00000000</v>
      </c>
      <c r="BJ29" s="218" t="s">
        <v>1073</v>
      </c>
      <c r="BK29" s="215"/>
      <c r="BL29" s="216"/>
      <c r="BM29" s="217" t="str">
        <f>IF(BK29=0,"",IF(BK29="kg",'Factors emissió OCCC'!$D$13,'Factors emissió OCCC'!$H$13))</f>
        <v/>
      </c>
      <c r="BN29" s="521" t="str">
        <f>IF(D29="","Indiqueu tipus de combustió a columna D",IF(BK29=0,"",IF(AND(BK29="kg",D29=$D$42),'Factors emissió OCCC'!$M$11,IF(AND(BK29="kg",D29=$D$43),'Factors emissió OCCC'!$S$11,IF(AND(BK29="kWh",D29=$D$42),'Factors emissió OCCC'!$Q$11,IF(AND(BK29="kWh",D29=$D$43),'Factors emissió OCCC'!$W$11))))))</f>
        <v>Indiqueu tipus de combustió a columna D</v>
      </c>
      <c r="BO29" s="521" t="str">
        <f>IF(BK29=0,"",IF(BK29="kg",'Factors emissió OCCC'!$Y$11,'Factors emissió OCCC'!$AC$11))</f>
        <v/>
      </c>
      <c r="BP29" s="218" t="str">
        <f t="shared" si="20"/>
        <v>0,00000000</v>
      </c>
      <c r="BQ29" s="524" t="str">
        <f t="shared" si="21"/>
        <v>0,00000000</v>
      </c>
      <c r="BR29" s="524" t="str">
        <f t="shared" si="22"/>
        <v>0,00000000</v>
      </c>
      <c r="BS29" s="218" t="s">
        <v>1073</v>
      </c>
      <c r="BT29" s="215"/>
      <c r="BU29" s="216"/>
      <c r="BV29" s="217" t="str">
        <f>IF(BT29=0,"",IF(BT29="kg",'Factors emissió OCCC'!$D$14,'Factors emissió OCCC'!$H$14))</f>
        <v/>
      </c>
      <c r="BW29" s="521" t="str">
        <f>IF(D29="","Indiqueu tipus de combustió a columna D",IF(BT29=0,"",IF(AND(BT29="kg",D29=$D$42),'Factors emissió OCCC'!$M$12,IF(AND(BT29="kg",D29=$D$43),'Factors emissió OCCC'!$S$12,IF(AND(BT29="kWh",D29=$D$42),'Factors emissió OCCC'!$Q$12,IF(AND(BT29="kWh",D29=$D$43),'Factors emissió OCCC'!$W$12))))))</f>
        <v>Indiqueu tipus de combustió a columna D</v>
      </c>
      <c r="BX29" s="521" t="str">
        <f>IF(BT29=0,"",IF(BT29="kg",'Factors emissió OCCC'!$Y$12,'Factors emissió OCCC'!$AC$12))</f>
        <v/>
      </c>
      <c r="BY29" s="218" t="str">
        <f t="shared" si="23"/>
        <v>0,00000000</v>
      </c>
      <c r="BZ29" s="524" t="str">
        <f t="shared" si="24"/>
        <v>0,00000000</v>
      </c>
      <c r="CA29" s="524" t="str">
        <f t="shared" si="25"/>
        <v>0,00000000</v>
      </c>
      <c r="CB29" s="218" t="s">
        <v>1073</v>
      </c>
      <c r="CC29" s="215"/>
      <c r="CD29" s="216"/>
      <c r="CE29" s="217" t="str">
        <f>IF(CC29=0,"",IF(CC29="kg",'Factors emissió OCCC'!$D$15,'Factors emissió OCCC'!$H$15))</f>
        <v/>
      </c>
      <c r="CF29" s="521" t="str">
        <f>IF(D29="","Indiqueu tipus de combustió a columna D",IF(CC29=0,"",IF(AND(CC29="kg",D29=$D$42),'Factors emissió OCCC'!$M$13,IF(AND(CC29="kg",D29=$D$43),'Factors emissió OCCC'!$S$13,IF(AND(CC29="kWh",D29=$D$42),'Factors emissió OCCC'!$Q$13,IF(AND(CC29="kWh",D29=$D$43),'Factors emissió OCCC'!$W$13))))))</f>
        <v>Indiqueu tipus de combustió a columna D</v>
      </c>
      <c r="CG29" s="521" t="str">
        <f>IF(CC29=0,"",IF(CC29="kg",'Factors emissió OCCC'!$Y$13,'Factors emissió OCCC'!$AC$13))</f>
        <v/>
      </c>
      <c r="CH29" s="218" t="str">
        <f t="shared" si="26"/>
        <v>0,00000000</v>
      </c>
      <c r="CI29" s="524" t="str">
        <f t="shared" si="27"/>
        <v>0,00000000</v>
      </c>
      <c r="CJ29" s="524" t="str">
        <f t="shared" si="28"/>
        <v>0,00000000</v>
      </c>
      <c r="CK29" s="218" t="s">
        <v>1073</v>
      </c>
      <c r="CL29" s="527">
        <f t="shared" si="29"/>
        <v>0</v>
      </c>
      <c r="CM29" s="527">
        <f t="shared" si="30"/>
        <v>0</v>
      </c>
      <c r="CN29" s="527">
        <f t="shared" si="31"/>
        <v>0</v>
      </c>
      <c r="CO29" s="220" t="str">
        <f t="shared" si="32"/>
        <v>OCCC</v>
      </c>
      <c r="CP29" s="335"/>
      <c r="CQ29" s="337"/>
      <c r="CR29" s="216"/>
      <c r="CS29" s="219"/>
      <c r="CT29" s="534" t="str">
        <f>IF(CS29="","",IF(CS29=$CS$47,'Factors emissió OCCC'!$D$62,IF(CS29=$CS$48,'Factors emissió OCCC'!$D$63,IF(CS29=$CS$49,'Factors emissió OCCC'!$D$64,IF(CS29=$CS$50,'Factors emissió OCCC'!$D$65,IF(CS29=$CS$51,'Factors emissió OCCC'!$D$66,IF(CS29=$CS$52,'Factors emissió OCCC'!$D$67,IF(CS29=$CS$53,'Factors emissió OCCC'!$D$68,IF(CS29=$CS$54,'Factors emissió OCCC'!$D$69,"Indiqueu factor d'emissió")))))))))</f>
        <v/>
      </c>
      <c r="CU29" s="535" t="str">
        <f t="shared" si="0"/>
        <v/>
      </c>
      <c r="CV29" s="218" t="str">
        <f t="shared" si="37"/>
        <v>0,00000000</v>
      </c>
      <c r="CW29" s="241"/>
      <c r="CX29" s="899"/>
      <c r="CY29" s="902" t="str">
        <f>IF(CS29="","",IF(AND(CX29=$CX$40,CS29=$CS$47),'Factors emissió OCCC'!$E$62,IF(AND(CX29=$CX$40,CS29=$CS$48),'Factors emissió OCCC'!$E$63,IF(AND(CX29=$CX$40,CS29=$CS$49),'Factors emissió OCCC'!$E$64,IF(AND(CX29=$CX$40,CS29=$CS$50),'Factors emissió OCCC'!$E$65,IF(AND(CX29=$CX$40,CS29=$CS$51),'Factors emissió OCCC'!$E$66,IF(AND(CX29=$CX$40,CS29=$CS$52),'Factors emissió OCCC'!$E$67,IF(AND(CX29=$CX$40,CS29=$CS$53),'Factors emissió OCCC'!$E$68,IF(AND(CX29=$CX$40,CS29=$CS$54),'Factors emissió OCCC'!$E$69,IF(AND(CX29=$CX$40,CS29=$CS$55),"Indiqueu factor d'emissió",""))))))))))</f>
        <v/>
      </c>
      <c r="CZ29" s="902" t="str">
        <f>IF(CS29="","",IF(AND(CX29=$CX$41,CS29=$CS$47),'Factors emissió OCCC'!$F$62,IF(AND(CX29=$CX$41,CS29=$CS$48),'Factors emissió OCCC'!$F$63,IF(AND(CX29=$CX$41,CS29=$CS$49),'Factors emissió OCCC'!$F$64,IF(AND(CX29=$CX$41,CS29=$CS$50),'Factors emissió OCCC'!$F$65,IF(AND(CX29=$CX$41,CS29=$CS$51),'Factors emissió OCCC'!$F$66,IF(AND(CX29=$CX$41,CS29=$CS$52),'Factors emissió OCCC'!$F$67,IF(AND(CX29=$CX$41,CS29=$CS$53),'Factors emissió OCCC'!$F$68,IF(AND(CX29=$CX$41,CS29=$CS$54),'Factors emissió OCCC'!$F$69,IF(AND(CX29=$CX$41,CS29=$CS$55),"Indiqueu factor d'emissió","")
)))))))))</f>
        <v/>
      </c>
      <c r="DA29" s="534" t="str">
        <f t="shared" si="33"/>
        <v>Indiqueu tipus de combustió</v>
      </c>
      <c r="DB29" s="218" t="str">
        <f t="shared" si="34"/>
        <v>0,00000000</v>
      </c>
      <c r="DC29" s="218" t="s">
        <v>1073</v>
      </c>
      <c r="DD29" s="537"/>
      <c r="DE29" s="534" t="str">
        <f>IF(CS29="","",IF(AND(DD29=$DD$40,CS29=$CS$47),'Factors emissió OCCC'!$G$62,IF(AND(DD29=$DD$40,CS29=$CS$48),'Factors emissió OCCC'!$G$63,IF(AND(DD29=$DD$40,CS29=$CS$49),'Factors emissió OCCC'!$G$64,IF(AND(DD29=$DD$40,CS29=$CS$50),'Factors emissió OCCC'!$G$65,IF(AND(DD29=$DD$40,CS29=$CS$51),'Factors emissió OCCC'!$G$66,IF(AND(DD29=$DD$40,CS29=$CS$52),'Factors emissió OCCC'!$G$67,IF(AND(DD29=$DD$40,CS29=$CS$53),'Factors emissió OCCC'!$G$68,IF(AND(DD29=$DD$40,CS29=$CS$54),'Factors emissió OCCC'!$G$69,IF(AND(DD29=$DD$40,CS29=$CS$55),"Indiqueu factor d'emissió",""))))))))))</f>
        <v/>
      </c>
      <c r="DF29" s="534" t="str">
        <f>IF(CS29="","",IF(AND(DD29=$DD$41,CS29=$CS$47),'Factors emissió OCCC'!$H$62,IF(AND(DD29=$DD$41,CS29=$CS$48),'Factors emissió OCCC'!$H$63,IF(AND(DD29=$DD$41,CS29=$CS$49),'Factors emissió OCCC'!$H$64,IF(AND(DD29=$DD$41,CS29=$CS$50),'Factors emissió OCCC'!$H$65,IF(AND(DD29=$DD$41,CS29=$CS$51),'Factors emissió OCCC'!$H$66,IF(AND(DD29=$DD$41,CS29=$CS$52),'Factors emissió OCCC'!$H$67,IF(AND(DD29=$DD$41,CS29=$CS$53),'Factors emissió OCCC'!$H$68,IF(AND(DD29=$DD$41,CS29=$CS$54),'Factors emissió OCCC'!$H$69,IF(AND(DD29=$DD$41,CS29=$CS$55),"Indiqueu factor d'emissió",""))))))))))</f>
        <v/>
      </c>
      <c r="DG29" s="534" t="str">
        <f t="shared" si="35"/>
        <v>Indiqueu tipus de combustió</v>
      </c>
      <c r="DH29" s="218" t="str">
        <f t="shared" si="1"/>
        <v>0,00000000</v>
      </c>
      <c r="DI29" s="350" t="s">
        <v>1073</v>
      </c>
      <c r="DJ29" s="903" t="str">
        <f t="shared" si="36"/>
        <v>OCCC</v>
      </c>
      <c r="DK29" s="221"/>
      <c r="DM29" s="222"/>
    </row>
    <row r="30" spans="2:117" ht="75.900000000000006" customHeight="1" outlineLevel="1" x14ac:dyDescent="0.25">
      <c r="B30" s="47"/>
      <c r="C30" s="214" t="s">
        <v>83</v>
      </c>
      <c r="D30" s="522"/>
      <c r="E30" s="215"/>
      <c r="F30" s="216"/>
      <c r="G30" s="521" t="str">
        <f>IF(E30=0,"",IF(E30="Nm3",'Factors emissió OCCC'!$D$7,'Factors emissió OCCC'!$H$7))</f>
        <v/>
      </c>
      <c r="H30" s="521" t="str">
        <f>IF(D30="","Indiqueu tipus de combustió a columna D",IF(E30=0,"",IF(AND(E30="Nm3",D30=$D$42),'Factors emissió OCCC'!$M$7,IF(AND(E30="kWh",D30=$D$42),'Factors emissió OCCC'!$Q$7,IF(AND(E30="Nm3",D30=$D$43),'Factors emissió OCCC'!$S$7,IF(AND(E30="kWh",D30=$D$43),'Factors emissió OCCC'!$W$7))))))</f>
        <v>Indiqueu tipus de combustió a columna D</v>
      </c>
      <c r="I30" s="521" t="str">
        <f>IF(E30=0,"",IF(E30="Nm3",'Factors emissió OCCC'!$Y$7,'Factors emissió OCCC'!$AC$7))</f>
        <v/>
      </c>
      <c r="J30" s="524" t="str">
        <f t="shared" si="2"/>
        <v>0,00000000</v>
      </c>
      <c r="K30" s="524" t="str">
        <f t="shared" si="3"/>
        <v>0,00000000</v>
      </c>
      <c r="L30" s="524" t="str">
        <f t="shared" si="4"/>
        <v>0,00000000</v>
      </c>
      <c r="M30" s="218" t="s">
        <v>1073</v>
      </c>
      <c r="N30" s="519"/>
      <c r="O30" s="216"/>
      <c r="P30" s="217" t="str">
        <f>IF(N30=0,"",IF(N30="kg",'Factors emissió OCCC'!$D$8,IF(N30="bombones",'Factors emissió OCCC'!$F$8,'Factors emissió OCCC'!$H$8)))</f>
        <v/>
      </c>
      <c r="Q30" s="573"/>
      <c r="R30" s="573"/>
      <c r="S30" s="218" t="str">
        <f t="shared" si="5"/>
        <v>0,00000000</v>
      </c>
      <c r="T30" s="524" t="str">
        <f t="shared" si="6"/>
        <v>0,00000000</v>
      </c>
      <c r="U30" s="524" t="str">
        <f t="shared" si="7"/>
        <v>0,00000000</v>
      </c>
      <c r="V30" s="218" t="s">
        <v>1073</v>
      </c>
      <c r="W30" s="241"/>
      <c r="X30" s="241"/>
      <c r="Y30" s="215"/>
      <c r="Z30" s="216"/>
      <c r="AA30" s="217" t="str">
        <f>IF(Y30=0,"",IF(Y30="kg",'Factors emissió OCCC'!$D$9,IF(Y30="bombones",'Factors emissió OCCC'!$F$9,'Factors emissió OCCC'!$H$9)))</f>
        <v/>
      </c>
      <c r="AB30" s="573"/>
      <c r="AC30" s="573"/>
      <c r="AD30" s="218" t="str">
        <f t="shared" si="8"/>
        <v>0,00000000</v>
      </c>
      <c r="AE30" s="524" t="str">
        <f t="shared" si="9"/>
        <v>0,00000000</v>
      </c>
      <c r="AF30" s="524" t="str">
        <f t="shared" si="10"/>
        <v>0,00000000</v>
      </c>
      <c r="AG30" s="218" t="s">
        <v>1073</v>
      </c>
      <c r="AH30" s="241"/>
      <c r="AI30" s="241"/>
      <c r="AJ30" s="215"/>
      <c r="AK30" s="216"/>
      <c r="AL30" s="217" t="str">
        <f>IF(AJ30=0,"",IF(AJ30="l",'Factors emissió OCCC'!$D$10,'Factors emissió OCCC'!$H$10))</f>
        <v/>
      </c>
      <c r="AM30" s="521" t="str">
        <f>IF(D30="","Indiqueu tipus de combustió a columna D",IF(AK30=0,"",IF(AND(AJ30="l",D30=$D$42),'Factors emissió OCCC'!$M$8,IF(AND(AJ30="kWh",D30=$D$42),'Factors emissió OCCC'!$Q$8,IF(AND(AJ30="l",D30=$D$43),'Factors emissió OCCC'!$S$8,IF(AND(AJ30="kWh",D30=$D$43),'Factors emissió OCCC'!$W$8))))))</f>
        <v>Indiqueu tipus de combustió a columna D</v>
      </c>
      <c r="AN30" s="521" t="str">
        <f>IF(AJ30=0,"",IF(AJ30="l",'Factors emissió OCCC'!$Y$8,'Factors emissió OCCC'!$AC$8))</f>
        <v/>
      </c>
      <c r="AO30" s="218" t="str">
        <f t="shared" si="11"/>
        <v>0,00000000</v>
      </c>
      <c r="AP30" s="524" t="str">
        <f t="shared" si="12"/>
        <v>0,00000000</v>
      </c>
      <c r="AQ30" s="524" t="str">
        <f t="shared" si="13"/>
        <v>0,00000000</v>
      </c>
      <c r="AR30" s="218" t="s">
        <v>1073</v>
      </c>
      <c r="AS30" s="215"/>
      <c r="AT30" s="216"/>
      <c r="AU30" s="217" t="str">
        <f>IF(AS30=0,"",IF(AS30="kg",'Factors emissió OCCC'!$D$11,'Factors emissió OCCC'!$H$11))</f>
        <v/>
      </c>
      <c r="AV30" s="521" t="str">
        <f>IF(D30="","Indiqueu tipus de combustió a columna D",IF(AS30=0,"",IF(AND(AS30="kg",D30=$D$42),'Factors emissió OCCC'!$M$9,IF(AND(AS30="kWh",D30=$D$42),'Factors emissió OCCC'!$Q$9,IF(AND(AS30="kg",D30=$D$43),'Factors emissió OCCC'!$S$9,IF(AND(AS30="kWh",D30=$D$43),'Factors emissió OCCC'!$W$9))))))</f>
        <v>Indiqueu tipus de combustió a columna D</v>
      </c>
      <c r="AW30" s="521" t="str">
        <f>IF(AS30=0,"",IF(AS30="kg",'Factors emissió OCCC'!$Y$9,'Factors emissió OCCC'!$AC$9))</f>
        <v/>
      </c>
      <c r="AX30" s="218" t="str">
        <f t="shared" si="14"/>
        <v>0,00000000</v>
      </c>
      <c r="AY30" s="524" t="str">
        <f t="shared" si="15"/>
        <v>0,00000000</v>
      </c>
      <c r="AZ30" s="524" t="str">
        <f t="shared" si="16"/>
        <v>0,00000000</v>
      </c>
      <c r="BA30" s="218" t="s">
        <v>1073</v>
      </c>
      <c r="BB30" s="215"/>
      <c r="BC30" s="216"/>
      <c r="BD30" s="217" t="str">
        <f>IF(BB30=0,"",IF(BB30="kg",'Factors emissió OCCC'!$D$12,IF(BB30="kWh",'Factors emissió OCCC'!$H$12,'Factors emissió OCCC'!$F$12)))</f>
        <v/>
      </c>
      <c r="BE30" s="521" t="str">
        <f>IF(D30="","Indiqueu tipus de combustió a columna D",IF(BB30=0,"",IF(AND(BB30="kg",D30=$D$42),'Factors emissió OCCC'!$M$10,IF(AND(BB30="kWh",D30=$D$42),'Factors emissió OCCC'!$Q$10,IF(AND(BB30="l",D30=$D$42),'Factors emissió OCCC'!$O$10,IF(AND(BB30="kg",D30=$D$43),'Factors emissió OCCC'!$S$10,IF(AND(BB30="kWh",D30=$D$43),'Factors emissió OCCC'!$W$10,IF(AND(BB30="l",D30=$D$43),'Factors emissió OCCC'!$U$10))))))))</f>
        <v>Indiqueu tipus de combustió a columna D</v>
      </c>
      <c r="BF30" s="521" t="str">
        <f>IF(BB30=0,"",IF(BB30="kg",'Factors emissió OCCC'!$Y$10,IF(BB30="kWh",'Factors emissió OCCC'!$AC$10,'Factors emissió OCCC'!$AA$10)))</f>
        <v/>
      </c>
      <c r="BG30" s="218" t="str">
        <f t="shared" si="17"/>
        <v>0,00000000</v>
      </c>
      <c r="BH30" s="524" t="str">
        <f t="shared" si="18"/>
        <v>0,00000000</v>
      </c>
      <c r="BI30" s="524" t="str">
        <f t="shared" si="19"/>
        <v>0,00000000</v>
      </c>
      <c r="BJ30" s="218" t="s">
        <v>1073</v>
      </c>
      <c r="BK30" s="215"/>
      <c r="BL30" s="216"/>
      <c r="BM30" s="217" t="str">
        <f>IF(BK30=0,"",IF(BK30="kg",'Factors emissió OCCC'!$D$13,'Factors emissió OCCC'!$H$13))</f>
        <v/>
      </c>
      <c r="BN30" s="521" t="str">
        <f>IF(D30="","Indiqueu tipus de combustió a columna D",IF(BK30=0,"",IF(AND(BK30="kg",D30=$D$42),'Factors emissió OCCC'!$M$11,IF(AND(BK30="kg",D30=$D$43),'Factors emissió OCCC'!$S$11,IF(AND(BK30="kWh",D30=$D$42),'Factors emissió OCCC'!$Q$11,IF(AND(BK30="kWh",D30=$D$43),'Factors emissió OCCC'!$W$11))))))</f>
        <v>Indiqueu tipus de combustió a columna D</v>
      </c>
      <c r="BO30" s="521" t="str">
        <f>IF(BK30=0,"",IF(BK30="kg",'Factors emissió OCCC'!$Y$11,'Factors emissió OCCC'!$AC$11))</f>
        <v/>
      </c>
      <c r="BP30" s="218" t="str">
        <f t="shared" si="20"/>
        <v>0,00000000</v>
      </c>
      <c r="BQ30" s="524" t="str">
        <f t="shared" si="21"/>
        <v>0,00000000</v>
      </c>
      <c r="BR30" s="524" t="str">
        <f t="shared" si="22"/>
        <v>0,00000000</v>
      </c>
      <c r="BS30" s="218" t="s">
        <v>1073</v>
      </c>
      <c r="BT30" s="215"/>
      <c r="BU30" s="216"/>
      <c r="BV30" s="217" t="str">
        <f>IF(BT30=0,"",IF(BT30="kg",'Factors emissió OCCC'!$D$14,'Factors emissió OCCC'!$H$14))</f>
        <v/>
      </c>
      <c r="BW30" s="521" t="str">
        <f>IF(D30="","Indiqueu tipus de combustió a columna D",IF(BT30=0,"",IF(AND(BT30="kg",D30=$D$42),'Factors emissió OCCC'!$M$12,IF(AND(BT30="kg",D30=$D$43),'Factors emissió OCCC'!$S$12,IF(AND(BT30="kWh",D30=$D$42),'Factors emissió OCCC'!$Q$12,IF(AND(BT30="kWh",D30=$D$43),'Factors emissió OCCC'!$W$12))))))</f>
        <v>Indiqueu tipus de combustió a columna D</v>
      </c>
      <c r="BX30" s="521" t="str">
        <f>IF(BT30=0,"",IF(BT30="kg",'Factors emissió OCCC'!$Y$12,'Factors emissió OCCC'!$AC$12))</f>
        <v/>
      </c>
      <c r="BY30" s="218" t="str">
        <f t="shared" si="23"/>
        <v>0,00000000</v>
      </c>
      <c r="BZ30" s="524" t="str">
        <f t="shared" si="24"/>
        <v>0,00000000</v>
      </c>
      <c r="CA30" s="524" t="str">
        <f t="shared" si="25"/>
        <v>0,00000000</v>
      </c>
      <c r="CB30" s="218" t="s">
        <v>1073</v>
      </c>
      <c r="CC30" s="215"/>
      <c r="CD30" s="216"/>
      <c r="CE30" s="217" t="str">
        <f>IF(CC30=0,"",IF(CC30="kg",'Factors emissió OCCC'!$D$15,'Factors emissió OCCC'!$H$15))</f>
        <v/>
      </c>
      <c r="CF30" s="521" t="str">
        <f>IF(D30="","Indiqueu tipus de combustió a columna D",IF(CC30=0,"",IF(AND(CC30="kg",D30=$D$42),'Factors emissió OCCC'!$M$13,IF(AND(CC30="kg",D30=$D$43),'Factors emissió OCCC'!$S$13,IF(AND(CC30="kWh",D30=$D$42),'Factors emissió OCCC'!$Q$13,IF(AND(CC30="kWh",D30=$D$43),'Factors emissió OCCC'!$W$13))))))</f>
        <v>Indiqueu tipus de combustió a columna D</v>
      </c>
      <c r="CG30" s="521" t="str">
        <f>IF(CC30=0,"",IF(CC30="kg",'Factors emissió OCCC'!$Y$13,'Factors emissió OCCC'!$AC$13))</f>
        <v/>
      </c>
      <c r="CH30" s="218" t="str">
        <f t="shared" si="26"/>
        <v>0,00000000</v>
      </c>
      <c r="CI30" s="524" t="str">
        <f t="shared" si="27"/>
        <v>0,00000000</v>
      </c>
      <c r="CJ30" s="524" t="str">
        <f t="shared" si="28"/>
        <v>0,00000000</v>
      </c>
      <c r="CK30" s="218" t="s">
        <v>1073</v>
      </c>
      <c r="CL30" s="527">
        <f t="shared" si="29"/>
        <v>0</v>
      </c>
      <c r="CM30" s="527">
        <f t="shared" si="30"/>
        <v>0</v>
      </c>
      <c r="CN30" s="527">
        <f t="shared" si="31"/>
        <v>0</v>
      </c>
      <c r="CO30" s="220" t="str">
        <f t="shared" si="32"/>
        <v>OCCC</v>
      </c>
      <c r="CP30" s="335"/>
      <c r="CQ30" s="337"/>
      <c r="CR30" s="216"/>
      <c r="CS30" s="219"/>
      <c r="CT30" s="534" t="str">
        <f>IF(CS30="","",IF(CS30=$CS$47,'Factors emissió OCCC'!$D$62,IF(CS30=$CS$48,'Factors emissió OCCC'!$D$63,IF(CS30=$CS$49,'Factors emissió OCCC'!$D$64,IF(CS30=$CS$50,'Factors emissió OCCC'!$D$65,IF(CS30=$CS$51,'Factors emissió OCCC'!$D$66,IF(CS30=$CS$52,'Factors emissió OCCC'!$D$67,IF(CS30=$CS$53,'Factors emissió OCCC'!$D$68,IF(CS30=$CS$54,'Factors emissió OCCC'!$D$69,"Indiqueu factor d'emissió")))))))))</f>
        <v/>
      </c>
      <c r="CU30" s="535" t="str">
        <f t="shared" si="0"/>
        <v/>
      </c>
      <c r="CV30" s="218" t="str">
        <f t="shared" si="37"/>
        <v>0,00000000</v>
      </c>
      <c r="CW30" s="241"/>
      <c r="CX30" s="899"/>
      <c r="CY30" s="902" t="str">
        <f>IF(CS30="","",IF(AND(CX30=$CX$40,CS30=$CS$47),'Factors emissió OCCC'!$E$62,IF(AND(CX30=$CX$40,CS30=$CS$48),'Factors emissió OCCC'!$E$63,IF(AND(CX30=$CX$40,CS30=$CS$49),'Factors emissió OCCC'!$E$64,IF(AND(CX30=$CX$40,CS30=$CS$50),'Factors emissió OCCC'!$E$65,IF(AND(CX30=$CX$40,CS30=$CS$51),'Factors emissió OCCC'!$E$66,IF(AND(CX30=$CX$40,CS30=$CS$52),'Factors emissió OCCC'!$E$67,IF(AND(CX30=$CX$40,CS30=$CS$53),'Factors emissió OCCC'!$E$68,IF(AND(CX30=$CX$40,CS30=$CS$54),'Factors emissió OCCC'!$E$69,IF(AND(CX30=$CX$40,CS30=$CS$55),"Indiqueu factor d'emissió",""))))))))))</f>
        <v/>
      </c>
      <c r="CZ30" s="902" t="str">
        <f>IF(CS30="","",IF(AND(CX30=$CX$41,CS30=$CS$47),'Factors emissió OCCC'!$F$62,IF(AND(CX30=$CX$41,CS30=$CS$48),'Factors emissió OCCC'!$F$63,IF(AND(CX30=$CX$41,CS30=$CS$49),'Factors emissió OCCC'!$F$64,IF(AND(CX30=$CX$41,CS30=$CS$50),'Factors emissió OCCC'!$F$65,IF(AND(CX30=$CX$41,CS30=$CS$51),'Factors emissió OCCC'!$F$66,IF(AND(CX30=$CX$41,CS30=$CS$52),'Factors emissió OCCC'!$F$67,IF(AND(CX30=$CX$41,CS30=$CS$53),'Factors emissió OCCC'!$F$68,IF(AND(CX30=$CX$41,CS30=$CS$54),'Factors emissió OCCC'!$F$69,IF(AND(CX30=$CX$41,CS30=$CS$55),"Indiqueu factor d'emissió","")
)))))))))</f>
        <v/>
      </c>
      <c r="DA30" s="534" t="str">
        <f t="shared" si="33"/>
        <v>Indiqueu tipus de combustió</v>
      </c>
      <c r="DB30" s="218" t="str">
        <f t="shared" si="34"/>
        <v>0,00000000</v>
      </c>
      <c r="DC30" s="218" t="s">
        <v>1073</v>
      </c>
      <c r="DD30" s="537"/>
      <c r="DE30" s="534" t="str">
        <f>IF(CS30="","",IF(AND(DD30=$DD$40,CS30=$CS$47),'Factors emissió OCCC'!$G$62,IF(AND(DD30=$DD$40,CS30=$CS$48),'Factors emissió OCCC'!$G$63,IF(AND(DD30=$DD$40,CS30=$CS$49),'Factors emissió OCCC'!$G$64,IF(AND(DD30=$DD$40,CS30=$CS$50),'Factors emissió OCCC'!$G$65,IF(AND(DD30=$DD$40,CS30=$CS$51),'Factors emissió OCCC'!$G$66,IF(AND(DD30=$DD$40,CS30=$CS$52),'Factors emissió OCCC'!$G$67,IF(AND(DD30=$DD$40,CS30=$CS$53),'Factors emissió OCCC'!$G$68,IF(AND(DD30=$DD$40,CS30=$CS$54),'Factors emissió OCCC'!$G$69,IF(AND(DD30=$DD$40,CS30=$CS$55),"Indiqueu factor d'emissió",""))))))))))</f>
        <v/>
      </c>
      <c r="DF30" s="534" t="str">
        <f>IF(CS30="","",IF(AND(DD30=$DD$41,CS30=$CS$47),'Factors emissió OCCC'!$H$62,IF(AND(DD30=$DD$41,CS30=$CS$48),'Factors emissió OCCC'!$H$63,IF(AND(DD30=$DD$41,CS30=$CS$49),'Factors emissió OCCC'!$H$64,IF(AND(DD30=$DD$41,CS30=$CS$50),'Factors emissió OCCC'!$H$65,IF(AND(DD30=$DD$41,CS30=$CS$51),'Factors emissió OCCC'!$H$66,IF(AND(DD30=$DD$41,CS30=$CS$52),'Factors emissió OCCC'!$H$67,IF(AND(DD30=$DD$41,CS30=$CS$53),'Factors emissió OCCC'!$H$68,IF(AND(DD30=$DD$41,CS30=$CS$54),'Factors emissió OCCC'!$H$69,IF(AND(DD30=$DD$41,CS30=$CS$55),"Indiqueu factor d'emissió",""))))))))))</f>
        <v/>
      </c>
      <c r="DG30" s="534" t="str">
        <f t="shared" si="35"/>
        <v>Indiqueu tipus de combustió</v>
      </c>
      <c r="DH30" s="218" t="str">
        <f t="shared" si="1"/>
        <v>0,00000000</v>
      </c>
      <c r="DI30" s="350" t="s">
        <v>1073</v>
      </c>
      <c r="DJ30" s="903" t="str">
        <f t="shared" si="36"/>
        <v>OCCC</v>
      </c>
      <c r="DK30" s="221"/>
      <c r="DM30" s="222"/>
    </row>
    <row r="31" spans="2:117" ht="75.900000000000006" customHeight="1" outlineLevel="1" x14ac:dyDescent="0.25">
      <c r="B31" s="47"/>
      <c r="C31" s="214" t="s">
        <v>84</v>
      </c>
      <c r="D31" s="522"/>
      <c r="E31" s="215"/>
      <c r="F31" s="216"/>
      <c r="G31" s="521" t="str">
        <f>IF(E31=0,"",IF(E31="Nm3",'Factors emissió OCCC'!$D$7,'Factors emissió OCCC'!$H$7))</f>
        <v/>
      </c>
      <c r="H31" s="521" t="str">
        <f>IF(D31="","Indiqueu tipus de combustió a columna D",IF(E31=0,"",IF(AND(E31="Nm3",D31=$D$42),'Factors emissió OCCC'!$M$7,IF(AND(E31="kWh",D31=$D$42),'Factors emissió OCCC'!$Q$7,IF(AND(E31="Nm3",D31=$D$43),'Factors emissió OCCC'!$S$7,IF(AND(E31="kWh",D31=$D$43),'Factors emissió OCCC'!$W$7))))))</f>
        <v>Indiqueu tipus de combustió a columna D</v>
      </c>
      <c r="I31" s="521" t="str">
        <f>IF(E31=0,"",IF(E31="Nm3",'Factors emissió OCCC'!$Y$7,'Factors emissió OCCC'!$AC$7))</f>
        <v/>
      </c>
      <c r="J31" s="524" t="str">
        <f t="shared" si="2"/>
        <v>0,00000000</v>
      </c>
      <c r="K31" s="524" t="str">
        <f t="shared" si="3"/>
        <v>0,00000000</v>
      </c>
      <c r="L31" s="524" t="str">
        <f t="shared" si="4"/>
        <v>0,00000000</v>
      </c>
      <c r="M31" s="218" t="s">
        <v>1073</v>
      </c>
      <c r="N31" s="519"/>
      <c r="O31" s="216"/>
      <c r="P31" s="217" t="str">
        <f>IF(N31=0,"",IF(N31="kg",'Factors emissió OCCC'!$D$8,IF(N31="bombones",'Factors emissió OCCC'!$F$8,'Factors emissió OCCC'!$H$8)))</f>
        <v/>
      </c>
      <c r="Q31" s="573"/>
      <c r="R31" s="573"/>
      <c r="S31" s="218" t="str">
        <f t="shared" si="5"/>
        <v>0,00000000</v>
      </c>
      <c r="T31" s="524" t="str">
        <f t="shared" si="6"/>
        <v>0,00000000</v>
      </c>
      <c r="U31" s="524" t="str">
        <f t="shared" si="7"/>
        <v>0,00000000</v>
      </c>
      <c r="V31" s="218" t="s">
        <v>1073</v>
      </c>
      <c r="W31" s="241"/>
      <c r="X31" s="241"/>
      <c r="Y31" s="215"/>
      <c r="Z31" s="216"/>
      <c r="AA31" s="217" t="str">
        <f>IF(Y31=0,"",IF(Y31="kg",'Factors emissió OCCC'!$D$9,IF(Y31="bombones",'Factors emissió OCCC'!$F$9,'Factors emissió OCCC'!$H$9)))</f>
        <v/>
      </c>
      <c r="AB31" s="573"/>
      <c r="AC31" s="573"/>
      <c r="AD31" s="218" t="str">
        <f t="shared" si="8"/>
        <v>0,00000000</v>
      </c>
      <c r="AE31" s="524" t="str">
        <f t="shared" si="9"/>
        <v>0,00000000</v>
      </c>
      <c r="AF31" s="524" t="str">
        <f t="shared" si="10"/>
        <v>0,00000000</v>
      </c>
      <c r="AG31" s="218" t="s">
        <v>1073</v>
      </c>
      <c r="AH31" s="241"/>
      <c r="AI31" s="241"/>
      <c r="AJ31" s="215"/>
      <c r="AK31" s="216"/>
      <c r="AL31" s="217" t="str">
        <f>IF(AJ31=0,"",IF(AJ31="l",'Factors emissió OCCC'!$D$10,'Factors emissió OCCC'!$H$10))</f>
        <v/>
      </c>
      <c r="AM31" s="521" t="str">
        <f>IF(D31="","Indiqueu tipus de combustió a columna D",IF(AK31=0,"",IF(AND(AJ31="l",D31=$D$42),'Factors emissió OCCC'!$M$8,IF(AND(AJ31="kWh",D31=$D$42),'Factors emissió OCCC'!$Q$8,IF(AND(AJ31="l",D31=$D$43),'Factors emissió OCCC'!$S$8,IF(AND(AJ31="kWh",D31=$D$43),'Factors emissió OCCC'!$W$8))))))</f>
        <v>Indiqueu tipus de combustió a columna D</v>
      </c>
      <c r="AN31" s="521" t="str">
        <f>IF(AJ31=0,"",IF(AJ31="l",'Factors emissió OCCC'!$Y$8,'Factors emissió OCCC'!$AC$8))</f>
        <v/>
      </c>
      <c r="AO31" s="218" t="str">
        <f t="shared" si="11"/>
        <v>0,00000000</v>
      </c>
      <c r="AP31" s="524" t="str">
        <f t="shared" si="12"/>
        <v>0,00000000</v>
      </c>
      <c r="AQ31" s="524" t="str">
        <f t="shared" si="13"/>
        <v>0,00000000</v>
      </c>
      <c r="AR31" s="218" t="s">
        <v>1073</v>
      </c>
      <c r="AS31" s="215"/>
      <c r="AT31" s="216"/>
      <c r="AU31" s="217" t="str">
        <f>IF(AS31=0,"",IF(AS31="kg",'Factors emissió OCCC'!$D$11,'Factors emissió OCCC'!$H$11))</f>
        <v/>
      </c>
      <c r="AV31" s="521" t="str">
        <f>IF(D31="","Indiqueu tipus de combustió a columna D",IF(AS31=0,"",IF(AND(AS31="kg",D31=$D$42),'Factors emissió OCCC'!$M$9,IF(AND(AS31="kWh",D31=$D$42),'Factors emissió OCCC'!$Q$9,IF(AND(AS31="kg",D31=$D$43),'Factors emissió OCCC'!$S$9,IF(AND(AS31="kWh",D31=$D$43),'Factors emissió OCCC'!$W$9))))))</f>
        <v>Indiqueu tipus de combustió a columna D</v>
      </c>
      <c r="AW31" s="521" t="str">
        <f>IF(AS31=0,"",IF(AS31="kg",'Factors emissió OCCC'!$Y$9,'Factors emissió OCCC'!$AC$9))</f>
        <v/>
      </c>
      <c r="AX31" s="218" t="str">
        <f t="shared" si="14"/>
        <v>0,00000000</v>
      </c>
      <c r="AY31" s="524" t="str">
        <f t="shared" si="15"/>
        <v>0,00000000</v>
      </c>
      <c r="AZ31" s="524" t="str">
        <f t="shared" si="16"/>
        <v>0,00000000</v>
      </c>
      <c r="BA31" s="218" t="s">
        <v>1073</v>
      </c>
      <c r="BB31" s="215"/>
      <c r="BC31" s="216"/>
      <c r="BD31" s="217" t="str">
        <f>IF(BB31=0,"",IF(BB31="kg",'Factors emissió OCCC'!$D$12,IF(BB31="kWh",'Factors emissió OCCC'!$H$12,'Factors emissió OCCC'!$F$12)))</f>
        <v/>
      </c>
      <c r="BE31" s="521" t="str">
        <f>IF(D31="","Indiqueu tipus de combustió a columna D",IF(BB31=0,"",IF(AND(BB31="kg",D31=$D$42),'Factors emissió OCCC'!$M$10,IF(AND(BB31="kWh",D31=$D$42),'Factors emissió OCCC'!$Q$10,IF(AND(BB31="l",D31=$D$42),'Factors emissió OCCC'!$O$10,IF(AND(BB31="kg",D31=$D$43),'Factors emissió OCCC'!$S$10,IF(AND(BB31="kWh",D31=$D$43),'Factors emissió OCCC'!$W$10,IF(AND(BB31="l",D31=$D$43),'Factors emissió OCCC'!$U$10))))))))</f>
        <v>Indiqueu tipus de combustió a columna D</v>
      </c>
      <c r="BF31" s="521" t="str">
        <f>IF(BB31=0,"",IF(BB31="kg",'Factors emissió OCCC'!$Y$10,IF(BB31="kWh",'Factors emissió OCCC'!$AC$10,'Factors emissió OCCC'!$AA$10)))</f>
        <v/>
      </c>
      <c r="BG31" s="218" t="str">
        <f t="shared" si="17"/>
        <v>0,00000000</v>
      </c>
      <c r="BH31" s="524" t="str">
        <f t="shared" si="18"/>
        <v>0,00000000</v>
      </c>
      <c r="BI31" s="524" t="str">
        <f t="shared" si="19"/>
        <v>0,00000000</v>
      </c>
      <c r="BJ31" s="218" t="s">
        <v>1073</v>
      </c>
      <c r="BK31" s="215"/>
      <c r="BL31" s="216"/>
      <c r="BM31" s="217" t="str">
        <f>IF(BK31=0,"",IF(BK31="kg",'Factors emissió OCCC'!$D$13,'Factors emissió OCCC'!$H$13))</f>
        <v/>
      </c>
      <c r="BN31" s="521" t="str">
        <f>IF(D31="","Indiqueu tipus de combustió a columna D",IF(BK31=0,"",IF(AND(BK31="kg",D31=$D$42),'Factors emissió OCCC'!$M$11,IF(AND(BK31="kg",D31=$D$43),'Factors emissió OCCC'!$S$11,IF(AND(BK31="kWh",D31=$D$42),'Factors emissió OCCC'!$Q$11,IF(AND(BK31="kWh",D31=$D$43),'Factors emissió OCCC'!$W$11))))))</f>
        <v>Indiqueu tipus de combustió a columna D</v>
      </c>
      <c r="BO31" s="521" t="str">
        <f>IF(BK31=0,"",IF(BK31="kg",'Factors emissió OCCC'!$Y$11,'Factors emissió OCCC'!$AC$11))</f>
        <v/>
      </c>
      <c r="BP31" s="218" t="str">
        <f t="shared" si="20"/>
        <v>0,00000000</v>
      </c>
      <c r="BQ31" s="524" t="str">
        <f t="shared" si="21"/>
        <v>0,00000000</v>
      </c>
      <c r="BR31" s="524" t="str">
        <f t="shared" si="22"/>
        <v>0,00000000</v>
      </c>
      <c r="BS31" s="218" t="s">
        <v>1073</v>
      </c>
      <c r="BT31" s="215"/>
      <c r="BU31" s="216"/>
      <c r="BV31" s="217" t="str">
        <f>IF(BT31=0,"",IF(BT31="kg",'Factors emissió OCCC'!$D$14,'Factors emissió OCCC'!$H$14))</f>
        <v/>
      </c>
      <c r="BW31" s="521" t="str">
        <f>IF(D31="","Indiqueu tipus de combustió a columna D",IF(BT31=0,"",IF(AND(BT31="kg",D31=$D$42),'Factors emissió OCCC'!$M$12,IF(AND(BT31="kg",D31=$D$43),'Factors emissió OCCC'!$S$12,IF(AND(BT31="kWh",D31=$D$42),'Factors emissió OCCC'!$Q$12,IF(AND(BT31="kWh",D31=$D$43),'Factors emissió OCCC'!$W$12))))))</f>
        <v>Indiqueu tipus de combustió a columna D</v>
      </c>
      <c r="BX31" s="521" t="str">
        <f>IF(BT31=0,"",IF(BT31="kg",'Factors emissió OCCC'!$Y$12,'Factors emissió OCCC'!$AC$12))</f>
        <v/>
      </c>
      <c r="BY31" s="218" t="str">
        <f t="shared" si="23"/>
        <v>0,00000000</v>
      </c>
      <c r="BZ31" s="524" t="str">
        <f t="shared" si="24"/>
        <v>0,00000000</v>
      </c>
      <c r="CA31" s="524" t="str">
        <f t="shared" si="25"/>
        <v>0,00000000</v>
      </c>
      <c r="CB31" s="218" t="s">
        <v>1073</v>
      </c>
      <c r="CC31" s="215"/>
      <c r="CD31" s="216"/>
      <c r="CE31" s="217" t="str">
        <f>IF(CC31=0,"",IF(CC31="kg",'Factors emissió OCCC'!$D$15,'Factors emissió OCCC'!$H$15))</f>
        <v/>
      </c>
      <c r="CF31" s="521" t="str">
        <f>IF(D31="","Indiqueu tipus de combustió a columna D",IF(CC31=0,"",IF(AND(CC31="kg",D31=$D$42),'Factors emissió OCCC'!$M$13,IF(AND(CC31="kg",D31=$D$43),'Factors emissió OCCC'!$S$13,IF(AND(CC31="kWh",D31=$D$42),'Factors emissió OCCC'!$Q$13,IF(AND(CC31="kWh",D31=$D$43),'Factors emissió OCCC'!$W$13))))))</f>
        <v>Indiqueu tipus de combustió a columna D</v>
      </c>
      <c r="CG31" s="521" t="str">
        <f>IF(CC31=0,"",IF(CC31="kg",'Factors emissió OCCC'!$Y$13,'Factors emissió OCCC'!$AC$13))</f>
        <v/>
      </c>
      <c r="CH31" s="218" t="str">
        <f t="shared" si="26"/>
        <v>0,00000000</v>
      </c>
      <c r="CI31" s="524" t="str">
        <f t="shared" si="27"/>
        <v>0,00000000</v>
      </c>
      <c r="CJ31" s="524" t="str">
        <f t="shared" si="28"/>
        <v>0,00000000</v>
      </c>
      <c r="CK31" s="218" t="s">
        <v>1073</v>
      </c>
      <c r="CL31" s="527">
        <f t="shared" si="29"/>
        <v>0</v>
      </c>
      <c r="CM31" s="527">
        <f t="shared" si="30"/>
        <v>0</v>
      </c>
      <c r="CN31" s="527">
        <f t="shared" si="31"/>
        <v>0</v>
      </c>
      <c r="CO31" s="220" t="str">
        <f t="shared" si="32"/>
        <v>OCCC</v>
      </c>
      <c r="CP31" s="335"/>
      <c r="CQ31" s="337"/>
      <c r="CR31" s="216"/>
      <c r="CS31" s="219"/>
      <c r="CT31" s="534" t="str">
        <f>IF(CS31="","",IF(CS31=$CS$47,'Factors emissió OCCC'!$D$62,IF(CS31=$CS$48,'Factors emissió OCCC'!$D$63,IF(CS31=$CS$49,'Factors emissió OCCC'!$D$64,IF(CS31=$CS$50,'Factors emissió OCCC'!$D$65,IF(CS31=$CS$51,'Factors emissió OCCC'!$D$66,IF(CS31=$CS$52,'Factors emissió OCCC'!$D$67,IF(CS31=$CS$53,'Factors emissió OCCC'!$D$68,IF(CS31=$CS$54,'Factors emissió OCCC'!$D$69,"Indiqueu factor d'emissió")))))))))</f>
        <v/>
      </c>
      <c r="CU31" s="535" t="str">
        <f t="shared" si="0"/>
        <v/>
      </c>
      <c r="CV31" s="218" t="str">
        <f t="shared" si="37"/>
        <v>0,00000000</v>
      </c>
      <c r="CW31" s="241"/>
      <c r="CX31" s="899"/>
      <c r="CY31" s="902" t="str">
        <f>IF(CS31="","",IF(AND(CX31=$CX$40,CS31=$CS$47),'Factors emissió OCCC'!$E$62,IF(AND(CX31=$CX$40,CS31=$CS$48),'Factors emissió OCCC'!$E$63,IF(AND(CX31=$CX$40,CS31=$CS$49),'Factors emissió OCCC'!$E$64,IF(AND(CX31=$CX$40,CS31=$CS$50),'Factors emissió OCCC'!$E$65,IF(AND(CX31=$CX$40,CS31=$CS$51),'Factors emissió OCCC'!$E$66,IF(AND(CX31=$CX$40,CS31=$CS$52),'Factors emissió OCCC'!$E$67,IF(AND(CX31=$CX$40,CS31=$CS$53),'Factors emissió OCCC'!$E$68,IF(AND(CX31=$CX$40,CS31=$CS$54),'Factors emissió OCCC'!$E$69,IF(AND(CX31=$CX$40,CS31=$CS$55),"Indiqueu factor d'emissió",""))))))))))</f>
        <v/>
      </c>
      <c r="CZ31" s="902" t="str">
        <f>IF(CS31="","",IF(AND(CX31=$CX$41,CS31=$CS$47),'Factors emissió OCCC'!$F$62,IF(AND(CX31=$CX$41,CS31=$CS$48),'Factors emissió OCCC'!$F$63,IF(AND(CX31=$CX$41,CS31=$CS$49),'Factors emissió OCCC'!$F$64,IF(AND(CX31=$CX$41,CS31=$CS$50),'Factors emissió OCCC'!$F$65,IF(AND(CX31=$CX$41,CS31=$CS$51),'Factors emissió OCCC'!$F$66,IF(AND(CX31=$CX$41,CS31=$CS$52),'Factors emissió OCCC'!$F$67,IF(AND(CX31=$CX$41,CS31=$CS$53),'Factors emissió OCCC'!$F$68,IF(AND(CX31=$CX$41,CS31=$CS$54),'Factors emissió OCCC'!$F$69,IF(AND(CX31=$CX$41,CS31=$CS$55),"Indiqueu factor d'emissió","")
)))))))))</f>
        <v/>
      </c>
      <c r="DA31" s="534" t="str">
        <f t="shared" si="33"/>
        <v>Indiqueu tipus de combustió</v>
      </c>
      <c r="DB31" s="218" t="str">
        <f t="shared" si="34"/>
        <v>0,00000000</v>
      </c>
      <c r="DC31" s="218" t="s">
        <v>1073</v>
      </c>
      <c r="DD31" s="537"/>
      <c r="DE31" s="534" t="str">
        <f>IF(CS31="","",IF(AND(DD31=$DD$40,CS31=$CS$47),'Factors emissió OCCC'!$G$62,IF(AND(DD31=$DD$40,CS31=$CS$48),'Factors emissió OCCC'!$G$63,IF(AND(DD31=$DD$40,CS31=$CS$49),'Factors emissió OCCC'!$G$64,IF(AND(DD31=$DD$40,CS31=$CS$50),'Factors emissió OCCC'!$G$65,IF(AND(DD31=$DD$40,CS31=$CS$51),'Factors emissió OCCC'!$G$66,IF(AND(DD31=$DD$40,CS31=$CS$52),'Factors emissió OCCC'!$G$67,IF(AND(DD31=$DD$40,CS31=$CS$53),'Factors emissió OCCC'!$G$68,IF(AND(DD31=$DD$40,CS31=$CS$54),'Factors emissió OCCC'!$G$69,IF(AND(DD31=$DD$40,CS31=$CS$55),"Indiqueu factor d'emissió",""))))))))))</f>
        <v/>
      </c>
      <c r="DF31" s="534" t="str">
        <f>IF(CS31="","",IF(AND(DD31=$DD$41,CS31=$CS$47),'Factors emissió OCCC'!$H$62,IF(AND(DD31=$DD$41,CS31=$CS$48),'Factors emissió OCCC'!$H$63,IF(AND(DD31=$DD$41,CS31=$CS$49),'Factors emissió OCCC'!$H$64,IF(AND(DD31=$DD$41,CS31=$CS$50),'Factors emissió OCCC'!$H$65,IF(AND(DD31=$DD$41,CS31=$CS$51),'Factors emissió OCCC'!$H$66,IF(AND(DD31=$DD$41,CS31=$CS$52),'Factors emissió OCCC'!$H$67,IF(AND(DD31=$DD$41,CS31=$CS$53),'Factors emissió OCCC'!$H$68,IF(AND(DD31=$DD$41,CS31=$CS$54),'Factors emissió OCCC'!$H$69,IF(AND(DD31=$DD$41,CS31=$CS$55),"Indiqueu factor d'emissió",""))))))))))</f>
        <v/>
      </c>
      <c r="DG31" s="534" t="str">
        <f t="shared" si="35"/>
        <v>Indiqueu tipus de combustió</v>
      </c>
      <c r="DH31" s="218" t="str">
        <f t="shared" si="1"/>
        <v>0,00000000</v>
      </c>
      <c r="DI31" s="350" t="s">
        <v>1073</v>
      </c>
      <c r="DJ31" s="903" t="str">
        <f t="shared" si="36"/>
        <v>OCCC</v>
      </c>
      <c r="DK31" s="221"/>
      <c r="DM31" s="222"/>
    </row>
    <row r="32" spans="2:117" ht="75.900000000000006" customHeight="1" outlineLevel="1" thickBot="1" x14ac:dyDescent="0.3">
      <c r="B32" s="47"/>
      <c r="C32" s="223" t="s">
        <v>85</v>
      </c>
      <c r="D32" s="523"/>
      <c r="E32" s="224"/>
      <c r="F32" s="225"/>
      <c r="G32" s="531" t="str">
        <f>IF(E32=0,"",IF(E32="Nm3",'Factors emissió OCCC'!$D$7,'Factors emissió OCCC'!$H$7))</f>
        <v/>
      </c>
      <c r="H32" s="531" t="str">
        <f>IF(D32="","Indiqueu tipus de combustió a columna D",IF(E32=0,"",IF(AND(E32="Nm3",D32=$D$42),'Factors emissió OCCC'!$M$7,IF(AND(E32="kWh",D32=$D$42),'Factors emissió OCCC'!$Q$7,IF(AND(E32="Nm3",D32=$D$43),'Factors emissió OCCC'!$S$7,IF(AND(E32="kWh",D32=$D$43),'Factors emissió OCCC'!$W$7))))))</f>
        <v>Indiqueu tipus de combustió a columna D</v>
      </c>
      <c r="I32" s="531" t="str">
        <f>IF(E32=0,"",IF(E32="Nm3",'Factors emissió OCCC'!$Y$7,'Factors emissió OCCC'!$AC$7))</f>
        <v/>
      </c>
      <c r="J32" s="532" t="str">
        <f t="shared" si="2"/>
        <v>0,00000000</v>
      </c>
      <c r="K32" s="532" t="str">
        <f t="shared" si="3"/>
        <v>0,00000000</v>
      </c>
      <c r="L32" s="532" t="str">
        <f t="shared" si="4"/>
        <v>0,00000000</v>
      </c>
      <c r="M32" s="227" t="s">
        <v>1073</v>
      </c>
      <c r="N32" s="520"/>
      <c r="O32" s="225"/>
      <c r="P32" s="226" t="str">
        <f>IF(N32=0,"",IF(N32="kg",'Factors emissió OCCC'!$D$8,IF(N32="bombones",'Factors emissió OCCC'!$F$8,'Factors emissió OCCC'!$H$8)))</f>
        <v/>
      </c>
      <c r="Q32" s="574"/>
      <c r="R32" s="574"/>
      <c r="S32" s="227" t="str">
        <f t="shared" si="5"/>
        <v>0,00000000</v>
      </c>
      <c r="T32" s="532" t="str">
        <f t="shared" si="6"/>
        <v>0,00000000</v>
      </c>
      <c r="U32" s="532" t="str">
        <f t="shared" si="7"/>
        <v>0,00000000</v>
      </c>
      <c r="V32" s="227" t="s">
        <v>1073</v>
      </c>
      <c r="W32" s="352"/>
      <c r="X32" s="352"/>
      <c r="Y32" s="224"/>
      <c r="Z32" s="225"/>
      <c r="AA32" s="226" t="str">
        <f>IF(Y32=0,"",IF(Y32="kg",'Factors emissió OCCC'!$D$9,IF(Y32="bombones",'Factors emissió OCCC'!$F$9,'Factors emissió OCCC'!$H$9)))</f>
        <v/>
      </c>
      <c r="AB32" s="574"/>
      <c r="AC32" s="574"/>
      <c r="AD32" s="227" t="str">
        <f t="shared" si="8"/>
        <v>0,00000000</v>
      </c>
      <c r="AE32" s="532" t="str">
        <f t="shared" si="9"/>
        <v>0,00000000</v>
      </c>
      <c r="AF32" s="532" t="str">
        <f t="shared" si="10"/>
        <v>0,00000000</v>
      </c>
      <c r="AG32" s="227" t="s">
        <v>1073</v>
      </c>
      <c r="AH32" s="352"/>
      <c r="AI32" s="352"/>
      <c r="AJ32" s="224"/>
      <c r="AK32" s="225"/>
      <c r="AL32" s="226" t="str">
        <f>IF(AJ32=0,"",IF(AJ32="l",'Factors emissió OCCC'!$D$10,'Factors emissió OCCC'!$H$10))</f>
        <v/>
      </c>
      <c r="AM32" s="531" t="str">
        <f>IF(D32="","Indiqueu tipus de combustió a columna D",IF(AK32=0,"",IF(AND(AJ32="l",D32=$D$42),'Factors emissió OCCC'!$M$8,IF(AND(AJ32="kWh",D32=$D$42),'Factors emissió OCCC'!$Q$8,IF(AND(AJ32="l",D32=$D$43),'Factors emissió OCCC'!$S$8,IF(AND(AJ32="kWh",D32=$D$43),'Factors emissió OCCC'!$W$8))))))</f>
        <v>Indiqueu tipus de combustió a columna D</v>
      </c>
      <c r="AN32" s="531" t="str">
        <f>IF(AJ32=0,"",IF(AJ32="l",'Factors emissió OCCC'!$Y$8,'Factors emissió OCCC'!$AC$8))</f>
        <v/>
      </c>
      <c r="AO32" s="227" t="str">
        <f t="shared" si="11"/>
        <v>0,00000000</v>
      </c>
      <c r="AP32" s="532" t="str">
        <f t="shared" si="12"/>
        <v>0,00000000</v>
      </c>
      <c r="AQ32" s="532" t="str">
        <f t="shared" si="13"/>
        <v>0,00000000</v>
      </c>
      <c r="AR32" s="227" t="s">
        <v>1073</v>
      </c>
      <c r="AS32" s="224"/>
      <c r="AT32" s="225"/>
      <c r="AU32" s="226" t="str">
        <f>IF(AS32=0,"",IF(AS32="kg",'Factors emissió OCCC'!$D$11,'Factors emissió OCCC'!$H$11))</f>
        <v/>
      </c>
      <c r="AV32" s="531" t="str">
        <f>IF(D32="","Indiqueu tipus de combustió a columna D",IF(AS32=0,"",IF(AND(AS32="kg",D32=$D$42),'Factors emissió OCCC'!$M$9,IF(AND(AS32="kWh",D32=$D$42),'Factors emissió OCCC'!$Q$9,IF(AND(AS32="kg",D32=$D$43),'Factors emissió OCCC'!$S$9,IF(AND(AS32="kWh",D32=$D$43),'Factors emissió OCCC'!$W$9))))))</f>
        <v>Indiqueu tipus de combustió a columna D</v>
      </c>
      <c r="AW32" s="531" t="str">
        <f>IF(AS32=0,"",IF(AS32="kg",'Factors emissió OCCC'!$Y$9,'Factors emissió OCCC'!$AC$9))</f>
        <v/>
      </c>
      <c r="AX32" s="227" t="str">
        <f t="shared" si="14"/>
        <v>0,00000000</v>
      </c>
      <c r="AY32" s="532" t="str">
        <f t="shared" si="15"/>
        <v>0,00000000</v>
      </c>
      <c r="AZ32" s="532" t="str">
        <f t="shared" si="16"/>
        <v>0,00000000</v>
      </c>
      <c r="BA32" s="227" t="s">
        <v>1073</v>
      </c>
      <c r="BB32" s="224"/>
      <c r="BC32" s="225"/>
      <c r="BD32" s="226" t="str">
        <f>IF(BB32=0,"",IF(BB32="kg",'Factors emissió OCCC'!$D$12,IF(BB32="kWh",'Factors emissió OCCC'!$H$12,'Factors emissió OCCC'!$F$12)))</f>
        <v/>
      </c>
      <c r="BE32" s="531" t="str">
        <f>IF(D32="","Indiqueu tipus de combustió a columna D",IF(BB32=0,"",IF(AND(BB32="kg",D32=$D$42),'Factors emissió OCCC'!$M$10,IF(AND(BB32="kWh",D32=$D$42),'Factors emissió OCCC'!$Q$10,IF(AND(BB32="l",D32=$D$42),'Factors emissió OCCC'!$O$10,IF(AND(BB32="kg",D32=$D$43),'Factors emissió OCCC'!$S$10,IF(AND(BB32="kWh",D32=$D$43),'Factors emissió OCCC'!$W$10,IF(AND(BB32="l",D32=$D$43),'Factors emissió OCCC'!$U$10))))))))</f>
        <v>Indiqueu tipus de combustió a columna D</v>
      </c>
      <c r="BF32" s="531" t="str">
        <f>IF(BB32=0,"",IF(BB32="kg",'Factors emissió OCCC'!$Y$10,IF(BB32="kWh",'Factors emissió OCCC'!$AC$10,'Factors emissió OCCC'!$AA$10)))</f>
        <v/>
      </c>
      <c r="BG32" s="227" t="str">
        <f t="shared" si="17"/>
        <v>0,00000000</v>
      </c>
      <c r="BH32" s="532" t="str">
        <f t="shared" si="18"/>
        <v>0,00000000</v>
      </c>
      <c r="BI32" s="532" t="str">
        <f t="shared" si="19"/>
        <v>0,00000000</v>
      </c>
      <c r="BJ32" s="227" t="s">
        <v>1073</v>
      </c>
      <c r="BK32" s="224"/>
      <c r="BL32" s="225"/>
      <c r="BM32" s="226" t="str">
        <f>IF(BK32=0,"",IF(BK32="kg",'Factors emissió OCCC'!$D$13,'Factors emissió OCCC'!$H$13))</f>
        <v/>
      </c>
      <c r="BN32" s="531" t="str">
        <f>IF(D32="","Indiqueu tipus de combustió a columna D",IF(BK32=0,"",IF(AND(BK32="kg",D32=$D$42),'Factors emissió OCCC'!$M$11,IF(AND(BK32="kg",D32=$D$43),'Factors emissió OCCC'!$S$11,IF(AND(BK32="kWh",D32=$D$42),'Factors emissió OCCC'!$Q$11,IF(AND(BK32="kWh",D32=$D$43),'Factors emissió OCCC'!$W$11))))))</f>
        <v>Indiqueu tipus de combustió a columna D</v>
      </c>
      <c r="BO32" s="531" t="str">
        <f>IF(BK32=0,"",IF(BK32="kg",'Factors emissió OCCC'!$Y$11,'Factors emissió OCCC'!$AC$11))</f>
        <v/>
      </c>
      <c r="BP32" s="227" t="str">
        <f t="shared" si="20"/>
        <v>0,00000000</v>
      </c>
      <c r="BQ32" s="532" t="str">
        <f t="shared" si="21"/>
        <v>0,00000000</v>
      </c>
      <c r="BR32" s="532" t="str">
        <f t="shared" si="22"/>
        <v>0,00000000</v>
      </c>
      <c r="BS32" s="227" t="s">
        <v>1073</v>
      </c>
      <c r="BT32" s="224"/>
      <c r="BU32" s="225"/>
      <c r="BV32" s="226" t="str">
        <f>IF(BT32=0,"",IF(BT32="kg",'Factors emissió OCCC'!$D$14,'Factors emissió OCCC'!$H$14))</f>
        <v/>
      </c>
      <c r="BW32" s="531" t="str">
        <f>IF(D32="","Indiqueu tipus de combustió a columna D",IF(BT32=0,"",IF(AND(BT32="kg",D32=$D$42),'Factors emissió OCCC'!$M$12,IF(AND(BT32="kg",D32=$D$43),'Factors emissió OCCC'!$S$12,IF(AND(BT32="kWh",D32=$D$42),'Factors emissió OCCC'!$Q$12,IF(AND(BT32="kWh",D32=$D$43),'Factors emissió OCCC'!$W$12))))))</f>
        <v>Indiqueu tipus de combustió a columna D</v>
      </c>
      <c r="BX32" s="531" t="str">
        <f>IF(BT32=0,"",IF(BT32="kg",'Factors emissió OCCC'!$Y$12,'Factors emissió OCCC'!$AC$12))</f>
        <v/>
      </c>
      <c r="BY32" s="227" t="str">
        <f t="shared" si="23"/>
        <v>0,00000000</v>
      </c>
      <c r="BZ32" s="532" t="str">
        <f t="shared" si="24"/>
        <v>0,00000000</v>
      </c>
      <c r="CA32" s="532" t="str">
        <f t="shared" si="25"/>
        <v>0,00000000</v>
      </c>
      <c r="CB32" s="227" t="s">
        <v>1073</v>
      </c>
      <c r="CC32" s="224"/>
      <c r="CD32" s="225"/>
      <c r="CE32" s="226" t="str">
        <f>IF(CC32=0,"",IF(CC32="kg",'Factors emissió OCCC'!$D$15,'Factors emissió OCCC'!$H$15))</f>
        <v/>
      </c>
      <c r="CF32" s="531" t="str">
        <f>IF(D32="","Indiqueu tipus de combustió a columna D",IF(CC32=0,"",IF(AND(CC32="kg",D32=$D$42),'Factors emissió OCCC'!$M$13,IF(AND(CC32="kg",D32=$D$43),'Factors emissió OCCC'!$S$13,IF(AND(CC32="kWh",D32=$D$42),'Factors emissió OCCC'!$Q$13,IF(AND(CC32="kWh",D32=$D$43),'Factors emissió OCCC'!$W$13))))))</f>
        <v>Indiqueu tipus de combustió a columna D</v>
      </c>
      <c r="CG32" s="531" t="str">
        <f>IF(CC32=0,"",IF(CC32="kg",'Factors emissió OCCC'!$Y$13,'Factors emissió OCCC'!$AC$13))</f>
        <v/>
      </c>
      <c r="CH32" s="227" t="str">
        <f t="shared" si="26"/>
        <v>0,00000000</v>
      </c>
      <c r="CI32" s="532" t="str">
        <f t="shared" si="27"/>
        <v>0,00000000</v>
      </c>
      <c r="CJ32" s="532" t="str">
        <f t="shared" si="28"/>
        <v>0,00000000</v>
      </c>
      <c r="CK32" s="227" t="s">
        <v>1073</v>
      </c>
      <c r="CL32" s="533">
        <f t="shared" si="29"/>
        <v>0</v>
      </c>
      <c r="CM32" s="533">
        <f t="shared" si="30"/>
        <v>0</v>
      </c>
      <c r="CN32" s="533">
        <f t="shared" si="31"/>
        <v>0</v>
      </c>
      <c r="CO32" s="339" t="str">
        <f>IF(OR(W32&gt;0,X32&gt;0,AH32&gt;0,AI32&gt;0),"Diversos","OCCC")</f>
        <v>OCCC</v>
      </c>
      <c r="CP32" s="335"/>
      <c r="CQ32" s="538"/>
      <c r="CR32" s="225"/>
      <c r="CS32" s="338"/>
      <c r="CT32" s="539" t="str">
        <f>IF(CS32="","",IF(CS32=$CS$47,'Factors emissió OCCC'!$D$62,IF(CS32=$CS$48,'Factors emissió OCCC'!$D$63,IF(CS32=$CS$49,'Factors emissió OCCC'!$D$64,IF(CS32=$CS$50,'Factors emissió OCCC'!$D$65,IF(CS32=$CS$51,'Factors emissió OCCC'!$D$66,IF(CS32=$CS$52,'Factors emissió OCCC'!$D$67,IF(CS32=$CS$53,'Factors emissió OCCC'!$D$68,IF(CS32=$CS$54,'Factors emissió OCCC'!$D$69,"Indiqueu factor d'emissió")))))))))</f>
        <v/>
      </c>
      <c r="CU32" s="540" t="str">
        <f t="shared" si="0"/>
        <v/>
      </c>
      <c r="CV32" s="227" t="str">
        <f t="shared" si="37"/>
        <v>0,00000000</v>
      </c>
      <c r="CW32" s="352"/>
      <c r="CX32" s="900"/>
      <c r="CY32" s="904" t="str">
        <f>IF(CS32="","",IF(AND(CX32=$CX$40,CS32=$CS$47),'Factors emissió OCCC'!$E$62,IF(AND(CX32=$CX$40,CS32=$CS$48),'Factors emissió OCCC'!$E$63,IF(AND(CX32=$CX$40,CS32=$CS$49),'Factors emissió OCCC'!$E$64,IF(AND(CX32=$CX$40,CS32=$CS$50),'Factors emissió OCCC'!$E$65,IF(AND(CX32=$CX$40,CS32=$CS$51),'Factors emissió OCCC'!$E$66,IF(AND(CX32=$CX$40,CS32=$CS$52),'Factors emissió OCCC'!$E$67,IF(AND(CX32=$CX$40,CS32=$CS$53),'Factors emissió OCCC'!$E$68,IF(AND(CX32=$CX$40,CS32=$CS$54),'Factors emissió OCCC'!$E$69,IF(AND(CX32=$CX$40,CS32=$CS$55),"Indiqueu factor d'emissió",""))))))))))</f>
        <v/>
      </c>
      <c r="CZ32" s="904" t="str">
        <f>IF(CS32="","",IF(AND(CX32=$CX$41,CS32=$CS$47),'Factors emissió OCCC'!$F$62,IF(AND(CX32=$CX$41,CS32=$CS$48),'Factors emissió OCCC'!$F$63,IF(AND(CX32=$CX$41,CS32=$CS$49),'Factors emissió OCCC'!$F$64,IF(AND(CX32=$CX$41,CS32=$CS$50),'Factors emissió OCCC'!$F$65,IF(AND(CX32=$CX$41,CS32=$CS$51),'Factors emissió OCCC'!$F$66,IF(AND(CX32=$CX$41,CS32=$CS$52),'Factors emissió OCCC'!$F$67,IF(AND(CX32=$CX$41,CS32=$CS$53),'Factors emissió OCCC'!$F$68,IF(AND(CX32=$CX$41,CS32=$CS$54),'Factors emissió OCCC'!$F$69,IF(AND(CX32=$CX$41,CS32=$CS$55),"Indiqueu factor d'emissió","")
)))))))))</f>
        <v/>
      </c>
      <c r="DA32" s="539" t="str">
        <f t="shared" si="33"/>
        <v>Indiqueu tipus de combustió</v>
      </c>
      <c r="DB32" s="227" t="str">
        <f t="shared" si="34"/>
        <v>0,00000000</v>
      </c>
      <c r="DC32" s="227" t="s">
        <v>1073</v>
      </c>
      <c r="DD32" s="541"/>
      <c r="DE32" s="539" t="str">
        <f>IF(CS32="","",IF(AND(DD32=$DD$40,CS32=$CS$47),'Factors emissió OCCC'!$G$62,IF(AND(DD32=$DD$40,CS32=$CS$48),'Factors emissió OCCC'!$G$63,IF(AND(DD32=$DD$40,CS32=$CS$49),'Factors emissió OCCC'!$G$64,IF(AND(DD32=$DD$40,CS32=$CS$50),'Factors emissió OCCC'!$G$65,IF(AND(DD32=$DD$40,CS32=$CS$51),'Factors emissió OCCC'!$G$66,IF(AND(DD32=$DD$40,CS32=$CS$52),'Factors emissió OCCC'!$G$67,IF(AND(DD32=$DD$40,CS32=$CS$53),'Factors emissió OCCC'!$G$68,IF(AND(DD32=$DD$40,CS32=$CS$54),'Factors emissió OCCC'!$G$69,IF(AND(DD32=$DD$40,CS32=$CS$55),"Indiqueu factor d'emissió",""))))))))))</f>
        <v/>
      </c>
      <c r="DF32" s="539" t="str">
        <f>IF(CS32="","",IF(AND(DD32=$DD$41,CS32=$CS$47),'Factors emissió OCCC'!$H$62,IF(AND(DD32=$DD$41,CS32=$CS$48),'Factors emissió OCCC'!$H$63,IF(AND(DD32=$DD$41,CS32=$CS$49),'Factors emissió OCCC'!$H$64,IF(AND(DD32=$DD$41,CS32=$CS$50),'Factors emissió OCCC'!$H$65,IF(AND(DD32=$DD$41,CS32=$CS$51),'Factors emissió OCCC'!$H$66,IF(AND(DD32=$DD$41,CS32=$CS$52),'Factors emissió OCCC'!$H$67,IF(AND(DD32=$DD$41,CS32=$CS$53),'Factors emissió OCCC'!$H$68,IF(AND(DD32=$DD$41,CS32=$CS$54),'Factors emissió OCCC'!$H$69,IF(AND(DD32=$DD$41,CS32=$CS$55),"Indiqueu factor d'emissió",""))))))))))</f>
        <v/>
      </c>
      <c r="DG32" s="539" t="str">
        <f t="shared" si="35"/>
        <v>Indiqueu tipus de combustió</v>
      </c>
      <c r="DH32" s="227" t="str">
        <f t="shared" si="1"/>
        <v>0,00000000</v>
      </c>
      <c r="DI32" s="351" t="s">
        <v>1073</v>
      </c>
      <c r="DJ32" s="905" t="str">
        <f t="shared" si="36"/>
        <v>OCCC</v>
      </c>
      <c r="DK32" s="221"/>
      <c r="DM32" s="222"/>
    </row>
    <row r="33" spans="1:117" ht="12.75" customHeight="1" x14ac:dyDescent="0.25">
      <c r="B33" s="228"/>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335"/>
      <c r="CQ33" s="229"/>
      <c r="CR33" s="229"/>
      <c r="CS33" s="229"/>
      <c r="CT33" s="229"/>
      <c r="CU33" s="229"/>
      <c r="CV33" s="229"/>
      <c r="CW33" s="229"/>
      <c r="CX33" s="229"/>
      <c r="CY33" s="229"/>
      <c r="CZ33" s="229"/>
      <c r="DA33" s="229"/>
      <c r="DB33" s="229"/>
      <c r="DC33" s="229"/>
      <c r="DD33" s="229"/>
      <c r="DE33" s="229"/>
      <c r="DF33" s="229"/>
      <c r="DG33" s="229"/>
      <c r="DH33" s="229"/>
      <c r="DI33" s="229"/>
      <c r="DJ33" s="229"/>
      <c r="DK33" s="230"/>
      <c r="DM33" s="231"/>
    </row>
    <row r="34" spans="1:117" ht="13.5" customHeight="1" thickBot="1" x14ac:dyDescent="0.3">
      <c r="CP34" s="336"/>
    </row>
    <row r="35" spans="1:117" s="210" customFormat="1" ht="81.900000000000006" customHeight="1" thickBot="1" x14ac:dyDescent="0.3">
      <c r="C35" s="1412" t="s">
        <v>1409</v>
      </c>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1413"/>
      <c r="AV35" s="1413"/>
      <c r="AW35" s="1413"/>
      <c r="AX35" s="1413"/>
      <c r="AY35" s="1413"/>
      <c r="AZ35" s="1413"/>
      <c r="BA35" s="1413"/>
      <c r="BB35" s="1413"/>
      <c r="BC35" s="1413"/>
      <c r="BD35" s="1413"/>
      <c r="BE35" s="1413"/>
      <c r="BF35" s="1413"/>
      <c r="BG35" s="1413"/>
      <c r="BH35" s="1413"/>
      <c r="BI35" s="1413"/>
      <c r="BJ35" s="1413"/>
      <c r="BK35" s="1413"/>
      <c r="BL35" s="1413"/>
      <c r="BM35" s="1413"/>
      <c r="BN35" s="1413"/>
      <c r="BO35" s="1413"/>
      <c r="BP35" s="1413"/>
      <c r="BQ35" s="1413"/>
      <c r="BR35" s="1413"/>
      <c r="BS35" s="1413"/>
      <c r="BT35" s="1413"/>
      <c r="BU35" s="1413"/>
      <c r="BV35" s="1413"/>
      <c r="BW35" s="1413"/>
      <c r="BX35" s="1413"/>
      <c r="BY35" s="1413"/>
      <c r="BZ35" s="1413"/>
      <c r="CA35" s="1413"/>
      <c r="CB35" s="1413"/>
      <c r="CC35" s="1413"/>
      <c r="CD35" s="1413"/>
      <c r="CE35" s="1413"/>
      <c r="CF35" s="1413"/>
      <c r="CG35" s="1413"/>
      <c r="CH35" s="1413"/>
      <c r="CI35" s="1413"/>
      <c r="CJ35" s="1413"/>
      <c r="CK35" s="1414"/>
      <c r="CL35" s="528">
        <f>SUM(CL13:CL32)</f>
        <v>418.46289264000001</v>
      </c>
      <c r="CM35" s="529">
        <f t="shared" ref="CM35:CN35" si="38">SUM(CM13:CM32)</f>
        <v>1.0418514892799999</v>
      </c>
      <c r="CN35" s="530">
        <f t="shared" si="38"/>
        <v>0.20388956280000001</v>
      </c>
      <c r="CO35" s="414" t="str">
        <f>IF(OR(CO13="Diversos",CO14="Diversos",CO15="Diversos",CO16="Diversos",CO17="Diversos",CO18="Diversos",CO19="Diversos",CO20="Diversos",CO21="Diversos",CO22="Diversos",CO23="Diversos",CO24="Diversos",CO25="Diversos",CO26="Diversos",CO27="Diversos",CO28="Diversos",CO29="Diversos",CO30="Diversos",CO31="Diversos",CO32="Diversos"),"Diversos","OCCC")</f>
        <v>OCCC</v>
      </c>
      <c r="CP35" s="46"/>
      <c r="CQ35" s="1433" t="s">
        <v>1410</v>
      </c>
      <c r="CR35" s="1434"/>
      <c r="CS35" s="1434"/>
      <c r="CT35" s="1434"/>
      <c r="CU35" s="1434"/>
      <c r="CV35" s="536">
        <f>SUM(CV13:CV32)</f>
        <v>0</v>
      </c>
      <c r="CW35" s="46"/>
      <c r="CX35" s="1433" t="s">
        <v>1411</v>
      </c>
      <c r="CY35" s="1434"/>
      <c r="CZ35" s="1434"/>
      <c r="DA35" s="1434"/>
      <c r="DB35" s="536">
        <f>SUM(DB13:DB32)</f>
        <v>0</v>
      </c>
      <c r="DC35" s="46"/>
      <c r="DD35" s="1433" t="s">
        <v>1412</v>
      </c>
      <c r="DE35" s="1434"/>
      <c r="DF35" s="1434"/>
      <c r="DG35" s="1434"/>
      <c r="DH35" s="536">
        <f>SUM(DH13:DH32)</f>
        <v>0</v>
      </c>
      <c r="DI35" s="46"/>
      <c r="DJ35" s="218" t="str">
        <f>IF(OR(DJ13="Diversos",DJ14="Diversos",DJ15="Diversos",DJ16="Diversos",DJ17="Diversos",DJ18="Diversos",DJ19="Diversos",DJ20="Diversos",DJ21="Diversos",DJ22="Diversos",DJ23="Diversos",DJ24="Diversos",DJ25="Diversos",DJ26="Diversos",DJ27="Diversos",DJ28="Diversos",DJ29="Diversos",DJ30="Diversos",DJ31="Diversos",DJ32="Diversos"),"Diversos","OCCC")</f>
        <v>OCCC</v>
      </c>
    </row>
    <row r="36" spans="1:117" ht="15" customHeight="1" x14ac:dyDescent="0.25"/>
    <row r="37" spans="1:117" ht="15" customHeight="1" x14ac:dyDescent="0.25">
      <c r="DM37" s="46"/>
    </row>
    <row r="38" spans="1:117" ht="15.9" hidden="1" customHeight="1" x14ac:dyDescent="0.25">
      <c r="A38" s="42"/>
      <c r="DM38" s="46"/>
    </row>
    <row r="39" spans="1:117" ht="15.9" hidden="1" customHeight="1" x14ac:dyDescent="0.25">
      <c r="A39" s="42"/>
      <c r="DM39" s="46"/>
    </row>
    <row r="40" spans="1:117" ht="15.9" hidden="1" customHeight="1" x14ac:dyDescent="0.25">
      <c r="A40" s="42"/>
      <c r="W40" s="324" t="s">
        <v>1073</v>
      </c>
      <c r="X40" s="324" t="s">
        <v>1073</v>
      </c>
      <c r="AH40" s="324" t="s">
        <v>1073</v>
      </c>
      <c r="AI40" s="324" t="s">
        <v>1073</v>
      </c>
      <c r="CW40" s="46" t="s">
        <v>1073</v>
      </c>
      <c r="CX40" s="46" t="s">
        <v>1231</v>
      </c>
      <c r="DD40" s="46" t="s">
        <v>1231</v>
      </c>
      <c r="DJ40" s="46" t="s">
        <v>1073</v>
      </c>
      <c r="DM40" s="46"/>
    </row>
    <row r="41" spans="1:117" ht="15.9" hidden="1" customHeight="1" x14ac:dyDescent="0.25">
      <c r="A41" s="42"/>
      <c r="C41" s="542"/>
      <c r="D41" s="542"/>
      <c r="E41" s="542"/>
      <c r="F41" s="542"/>
      <c r="W41" s="324" t="s">
        <v>1074</v>
      </c>
      <c r="X41" s="324" t="s">
        <v>1074</v>
      </c>
      <c r="AH41" s="324" t="s">
        <v>1074</v>
      </c>
      <c r="AI41" s="324" t="s">
        <v>1074</v>
      </c>
      <c r="CW41" s="46" t="s">
        <v>1074</v>
      </c>
      <c r="CX41" s="46" t="s">
        <v>1218</v>
      </c>
      <c r="DD41" s="46" t="s">
        <v>1218</v>
      </c>
      <c r="DJ41" s="46" t="s">
        <v>925</v>
      </c>
      <c r="DM41" s="46"/>
    </row>
    <row r="42" spans="1:117" hidden="1" x14ac:dyDescent="0.25">
      <c r="C42" s="542"/>
      <c r="D42" s="542" t="s">
        <v>1225</v>
      </c>
      <c r="E42" s="542"/>
      <c r="F42" s="542"/>
      <c r="W42" s="324" t="s">
        <v>1075</v>
      </c>
      <c r="X42" s="324" t="s">
        <v>1075</v>
      </c>
      <c r="AH42" s="324" t="s">
        <v>1075</v>
      </c>
      <c r="AI42" s="324" t="s">
        <v>1075</v>
      </c>
      <c r="CW42" s="46" t="s">
        <v>1075</v>
      </c>
      <c r="DM42" s="46"/>
    </row>
    <row r="43" spans="1:117" hidden="1" x14ac:dyDescent="0.25">
      <c r="C43" s="542"/>
      <c r="D43" s="542" t="s">
        <v>1226</v>
      </c>
      <c r="E43" s="542"/>
      <c r="F43" s="542"/>
      <c r="W43" s="324" t="s">
        <v>1076</v>
      </c>
      <c r="X43" s="324" t="s">
        <v>1076</v>
      </c>
      <c r="AH43" s="324" t="s">
        <v>1076</v>
      </c>
      <c r="AI43" s="324" t="s">
        <v>1076</v>
      </c>
      <c r="CW43" s="46" t="s">
        <v>1076</v>
      </c>
      <c r="DM43" s="46"/>
    </row>
    <row r="44" spans="1:117" hidden="1" x14ac:dyDescent="0.25">
      <c r="C44" s="542"/>
      <c r="D44" s="542"/>
      <c r="E44" s="542"/>
      <c r="F44" s="542"/>
      <c r="W44" s="82" t="s">
        <v>1077</v>
      </c>
      <c r="X44" s="82" t="s">
        <v>1077</v>
      </c>
      <c r="AH44" s="82" t="s">
        <v>1077</v>
      </c>
      <c r="AI44" s="82" t="s">
        <v>1077</v>
      </c>
      <c r="CW44" s="46" t="s">
        <v>1077</v>
      </c>
      <c r="DM44" s="46"/>
    </row>
    <row r="45" spans="1:117" hidden="1" x14ac:dyDescent="0.25">
      <c r="C45" s="542"/>
      <c r="D45" s="542"/>
      <c r="E45" s="542"/>
      <c r="F45" s="542"/>
      <c r="W45" s="82" t="s">
        <v>925</v>
      </c>
      <c r="X45" s="82" t="s">
        <v>925</v>
      </c>
      <c r="AH45" s="82" t="s">
        <v>925</v>
      </c>
      <c r="AI45" s="82" t="s">
        <v>925</v>
      </c>
      <c r="DM45" s="46"/>
    </row>
    <row r="46" spans="1:117" ht="15.6" hidden="1" x14ac:dyDescent="0.25">
      <c r="C46" s="542" t="s">
        <v>86</v>
      </c>
      <c r="D46" s="542"/>
      <c r="E46" s="542" t="s">
        <v>1731</v>
      </c>
      <c r="F46" s="542"/>
      <c r="CS46" s="46" t="s">
        <v>1058</v>
      </c>
      <c r="DM46" s="46"/>
    </row>
    <row r="47" spans="1:117" hidden="1" x14ac:dyDescent="0.25">
      <c r="C47" s="542"/>
      <c r="D47" s="542"/>
      <c r="E47" s="542" t="s">
        <v>87</v>
      </c>
      <c r="F47" s="542"/>
      <c r="CS47" s="46" t="s">
        <v>1060</v>
      </c>
      <c r="DM47" s="46"/>
    </row>
    <row r="48" spans="1:117" hidden="1" x14ac:dyDescent="0.25">
      <c r="C48" s="542" t="s">
        <v>88</v>
      </c>
      <c r="D48" s="542"/>
      <c r="E48" s="542" t="s">
        <v>65</v>
      </c>
      <c r="F48" s="542"/>
      <c r="CS48" s="46" t="s">
        <v>1061</v>
      </c>
      <c r="DM48" s="46"/>
    </row>
    <row r="49" spans="3:117" hidden="1" x14ac:dyDescent="0.25">
      <c r="C49" s="542" t="s">
        <v>89</v>
      </c>
      <c r="D49" s="542"/>
      <c r="E49" s="542" t="s">
        <v>90</v>
      </c>
      <c r="F49" s="542"/>
      <c r="CS49" s="46" t="s">
        <v>1062</v>
      </c>
      <c r="DM49" s="46"/>
    </row>
    <row r="50" spans="3:117" hidden="1" x14ac:dyDescent="0.25">
      <c r="C50" s="542"/>
      <c r="D50" s="542"/>
      <c r="E50" s="542" t="s">
        <v>87</v>
      </c>
      <c r="F50" s="542"/>
      <c r="CD50" s="88"/>
      <c r="CS50" s="46" t="s">
        <v>1176</v>
      </c>
      <c r="DM50" s="46"/>
    </row>
    <row r="51" spans="3:117" hidden="1" x14ac:dyDescent="0.25">
      <c r="C51" s="542" t="s">
        <v>91</v>
      </c>
      <c r="D51" s="542"/>
      <c r="E51" s="542" t="s">
        <v>92</v>
      </c>
      <c r="F51" s="542"/>
      <c r="CS51" s="46" t="s">
        <v>1064</v>
      </c>
      <c r="DM51" s="46"/>
    </row>
    <row r="52" spans="3:117" hidden="1" x14ac:dyDescent="0.25">
      <c r="C52" s="542"/>
      <c r="D52" s="542"/>
      <c r="E52" s="542" t="s">
        <v>87</v>
      </c>
      <c r="F52" s="542"/>
      <c r="CS52" s="46" t="s">
        <v>1065</v>
      </c>
      <c r="DM52" s="46"/>
    </row>
    <row r="53" spans="3:117" hidden="1" x14ac:dyDescent="0.25">
      <c r="C53" s="542" t="s">
        <v>93</v>
      </c>
      <c r="D53" s="542"/>
      <c r="E53" s="542" t="s">
        <v>65</v>
      </c>
      <c r="F53" s="542"/>
      <c r="CS53" s="46" t="s">
        <v>1066</v>
      </c>
      <c r="DM53" s="46"/>
    </row>
    <row r="54" spans="3:117" hidden="1" x14ac:dyDescent="0.25">
      <c r="C54" s="542"/>
      <c r="D54" s="542"/>
      <c r="E54" s="542" t="s">
        <v>87</v>
      </c>
      <c r="F54" s="542"/>
      <c r="CS54" s="46" t="s">
        <v>1068</v>
      </c>
      <c r="DM54" s="46"/>
    </row>
    <row r="55" spans="3:117" hidden="1" x14ac:dyDescent="0.25">
      <c r="C55" s="542" t="s">
        <v>58</v>
      </c>
      <c r="D55" s="542"/>
      <c r="E55" s="542" t="s">
        <v>65</v>
      </c>
      <c r="F55" s="542"/>
      <c r="CS55" s="46" t="s">
        <v>786</v>
      </c>
      <c r="DM55" s="46"/>
    </row>
    <row r="56" spans="3:117" hidden="1" x14ac:dyDescent="0.25">
      <c r="C56" s="542"/>
      <c r="D56" s="542"/>
      <c r="E56" s="542" t="s">
        <v>87</v>
      </c>
      <c r="F56" s="542"/>
      <c r="DM56" s="46"/>
    </row>
    <row r="57" spans="3:117" hidden="1" x14ac:dyDescent="0.25">
      <c r="C57" s="542"/>
      <c r="D57" s="542"/>
      <c r="E57" s="542" t="s">
        <v>92</v>
      </c>
      <c r="F57" s="542"/>
      <c r="DM57" s="46"/>
    </row>
    <row r="58" spans="3:117" hidden="1" x14ac:dyDescent="0.25">
      <c r="C58" s="542" t="s">
        <v>94</v>
      </c>
      <c r="D58" s="542"/>
      <c r="E58" s="542" t="s">
        <v>65</v>
      </c>
      <c r="F58" s="542"/>
      <c r="DM58" s="46"/>
    </row>
    <row r="59" spans="3:117" hidden="1" x14ac:dyDescent="0.25">
      <c r="C59" s="542" t="s">
        <v>1058</v>
      </c>
      <c r="D59" s="542"/>
      <c r="E59" s="542" t="s">
        <v>1230</v>
      </c>
      <c r="F59" s="542"/>
      <c r="DM59" s="46"/>
    </row>
    <row r="60" spans="3:117" hidden="1" x14ac:dyDescent="0.25">
      <c r="C60" s="542"/>
      <c r="D60" s="542"/>
      <c r="E60" s="542"/>
      <c r="F60" s="542"/>
      <c r="DM60" s="46"/>
    </row>
  </sheetData>
  <sheetProtection algorithmName="SHA-512" hashValue="g9Rowmw483vy4dL9JlHI85qrGMUGDX0Nq441YWNPySZVodLvZPjL+1dgctIkaiMVleTUZ1ZPVNju50SC734s5g==" saltValue="KQfnt44jNgjLfSfgMPktIw==" spinCount="100000" sheet="1" objects="1" scenarios="1"/>
  <mergeCells count="58">
    <mergeCell ref="CT3:CV8"/>
    <mergeCell ref="B2:S2"/>
    <mergeCell ref="Y10:AI10"/>
    <mergeCell ref="BA11:BA12"/>
    <mergeCell ref="AS10:BA10"/>
    <mergeCell ref="BJ11:BJ12"/>
    <mergeCell ref="CQ10:DI10"/>
    <mergeCell ref="DD3:DH8"/>
    <mergeCell ref="DD11:DI11"/>
    <mergeCell ref="CU11:CW11"/>
    <mergeCell ref="N10:X10"/>
    <mergeCell ref="AH11:AH12"/>
    <mergeCell ref="AI11:AI12"/>
    <mergeCell ref="AR11:AR12"/>
    <mergeCell ref="AJ10:AR10"/>
    <mergeCell ref="M11:M12"/>
    <mergeCell ref="CQ11:CS11"/>
    <mergeCell ref="DJ10:DJ12"/>
    <mergeCell ref="DM12:DM13"/>
    <mergeCell ref="CX35:DA35"/>
    <mergeCell ref="DD35:DG35"/>
    <mergeCell ref="CQ35:CU35"/>
    <mergeCell ref="DM16:DM21"/>
    <mergeCell ref="CX11:DC11"/>
    <mergeCell ref="AS11:AT11"/>
    <mergeCell ref="BB11:BC11"/>
    <mergeCell ref="BK11:BL11"/>
    <mergeCell ref="BT11:BU11"/>
    <mergeCell ref="CC11:CD11"/>
    <mergeCell ref="N11:O11"/>
    <mergeCell ref="Y11:Z11"/>
    <mergeCell ref="AJ11:AK11"/>
    <mergeCell ref="V11:V12"/>
    <mergeCell ref="AG11:AG12"/>
    <mergeCell ref="W11:W12"/>
    <mergeCell ref="X11:X12"/>
    <mergeCell ref="CL10:CN10"/>
    <mergeCell ref="C35:CK35"/>
    <mergeCell ref="DM22:DM25"/>
    <mergeCell ref="CO10:CO12"/>
    <mergeCell ref="BB10:BJ10"/>
    <mergeCell ref="BT10:CB10"/>
    <mergeCell ref="CC10:CK10"/>
    <mergeCell ref="BK10:BS10"/>
    <mergeCell ref="BS11:BS12"/>
    <mergeCell ref="CB11:CB12"/>
    <mergeCell ref="CK11:CK12"/>
    <mergeCell ref="D10:D12"/>
    <mergeCell ref="E10:M10"/>
    <mergeCell ref="DM9:DM11"/>
    <mergeCell ref="C10:C12"/>
    <mergeCell ref="E11:F11"/>
    <mergeCell ref="I5:M5"/>
    <mergeCell ref="P6:Q6"/>
    <mergeCell ref="P7:Q7"/>
    <mergeCell ref="R6:U6"/>
    <mergeCell ref="R7:U7"/>
    <mergeCell ref="P4:U5"/>
  </mergeCells>
  <conditionalFormatting sqref="CU13:CU32">
    <cfRule type="cellIs" dxfId="37" priority="3" operator="equal">
      <formula>"Indiqueu factor d'emissió"</formula>
    </cfRule>
    <cfRule type="cellIs" dxfId="36" priority="5" operator="equal">
      <formula>"Indiqueu factor emissió"</formula>
    </cfRule>
  </conditionalFormatting>
  <conditionalFormatting sqref="DG13:DG32">
    <cfRule type="cellIs" dxfId="35" priority="2" operator="equal">
      <formula>"Indiqueu factor d'emissió"</formula>
    </cfRule>
    <cfRule type="cellIs" dxfId="34" priority="4" operator="equal">
      <formula>"Indiqueu factor emissió"</formula>
    </cfRule>
  </conditionalFormatting>
  <conditionalFormatting sqref="DA13:DA32">
    <cfRule type="cellIs" dxfId="33" priority="1" operator="equal">
      <formula>"Indiqueu factor d'emissió"</formula>
    </cfRule>
  </conditionalFormatting>
  <dataValidations xWindow="1689" yWindow="803" count="18">
    <dataValidation type="list" allowBlank="1" showInputMessage="1" showErrorMessage="1" sqref="AS13:AS32" xr:uid="{00000000-0002-0000-0400-000000000000}">
      <formula1>$E$53:$E$54</formula1>
    </dataValidation>
    <dataValidation type="decimal" operator="greaterThanOrEqual" allowBlank="1" showInputMessage="1" showErrorMessage="1" error="El valor que heu introduït no és vàlid._x000a__x000a_El valor ha de ser un número major que 0." sqref="F13:F32 AT13:AT32 BU13:BU32 BL13:BL32 BC13:BC32 CD13:CD32 AK13:AK32 Z13:Z32 O13:O32 CR13:CR32" xr:uid="{00000000-0002-0000-0400-000001000000}">
      <formula1>0</formula1>
    </dataValidation>
    <dataValidation type="list" operator="greaterThanOrEqual" allowBlank="1" showInputMessage="1" showErrorMessage="1" sqref="N13:N32 Y13:Y32" xr:uid="{00000000-0002-0000-0400-000002000000}">
      <formula1>$E$48:$E$50</formula1>
    </dataValidation>
    <dataValidation type="list" allowBlank="1" showInputMessage="1" showErrorMessage="1" sqref="BB13:BB32" xr:uid="{00000000-0002-0000-0400-000003000000}">
      <formula1>$E$55:$E$57</formula1>
    </dataValidation>
    <dataValidation type="list" allowBlank="1" showInputMessage="1" showErrorMessage="1" sqref="AJ13:AJ32" xr:uid="{00000000-0002-0000-0400-000004000000}">
      <formula1>$E$51:$E$52</formula1>
    </dataValidation>
    <dataValidation type="list" operator="greaterThanOrEqual" allowBlank="1" showInputMessage="1" showErrorMessage="1" sqref="E13:E32" xr:uid="{00000000-0002-0000-0400-000005000000}">
      <formula1>$E$46:$E$47</formula1>
    </dataValidation>
    <dataValidation type="list" operator="greaterThanOrEqual" allowBlank="1" showInputMessage="1" showErrorMessage="1" error="El valor que heu introduït no és vàlid._x000a__x000a_El valor ha de ser un número major que 0." sqref="CS13:CS32" xr:uid="{00000000-0002-0000-0400-000006000000}">
      <formula1>$CS$47:$CS$55</formula1>
    </dataValidation>
    <dataValidation type="list" allowBlank="1" showInputMessage="1" showErrorMessage="1" sqref="CW13:CW32" xr:uid="{00000000-0002-0000-0400-000007000000}">
      <formula1>$CW$40:$CW$44</formula1>
    </dataValidation>
    <dataValidation allowBlank="1" sqref="CY13:DB32 DE13:DH32" xr:uid="{00000000-0002-0000-0400-000008000000}"/>
    <dataValidation type="list" allowBlank="1" showInputMessage="1" showErrorMessage="1" sqref="D13:D32" xr:uid="{00000000-0002-0000-0400-000009000000}">
      <formula1>$D$42:$D$43</formula1>
    </dataValidation>
    <dataValidation allowBlank="1" showErrorMessage="1" promptTitle="INDIQUEU TIPUS DE COMBUSTIÓ" prompt="Si apareix FALS és perquè no heu indicat el Tipus de combustió a la columna D. _x000a_" sqref="BW13:BX32 Q13:R32 AB13:AC32 H13:I32 AM13:AN32 AV13:AW32 BE13:BF32 BN13:BO32 CF13:CG32" xr:uid="{00000000-0002-0000-0400-00000A000000}"/>
    <dataValidation type="list" allowBlank="1" showInputMessage="1" showErrorMessage="1" sqref="AH13:AI32 W13:X32" xr:uid="{00000000-0002-0000-0400-00000B000000}">
      <formula1>$W$41:$W$45</formula1>
    </dataValidation>
    <dataValidation allowBlank="1" showInputMessage="1" showErrorMessage="1" prompt="CÀLCUL A TÍTOL INFORMATIU PERQUÈ SÓN EMISSIONS BIOGÈNIQUES" sqref="CU11:CW11" xr:uid="{00000000-0002-0000-0400-00000C000000}"/>
    <dataValidation allowBlank="1" showInputMessage="1" showErrorMessage="1" prompt="AQUESTES EMISSIONS COMPUTEN EN EL TOTAL EMISSIONS DIRECTES (CO2eq) DE LA COMBUTIÓ EN FONTS FIXES" sqref="CX11:DC11" xr:uid="{00000000-0002-0000-0400-00000D000000}"/>
    <dataValidation allowBlank="1" showInputMessage="1" showErrorMessage="1" prompt="AQUESTES EMISSIONS COMPUTEN EN EL TOTAL EMISSIONS DIRECTES (CO2eq) DE LA COMBUTIÓ EN FONTS FIXES_x000a_" sqref="DD11:DI11" xr:uid="{00000000-0002-0000-0400-00000E000000}"/>
    <dataValidation type="list" allowBlank="1" showInputMessage="1" showErrorMessage="1" sqref="CQ13:CQ32" xr:uid="{00000000-0002-0000-0400-00000F000000}">
      <formula1>$E$59</formula1>
    </dataValidation>
    <dataValidation type="list" allowBlank="1" sqref="CX13:CX32 DD13:DD32" xr:uid="{00000000-0002-0000-0400-000010000000}">
      <formula1>$CX$40:$CX$41</formula1>
    </dataValidation>
    <dataValidation type="list" allowBlank="1" showInputMessage="1" showErrorMessage="1" sqref="BK13:BK32 BT13:BT32 CC13:CC32" xr:uid="{00000000-0002-0000-0400-000011000000}">
      <formula1>$E$55:$E$56</formula1>
    </dataValidation>
  </dataValidations>
  <hyperlinks>
    <hyperlink ref="DM12" r:id="rId1" display="Guia pràctica per al càlcul d'emissions de gasos amb efecte d'hivernacle. Versió 2011. " xr:uid="{00000000-0004-0000-0400-000000000000}"/>
    <hyperlink ref="DM12:DM13" r:id="rId2" display="Guia pràctica per al càlcul d'emissions de gasos amb efecte d'hivernacle. Versió 2019. " xr:uid="{00000000-0004-0000-0400-000001000000}"/>
    <hyperlink ref="P7:Q7" location="'DIR_Fonts fixes'!CQ10" display="2. Combustió de biomassa" xr:uid="{00000000-0004-0000-0400-000002000000}"/>
    <hyperlink ref="P6:Q6" location="'DIR_Fonts fixes'!D10" display="1. Combustió de combustibles fòssils" xr:uid="{00000000-0004-0000-0400-000003000000}"/>
  </hyperlinks>
  <pageMargins left="0.25" right="0.25" top="0.75" bottom="0.75" header="0.3" footer="0.3"/>
  <pageSetup paperSize="9" scale="10" fitToHeight="0" orientation="landscape" r:id="rId3"/>
  <headerFooter alignWithMargins="0"/>
  <colBreaks count="1" manualBreakCount="1">
    <brk id="53" max="34" man="1"/>
  </colBreaks>
  <ignoredErrors>
    <ignoredError sqref="CU13 CU14:CU32 DA14:DA32" unlockedFormula="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ull6">
    <tabColor indexed="41"/>
    <pageSetUpPr fitToPage="1"/>
  </sheetPr>
  <dimension ref="A1:Z355"/>
  <sheetViews>
    <sheetView topLeftCell="A8" zoomScale="90" zoomScaleNormal="90" zoomScaleSheetLayoutView="25" workbookViewId="0">
      <selection activeCell="G24" sqref="G24"/>
    </sheetView>
  </sheetViews>
  <sheetFormatPr defaultColWidth="9.44140625" defaultRowHeight="13.2" outlineLevelRow="1" x14ac:dyDescent="0.25"/>
  <cols>
    <col min="1" max="1" width="3.44140625" style="107" customWidth="1"/>
    <col min="2" max="2" width="5.44140625" style="107" customWidth="1"/>
    <col min="3" max="3" width="21" style="107" customWidth="1"/>
    <col min="4" max="4" width="19" style="109" customWidth="1"/>
    <col min="5" max="5" width="15" style="109" customWidth="1"/>
    <col min="6" max="6" width="18.44140625" style="109" customWidth="1"/>
    <col min="7" max="7" width="27.88671875" style="109" customWidth="1"/>
    <col min="8" max="8" width="16" style="109" customWidth="1"/>
    <col min="9" max="9" width="19" style="109" customWidth="1"/>
    <col min="10" max="10" width="12.5546875" style="107" customWidth="1"/>
    <col min="11" max="11" width="15.5546875" style="107" customWidth="1"/>
    <col min="12" max="12" width="21.33203125" style="107" customWidth="1"/>
    <col min="13" max="13" width="12.5546875" style="107" customWidth="1"/>
    <col min="14" max="14" width="15.5546875" style="107" customWidth="1"/>
    <col min="15" max="15" width="30" style="107" customWidth="1"/>
    <col min="16" max="16" width="12.5546875" style="107" customWidth="1"/>
    <col min="17" max="17" width="15.5546875" style="107" customWidth="1"/>
    <col min="18" max="19" width="5.44140625" style="107" customWidth="1"/>
    <col min="20" max="20" width="59.109375" style="108" customWidth="1"/>
    <col min="21" max="22" width="19.109375" style="107" customWidth="1"/>
    <col min="23" max="23" width="19.109375" style="107" hidden="1" customWidth="1"/>
    <col min="24" max="24" width="7.109375" style="107" customWidth="1"/>
    <col min="25" max="25" width="15.88671875" style="107" customWidth="1"/>
    <col min="26" max="26" width="16.88671875" style="107" customWidth="1"/>
    <col min="27" max="27" width="5.44140625" style="107" customWidth="1"/>
    <col min="28" max="16384" width="9.44140625" style="107"/>
  </cols>
  <sheetData>
    <row r="1" spans="1:26" ht="17.25" customHeight="1" x14ac:dyDescent="0.25">
      <c r="A1" s="106"/>
      <c r="B1" s="105"/>
      <c r="C1" s="106"/>
      <c r="D1" s="106"/>
      <c r="E1" s="106"/>
      <c r="F1" s="106"/>
      <c r="G1" s="106"/>
      <c r="H1" s="106"/>
      <c r="I1" s="106"/>
      <c r="J1" s="106"/>
      <c r="K1" s="106"/>
      <c r="L1" s="106"/>
      <c r="M1" s="106"/>
      <c r="N1" s="106"/>
      <c r="O1" s="106"/>
      <c r="P1" s="106"/>
      <c r="Q1" s="106"/>
      <c r="R1" s="106"/>
    </row>
    <row r="2" spans="1:26" ht="33.75" customHeight="1" x14ac:dyDescent="0.25">
      <c r="A2" s="106"/>
      <c r="B2" s="1444" t="s">
        <v>742</v>
      </c>
      <c r="C2" s="1444"/>
      <c r="D2" s="1444"/>
      <c r="E2" s="1444"/>
      <c r="F2" s="1444"/>
      <c r="G2" s="1444"/>
      <c r="H2" s="1444"/>
      <c r="I2" s="1444"/>
      <c r="J2" s="1444"/>
      <c r="K2" s="1444"/>
      <c r="L2" s="1444"/>
      <c r="M2" s="1444"/>
      <c r="N2" s="1444"/>
      <c r="O2" s="1444"/>
      <c r="P2" s="1444"/>
      <c r="Q2" s="1444"/>
      <c r="R2" s="1444"/>
      <c r="S2" s="1444"/>
    </row>
    <row r="3" spans="1:26" ht="17.25" customHeight="1" thickBot="1" x14ac:dyDescent="0.3">
      <c r="A3" s="106"/>
      <c r="B3" s="110"/>
      <c r="C3" s="110"/>
      <c r="D3" s="110"/>
      <c r="E3" s="110"/>
      <c r="F3" s="110"/>
      <c r="G3" s="110"/>
      <c r="I3" s="110"/>
      <c r="J3" s="106"/>
      <c r="K3" s="106"/>
      <c r="L3" s="106"/>
      <c r="M3" s="106"/>
      <c r="N3" s="106"/>
      <c r="O3" s="106"/>
      <c r="P3" s="106"/>
      <c r="Q3" s="106"/>
      <c r="R3" s="106"/>
      <c r="V3" s="134"/>
      <c r="W3" s="134"/>
      <c r="X3" s="134"/>
      <c r="Y3" s="134"/>
      <c r="Z3" s="134"/>
    </row>
    <row r="4" spans="1:26" ht="21.75" customHeight="1" thickBot="1" x14ac:dyDescent="0.35">
      <c r="A4" s="106"/>
      <c r="B4" s="111"/>
      <c r="C4" s="254" t="s">
        <v>0</v>
      </c>
      <c r="D4" s="110"/>
      <c r="E4" s="1404" t="s">
        <v>1601</v>
      </c>
      <c r="F4" s="1405"/>
      <c r="G4" s="1405"/>
      <c r="H4" s="1405"/>
      <c r="I4" s="1501"/>
      <c r="J4" s="1492" t="s">
        <v>1570</v>
      </c>
      <c r="K4" s="1493"/>
      <c r="L4" s="1494"/>
      <c r="M4" s="1492" t="s">
        <v>1569</v>
      </c>
      <c r="N4" s="1493"/>
      <c r="O4" s="1493"/>
      <c r="P4" s="980"/>
      <c r="Q4" s="980"/>
      <c r="R4" s="980"/>
      <c r="S4" s="981"/>
      <c r="V4" s="134"/>
      <c r="W4" s="134"/>
      <c r="X4" s="134"/>
      <c r="Y4" s="134"/>
      <c r="Z4" s="134"/>
    </row>
    <row r="5" spans="1:26" ht="33" customHeight="1" thickBot="1" x14ac:dyDescent="0.3">
      <c r="A5" s="106"/>
      <c r="B5" s="112"/>
      <c r="C5" s="254" t="s">
        <v>51</v>
      </c>
      <c r="D5" s="110"/>
      <c r="E5" s="1407"/>
      <c r="F5" s="1408"/>
      <c r="G5" s="1408"/>
      <c r="H5" s="1408"/>
      <c r="I5" s="1502"/>
      <c r="J5" s="1495" t="s">
        <v>1620</v>
      </c>
      <c r="K5" s="1496"/>
      <c r="L5" s="1497"/>
      <c r="M5" s="1495" t="s">
        <v>1620</v>
      </c>
      <c r="N5" s="1496"/>
      <c r="O5" s="1496"/>
      <c r="P5" s="982"/>
      <c r="Q5" s="982"/>
      <c r="R5" s="982"/>
      <c r="S5" s="983"/>
      <c r="T5" s="988" t="s">
        <v>1633</v>
      </c>
      <c r="U5" s="987" t="str">
        <f>"OCCC"</f>
        <v>OCCC</v>
      </c>
      <c r="V5" s="134"/>
      <c r="X5" s="134"/>
      <c r="Y5" s="134"/>
      <c r="Z5" s="134"/>
    </row>
    <row r="6" spans="1:26" ht="21.75" customHeight="1" x14ac:dyDescent="0.25">
      <c r="A6" s="106"/>
      <c r="B6" s="113"/>
      <c r="C6" s="254" t="s">
        <v>1</v>
      </c>
      <c r="D6" s="110"/>
      <c r="E6" s="1407"/>
      <c r="F6" s="1408"/>
      <c r="G6" s="1408"/>
      <c r="H6" s="1408"/>
      <c r="I6" s="1502"/>
      <c r="J6" s="1495" t="s">
        <v>1621</v>
      </c>
      <c r="K6" s="1496"/>
      <c r="L6" s="1497"/>
      <c r="M6" s="1495" t="s">
        <v>1625</v>
      </c>
      <c r="N6" s="1496"/>
      <c r="O6" s="1496"/>
      <c r="P6" s="982"/>
      <c r="Q6" s="982"/>
      <c r="R6" s="982"/>
      <c r="S6" s="983"/>
      <c r="T6" s="107"/>
      <c r="V6" s="134"/>
      <c r="W6" s="107" t="s">
        <v>1073</v>
      </c>
      <c r="X6" s="134"/>
      <c r="Y6" s="134"/>
      <c r="Z6" s="134"/>
    </row>
    <row r="7" spans="1:26" ht="33" customHeight="1" x14ac:dyDescent="0.25">
      <c r="A7" s="106"/>
      <c r="B7" s="114"/>
      <c r="C7" s="254" t="s">
        <v>52</v>
      </c>
      <c r="D7" s="110"/>
      <c r="E7" s="1407"/>
      <c r="F7" s="1408"/>
      <c r="G7" s="1408"/>
      <c r="H7" s="1408"/>
      <c r="I7" s="1502"/>
      <c r="J7" s="1495" t="s">
        <v>1622</v>
      </c>
      <c r="K7" s="1496"/>
      <c r="L7" s="1497"/>
      <c r="M7" s="1495" t="s">
        <v>1622</v>
      </c>
      <c r="N7" s="1496"/>
      <c r="O7" s="1496"/>
      <c r="P7" s="982"/>
      <c r="Q7" s="982"/>
      <c r="R7" s="982"/>
      <c r="S7" s="983"/>
      <c r="V7" s="134"/>
      <c r="W7" s="107" t="s">
        <v>1074</v>
      </c>
      <c r="X7" s="134"/>
      <c r="Y7" s="134"/>
      <c r="Z7" s="134"/>
    </row>
    <row r="8" spans="1:26" ht="32.25" customHeight="1" x14ac:dyDescent="0.3">
      <c r="B8" s="132"/>
      <c r="D8" s="133"/>
      <c r="E8" s="1503"/>
      <c r="F8" s="1504"/>
      <c r="G8" s="1504"/>
      <c r="H8" s="1504"/>
      <c r="I8" s="1505"/>
      <c r="J8" s="1498" t="s">
        <v>1623</v>
      </c>
      <c r="K8" s="1499"/>
      <c r="L8" s="1500"/>
      <c r="M8" s="1498" t="s">
        <v>1623</v>
      </c>
      <c r="N8" s="1499"/>
      <c r="O8" s="1499"/>
      <c r="P8" s="984"/>
      <c r="Q8" s="984"/>
      <c r="R8" s="984"/>
      <c r="S8" s="985"/>
      <c r="U8" s="134"/>
      <c r="V8" s="134"/>
      <c r="W8" s="107" t="s">
        <v>1076</v>
      </c>
    </row>
    <row r="9" spans="1:26" ht="28.5" customHeight="1" thickBot="1" x14ac:dyDescent="0.35">
      <c r="B9" s="132"/>
      <c r="D9" s="133"/>
      <c r="E9" s="1506" t="s">
        <v>1581</v>
      </c>
      <c r="F9" s="1442"/>
      <c r="G9" s="1442"/>
      <c r="H9" s="1442"/>
      <c r="I9" s="986" t="s">
        <v>1582</v>
      </c>
      <c r="J9" s="957"/>
      <c r="K9" s="1491" t="s">
        <v>1624</v>
      </c>
      <c r="L9" s="1491"/>
      <c r="M9" s="1491" t="s">
        <v>1584</v>
      </c>
      <c r="N9" s="1491"/>
      <c r="O9" s="979" t="s">
        <v>1585</v>
      </c>
      <c r="P9" s="1442" t="s">
        <v>1583</v>
      </c>
      <c r="Q9" s="1442"/>
      <c r="R9" s="1442"/>
      <c r="S9" s="1443"/>
      <c r="U9" s="134"/>
      <c r="V9" s="134"/>
      <c r="W9" s="107" t="s">
        <v>1077</v>
      </c>
    </row>
    <row r="10" spans="1:26" ht="17.25" customHeight="1" x14ac:dyDescent="0.3">
      <c r="B10" s="132"/>
      <c r="D10" s="133"/>
      <c r="E10" s="133"/>
      <c r="F10" s="133"/>
      <c r="G10" s="133"/>
      <c r="H10" s="133"/>
      <c r="I10" s="133"/>
      <c r="J10" s="133"/>
      <c r="S10" s="134"/>
      <c r="U10" s="134"/>
      <c r="V10" s="134"/>
      <c r="W10" s="107" t="s">
        <v>925</v>
      </c>
    </row>
    <row r="11" spans="1:26" ht="17.25" customHeight="1" x14ac:dyDescent="0.25">
      <c r="B11" s="748" t="s">
        <v>95</v>
      </c>
      <c r="C11" s="718"/>
      <c r="D11" s="797"/>
      <c r="E11" s="797"/>
      <c r="F11" s="798"/>
      <c r="G11" s="798"/>
      <c r="H11" s="798"/>
      <c r="I11" s="798"/>
      <c r="J11" s="718"/>
      <c r="K11" s="718"/>
      <c r="L11" s="718"/>
      <c r="M11" s="718"/>
      <c r="N11" s="718"/>
      <c r="O11" s="718"/>
      <c r="P11" s="718"/>
      <c r="Q11" s="718"/>
      <c r="R11" s="718"/>
      <c r="S11" s="134"/>
      <c r="U11" s="134"/>
      <c r="V11" s="134"/>
    </row>
    <row r="12" spans="1:26" ht="17.25" customHeight="1" x14ac:dyDescent="0.25">
      <c r="B12" s="798"/>
      <c r="C12" s="718"/>
      <c r="D12" s="797"/>
      <c r="E12" s="797"/>
      <c r="F12" s="798"/>
      <c r="G12" s="798"/>
      <c r="H12" s="798"/>
      <c r="I12" s="798"/>
      <c r="J12" s="718"/>
      <c r="K12" s="718"/>
      <c r="L12" s="718"/>
      <c r="M12" s="718"/>
      <c r="N12" s="718"/>
      <c r="O12" s="718"/>
      <c r="P12" s="718"/>
      <c r="Q12" s="718"/>
      <c r="R12" s="718"/>
      <c r="S12" s="134"/>
      <c r="T12" s="569"/>
      <c r="U12" s="134"/>
      <c r="V12" s="134"/>
    </row>
    <row r="13" spans="1:26" ht="10.5" customHeight="1" thickBot="1" x14ac:dyDescent="0.3">
      <c r="B13" s="115"/>
      <c r="C13" s="116"/>
      <c r="D13" s="116"/>
      <c r="E13" s="116"/>
      <c r="F13" s="116"/>
      <c r="G13" s="116"/>
      <c r="H13" s="116"/>
      <c r="I13" s="116"/>
      <c r="J13" s="116"/>
      <c r="K13" s="116"/>
      <c r="L13" s="116"/>
      <c r="M13" s="116"/>
      <c r="N13" s="116"/>
      <c r="O13" s="116"/>
      <c r="P13" s="116"/>
      <c r="Q13" s="116"/>
      <c r="R13" s="117"/>
      <c r="S13" s="134"/>
      <c r="T13" s="1480" t="s">
        <v>1123</v>
      </c>
      <c r="U13" s="134"/>
      <c r="V13" s="134"/>
    </row>
    <row r="14" spans="1:26" s="108" customFormat="1" ht="30" customHeight="1" x14ac:dyDescent="0.25">
      <c r="B14" s="118"/>
      <c r="C14" s="1485" t="s">
        <v>96</v>
      </c>
      <c r="D14" s="1486"/>
      <c r="E14" s="1486"/>
      <c r="F14" s="1486"/>
      <c r="G14" s="1486"/>
      <c r="H14" s="1486"/>
      <c r="I14" s="1486"/>
      <c r="J14" s="1486"/>
      <c r="K14" s="1486"/>
      <c r="L14" s="1486"/>
      <c r="M14" s="1486"/>
      <c r="N14" s="1486"/>
      <c r="O14" s="1486"/>
      <c r="P14" s="1486"/>
      <c r="Q14" s="1487"/>
      <c r="R14" s="119"/>
      <c r="T14" s="1481"/>
    </row>
    <row r="15" spans="1:26" s="108" customFormat="1" ht="28.8" x14ac:dyDescent="0.25">
      <c r="B15" s="118"/>
      <c r="C15" s="1458" t="s">
        <v>97</v>
      </c>
      <c r="D15" s="1460" t="s">
        <v>98</v>
      </c>
      <c r="E15" s="1460"/>
      <c r="F15" s="1460" t="s">
        <v>62</v>
      </c>
      <c r="G15" s="1460"/>
      <c r="H15" s="841" t="s">
        <v>981</v>
      </c>
      <c r="I15" s="583" t="s">
        <v>982</v>
      </c>
      <c r="J15" s="1475" t="s">
        <v>983</v>
      </c>
      <c r="K15" s="1475"/>
      <c r="L15" s="1421" t="s">
        <v>1070</v>
      </c>
      <c r="M15" s="1421"/>
      <c r="N15" s="1421"/>
      <c r="O15" s="1421" t="s">
        <v>1069</v>
      </c>
      <c r="P15" s="1421"/>
      <c r="Q15" s="1417"/>
      <c r="R15" s="119"/>
      <c r="T15" s="670" t="s">
        <v>1836</v>
      </c>
    </row>
    <row r="16" spans="1:26" s="108" customFormat="1" ht="42" x14ac:dyDescent="0.25">
      <c r="B16" s="118"/>
      <c r="C16" s="1458"/>
      <c r="D16" s="1460"/>
      <c r="E16" s="1460"/>
      <c r="F16" s="841" t="s">
        <v>736</v>
      </c>
      <c r="G16" s="841" t="s">
        <v>63</v>
      </c>
      <c r="H16" s="841" t="s">
        <v>99</v>
      </c>
      <c r="I16" s="841" t="s">
        <v>1143</v>
      </c>
      <c r="J16" s="673" t="s">
        <v>1071</v>
      </c>
      <c r="K16" s="673" t="s">
        <v>1078</v>
      </c>
      <c r="L16" s="673" t="s">
        <v>1423</v>
      </c>
      <c r="M16" s="673" t="s">
        <v>1072</v>
      </c>
      <c r="N16" s="673" t="s">
        <v>1080</v>
      </c>
      <c r="O16" s="673" t="s">
        <v>1425</v>
      </c>
      <c r="P16" s="673" t="s">
        <v>1072</v>
      </c>
      <c r="Q16" s="838" t="s">
        <v>1079</v>
      </c>
      <c r="R16" s="119"/>
      <c r="T16" s="10"/>
    </row>
    <row r="17" spans="2:22" ht="21" customHeight="1" x14ac:dyDescent="0.25">
      <c r="B17" s="120"/>
      <c r="C17" s="1463" t="s">
        <v>100</v>
      </c>
      <c r="D17" s="1470" t="s">
        <v>101</v>
      </c>
      <c r="E17" s="839" t="s">
        <v>102</v>
      </c>
      <c r="F17" s="839" t="s">
        <v>103</v>
      </c>
      <c r="G17" s="682">
        <v>52</v>
      </c>
      <c r="H17" s="138"/>
      <c r="I17" s="139">
        <f>IF(G17=0,"",+'Factors emissió OCCC'!$D$16)</f>
        <v>2.2301199999999999</v>
      </c>
      <c r="J17" s="600">
        <f>IF(G17=0,"0,00000",(G17*I17)/1000)</f>
        <v>0.11596624</v>
      </c>
      <c r="K17" s="218" t="s">
        <v>1073</v>
      </c>
      <c r="L17" s="887">
        <f>IF(G17=0,"",+'Factors emissió OCCC'!$M$17)</f>
        <v>6.3200000000000001E-3</v>
      </c>
      <c r="M17" s="600">
        <f>IF(G17=0,"0,00000",(G17*L17)/1000)</f>
        <v>3.2864E-4</v>
      </c>
      <c r="N17" s="218" t="s">
        <v>1073</v>
      </c>
      <c r="O17" s="887">
        <f>IF(G17=0,"",+'Factors emissió OCCC'!$O$17)</f>
        <v>5.8999999999999999E-3</v>
      </c>
      <c r="P17" s="600">
        <f>IF(G17=0,"0,00000",(G17*O17)/1000)</f>
        <v>3.0680000000000003E-4</v>
      </c>
      <c r="Q17" s="350" t="s">
        <v>1073</v>
      </c>
      <c r="R17" s="122"/>
      <c r="S17" s="134"/>
      <c r="T17" s="10"/>
      <c r="U17" s="134"/>
      <c r="V17" s="134"/>
    </row>
    <row r="18" spans="2:22" ht="27.9" customHeight="1" x14ac:dyDescent="0.25">
      <c r="B18" s="120"/>
      <c r="C18" s="1464"/>
      <c r="D18" s="1489"/>
      <c r="E18" s="842" t="s">
        <v>104</v>
      </c>
      <c r="F18" s="839" t="s">
        <v>103</v>
      </c>
      <c r="G18" s="682">
        <v>674</v>
      </c>
      <c r="H18" s="138"/>
      <c r="I18" s="139">
        <f>IF(G18=0,"",+'Factors emissió OCCC'!$D$16)</f>
        <v>2.2301199999999999</v>
      </c>
      <c r="J18" s="600">
        <f t="shared" ref="J18:J50" si="0">IF(G18=0,"0,00000",(G18*I18)/1000)</f>
        <v>1.5031008799999999</v>
      </c>
      <c r="K18" s="218" t="s">
        <v>1073</v>
      </c>
      <c r="L18" s="887">
        <f>IF(G18=0,"",+'Factors emissió OCCC'!$M$21)</f>
        <v>5.0699999999999999E-3</v>
      </c>
      <c r="M18" s="600">
        <f t="shared" ref="M18:M28" si="1">IF(G18=0,"0,00000",(G18*L18)/1000)</f>
        <v>3.4171800000000001E-3</v>
      </c>
      <c r="N18" s="218" t="s">
        <v>1073</v>
      </c>
      <c r="O18" s="887">
        <f>IF(G18=0,"",+'Factors emissió OCCC'!$O$21)</f>
        <v>5.7499999999999999E-3</v>
      </c>
      <c r="P18" s="600">
        <f t="shared" ref="P18:P28" si="2">IF(G18=0,"0,00000",(G18*O18)/1000)</f>
        <v>3.8754999999999996E-3</v>
      </c>
      <c r="Q18" s="350" t="s">
        <v>1073</v>
      </c>
      <c r="R18" s="122"/>
      <c r="S18" s="134"/>
      <c r="T18" s="10"/>
      <c r="U18" s="134"/>
      <c r="V18" s="134"/>
    </row>
    <row r="19" spans="2:22" ht="21" customHeight="1" x14ac:dyDescent="0.25">
      <c r="B19" s="120"/>
      <c r="C19" s="1464"/>
      <c r="D19" s="1489"/>
      <c r="E19" s="839" t="s">
        <v>106</v>
      </c>
      <c r="F19" s="839" t="s">
        <v>103</v>
      </c>
      <c r="G19" s="682"/>
      <c r="H19" s="138"/>
      <c r="I19" s="139" t="str">
        <f>IF(G19=0,"",+'Factors emissió OCCC'!$D$16)</f>
        <v/>
      </c>
      <c r="J19" s="600" t="str">
        <f t="shared" si="0"/>
        <v>0,00000</v>
      </c>
      <c r="K19" s="218" t="s">
        <v>1073</v>
      </c>
      <c r="L19" s="887" t="str">
        <f>IF(G19=0,"",+'Factors emissió OCCC'!$M$24)</f>
        <v/>
      </c>
      <c r="M19" s="600" t="str">
        <f t="shared" si="1"/>
        <v>0,00000</v>
      </c>
      <c r="N19" s="218" t="s">
        <v>1073</v>
      </c>
      <c r="O19" s="887" t="str">
        <f>IF(G19=0,"",+'Factors emissió OCCC'!$O$24)</f>
        <v/>
      </c>
      <c r="P19" s="600" t="str">
        <f t="shared" si="2"/>
        <v>0,00000</v>
      </c>
      <c r="Q19" s="350" t="s">
        <v>1073</v>
      </c>
      <c r="R19" s="122"/>
      <c r="S19" s="134"/>
      <c r="T19" s="1445" t="s">
        <v>1735</v>
      </c>
      <c r="U19" s="134"/>
      <c r="V19" s="134"/>
    </row>
    <row r="20" spans="2:22" ht="21" customHeight="1" x14ac:dyDescent="0.25">
      <c r="B20" s="120"/>
      <c r="C20" s="1464"/>
      <c r="D20" s="1489"/>
      <c r="E20" s="839" t="s">
        <v>107</v>
      </c>
      <c r="F20" s="839" t="s">
        <v>103</v>
      </c>
      <c r="G20" s="682"/>
      <c r="H20" s="138"/>
      <c r="I20" s="139" t="str">
        <f>IF(G20=0,"",+'Factors emissió OCCC'!$D$16)</f>
        <v/>
      </c>
      <c r="J20" s="600" t="str">
        <f t="shared" si="0"/>
        <v>0,00000</v>
      </c>
      <c r="K20" s="218" t="s">
        <v>1073</v>
      </c>
      <c r="L20" s="887" t="str">
        <f>IF(G20=0,"",+'Factors emissió OCCC'!$M$17)</f>
        <v/>
      </c>
      <c r="M20" s="600" t="str">
        <f t="shared" si="1"/>
        <v>0,00000</v>
      </c>
      <c r="N20" s="218" t="s">
        <v>1073</v>
      </c>
      <c r="O20" s="887" t="str">
        <f>IF(G20=0,"",+'Factors emissió OCCC'!$O$17)</f>
        <v/>
      </c>
      <c r="P20" s="600" t="str">
        <f t="shared" si="2"/>
        <v>0,00000</v>
      </c>
      <c r="Q20" s="350" t="s">
        <v>1073</v>
      </c>
      <c r="R20" s="122"/>
      <c r="S20" s="134"/>
      <c r="T20" s="1445"/>
      <c r="U20" s="134"/>
      <c r="V20" s="134"/>
    </row>
    <row r="21" spans="2:22" ht="51.75" customHeight="1" x14ac:dyDescent="0.25">
      <c r="B21" s="120"/>
      <c r="C21" s="1464"/>
      <c r="D21" s="1489"/>
      <c r="E21" s="842" t="s">
        <v>108</v>
      </c>
      <c r="F21" s="839" t="s">
        <v>103</v>
      </c>
      <c r="G21" s="682"/>
      <c r="H21" s="138"/>
      <c r="I21" s="139" t="str">
        <f>IF(G21=0,"",+'Factors emissió OCCC'!$D$28)</f>
        <v/>
      </c>
      <c r="J21" s="600" t="str">
        <f t="shared" si="0"/>
        <v>0,00000</v>
      </c>
      <c r="K21" s="218" t="s">
        <v>1073</v>
      </c>
      <c r="L21" s="887" t="str">
        <f>IF(G21=0,"",+'Factors emissió OCCC'!$M$34)</f>
        <v/>
      </c>
      <c r="M21" s="600" t="str">
        <f t="shared" si="1"/>
        <v>0,00000</v>
      </c>
      <c r="N21" s="218" t="s">
        <v>1073</v>
      </c>
      <c r="O21" s="887" t="str">
        <f>IF(G21=0,"",+'Factors emissió OCCC'!$O$34)</f>
        <v/>
      </c>
      <c r="P21" s="600" t="str">
        <f t="shared" si="2"/>
        <v>0,00000</v>
      </c>
      <c r="Q21" s="350" t="s">
        <v>1073</v>
      </c>
      <c r="R21" s="122"/>
      <c r="S21" s="134"/>
      <c r="T21" s="1445"/>
      <c r="U21" s="134"/>
      <c r="V21" s="134"/>
    </row>
    <row r="22" spans="2:22" ht="21" customHeight="1" x14ac:dyDescent="0.25">
      <c r="B22" s="120"/>
      <c r="C22" s="1464"/>
      <c r="D22" s="1470" t="s">
        <v>109</v>
      </c>
      <c r="E22" s="839" t="s">
        <v>102</v>
      </c>
      <c r="F22" s="839" t="s">
        <v>103</v>
      </c>
      <c r="G22" s="682">
        <v>1667</v>
      </c>
      <c r="H22" s="138"/>
      <c r="I22" s="139">
        <f>IF(G22=0,"",+'Factors emissió OCCC'!$D$18)</f>
        <v>2.4706700000000001</v>
      </c>
      <c r="J22" s="600">
        <f t="shared" si="0"/>
        <v>4.1186068899999997</v>
      </c>
      <c r="K22" s="218" t="s">
        <v>1073</v>
      </c>
      <c r="L22" s="887">
        <f>IF(G22=0,"",+'Factors emissió OCCC'!$M$19)</f>
        <v>1E-4</v>
      </c>
      <c r="M22" s="600">
        <f t="shared" si="1"/>
        <v>1.6670000000000001E-4</v>
      </c>
      <c r="N22" s="218" t="s">
        <v>1073</v>
      </c>
      <c r="O22" s="887">
        <f>IF(G22=0,"",+'Factors emissió OCCC'!$O$19)</f>
        <v>2.8729999999999999E-2</v>
      </c>
      <c r="P22" s="600">
        <f t="shared" si="2"/>
        <v>4.7892910000000004E-2</v>
      </c>
      <c r="Q22" s="350" t="s">
        <v>1073</v>
      </c>
      <c r="R22" s="122"/>
      <c r="S22" s="134"/>
      <c r="T22" s="141"/>
      <c r="U22" s="134"/>
      <c r="V22" s="134"/>
    </row>
    <row r="23" spans="2:22" ht="27.9" customHeight="1" x14ac:dyDescent="0.25">
      <c r="B23" s="120"/>
      <c r="C23" s="1464"/>
      <c r="D23" s="1489"/>
      <c r="E23" s="842" t="s">
        <v>104</v>
      </c>
      <c r="F23" s="839" t="s">
        <v>103</v>
      </c>
      <c r="G23" s="682">
        <v>5764</v>
      </c>
      <c r="H23" s="138"/>
      <c r="I23" s="139">
        <f>IF(G23=0,"",+'Factors emissió OCCC'!$D$18)</f>
        <v>2.4706700000000001</v>
      </c>
      <c r="J23" s="600">
        <f t="shared" si="0"/>
        <v>14.240941880000001</v>
      </c>
      <c r="K23" s="218" t="s">
        <v>1073</v>
      </c>
      <c r="L23" s="887">
        <f>IF(G23=0,"",+'Factors emissió OCCC'!$M$23)</f>
        <v>8.0000000000000007E-5</v>
      </c>
      <c r="M23" s="600">
        <f t="shared" si="1"/>
        <v>4.6112000000000003E-4</v>
      </c>
      <c r="N23" s="218" t="s">
        <v>1073</v>
      </c>
      <c r="O23" s="887">
        <f>IF(G23=0,"",+'Factors emissió OCCC'!$O$23)</f>
        <v>1.9359999999999999E-2</v>
      </c>
      <c r="P23" s="600">
        <f t="shared" si="2"/>
        <v>0.11159103999999999</v>
      </c>
      <c r="Q23" s="350" t="s">
        <v>1073</v>
      </c>
      <c r="R23" s="122"/>
      <c r="S23" s="134"/>
      <c r="T23" s="141"/>
      <c r="U23" s="134"/>
      <c r="V23" s="134"/>
    </row>
    <row r="24" spans="2:22" ht="21" customHeight="1" x14ac:dyDescent="0.25">
      <c r="B24" s="120"/>
      <c r="C24" s="1464"/>
      <c r="D24" s="1489"/>
      <c r="E24" s="839" t="s">
        <v>105</v>
      </c>
      <c r="F24" s="839" t="s">
        <v>103</v>
      </c>
      <c r="G24" s="682"/>
      <c r="H24" s="138"/>
      <c r="I24" s="139" t="str">
        <f>IF(G24=0,"",+'Factors emissió OCCC'!$D$18)</f>
        <v/>
      </c>
      <c r="J24" s="600" t="str">
        <f t="shared" si="0"/>
        <v>0,00000</v>
      </c>
      <c r="K24" s="218" t="s">
        <v>1073</v>
      </c>
      <c r="L24" s="887" t="str">
        <f>IF(G24=0,"",+'Factors emissió OCCC'!$M$26)</f>
        <v/>
      </c>
      <c r="M24" s="600" t="str">
        <f t="shared" si="1"/>
        <v>0,00000</v>
      </c>
      <c r="N24" s="218" t="s">
        <v>1073</v>
      </c>
      <c r="O24" s="887" t="str">
        <f>IF(G24=0,"",+'Factors emissió OCCC'!$O$26)</f>
        <v/>
      </c>
      <c r="P24" s="600" t="str">
        <f t="shared" si="2"/>
        <v>0,00000</v>
      </c>
      <c r="Q24" s="350" t="s">
        <v>1073</v>
      </c>
      <c r="R24" s="122"/>
      <c r="S24" s="134"/>
      <c r="T24" s="141"/>
      <c r="U24" s="134"/>
      <c r="V24" s="134"/>
    </row>
    <row r="25" spans="2:22" ht="21" customHeight="1" x14ac:dyDescent="0.25">
      <c r="B25" s="120"/>
      <c r="C25" s="1464"/>
      <c r="D25" s="1489"/>
      <c r="E25" s="839" t="s">
        <v>107</v>
      </c>
      <c r="F25" s="839" t="s">
        <v>103</v>
      </c>
      <c r="G25" s="682"/>
      <c r="H25" s="138"/>
      <c r="I25" s="139" t="str">
        <f>IF(G25=0,"",+'Factors emissió OCCC'!$D$18)</f>
        <v/>
      </c>
      <c r="J25" s="600" t="str">
        <f t="shared" si="0"/>
        <v>0,00000</v>
      </c>
      <c r="K25" s="218" t="s">
        <v>1073</v>
      </c>
      <c r="L25" s="887" t="str">
        <f>IF(G25=0,"",+'Factors emissió OCCC'!$M$19)</f>
        <v/>
      </c>
      <c r="M25" s="600" t="str">
        <f t="shared" si="1"/>
        <v>0,00000</v>
      </c>
      <c r="N25" s="218" t="s">
        <v>1073</v>
      </c>
      <c r="O25" s="887" t="str">
        <f>IF(G25=0,"",+'Factors emissió OCCC'!$O$19)</f>
        <v/>
      </c>
      <c r="P25" s="600" t="str">
        <f t="shared" si="2"/>
        <v>0,00000</v>
      </c>
      <c r="Q25" s="350" t="s">
        <v>1073</v>
      </c>
      <c r="R25" s="122"/>
      <c r="S25" s="134"/>
      <c r="T25" s="141"/>
      <c r="U25" s="134"/>
      <c r="V25" s="134"/>
    </row>
    <row r="26" spans="2:22" ht="90.6" customHeight="1" x14ac:dyDescent="0.25">
      <c r="B26" s="120"/>
      <c r="C26" s="1464"/>
      <c r="D26" s="1489"/>
      <c r="E26" s="842" t="s">
        <v>1426</v>
      </c>
      <c r="F26" s="839" t="s">
        <v>103</v>
      </c>
      <c r="G26" s="682"/>
      <c r="H26" s="138"/>
      <c r="I26" s="139" t="str">
        <f>IF(G26=0,"",+'Factors emissió OCCC'!$D$25)</f>
        <v/>
      </c>
      <c r="J26" s="600" t="str">
        <f>IF(G26=0,"0,00000",(G26*I26)/1000)</f>
        <v>0,00000</v>
      </c>
      <c r="K26" s="218" t="s">
        <v>1073</v>
      </c>
      <c r="L26" s="887" t="str">
        <f>IF(G26=0,"",+'Factors emissió OCCC'!$M$31)</f>
        <v/>
      </c>
      <c r="M26" s="600" t="str">
        <f t="shared" si="1"/>
        <v>0,00000</v>
      </c>
      <c r="N26" s="218" t="s">
        <v>1073</v>
      </c>
      <c r="O26" s="887" t="str">
        <f>IF(G26=0,"",+'Factors emissió OCCC'!$O$31)</f>
        <v/>
      </c>
      <c r="P26" s="600" t="str">
        <f t="shared" si="2"/>
        <v>0,00000</v>
      </c>
      <c r="Q26" s="350" t="s">
        <v>1073</v>
      </c>
      <c r="R26" s="122"/>
      <c r="S26" s="134"/>
      <c r="T26" s="141"/>
      <c r="U26" s="134"/>
      <c r="V26" s="134"/>
    </row>
    <row r="27" spans="2:22" ht="90.6" customHeight="1" x14ac:dyDescent="0.25">
      <c r="B27" s="120"/>
      <c r="C27" s="1464"/>
      <c r="D27" s="1489"/>
      <c r="E27" s="842" t="s">
        <v>1427</v>
      </c>
      <c r="F27" s="839" t="s">
        <v>103</v>
      </c>
      <c r="G27" s="682"/>
      <c r="H27" s="138"/>
      <c r="I27" s="139" t="str">
        <f>IF(G27=0,"",+'Factors emissió OCCC'!$D$25)</f>
        <v/>
      </c>
      <c r="J27" s="600" t="str">
        <f t="shared" ref="J27:J28" si="3">IF(G27=0,"0,00000",(G27*I27)/1000)</f>
        <v>0,00000</v>
      </c>
      <c r="K27" s="218" t="s">
        <v>1073</v>
      </c>
      <c r="L27" s="887" t="str">
        <f>IF(G27=0,"",+'Factors emissió OCCC'!$M$33)</f>
        <v/>
      </c>
      <c r="M27" s="600" t="str">
        <f t="shared" si="1"/>
        <v>0,00000</v>
      </c>
      <c r="N27" s="218" t="s">
        <v>1073</v>
      </c>
      <c r="O27" s="887" t="str">
        <f>IF(G27=0,"",+'Factors emissió OCCC'!$O$33)</f>
        <v/>
      </c>
      <c r="P27" s="600" t="str">
        <f t="shared" si="2"/>
        <v>0,00000</v>
      </c>
      <c r="Q27" s="350" t="s">
        <v>1073</v>
      </c>
      <c r="R27" s="122"/>
      <c r="S27" s="134"/>
      <c r="T27" s="141"/>
      <c r="U27" s="134"/>
      <c r="V27" s="134"/>
    </row>
    <row r="28" spans="2:22" ht="90.6" customHeight="1" x14ac:dyDescent="0.25">
      <c r="B28" s="120"/>
      <c r="C28" s="1464"/>
      <c r="D28" s="1489"/>
      <c r="E28" s="842" t="s">
        <v>1428</v>
      </c>
      <c r="F28" s="839" t="s">
        <v>103</v>
      </c>
      <c r="G28" s="682"/>
      <c r="H28" s="138"/>
      <c r="I28" s="139" t="str">
        <f>IF(G28=0,"",+'Factors emissió OCCC'!$D$25)</f>
        <v/>
      </c>
      <c r="J28" s="600" t="str">
        <f t="shared" si="3"/>
        <v>0,00000</v>
      </c>
      <c r="K28" s="218" t="s">
        <v>1073</v>
      </c>
      <c r="L28" s="887" t="str">
        <f>IF(G28=0,"",+'Factors emissió OCCC'!$M$36)</f>
        <v/>
      </c>
      <c r="M28" s="600" t="str">
        <f t="shared" si="1"/>
        <v>0,00000</v>
      </c>
      <c r="N28" s="218" t="s">
        <v>1073</v>
      </c>
      <c r="O28" s="887" t="str">
        <f>IF(G28=0,"",+'Factors emissió OCCC'!$O$36)</f>
        <v/>
      </c>
      <c r="P28" s="600" t="str">
        <f t="shared" si="2"/>
        <v>0,00000</v>
      </c>
      <c r="Q28" s="350" t="s">
        <v>1073</v>
      </c>
      <c r="R28" s="122"/>
      <c r="S28" s="134"/>
      <c r="T28" s="141"/>
      <c r="U28" s="134"/>
      <c r="V28" s="134"/>
    </row>
    <row r="29" spans="2:22" ht="21" customHeight="1" x14ac:dyDescent="0.25">
      <c r="B29" s="120"/>
      <c r="C29" s="1464"/>
      <c r="D29" s="1470" t="s">
        <v>1676</v>
      </c>
      <c r="E29" s="839" t="s">
        <v>102</v>
      </c>
      <c r="F29" s="839" t="s">
        <v>103</v>
      </c>
      <c r="G29" s="682"/>
      <c r="H29" s="140"/>
      <c r="I29" s="139" t="str">
        <f>IF(G29=0,"",+'Factors emissió OCCC'!$D$19*(1-(IF(H29="",0.05,H29))))</f>
        <v/>
      </c>
      <c r="J29" s="600" t="str">
        <f t="shared" si="0"/>
        <v>0,00000</v>
      </c>
      <c r="K29" s="218" t="s">
        <v>1073</v>
      </c>
      <c r="L29" s="887" t="str">
        <f>IF(G29=0,"",+'Factors emissió OCCC'!$M$18)</f>
        <v/>
      </c>
      <c r="M29" s="600" t="str">
        <f t="shared" ref="M29:M36" si="4">IF(G29=0,"0,00000",(G29*L29)/1000)</f>
        <v>0,00000</v>
      </c>
      <c r="N29" s="218" t="s">
        <v>1073</v>
      </c>
      <c r="O29" s="887" t="str">
        <f>IF(G29=0,"",+'Factors emissió OCCC'!$O$18)</f>
        <v/>
      </c>
      <c r="P29" s="600" t="str">
        <f t="shared" ref="P29:P50" si="5">IF(G29=0,"0,00000",(G29*O29)/1000)</f>
        <v>0,00000</v>
      </c>
      <c r="Q29" s="350" t="s">
        <v>1073</v>
      </c>
      <c r="R29" s="122"/>
      <c r="S29" s="134"/>
      <c r="T29" s="141"/>
      <c r="U29" s="134"/>
      <c r="V29" s="134"/>
    </row>
    <row r="30" spans="2:22" ht="27.9" customHeight="1" x14ac:dyDescent="0.25">
      <c r="B30" s="120"/>
      <c r="C30" s="1464"/>
      <c r="D30" s="1470"/>
      <c r="E30" s="842" t="s">
        <v>104</v>
      </c>
      <c r="F30" s="839" t="s">
        <v>103</v>
      </c>
      <c r="G30" s="682"/>
      <c r="H30" s="140"/>
      <c r="I30" s="139" t="str">
        <f>IF(G30=0,"",+'Factors emissió OCCC'!$D$19*(1-(IF(H30="",0.05,H30))))</f>
        <v/>
      </c>
      <c r="J30" s="600" t="str">
        <f t="shared" si="0"/>
        <v>0,00000</v>
      </c>
      <c r="K30" s="218" t="s">
        <v>1073</v>
      </c>
      <c r="L30" s="887" t="str">
        <f>IF(G30=0,"",+'Factors emissió OCCC'!$M$22)</f>
        <v/>
      </c>
      <c r="M30" s="600" t="str">
        <f t="shared" si="4"/>
        <v>0,00000</v>
      </c>
      <c r="N30" s="218" t="s">
        <v>1073</v>
      </c>
      <c r="O30" s="887" t="str">
        <f>IF(G30=0,"",+'Factors emissió OCCC'!$O$22)</f>
        <v/>
      </c>
      <c r="P30" s="600" t="str">
        <f t="shared" si="5"/>
        <v>0,00000</v>
      </c>
      <c r="Q30" s="350" t="s">
        <v>1073</v>
      </c>
      <c r="R30" s="122"/>
      <c r="S30" s="134"/>
      <c r="T30" s="141"/>
      <c r="U30" s="134"/>
      <c r="V30" s="134"/>
    </row>
    <row r="31" spans="2:22" ht="21" customHeight="1" x14ac:dyDescent="0.25">
      <c r="B31" s="120"/>
      <c r="C31" s="1464"/>
      <c r="D31" s="1470"/>
      <c r="E31" s="839" t="s">
        <v>106</v>
      </c>
      <c r="F31" s="839" t="s">
        <v>103</v>
      </c>
      <c r="G31" s="682"/>
      <c r="H31" s="140"/>
      <c r="I31" s="139" t="str">
        <f>IF(G31=0,"",+'Factors emissió OCCC'!$D$19*(1-(IF(H31="",0.05,H31))))</f>
        <v/>
      </c>
      <c r="J31" s="600" t="str">
        <f t="shared" si="0"/>
        <v>0,00000</v>
      </c>
      <c r="K31" s="218" t="s">
        <v>1073</v>
      </c>
      <c r="L31" s="887" t="str">
        <f>IF(G31=0,"",+'Factors emissió OCCC'!$M$25)</f>
        <v/>
      </c>
      <c r="M31" s="600" t="str">
        <f t="shared" si="4"/>
        <v>0,00000</v>
      </c>
      <c r="N31" s="218" t="s">
        <v>1073</v>
      </c>
      <c r="O31" s="887" t="str">
        <f>IF(G31=0,"",+'Factors emissió OCCC'!$O$25)</f>
        <v/>
      </c>
      <c r="P31" s="600" t="str">
        <f t="shared" si="5"/>
        <v>0,00000</v>
      </c>
      <c r="Q31" s="350" t="s">
        <v>1073</v>
      </c>
      <c r="R31" s="122"/>
      <c r="S31" s="134"/>
      <c r="T31" s="141"/>
      <c r="U31" s="134"/>
      <c r="V31" s="134"/>
    </row>
    <row r="32" spans="2:22" ht="21" customHeight="1" x14ac:dyDescent="0.25">
      <c r="B32" s="120"/>
      <c r="C32" s="1464"/>
      <c r="D32" s="1470"/>
      <c r="E32" s="839" t="s">
        <v>107</v>
      </c>
      <c r="F32" s="839" t="s">
        <v>103</v>
      </c>
      <c r="G32" s="682"/>
      <c r="H32" s="140"/>
      <c r="I32" s="139" t="str">
        <f>IF(G32=0,"",+'Factors emissió OCCC'!$D$19*(1-(IF(H32="",0.05,H32))))</f>
        <v/>
      </c>
      <c r="J32" s="600" t="str">
        <f t="shared" si="0"/>
        <v>0,00000</v>
      </c>
      <c r="K32" s="218" t="s">
        <v>1073</v>
      </c>
      <c r="L32" s="887" t="str">
        <f>IF(G32=0,"",+'Factors emissió OCCC'!$M$18)</f>
        <v/>
      </c>
      <c r="M32" s="600" t="str">
        <f t="shared" si="4"/>
        <v>0,00000</v>
      </c>
      <c r="N32" s="218" t="s">
        <v>1073</v>
      </c>
      <c r="O32" s="887" t="str">
        <f>IF(G32=0,"",+'Factors emissió OCCC'!$O$18)</f>
        <v/>
      </c>
      <c r="P32" s="600" t="str">
        <f t="shared" si="5"/>
        <v>0,00000</v>
      </c>
      <c r="Q32" s="350" t="s">
        <v>1073</v>
      </c>
      <c r="R32" s="122"/>
      <c r="S32" s="134"/>
      <c r="T32" s="141"/>
      <c r="U32" s="134"/>
      <c r="V32" s="134"/>
    </row>
    <row r="33" spans="2:22" ht="21" customHeight="1" x14ac:dyDescent="0.25">
      <c r="B33" s="120"/>
      <c r="C33" s="1464"/>
      <c r="D33" s="1470" t="s">
        <v>1677</v>
      </c>
      <c r="E33" s="839" t="s">
        <v>102</v>
      </c>
      <c r="F33" s="839" t="s">
        <v>103</v>
      </c>
      <c r="G33" s="682"/>
      <c r="H33" s="140"/>
      <c r="I33" s="139" t="str">
        <f>IF(G33=0,"",+'Factors emissió OCCC'!$D$20*(1-(IF(H33="",0.3,H33))))</f>
        <v/>
      </c>
      <c r="J33" s="600" t="str">
        <f t="shared" si="0"/>
        <v>0,00000</v>
      </c>
      <c r="K33" s="218" t="s">
        <v>1073</v>
      </c>
      <c r="L33" s="887" t="str">
        <f>IF(G33=0,"",+'Factors emissió OCCC'!$M$19)</f>
        <v/>
      </c>
      <c r="M33" s="600" t="str">
        <f t="shared" si="4"/>
        <v>0,00000</v>
      </c>
      <c r="N33" s="218" t="s">
        <v>1073</v>
      </c>
      <c r="O33" s="887" t="str">
        <f>IF(G33=0,"",+'Factors emissió OCCC'!$O$19)</f>
        <v/>
      </c>
      <c r="P33" s="600" t="str">
        <f t="shared" si="5"/>
        <v>0,00000</v>
      </c>
      <c r="Q33" s="350" t="s">
        <v>1073</v>
      </c>
      <c r="R33" s="122"/>
      <c r="S33" s="134"/>
      <c r="T33" s="141"/>
      <c r="U33" s="134"/>
      <c r="V33" s="134"/>
    </row>
    <row r="34" spans="2:22" ht="27.9" customHeight="1" x14ac:dyDescent="0.25">
      <c r="B34" s="120"/>
      <c r="C34" s="1464"/>
      <c r="D34" s="1470"/>
      <c r="E34" s="842" t="s">
        <v>104</v>
      </c>
      <c r="F34" s="839" t="s">
        <v>103</v>
      </c>
      <c r="G34" s="682"/>
      <c r="H34" s="140"/>
      <c r="I34" s="139" t="str">
        <f>IF(G34=0,"",+'Factors emissió OCCC'!$D$20*(1-(IF(H34="",0.3,H34))))</f>
        <v/>
      </c>
      <c r="J34" s="600" t="str">
        <f t="shared" si="0"/>
        <v>0,00000</v>
      </c>
      <c r="K34" s="218" t="s">
        <v>1073</v>
      </c>
      <c r="L34" s="887" t="str">
        <f>IF(G34=0,"",+'Factors emissió OCCC'!$M$23)</f>
        <v/>
      </c>
      <c r="M34" s="600" t="str">
        <f t="shared" si="4"/>
        <v>0,00000</v>
      </c>
      <c r="N34" s="218" t="s">
        <v>1073</v>
      </c>
      <c r="O34" s="887" t="str">
        <f>IF(G34=0,"",+'Factors emissió OCCC'!$O$23)</f>
        <v/>
      </c>
      <c r="P34" s="600" t="str">
        <f t="shared" si="5"/>
        <v>0,00000</v>
      </c>
      <c r="Q34" s="350" t="s">
        <v>1073</v>
      </c>
      <c r="R34" s="122"/>
      <c r="S34" s="134"/>
      <c r="T34" s="141"/>
      <c r="U34" s="134"/>
      <c r="V34" s="134"/>
    </row>
    <row r="35" spans="2:22" ht="21" customHeight="1" x14ac:dyDescent="0.25">
      <c r="B35" s="120"/>
      <c r="C35" s="1464"/>
      <c r="D35" s="1470"/>
      <c r="E35" s="839" t="s">
        <v>105</v>
      </c>
      <c r="F35" s="839" t="s">
        <v>103</v>
      </c>
      <c r="G35" s="682"/>
      <c r="H35" s="140"/>
      <c r="I35" s="139" t="str">
        <f>IF(G35=0,"",+'Factors emissió OCCC'!$D$20*(1-(IF(H35="",0.3,H35))))</f>
        <v/>
      </c>
      <c r="J35" s="600" t="str">
        <f t="shared" si="0"/>
        <v>0,00000</v>
      </c>
      <c r="K35" s="218" t="s">
        <v>1073</v>
      </c>
      <c r="L35" s="887" t="str">
        <f>IF(G35=0,"",+'Factors emissió OCCC'!$M$26)</f>
        <v/>
      </c>
      <c r="M35" s="600" t="str">
        <f t="shared" si="4"/>
        <v>0,00000</v>
      </c>
      <c r="N35" s="218" t="s">
        <v>1073</v>
      </c>
      <c r="O35" s="887" t="str">
        <f>IF(G35=0,"",+'Factors emissió OCCC'!$O$26)</f>
        <v/>
      </c>
      <c r="P35" s="600" t="str">
        <f t="shared" si="5"/>
        <v>0,00000</v>
      </c>
      <c r="Q35" s="350" t="s">
        <v>1073</v>
      </c>
      <c r="R35" s="122"/>
      <c r="S35" s="134"/>
      <c r="T35" s="141"/>
      <c r="U35" s="134"/>
      <c r="V35" s="134"/>
    </row>
    <row r="36" spans="2:22" ht="21" customHeight="1" x14ac:dyDescent="0.25">
      <c r="B36" s="120"/>
      <c r="C36" s="1464"/>
      <c r="D36" s="1470"/>
      <c r="E36" s="839" t="s">
        <v>107</v>
      </c>
      <c r="F36" s="839" t="s">
        <v>103</v>
      </c>
      <c r="G36" s="682"/>
      <c r="H36" s="140"/>
      <c r="I36" s="139" t="str">
        <f>IF(G36=0,"",+'Factors emissió OCCC'!$D$20*(1-(IF(H36="",0.3,H36))))</f>
        <v/>
      </c>
      <c r="J36" s="600" t="str">
        <f t="shared" si="0"/>
        <v>0,00000</v>
      </c>
      <c r="K36" s="218" t="s">
        <v>1073</v>
      </c>
      <c r="L36" s="887" t="str">
        <f>IF(G36=0,"",+'Factors emissió OCCC'!$M$19)</f>
        <v/>
      </c>
      <c r="M36" s="600" t="str">
        <f t="shared" si="4"/>
        <v>0,00000</v>
      </c>
      <c r="N36" s="218" t="s">
        <v>1073</v>
      </c>
      <c r="O36" s="887" t="str">
        <f>IF(G36=0,"",+'Factors emissió OCCC'!$O$19)</f>
        <v/>
      </c>
      <c r="P36" s="600" t="str">
        <f t="shared" si="5"/>
        <v>0,00000</v>
      </c>
      <c r="Q36" s="350" t="s">
        <v>1073</v>
      </c>
      <c r="R36" s="122"/>
      <c r="S36" s="134"/>
      <c r="T36" s="141"/>
      <c r="U36" s="134"/>
      <c r="V36" s="134"/>
    </row>
    <row r="37" spans="2:22" ht="21" customHeight="1" x14ac:dyDescent="0.25">
      <c r="B37" s="120"/>
      <c r="C37" s="1464"/>
      <c r="D37" s="1470" t="s">
        <v>111</v>
      </c>
      <c r="E37" s="839" t="s">
        <v>102</v>
      </c>
      <c r="F37" s="839" t="s">
        <v>103</v>
      </c>
      <c r="G37" s="682"/>
      <c r="H37" s="142"/>
      <c r="I37" s="139" t="str">
        <f>IF(G37=0,"",+'Factors emissió OCCC'!$D$22)</f>
        <v/>
      </c>
      <c r="J37" s="600" t="str">
        <f t="shared" si="0"/>
        <v>0,00000</v>
      </c>
      <c r="K37" s="218" t="s">
        <v>1073</v>
      </c>
      <c r="L37" s="887" t="str">
        <f>IF(G37=0,"",+'Factors emissió OCCC'!$M$20)</f>
        <v/>
      </c>
      <c r="M37" s="600" t="str">
        <f t="shared" ref="M37:M50" si="6">IF(G37=0,"0,00000",(G37*L37)/1000)</f>
        <v>0,00000</v>
      </c>
      <c r="N37" s="218" t="s">
        <v>1073</v>
      </c>
      <c r="O37" s="887" t="str">
        <f>IF(G37=0,"",+'Factors emissió OCCC'!$O$20)</f>
        <v/>
      </c>
      <c r="P37" s="600" t="str">
        <f t="shared" si="5"/>
        <v>0,00000</v>
      </c>
      <c r="Q37" s="350" t="s">
        <v>1073</v>
      </c>
      <c r="R37" s="122"/>
      <c r="S37" s="134"/>
      <c r="T37" s="141"/>
      <c r="U37" s="134"/>
      <c r="V37" s="134"/>
    </row>
    <row r="38" spans="2:22" ht="27.9" customHeight="1" x14ac:dyDescent="0.25">
      <c r="B38" s="120"/>
      <c r="C38" s="1464"/>
      <c r="D38" s="1489"/>
      <c r="E38" s="842" t="s">
        <v>104</v>
      </c>
      <c r="F38" s="839" t="s">
        <v>103</v>
      </c>
      <c r="G38" s="682"/>
      <c r="H38" s="142"/>
      <c r="I38" s="139" t="str">
        <f>IF(G38=0,"",+'Factors emissió OCCC'!$D$22)</f>
        <v/>
      </c>
      <c r="J38" s="600" t="str">
        <f t="shared" si="0"/>
        <v>0,00000</v>
      </c>
      <c r="K38" s="218" t="s">
        <v>1073</v>
      </c>
      <c r="L38" s="891"/>
      <c r="M38" s="600" t="str">
        <f t="shared" si="6"/>
        <v>0,00000</v>
      </c>
      <c r="N38" s="241"/>
      <c r="O38" s="891"/>
      <c r="P38" s="600" t="str">
        <f t="shared" si="5"/>
        <v>0,00000</v>
      </c>
      <c r="Q38" s="340"/>
      <c r="R38" s="122"/>
      <c r="S38" s="134"/>
      <c r="T38" s="141"/>
      <c r="U38" s="134"/>
      <c r="V38" s="134"/>
    </row>
    <row r="39" spans="2:22" ht="21" customHeight="1" x14ac:dyDescent="0.25">
      <c r="B39" s="120"/>
      <c r="C39" s="1464"/>
      <c r="D39" s="1489"/>
      <c r="E39" s="839" t="s">
        <v>105</v>
      </c>
      <c r="F39" s="839" t="s">
        <v>103</v>
      </c>
      <c r="G39" s="682"/>
      <c r="H39" s="142"/>
      <c r="I39" s="139" t="str">
        <f>IF(G39=0,"",+'Factors emissió OCCC'!$D$22)</f>
        <v/>
      </c>
      <c r="J39" s="600" t="str">
        <f t="shared" si="0"/>
        <v>0,00000</v>
      </c>
      <c r="K39" s="218" t="s">
        <v>1073</v>
      </c>
      <c r="L39" s="891"/>
      <c r="M39" s="600" t="str">
        <f t="shared" si="6"/>
        <v>0,00000</v>
      </c>
      <c r="N39" s="241"/>
      <c r="O39" s="891"/>
      <c r="P39" s="600" t="str">
        <f t="shared" si="5"/>
        <v>0,00000</v>
      </c>
      <c r="Q39" s="340"/>
      <c r="R39" s="122"/>
      <c r="S39" s="134"/>
      <c r="T39" s="141"/>
      <c r="U39" s="134"/>
      <c r="V39" s="134"/>
    </row>
    <row r="40" spans="2:22" ht="21" customHeight="1" x14ac:dyDescent="0.25">
      <c r="B40" s="120"/>
      <c r="C40" s="1464"/>
      <c r="D40" s="1489"/>
      <c r="E40" s="839" t="s">
        <v>106</v>
      </c>
      <c r="F40" s="839" t="s">
        <v>103</v>
      </c>
      <c r="G40" s="682"/>
      <c r="H40" s="142"/>
      <c r="I40" s="139" t="str">
        <f>IF(G40=0,"",+'Factors emissió OCCC'!$D$22)</f>
        <v/>
      </c>
      <c r="J40" s="600" t="str">
        <f t="shared" si="0"/>
        <v>0,00000</v>
      </c>
      <c r="K40" s="218" t="s">
        <v>1073</v>
      </c>
      <c r="L40" s="891"/>
      <c r="M40" s="600" t="str">
        <f t="shared" si="6"/>
        <v>0,00000</v>
      </c>
      <c r="N40" s="241"/>
      <c r="O40" s="891"/>
      <c r="P40" s="600" t="str">
        <f t="shared" si="5"/>
        <v>0,00000</v>
      </c>
      <c r="Q40" s="340"/>
      <c r="R40" s="122"/>
      <c r="S40" s="134"/>
      <c r="T40" s="141"/>
      <c r="U40" s="134"/>
      <c r="V40" s="134"/>
    </row>
    <row r="41" spans="2:22" ht="21" customHeight="1" x14ac:dyDescent="0.25">
      <c r="B41" s="120"/>
      <c r="C41" s="1464"/>
      <c r="D41" s="1489"/>
      <c r="E41" s="839" t="s">
        <v>107</v>
      </c>
      <c r="F41" s="839" t="s">
        <v>103</v>
      </c>
      <c r="G41" s="682"/>
      <c r="H41" s="142"/>
      <c r="I41" s="139" t="str">
        <f>IF(G41=0,"",+'Factors emissió OCCC'!$D$22)</f>
        <v/>
      </c>
      <c r="J41" s="600" t="str">
        <f t="shared" si="0"/>
        <v>0,00000</v>
      </c>
      <c r="K41" s="218" t="s">
        <v>1073</v>
      </c>
      <c r="L41" s="887" t="str">
        <f>IF(G41=0,"",+'Factors emissió OCCC'!$M$20)</f>
        <v/>
      </c>
      <c r="M41" s="600" t="str">
        <f t="shared" si="6"/>
        <v>0,00000</v>
      </c>
      <c r="N41" s="218" t="s">
        <v>1073</v>
      </c>
      <c r="O41" s="887" t="str">
        <f>IF(G41=0,"",+'Factors emissió OCCC'!$O$20)</f>
        <v/>
      </c>
      <c r="P41" s="600" t="str">
        <f t="shared" si="5"/>
        <v>0,00000</v>
      </c>
      <c r="Q41" s="350" t="s">
        <v>1073</v>
      </c>
      <c r="R41" s="122"/>
      <c r="S41" s="134"/>
      <c r="T41" s="141"/>
      <c r="U41" s="134"/>
      <c r="V41" s="134"/>
    </row>
    <row r="42" spans="2:22" ht="51.75" customHeight="1" x14ac:dyDescent="0.25">
      <c r="B42" s="120"/>
      <c r="C42" s="1464"/>
      <c r="D42" s="1489"/>
      <c r="E42" s="842" t="s">
        <v>108</v>
      </c>
      <c r="F42" s="839" t="s">
        <v>103</v>
      </c>
      <c r="G42" s="682"/>
      <c r="H42" s="142"/>
      <c r="I42" s="139" t="str">
        <f>IF(G42=0,"",+'Factors emissió OCCC'!$D$22)</f>
        <v/>
      </c>
      <c r="J42" s="600" t="str">
        <f t="shared" si="0"/>
        <v>0,00000</v>
      </c>
      <c r="K42" s="218" t="s">
        <v>1073</v>
      </c>
      <c r="L42" s="891"/>
      <c r="M42" s="600" t="str">
        <f t="shared" si="6"/>
        <v>0,00000</v>
      </c>
      <c r="N42" s="241"/>
      <c r="O42" s="891"/>
      <c r="P42" s="600" t="str">
        <f t="shared" si="5"/>
        <v>0,00000</v>
      </c>
      <c r="Q42" s="340"/>
      <c r="R42" s="122"/>
      <c r="S42" s="134"/>
      <c r="T42" s="141"/>
      <c r="U42" s="134"/>
      <c r="V42" s="134"/>
    </row>
    <row r="43" spans="2:22" ht="21" customHeight="1" x14ac:dyDescent="0.25">
      <c r="B43" s="120"/>
      <c r="C43" s="1464"/>
      <c r="D43" s="1470" t="s">
        <v>112</v>
      </c>
      <c r="E43" s="839" t="s">
        <v>102</v>
      </c>
      <c r="F43" s="143" t="s">
        <v>192</v>
      </c>
      <c r="G43" s="682"/>
      <c r="H43" s="142"/>
      <c r="I43" s="139" t="str">
        <f>IF(G43=0,"",+'Factors emissió OCCC'!$D$23)</f>
        <v/>
      </c>
      <c r="J43" s="600" t="str">
        <f>IF(G43=0,"0,00000",(G43*I43)/1000)</f>
        <v>0,00000</v>
      </c>
      <c r="K43" s="218" t="s">
        <v>1073</v>
      </c>
      <c r="L43" s="891"/>
      <c r="M43" s="600" t="str">
        <f t="shared" si="6"/>
        <v>0,00000</v>
      </c>
      <c r="N43" s="241"/>
      <c r="O43" s="891"/>
      <c r="P43" s="600" t="str">
        <f t="shared" si="5"/>
        <v>0,00000</v>
      </c>
      <c r="Q43" s="340"/>
      <c r="R43" s="122"/>
      <c r="S43" s="134"/>
      <c r="T43" s="141"/>
      <c r="U43" s="134"/>
      <c r="V43" s="134"/>
    </row>
    <row r="44" spans="2:22" ht="28.5" customHeight="1" x14ac:dyDescent="0.25">
      <c r="B44" s="120"/>
      <c r="C44" s="1464"/>
      <c r="D44" s="1489"/>
      <c r="E44" s="842" t="s">
        <v>104</v>
      </c>
      <c r="F44" s="143" t="s">
        <v>192</v>
      </c>
      <c r="G44" s="682"/>
      <c r="H44" s="142"/>
      <c r="I44" s="139" t="str">
        <f>IF(G44=0,"",+'Factors emissió OCCC'!$D$23)</f>
        <v/>
      </c>
      <c r="J44" s="600" t="str">
        <f t="shared" si="0"/>
        <v>0,00000</v>
      </c>
      <c r="K44" s="218" t="s">
        <v>1073</v>
      </c>
      <c r="L44" s="891"/>
      <c r="M44" s="600" t="str">
        <f t="shared" si="6"/>
        <v>0,00000</v>
      </c>
      <c r="N44" s="241"/>
      <c r="O44" s="891"/>
      <c r="P44" s="600" t="str">
        <f t="shared" si="5"/>
        <v>0,00000</v>
      </c>
      <c r="Q44" s="340"/>
      <c r="R44" s="122"/>
      <c r="S44" s="134"/>
      <c r="T44" s="141"/>
      <c r="U44" s="134"/>
      <c r="V44" s="134"/>
    </row>
    <row r="45" spans="2:22" ht="21" customHeight="1" x14ac:dyDescent="0.25">
      <c r="B45" s="120"/>
      <c r="C45" s="1464"/>
      <c r="D45" s="1489"/>
      <c r="E45" s="839" t="s">
        <v>105</v>
      </c>
      <c r="F45" s="143" t="s">
        <v>192</v>
      </c>
      <c r="G45" s="682"/>
      <c r="H45" s="142"/>
      <c r="I45" s="139" t="str">
        <f>IF(G45=0,"",+'Factors emissió OCCC'!$D$23)</f>
        <v/>
      </c>
      <c r="J45" s="600" t="str">
        <f t="shared" si="0"/>
        <v>0,00000</v>
      </c>
      <c r="K45" s="218" t="s">
        <v>1073</v>
      </c>
      <c r="L45" s="891"/>
      <c r="M45" s="600" t="str">
        <f t="shared" si="6"/>
        <v>0,00000</v>
      </c>
      <c r="N45" s="241"/>
      <c r="O45" s="891"/>
      <c r="P45" s="600" t="str">
        <f t="shared" si="5"/>
        <v>0,00000</v>
      </c>
      <c r="Q45" s="340"/>
      <c r="R45" s="122"/>
      <c r="S45" s="134"/>
      <c r="T45" s="141"/>
      <c r="U45" s="134"/>
      <c r="V45" s="134"/>
    </row>
    <row r="46" spans="2:22" ht="21" customHeight="1" x14ac:dyDescent="0.25">
      <c r="B46" s="120"/>
      <c r="C46" s="1464"/>
      <c r="D46" s="1489"/>
      <c r="E46" s="839" t="s">
        <v>107</v>
      </c>
      <c r="F46" s="143" t="s">
        <v>192</v>
      </c>
      <c r="G46" s="682"/>
      <c r="H46" s="142"/>
      <c r="I46" s="139" t="str">
        <f>IF(G46=0,"",+'Factors emissió OCCC'!$D$23)</f>
        <v/>
      </c>
      <c r="J46" s="600" t="str">
        <f t="shared" si="0"/>
        <v>0,00000</v>
      </c>
      <c r="K46" s="218" t="s">
        <v>1073</v>
      </c>
      <c r="L46" s="891"/>
      <c r="M46" s="600" t="str">
        <f t="shared" si="6"/>
        <v>0,00000</v>
      </c>
      <c r="N46" s="241"/>
      <c r="O46" s="891"/>
      <c r="P46" s="600" t="str">
        <f t="shared" si="5"/>
        <v>0,00000</v>
      </c>
      <c r="Q46" s="340"/>
      <c r="R46" s="122"/>
      <c r="S46" s="134"/>
      <c r="T46" s="141"/>
      <c r="U46" s="134"/>
      <c r="V46" s="134"/>
    </row>
    <row r="47" spans="2:22" ht="21" customHeight="1" x14ac:dyDescent="0.25">
      <c r="B47" s="120"/>
      <c r="C47" s="1464"/>
      <c r="D47" s="1470" t="s">
        <v>1125</v>
      </c>
      <c r="E47" s="839" t="s">
        <v>102</v>
      </c>
      <c r="F47" s="839" t="s">
        <v>103</v>
      </c>
      <c r="G47" s="682"/>
      <c r="H47" s="142"/>
      <c r="I47" s="139" t="str">
        <f>IF(G47=0,"",+'Factors emissió OCCC'!$D$16)</f>
        <v/>
      </c>
      <c r="J47" s="600" t="str">
        <f t="shared" si="0"/>
        <v>0,00000</v>
      </c>
      <c r="K47" s="218" t="s">
        <v>1073</v>
      </c>
      <c r="L47" s="887" t="str">
        <f>IF(G47=0,"",+'Factors emissió OCCC'!$M$17)</f>
        <v/>
      </c>
      <c r="M47" s="600" t="str">
        <f t="shared" si="6"/>
        <v>0,00000</v>
      </c>
      <c r="N47" s="218" t="s">
        <v>1073</v>
      </c>
      <c r="O47" s="887" t="str">
        <f>IF(G47=0,"",+'Factors emissió OCCC'!$O$17)</f>
        <v/>
      </c>
      <c r="P47" s="600" t="str">
        <f t="shared" si="5"/>
        <v>0,00000</v>
      </c>
      <c r="Q47" s="350" t="s">
        <v>1073</v>
      </c>
      <c r="R47" s="122"/>
      <c r="S47" s="134"/>
      <c r="T47" s="141"/>
      <c r="U47" s="134"/>
      <c r="V47" s="134"/>
    </row>
    <row r="48" spans="2:22" ht="27.9" customHeight="1" x14ac:dyDescent="0.25">
      <c r="B48" s="120"/>
      <c r="C48" s="1464"/>
      <c r="D48" s="1470"/>
      <c r="E48" s="842" t="s">
        <v>104</v>
      </c>
      <c r="F48" s="839" t="s">
        <v>103</v>
      </c>
      <c r="G48" s="682"/>
      <c r="H48" s="142"/>
      <c r="I48" s="139" t="str">
        <f>IF(G48=0,"",+'Factors emissió OCCC'!$D$16)</f>
        <v/>
      </c>
      <c r="J48" s="600" t="str">
        <f t="shared" si="0"/>
        <v>0,00000</v>
      </c>
      <c r="K48" s="218" t="s">
        <v>1073</v>
      </c>
      <c r="L48" s="887" t="str">
        <f>IF(G48=0,"",+'Factors emissió OCCC'!$M$21)</f>
        <v/>
      </c>
      <c r="M48" s="600" t="str">
        <f t="shared" si="6"/>
        <v>0,00000</v>
      </c>
      <c r="N48" s="218" t="s">
        <v>1073</v>
      </c>
      <c r="O48" s="887" t="str">
        <f>IF(G48=0,"",+'Factors emissió OCCC'!$O$21)</f>
        <v/>
      </c>
      <c r="P48" s="600" t="str">
        <f t="shared" si="5"/>
        <v>0,00000</v>
      </c>
      <c r="Q48" s="350" t="s">
        <v>1073</v>
      </c>
      <c r="R48" s="122"/>
      <c r="S48" s="134"/>
      <c r="T48" s="141"/>
      <c r="U48" s="134"/>
      <c r="V48" s="134"/>
    </row>
    <row r="49" spans="2:22" ht="21" customHeight="1" x14ac:dyDescent="0.25">
      <c r="B49" s="120"/>
      <c r="C49" s="1464"/>
      <c r="D49" s="1470"/>
      <c r="E49" s="839" t="s">
        <v>106</v>
      </c>
      <c r="F49" s="839" t="s">
        <v>103</v>
      </c>
      <c r="G49" s="682"/>
      <c r="H49" s="142"/>
      <c r="I49" s="139" t="str">
        <f>IF(G49=0,"",+'Factors emissió OCCC'!$D$16)</f>
        <v/>
      </c>
      <c r="J49" s="600" t="str">
        <f t="shared" si="0"/>
        <v>0,00000</v>
      </c>
      <c r="K49" s="218" t="s">
        <v>1073</v>
      </c>
      <c r="L49" s="887" t="str">
        <f>IF(G49=0,"",+'Factors emissió OCCC'!$M$24)</f>
        <v/>
      </c>
      <c r="M49" s="600" t="str">
        <f t="shared" si="6"/>
        <v>0,00000</v>
      </c>
      <c r="N49" s="218" t="s">
        <v>1073</v>
      </c>
      <c r="O49" s="887" t="str">
        <f>IF(G49=0,"",+'Factors emissió OCCC'!$O$24)</f>
        <v/>
      </c>
      <c r="P49" s="600" t="str">
        <f t="shared" si="5"/>
        <v>0,00000</v>
      </c>
      <c r="Q49" s="350" t="s">
        <v>1073</v>
      </c>
      <c r="R49" s="122"/>
      <c r="S49" s="134"/>
      <c r="T49" s="141"/>
      <c r="U49" s="134"/>
      <c r="V49" s="134"/>
    </row>
    <row r="50" spans="2:22" ht="21" customHeight="1" thickBot="1" x14ac:dyDescent="0.3">
      <c r="B50" s="120"/>
      <c r="C50" s="1488"/>
      <c r="D50" s="1490"/>
      <c r="E50" s="844" t="s">
        <v>107</v>
      </c>
      <c r="F50" s="844" t="s">
        <v>103</v>
      </c>
      <c r="G50" s="682"/>
      <c r="H50" s="860"/>
      <c r="I50" s="858" t="str">
        <f>IF(G50=0,"",+'Factors emissió OCCC'!$D$16)</f>
        <v/>
      </c>
      <c r="J50" s="608" t="str">
        <f t="shared" si="0"/>
        <v>0,00000</v>
      </c>
      <c r="K50" s="244" t="s">
        <v>1073</v>
      </c>
      <c r="L50" s="889" t="str">
        <f>IF(G50=0,"",+'Factors emissió OCCC'!$M$17)</f>
        <v/>
      </c>
      <c r="M50" s="608" t="str">
        <f t="shared" si="6"/>
        <v>0,00000</v>
      </c>
      <c r="N50" s="244" t="s">
        <v>1073</v>
      </c>
      <c r="O50" s="889" t="str">
        <f>IF(G50=0,"",+'Factors emissió OCCC'!$O$17)</f>
        <v/>
      </c>
      <c r="P50" s="608" t="str">
        <f t="shared" si="5"/>
        <v>0,00000</v>
      </c>
      <c r="Q50" s="609" t="s">
        <v>1073</v>
      </c>
      <c r="R50" s="122"/>
      <c r="S50" s="134"/>
      <c r="T50" s="141"/>
      <c r="U50" s="134"/>
      <c r="V50" s="134"/>
    </row>
    <row r="51" spans="2:22" ht="30" customHeight="1" x14ac:dyDescent="0.25">
      <c r="B51" s="120"/>
      <c r="C51" s="1485" t="s">
        <v>115</v>
      </c>
      <c r="D51" s="1486"/>
      <c r="E51" s="1486"/>
      <c r="F51" s="1486"/>
      <c r="G51" s="1486"/>
      <c r="H51" s="1486"/>
      <c r="I51" s="1486"/>
      <c r="J51" s="1486"/>
      <c r="K51" s="1486"/>
      <c r="L51" s="1486"/>
      <c r="M51" s="1486"/>
      <c r="N51" s="1486"/>
      <c r="O51" s="1486"/>
      <c r="P51" s="1486"/>
      <c r="Q51" s="1487"/>
      <c r="R51" s="122"/>
      <c r="S51" s="134"/>
      <c r="T51" s="141"/>
      <c r="U51" s="134"/>
      <c r="V51" s="134"/>
    </row>
    <row r="52" spans="2:22" ht="28.8" x14ac:dyDescent="0.25">
      <c r="B52" s="120"/>
      <c r="C52" s="1458" t="s">
        <v>97</v>
      </c>
      <c r="D52" s="1460" t="s">
        <v>116</v>
      </c>
      <c r="E52" s="1460"/>
      <c r="F52" s="861" t="s">
        <v>117</v>
      </c>
      <c r="G52" s="861" t="s">
        <v>1429</v>
      </c>
      <c r="H52" s="583" t="s">
        <v>984</v>
      </c>
      <c r="I52" s="583" t="s">
        <v>982</v>
      </c>
      <c r="J52" s="1475" t="s">
        <v>983</v>
      </c>
      <c r="K52" s="1475"/>
      <c r="L52" s="1421" t="s">
        <v>1070</v>
      </c>
      <c r="M52" s="1421"/>
      <c r="N52" s="1421"/>
      <c r="O52" s="1421" t="s">
        <v>1069</v>
      </c>
      <c r="P52" s="1421"/>
      <c r="Q52" s="1417"/>
      <c r="R52" s="122"/>
      <c r="S52" s="134"/>
      <c r="T52" s="147" t="s">
        <v>1736</v>
      </c>
      <c r="U52" s="134"/>
      <c r="V52" s="134"/>
    </row>
    <row r="53" spans="2:22" ht="47.1" customHeight="1" x14ac:dyDescent="0.25">
      <c r="B53" s="120"/>
      <c r="C53" s="1458"/>
      <c r="D53" s="1460"/>
      <c r="E53" s="1460"/>
      <c r="F53" s="861" t="s">
        <v>118</v>
      </c>
      <c r="G53" s="861" t="s">
        <v>1430</v>
      </c>
      <c r="H53" s="841" t="s">
        <v>119</v>
      </c>
      <c r="I53" s="841" t="s">
        <v>986</v>
      </c>
      <c r="J53" s="673" t="s">
        <v>1071</v>
      </c>
      <c r="K53" s="673" t="s">
        <v>1078</v>
      </c>
      <c r="L53" s="673" t="s">
        <v>1423</v>
      </c>
      <c r="M53" s="673" t="s">
        <v>1072</v>
      </c>
      <c r="N53" s="673" t="s">
        <v>1080</v>
      </c>
      <c r="O53" s="673" t="s">
        <v>1425</v>
      </c>
      <c r="P53" s="673" t="s">
        <v>1072</v>
      </c>
      <c r="Q53" s="838" t="s">
        <v>1079</v>
      </c>
      <c r="R53" s="122"/>
      <c r="S53" s="134"/>
      <c r="T53" s="141"/>
      <c r="U53" s="134"/>
      <c r="V53" s="134"/>
    </row>
    <row r="54" spans="2:22" ht="21" customHeight="1" x14ac:dyDescent="0.25">
      <c r="B54" s="120"/>
      <c r="C54" s="1463" t="s">
        <v>120</v>
      </c>
      <c r="D54" s="1470" t="s">
        <v>1124</v>
      </c>
      <c r="E54" s="839" t="s">
        <v>102</v>
      </c>
      <c r="F54" s="862"/>
      <c r="G54" s="863" t="str">
        <f>IF(F54=0,"0,00",F54/H54)</f>
        <v>0,00</v>
      </c>
      <c r="H54" s="144" t="str">
        <f>IF(F54=0,"",+'Factors emissió OCCC'!$F$16)</f>
        <v/>
      </c>
      <c r="I54" s="139" t="str">
        <f>IF(F54=0,"",+'Factors emissió OCCC'!$D$16)</f>
        <v/>
      </c>
      <c r="J54" s="600" t="str">
        <f t="shared" ref="J54:J65" si="7">IF(F54=0,"0,00000",(F54/H54*I54)/1000)</f>
        <v>0,00000</v>
      </c>
      <c r="K54" s="218" t="s">
        <v>1073</v>
      </c>
      <c r="L54" s="887">
        <f>IF(G54=0,"",+'Factors emissió OCCC'!$M$17)</f>
        <v>6.3200000000000001E-3</v>
      </c>
      <c r="M54" s="600">
        <f>IF(G54=0,"0,00000",(G54*L54)/1000)</f>
        <v>0</v>
      </c>
      <c r="N54" s="218" t="s">
        <v>1073</v>
      </c>
      <c r="O54" s="887">
        <f>IF(G54=0,"",+'Factors emissió OCCC'!$O$17)</f>
        <v>5.8999999999999999E-3</v>
      </c>
      <c r="P54" s="600">
        <f>IF(G54=0,"0,00000",(G54*O54)/1000)</f>
        <v>0</v>
      </c>
      <c r="Q54" s="350" t="s">
        <v>1073</v>
      </c>
      <c r="R54" s="122"/>
      <c r="S54" s="134"/>
      <c r="T54" s="141"/>
      <c r="U54" s="134"/>
      <c r="V54" s="134"/>
    </row>
    <row r="55" spans="2:22" ht="27.9" customHeight="1" x14ac:dyDescent="0.25">
      <c r="B55" s="120"/>
      <c r="C55" s="1463"/>
      <c r="D55" s="1470"/>
      <c r="E55" s="842" t="s">
        <v>104</v>
      </c>
      <c r="F55" s="862"/>
      <c r="G55" s="863" t="str">
        <f t="shared" ref="G55:G69" si="8">IF(F55=0,"0,00",F55/H55)</f>
        <v>0,00</v>
      </c>
      <c r="H55" s="144" t="str">
        <f>IF(F55=0,"",+'Factors emissió OCCC'!$F$16)</f>
        <v/>
      </c>
      <c r="I55" s="139" t="str">
        <f>IF(F55=0,"",+'Factors emissió OCCC'!$D$16)</f>
        <v/>
      </c>
      <c r="J55" s="600" t="str">
        <f t="shared" si="7"/>
        <v>0,00000</v>
      </c>
      <c r="K55" s="218" t="s">
        <v>1073</v>
      </c>
      <c r="L55" s="887">
        <f>IF(G55=0,"",+'Factors emissió OCCC'!$M$21)</f>
        <v>5.0699999999999999E-3</v>
      </c>
      <c r="M55" s="600">
        <f t="shared" ref="M55:M57" si="9">IF(G55=0,"0,00000",(G55*L55)/1000)</f>
        <v>0</v>
      </c>
      <c r="N55" s="218" t="s">
        <v>1073</v>
      </c>
      <c r="O55" s="887">
        <f>IF(G55=0,"",+'Factors emissió OCCC'!$O$21)</f>
        <v>5.7499999999999999E-3</v>
      </c>
      <c r="P55" s="600">
        <f t="shared" ref="P55:P57" si="10">IF(G55=0,"0,00000",(G55*O55)/1000)</f>
        <v>0</v>
      </c>
      <c r="Q55" s="350" t="s">
        <v>1073</v>
      </c>
      <c r="R55" s="122"/>
      <c r="S55" s="134"/>
      <c r="T55" s="141"/>
      <c r="U55" s="134"/>
      <c r="V55" s="134"/>
    </row>
    <row r="56" spans="2:22" ht="21" customHeight="1" x14ac:dyDescent="0.25">
      <c r="B56" s="120"/>
      <c r="C56" s="1463"/>
      <c r="D56" s="1470"/>
      <c r="E56" s="839" t="s">
        <v>106</v>
      </c>
      <c r="F56" s="862"/>
      <c r="G56" s="863" t="str">
        <f t="shared" si="8"/>
        <v>0,00</v>
      </c>
      <c r="H56" s="144" t="str">
        <f>IF(F56=0,"",+'Factors emissió OCCC'!$F$16)</f>
        <v/>
      </c>
      <c r="I56" s="139" t="str">
        <f>IF(F56=0,"",+'Factors emissió OCCC'!$D$16)</f>
        <v/>
      </c>
      <c r="J56" s="600" t="str">
        <f t="shared" si="7"/>
        <v>0,00000</v>
      </c>
      <c r="K56" s="218" t="s">
        <v>1073</v>
      </c>
      <c r="L56" s="887">
        <f>IF(G56=0,"",+'Factors emissió OCCC'!$M$24)</f>
        <v>5.289E-2</v>
      </c>
      <c r="M56" s="600">
        <f t="shared" si="9"/>
        <v>0</v>
      </c>
      <c r="N56" s="218" t="s">
        <v>1073</v>
      </c>
      <c r="O56" s="887">
        <f>IF(G56=0,"",+'Factors emissió OCCC'!$O$24)</f>
        <v>1.2789999999999999E-2</v>
      </c>
      <c r="P56" s="600">
        <f t="shared" si="10"/>
        <v>0</v>
      </c>
      <c r="Q56" s="350" t="s">
        <v>1073</v>
      </c>
      <c r="R56" s="122"/>
      <c r="S56" s="134"/>
      <c r="T56" s="141"/>
      <c r="U56" s="134"/>
      <c r="V56" s="134"/>
    </row>
    <row r="57" spans="2:22" ht="21" customHeight="1" x14ac:dyDescent="0.25">
      <c r="B57" s="120"/>
      <c r="C57" s="1463"/>
      <c r="D57" s="1470"/>
      <c r="E57" s="839" t="s">
        <v>107</v>
      </c>
      <c r="F57" s="862"/>
      <c r="G57" s="863" t="str">
        <f t="shared" si="8"/>
        <v>0,00</v>
      </c>
      <c r="H57" s="144" t="str">
        <f>IF(F57=0,"",+'Factors emissió OCCC'!$F$16)</f>
        <v/>
      </c>
      <c r="I57" s="139" t="str">
        <f>IF(F57=0,"",+'Factors emissió OCCC'!$D$16)</f>
        <v/>
      </c>
      <c r="J57" s="600" t="str">
        <f t="shared" si="7"/>
        <v>0,00000</v>
      </c>
      <c r="K57" s="218" t="s">
        <v>1073</v>
      </c>
      <c r="L57" s="887">
        <f>IF(G57=0,"",+'Factors emissió OCCC'!$M$17)</f>
        <v>6.3200000000000001E-3</v>
      </c>
      <c r="M57" s="600">
        <f t="shared" si="9"/>
        <v>0</v>
      </c>
      <c r="N57" s="218" t="s">
        <v>1073</v>
      </c>
      <c r="O57" s="887">
        <f>IF(G57=0,"",+'Factors emissió OCCC'!$O$17)</f>
        <v>5.8999999999999999E-3</v>
      </c>
      <c r="P57" s="600">
        <f t="shared" si="10"/>
        <v>0</v>
      </c>
      <c r="Q57" s="350" t="s">
        <v>1073</v>
      </c>
      <c r="R57" s="122"/>
      <c r="S57" s="134"/>
      <c r="T57" s="141"/>
      <c r="U57" s="134"/>
      <c r="V57" s="134"/>
    </row>
    <row r="58" spans="2:22" ht="21" customHeight="1" x14ac:dyDescent="0.25">
      <c r="B58" s="120"/>
      <c r="C58" s="1463"/>
      <c r="D58" s="1470" t="s">
        <v>121</v>
      </c>
      <c r="E58" s="839" t="s">
        <v>102</v>
      </c>
      <c r="F58" s="862"/>
      <c r="G58" s="863" t="str">
        <f t="shared" si="8"/>
        <v>0,00</v>
      </c>
      <c r="H58" s="144" t="str">
        <f>IF(F58=0,"",+'Factors emissió OCCC'!$F$17)</f>
        <v/>
      </c>
      <c r="I58" s="139" t="str">
        <f>IF(F58=0,"",+'Factors emissió OCCC'!$D$16)</f>
        <v/>
      </c>
      <c r="J58" s="600" t="str">
        <f t="shared" si="7"/>
        <v>0,00000</v>
      </c>
      <c r="K58" s="218" t="s">
        <v>1073</v>
      </c>
      <c r="L58" s="887">
        <f>IF(G58=0,"",+'Factors emissió OCCC'!$M$17)</f>
        <v>6.3200000000000001E-3</v>
      </c>
      <c r="M58" s="600">
        <f>IF(G58=0,"0,00000",(G58*L58)/1000)</f>
        <v>0</v>
      </c>
      <c r="N58" s="218" t="s">
        <v>1073</v>
      </c>
      <c r="O58" s="887">
        <f>IF(G58=0,"",+'Factors emissió OCCC'!$O$17)</f>
        <v>5.8999999999999999E-3</v>
      </c>
      <c r="P58" s="600">
        <f>IF(G58=0,"0,00000",(G58*O58)/1000)</f>
        <v>0</v>
      </c>
      <c r="Q58" s="350" t="s">
        <v>1073</v>
      </c>
      <c r="R58" s="122"/>
      <c r="S58" s="134"/>
      <c r="T58" s="141"/>
      <c r="U58" s="134"/>
      <c r="V58" s="134"/>
    </row>
    <row r="59" spans="2:22" ht="27.9" customHeight="1" x14ac:dyDescent="0.25">
      <c r="B59" s="120"/>
      <c r="C59" s="1463"/>
      <c r="D59" s="1470"/>
      <c r="E59" s="842" t="s">
        <v>104</v>
      </c>
      <c r="F59" s="862"/>
      <c r="G59" s="863" t="str">
        <f t="shared" si="8"/>
        <v>0,00</v>
      </c>
      <c r="H59" s="144" t="str">
        <f>IF(F59=0,"",+'Factors emissió OCCC'!$F$17)</f>
        <v/>
      </c>
      <c r="I59" s="139" t="str">
        <f>IF(F59=0,"",+'Factors emissió OCCC'!$D$16)</f>
        <v/>
      </c>
      <c r="J59" s="600" t="str">
        <f t="shared" si="7"/>
        <v>0,00000</v>
      </c>
      <c r="K59" s="218" t="s">
        <v>1073</v>
      </c>
      <c r="L59" s="887">
        <f>IF(G59=0,"",+'Factors emissió OCCC'!$M$21)</f>
        <v>5.0699999999999999E-3</v>
      </c>
      <c r="M59" s="600">
        <f t="shared" ref="M59:M69" si="11">IF(G59=0,"0,00000",(G59*L59)/1000)</f>
        <v>0</v>
      </c>
      <c r="N59" s="218" t="s">
        <v>1073</v>
      </c>
      <c r="O59" s="887">
        <f>IF(G59=0,"",+'Factors emissió OCCC'!$O$21)</f>
        <v>5.7499999999999999E-3</v>
      </c>
      <c r="P59" s="600">
        <f t="shared" ref="P59:P69" si="12">IF(G59=0,"0,00000",(G59*O59)/1000)</f>
        <v>0</v>
      </c>
      <c r="Q59" s="350" t="s">
        <v>1073</v>
      </c>
      <c r="R59" s="122"/>
      <c r="S59" s="134"/>
      <c r="T59" s="141"/>
      <c r="U59" s="134"/>
      <c r="V59" s="134"/>
    </row>
    <row r="60" spans="2:22" ht="21" customHeight="1" x14ac:dyDescent="0.25">
      <c r="B60" s="120"/>
      <c r="C60" s="1463"/>
      <c r="D60" s="1470"/>
      <c r="E60" s="839" t="s">
        <v>106</v>
      </c>
      <c r="F60" s="862"/>
      <c r="G60" s="863" t="str">
        <f t="shared" si="8"/>
        <v>0,00</v>
      </c>
      <c r="H60" s="144" t="str">
        <f>IF(F60=0,"",+'Factors emissió OCCC'!$F$17)</f>
        <v/>
      </c>
      <c r="I60" s="139" t="str">
        <f>IF(F60=0,"",+'Factors emissió OCCC'!$D$16)</f>
        <v/>
      </c>
      <c r="J60" s="600" t="str">
        <f t="shared" si="7"/>
        <v>0,00000</v>
      </c>
      <c r="K60" s="218" t="s">
        <v>1073</v>
      </c>
      <c r="L60" s="887">
        <f>IF(G60=0,"",+'Factors emissió OCCC'!$M$24)</f>
        <v>5.289E-2</v>
      </c>
      <c r="M60" s="600">
        <f t="shared" si="11"/>
        <v>0</v>
      </c>
      <c r="N60" s="218" t="s">
        <v>1073</v>
      </c>
      <c r="O60" s="887">
        <f>IF(G60=0,"",+'Factors emissió OCCC'!$O$24)</f>
        <v>1.2789999999999999E-2</v>
      </c>
      <c r="P60" s="600">
        <f t="shared" si="12"/>
        <v>0</v>
      </c>
      <c r="Q60" s="350" t="s">
        <v>1073</v>
      </c>
      <c r="R60" s="122"/>
      <c r="S60" s="134"/>
      <c r="T60" s="141"/>
      <c r="U60" s="134"/>
      <c r="V60" s="134"/>
    </row>
    <row r="61" spans="2:22" ht="21" customHeight="1" x14ac:dyDescent="0.25">
      <c r="B61" s="120"/>
      <c r="C61" s="1463"/>
      <c r="D61" s="1470"/>
      <c r="E61" s="839" t="s">
        <v>107</v>
      </c>
      <c r="F61" s="862"/>
      <c r="G61" s="863" t="str">
        <f t="shared" si="8"/>
        <v>0,00</v>
      </c>
      <c r="H61" s="144" t="str">
        <f>IF(F61=0,"",+'Factors emissió OCCC'!$F$17)</f>
        <v/>
      </c>
      <c r="I61" s="139" t="str">
        <f>IF(F61=0,"",+'Factors emissió OCCC'!$D$16)</f>
        <v/>
      </c>
      <c r="J61" s="600" t="str">
        <f t="shared" si="7"/>
        <v>0,00000</v>
      </c>
      <c r="K61" s="218" t="s">
        <v>1073</v>
      </c>
      <c r="L61" s="887">
        <f>IF(G61=0,"",+'Factors emissió OCCC'!$M$17)</f>
        <v>6.3200000000000001E-3</v>
      </c>
      <c r="M61" s="600">
        <f t="shared" si="11"/>
        <v>0</v>
      </c>
      <c r="N61" s="218" t="s">
        <v>1073</v>
      </c>
      <c r="O61" s="887">
        <f>IF(G61=0,"",+'Factors emissió OCCC'!$O$17)</f>
        <v>5.8999999999999999E-3</v>
      </c>
      <c r="P61" s="600">
        <f t="shared" si="12"/>
        <v>0</v>
      </c>
      <c r="Q61" s="350" t="s">
        <v>1073</v>
      </c>
      <c r="R61" s="122"/>
      <c r="S61" s="134"/>
      <c r="T61" s="141"/>
      <c r="U61" s="134"/>
      <c r="V61" s="134"/>
    </row>
    <row r="62" spans="2:22" ht="21" customHeight="1" x14ac:dyDescent="0.25">
      <c r="B62" s="120"/>
      <c r="C62" s="1463"/>
      <c r="D62" s="1470" t="s">
        <v>109</v>
      </c>
      <c r="E62" s="839" t="s">
        <v>102</v>
      </c>
      <c r="F62" s="862"/>
      <c r="G62" s="863" t="str">
        <f t="shared" si="8"/>
        <v>0,00</v>
      </c>
      <c r="H62" s="144" t="str">
        <f>IF(F62=0,"",+'Factors emissió OCCC'!$F$18)</f>
        <v/>
      </c>
      <c r="I62" s="139" t="str">
        <f>IF(F62=0,"",+'Factors emissió OCCC'!$D$18)</f>
        <v/>
      </c>
      <c r="J62" s="600" t="str">
        <f t="shared" si="7"/>
        <v>0,00000</v>
      </c>
      <c r="K62" s="218" t="s">
        <v>1073</v>
      </c>
      <c r="L62" s="887">
        <f>IF(G62=0,"",+'Factors emissió OCCC'!$M$19)</f>
        <v>1E-4</v>
      </c>
      <c r="M62" s="600">
        <f t="shared" si="11"/>
        <v>0</v>
      </c>
      <c r="N62" s="218" t="s">
        <v>1073</v>
      </c>
      <c r="O62" s="887">
        <f>IF(G62=0,"",+'Factors emissió OCCC'!$O$19)</f>
        <v>2.8729999999999999E-2</v>
      </c>
      <c r="P62" s="600">
        <f t="shared" si="12"/>
        <v>0</v>
      </c>
      <c r="Q62" s="350" t="s">
        <v>1073</v>
      </c>
      <c r="R62" s="122"/>
      <c r="S62" s="134"/>
      <c r="T62" s="141"/>
      <c r="U62" s="134"/>
      <c r="V62" s="134"/>
    </row>
    <row r="63" spans="2:22" ht="27.9" customHeight="1" collapsed="1" x14ac:dyDescent="0.25">
      <c r="B63" s="120"/>
      <c r="C63" s="1463"/>
      <c r="D63" s="1470"/>
      <c r="E63" s="842" t="s">
        <v>104</v>
      </c>
      <c r="F63" s="862"/>
      <c r="G63" s="863" t="str">
        <f t="shared" si="8"/>
        <v>0,00</v>
      </c>
      <c r="H63" s="144" t="str">
        <f>IF(F63=0,"",+'Factors emissió OCCC'!$F$18)</f>
        <v/>
      </c>
      <c r="I63" s="139" t="str">
        <f>IF(F63=0,"",+'Factors emissió OCCC'!$D$18)</f>
        <v/>
      </c>
      <c r="J63" s="600" t="str">
        <f t="shared" si="7"/>
        <v>0,00000</v>
      </c>
      <c r="K63" s="218" t="s">
        <v>1073</v>
      </c>
      <c r="L63" s="887">
        <f>IF(G63=0,"",+'Factors emissió OCCC'!$M$23)</f>
        <v>8.0000000000000007E-5</v>
      </c>
      <c r="M63" s="600">
        <f t="shared" si="11"/>
        <v>0</v>
      </c>
      <c r="N63" s="218" t="s">
        <v>1073</v>
      </c>
      <c r="O63" s="887">
        <f>IF(G63=0,"",+'Factors emissió OCCC'!$O$23)</f>
        <v>1.9359999999999999E-2</v>
      </c>
      <c r="P63" s="600">
        <f t="shared" si="12"/>
        <v>0</v>
      </c>
      <c r="Q63" s="350" t="s">
        <v>1073</v>
      </c>
      <c r="R63" s="122"/>
      <c r="S63" s="134"/>
      <c r="T63" s="141"/>
      <c r="U63" s="134"/>
      <c r="V63" s="134"/>
    </row>
    <row r="64" spans="2:22" ht="21" customHeight="1" x14ac:dyDescent="0.25">
      <c r="B64" s="120"/>
      <c r="C64" s="1463"/>
      <c r="D64" s="1470"/>
      <c r="E64" s="839" t="s">
        <v>105</v>
      </c>
      <c r="F64" s="862"/>
      <c r="G64" s="863" t="str">
        <f t="shared" si="8"/>
        <v>0,00</v>
      </c>
      <c r="H64" s="144" t="str">
        <f>IF(F64=0,"",+'Factors emissió OCCC'!$F$18)</f>
        <v/>
      </c>
      <c r="I64" s="139" t="str">
        <f>IF(F64=0,"",+'Factors emissió OCCC'!$D$18)</f>
        <v/>
      </c>
      <c r="J64" s="600" t="str">
        <f t="shared" si="7"/>
        <v>0,00000</v>
      </c>
      <c r="K64" s="218" t="s">
        <v>1073</v>
      </c>
      <c r="L64" s="887">
        <f>IF(G64=0,"",+'Factors emissió OCCC'!$M$26)</f>
        <v>1.17E-3</v>
      </c>
      <c r="M64" s="600">
        <f t="shared" si="11"/>
        <v>0</v>
      </c>
      <c r="N64" s="218" t="s">
        <v>1073</v>
      </c>
      <c r="O64" s="887">
        <f>IF(G64=0,"",+'Factors emissió OCCC'!$O$26)</f>
        <v>3.5229999999999997E-2</v>
      </c>
      <c r="P64" s="600">
        <f t="shared" si="12"/>
        <v>0</v>
      </c>
      <c r="Q64" s="350" t="s">
        <v>1073</v>
      </c>
      <c r="R64" s="122"/>
      <c r="S64" s="134"/>
      <c r="T64" s="141"/>
      <c r="U64" s="134"/>
      <c r="V64" s="134"/>
    </row>
    <row r="65" spans="2:22" ht="21" customHeight="1" x14ac:dyDescent="0.25">
      <c r="B65" s="120"/>
      <c r="C65" s="1463"/>
      <c r="D65" s="1470"/>
      <c r="E65" s="839" t="s">
        <v>107</v>
      </c>
      <c r="F65" s="862"/>
      <c r="G65" s="863" t="str">
        <f t="shared" si="8"/>
        <v>0,00</v>
      </c>
      <c r="H65" s="144" t="str">
        <f>IF(F65=0,"",+'Factors emissió OCCC'!$F$18)</f>
        <v/>
      </c>
      <c r="I65" s="139" t="str">
        <f>IF(F65=0,"",+'Factors emissió OCCC'!$D$18)</f>
        <v/>
      </c>
      <c r="J65" s="600" t="str">
        <f t="shared" si="7"/>
        <v>0,00000</v>
      </c>
      <c r="K65" s="218" t="s">
        <v>1073</v>
      </c>
      <c r="L65" s="887">
        <f>IF(G65=0,"",+'Factors emissió OCCC'!$M$19)</f>
        <v>1E-4</v>
      </c>
      <c r="M65" s="600">
        <f t="shared" si="11"/>
        <v>0</v>
      </c>
      <c r="N65" s="218" t="s">
        <v>1073</v>
      </c>
      <c r="O65" s="887">
        <f>IF(G65=0,"",+'Factors emissió OCCC'!$O$19)</f>
        <v>2.8729999999999999E-2</v>
      </c>
      <c r="P65" s="600">
        <f t="shared" si="12"/>
        <v>0</v>
      </c>
      <c r="Q65" s="350" t="s">
        <v>1073</v>
      </c>
      <c r="R65" s="122"/>
      <c r="S65" s="134"/>
      <c r="T65" s="141"/>
      <c r="U65" s="134"/>
      <c r="V65" s="134"/>
    </row>
    <row r="66" spans="2:22" ht="21" customHeight="1" x14ac:dyDescent="0.25">
      <c r="B66" s="120"/>
      <c r="C66" s="1463"/>
      <c r="D66" s="1470" t="s">
        <v>110</v>
      </c>
      <c r="E66" s="839" t="s">
        <v>102</v>
      </c>
      <c r="F66" s="862"/>
      <c r="G66" s="863" t="str">
        <f t="shared" si="8"/>
        <v>0,00</v>
      </c>
      <c r="H66" s="144" t="str">
        <f>IF(F66=0,"",+'Factors emissió OCCC'!$F$21)</f>
        <v/>
      </c>
      <c r="I66" s="139" t="str">
        <f>IF(F66=0,"",+'Factors emissió OCCC'!$D$21)</f>
        <v/>
      </c>
      <c r="J66" s="600" t="str">
        <f>IF(F66=0,"0,00000",(F66/H66*I66)/1000)</f>
        <v>0,00000</v>
      </c>
      <c r="K66" s="218" t="s">
        <v>1073</v>
      </c>
      <c r="L66" s="887">
        <f>IF(G66=0,"",+'Factors emissió OCCC'!$M$19)</f>
        <v>1E-4</v>
      </c>
      <c r="M66" s="600">
        <f t="shared" si="11"/>
        <v>0</v>
      </c>
      <c r="N66" s="218" t="s">
        <v>1073</v>
      </c>
      <c r="O66" s="887">
        <f>IF(G66=0,"",+'Factors emissió OCCC'!$O$19)</f>
        <v>2.8729999999999999E-2</v>
      </c>
      <c r="P66" s="600">
        <f t="shared" si="12"/>
        <v>0</v>
      </c>
      <c r="Q66" s="350" t="s">
        <v>1073</v>
      </c>
      <c r="R66" s="122"/>
      <c r="S66" s="134"/>
      <c r="T66" s="141"/>
      <c r="U66" s="134"/>
      <c r="V66" s="134"/>
    </row>
    <row r="67" spans="2:22" ht="27.9" customHeight="1" collapsed="1" x14ac:dyDescent="0.25">
      <c r="B67" s="120"/>
      <c r="C67" s="1463"/>
      <c r="D67" s="1470"/>
      <c r="E67" s="842" t="s">
        <v>104</v>
      </c>
      <c r="F67" s="862"/>
      <c r="G67" s="863" t="str">
        <f t="shared" si="8"/>
        <v>0,00</v>
      </c>
      <c r="H67" s="144" t="str">
        <f>IF(F67=0,"",+'Factors emissió OCCC'!$F$21)</f>
        <v/>
      </c>
      <c r="I67" s="139" t="str">
        <f>IF(F67=0,"",+'Factors emissió OCCC'!$D$21)</f>
        <v/>
      </c>
      <c r="J67" s="600" t="str">
        <f>IF(F67=0,"0,00000",(F67/H67*I67)/1000)</f>
        <v>0,00000</v>
      </c>
      <c r="K67" s="218" t="s">
        <v>1073</v>
      </c>
      <c r="L67" s="887">
        <f>IF(G67=0,"",+'Factors emissió OCCC'!$M$23)</f>
        <v>8.0000000000000007E-5</v>
      </c>
      <c r="M67" s="600">
        <f t="shared" si="11"/>
        <v>0</v>
      </c>
      <c r="N67" s="218" t="s">
        <v>1073</v>
      </c>
      <c r="O67" s="887">
        <f>IF(G67=0,"",+'Factors emissió OCCC'!$O$23)</f>
        <v>1.9359999999999999E-2</v>
      </c>
      <c r="P67" s="600">
        <f t="shared" si="12"/>
        <v>0</v>
      </c>
      <c r="Q67" s="350" t="s">
        <v>1073</v>
      </c>
      <c r="R67" s="122"/>
      <c r="S67" s="134"/>
      <c r="T67" s="141"/>
      <c r="U67" s="134"/>
      <c r="V67" s="134"/>
    </row>
    <row r="68" spans="2:22" ht="21" customHeight="1" x14ac:dyDescent="0.25">
      <c r="B68" s="120"/>
      <c r="C68" s="1463"/>
      <c r="D68" s="1470"/>
      <c r="E68" s="839" t="s">
        <v>105</v>
      </c>
      <c r="F68" s="862"/>
      <c r="G68" s="863" t="str">
        <f t="shared" si="8"/>
        <v>0,00</v>
      </c>
      <c r="H68" s="144" t="str">
        <f>IF(F68=0,"",+'Factors emissió OCCC'!$F$21)</f>
        <v/>
      </c>
      <c r="I68" s="139" t="str">
        <f>IF(F68=0,"",+'Factors emissió OCCC'!$D$21)</f>
        <v/>
      </c>
      <c r="J68" s="600" t="str">
        <f>IF(F68=0,"0,00000",(F68/H68*I68)/1000)</f>
        <v>0,00000</v>
      </c>
      <c r="K68" s="218" t="s">
        <v>1073</v>
      </c>
      <c r="L68" s="887">
        <f>IF(G68=0,"",+'Factors emissió OCCC'!$M$26)</f>
        <v>1.17E-3</v>
      </c>
      <c r="M68" s="600">
        <f t="shared" si="11"/>
        <v>0</v>
      </c>
      <c r="N68" s="218" t="s">
        <v>1073</v>
      </c>
      <c r="O68" s="887">
        <f>IF(G68=0,"",+'Factors emissió OCCC'!$O$26)</f>
        <v>3.5229999999999997E-2</v>
      </c>
      <c r="P68" s="600">
        <f t="shared" si="12"/>
        <v>0</v>
      </c>
      <c r="Q68" s="350" t="s">
        <v>1073</v>
      </c>
      <c r="R68" s="122"/>
      <c r="S68" s="134"/>
      <c r="T68" s="141"/>
      <c r="U68" s="134"/>
      <c r="V68" s="134"/>
    </row>
    <row r="69" spans="2:22" ht="21" customHeight="1" thickBot="1" x14ac:dyDescent="0.3">
      <c r="B69" s="120"/>
      <c r="C69" s="1469"/>
      <c r="D69" s="1471"/>
      <c r="E69" s="840" t="s">
        <v>107</v>
      </c>
      <c r="F69" s="864"/>
      <c r="G69" s="865" t="str">
        <f t="shared" si="8"/>
        <v>0,00</v>
      </c>
      <c r="H69" s="700" t="str">
        <f>IF(F69=0,"",+'Factors emissió OCCC'!$F$21)</f>
        <v/>
      </c>
      <c r="I69" s="150" t="str">
        <f>IF(F69=0,"",+'Factors emissió OCCC'!$D$21)</f>
        <v/>
      </c>
      <c r="J69" s="601" t="str">
        <f>IF(F69=0,"0,00000",(F69/H69*I69)/1000)</f>
        <v>0,00000</v>
      </c>
      <c r="K69" s="227" t="s">
        <v>1073</v>
      </c>
      <c r="L69" s="888">
        <f>IF(G69=0,"",+'Factors emissió OCCC'!$M$19)</f>
        <v>1E-4</v>
      </c>
      <c r="M69" s="601">
        <f t="shared" si="11"/>
        <v>0</v>
      </c>
      <c r="N69" s="227" t="s">
        <v>1073</v>
      </c>
      <c r="O69" s="888">
        <f>IF(G69=0,"",+'Factors emissió OCCC'!$O$19)</f>
        <v>2.8729999999999999E-2</v>
      </c>
      <c r="P69" s="601">
        <f t="shared" si="12"/>
        <v>0</v>
      </c>
      <c r="Q69" s="351" t="s">
        <v>1073</v>
      </c>
      <c r="R69" s="122"/>
      <c r="S69" s="134"/>
      <c r="T69" s="141"/>
      <c r="U69" s="134"/>
      <c r="V69" s="134"/>
    </row>
    <row r="70" spans="2:22" ht="30" customHeight="1" x14ac:dyDescent="0.25">
      <c r="B70" s="120"/>
      <c r="C70" s="1472" t="s">
        <v>1572</v>
      </c>
      <c r="D70" s="1473"/>
      <c r="E70" s="1473"/>
      <c r="F70" s="1473"/>
      <c r="G70" s="1473"/>
      <c r="H70" s="1473"/>
      <c r="I70" s="1473"/>
      <c r="J70" s="1473"/>
      <c r="K70" s="1474"/>
      <c r="L70" s="243"/>
      <c r="M70" s="243"/>
      <c r="N70" s="243"/>
      <c r="O70" s="243"/>
      <c r="P70" s="243"/>
      <c r="Q70" s="348"/>
      <c r="R70" s="122"/>
      <c r="S70" s="134"/>
      <c r="T70" s="1445" t="s">
        <v>1733</v>
      </c>
      <c r="U70" s="134"/>
      <c r="V70" s="134"/>
    </row>
    <row r="71" spans="2:22" ht="30" x14ac:dyDescent="0.25">
      <c r="B71" s="120"/>
      <c r="C71" s="1458" t="s">
        <v>97</v>
      </c>
      <c r="D71" s="1460" t="s">
        <v>116</v>
      </c>
      <c r="E71" s="1460"/>
      <c r="F71" s="1460" t="s">
        <v>1678</v>
      </c>
      <c r="G71" s="1460"/>
      <c r="H71" s="841" t="s">
        <v>988</v>
      </c>
      <c r="I71" s="583" t="s">
        <v>989</v>
      </c>
      <c r="J71" s="1475" t="s">
        <v>983</v>
      </c>
      <c r="K71" s="1476"/>
      <c r="L71" s="243"/>
      <c r="M71" s="243"/>
      <c r="N71" s="243"/>
      <c r="O71" s="243"/>
      <c r="P71" s="243"/>
      <c r="Q71" s="348"/>
      <c r="R71" s="122"/>
      <c r="S71" s="134"/>
      <c r="T71" s="1445"/>
      <c r="U71" s="134"/>
      <c r="V71" s="134"/>
    </row>
    <row r="72" spans="2:22" ht="42" x14ac:dyDescent="0.25">
      <c r="B72" s="120"/>
      <c r="C72" s="1458"/>
      <c r="D72" s="1460"/>
      <c r="E72" s="1460"/>
      <c r="F72" s="1460"/>
      <c r="G72" s="1460"/>
      <c r="H72" s="841" t="s">
        <v>122</v>
      </c>
      <c r="I72" s="841" t="s">
        <v>990</v>
      </c>
      <c r="J72" s="673" t="s">
        <v>1071</v>
      </c>
      <c r="K72" s="838" t="s">
        <v>1078</v>
      </c>
      <c r="L72" s="243"/>
      <c r="M72" s="243"/>
      <c r="N72" s="243"/>
      <c r="O72" s="243"/>
      <c r="P72" s="243"/>
      <c r="Q72" s="348"/>
      <c r="R72" s="122"/>
      <c r="S72" s="134"/>
      <c r="T72" s="145" t="s">
        <v>123</v>
      </c>
      <c r="U72" s="134"/>
      <c r="V72" s="134"/>
    </row>
    <row r="73" spans="2:22" ht="21" customHeight="1" x14ac:dyDescent="0.25">
      <c r="B73" s="120"/>
      <c r="C73" s="1463" t="s">
        <v>120</v>
      </c>
      <c r="D73" s="1446" t="s">
        <v>124</v>
      </c>
      <c r="E73" s="1446"/>
      <c r="F73" s="1447"/>
      <c r="G73" s="1447"/>
      <c r="H73" s="146"/>
      <c r="I73" s="146"/>
      <c r="J73" s="600" t="str">
        <f>IF(F73=0,"0,00000",+H73*I73/1000000)</f>
        <v>0,00000</v>
      </c>
      <c r="K73" s="350" t="s">
        <v>1073</v>
      </c>
      <c r="L73" s="243"/>
      <c r="M73" s="243"/>
      <c r="N73" s="243"/>
      <c r="O73" s="243"/>
      <c r="P73" s="243"/>
      <c r="Q73" s="348"/>
      <c r="R73" s="122"/>
      <c r="S73" s="134"/>
      <c r="T73" s="10"/>
      <c r="U73" s="134"/>
      <c r="V73" s="134"/>
    </row>
    <row r="74" spans="2:22" ht="21" customHeight="1" x14ac:dyDescent="0.25">
      <c r="B74" s="120"/>
      <c r="C74" s="1464"/>
      <c r="D74" s="1446" t="s">
        <v>125</v>
      </c>
      <c r="E74" s="1446"/>
      <c r="F74" s="1447"/>
      <c r="G74" s="1447"/>
      <c r="H74" s="146"/>
      <c r="I74" s="146"/>
      <c r="J74" s="600" t="str">
        <f t="shared" ref="J74:J102" si="13">IF(F74=0,"0,00000",+H74*I74/1000000)</f>
        <v>0,00000</v>
      </c>
      <c r="K74" s="350" t="s">
        <v>1073</v>
      </c>
      <c r="L74" s="243"/>
      <c r="M74" s="243"/>
      <c r="N74" s="243"/>
      <c r="O74" s="243"/>
      <c r="P74" s="243"/>
      <c r="Q74" s="348"/>
      <c r="R74" s="122"/>
      <c r="S74" s="134"/>
      <c r="T74" s="137" t="s">
        <v>126</v>
      </c>
      <c r="U74" s="134"/>
      <c r="V74" s="134"/>
    </row>
    <row r="75" spans="2:22" ht="21" customHeight="1" x14ac:dyDescent="0.25">
      <c r="B75" s="120"/>
      <c r="C75" s="1464"/>
      <c r="D75" s="1446" t="s">
        <v>127</v>
      </c>
      <c r="E75" s="1446"/>
      <c r="F75" s="1447"/>
      <c r="G75" s="1447"/>
      <c r="H75" s="146"/>
      <c r="I75" s="146"/>
      <c r="J75" s="600" t="str">
        <f t="shared" si="13"/>
        <v>0,00000</v>
      </c>
      <c r="K75" s="350" t="s">
        <v>1073</v>
      </c>
      <c r="L75" s="243"/>
      <c r="M75" s="243"/>
      <c r="N75" s="243"/>
      <c r="O75" s="243"/>
      <c r="P75" s="243"/>
      <c r="Q75" s="348"/>
      <c r="R75" s="122"/>
      <c r="S75" s="134"/>
      <c r="T75" s="147"/>
      <c r="U75" s="134"/>
      <c r="V75" s="134"/>
    </row>
    <row r="76" spans="2:22" ht="21" customHeight="1" x14ac:dyDescent="0.25">
      <c r="B76" s="120"/>
      <c r="C76" s="1464"/>
      <c r="D76" s="1446" t="s">
        <v>128</v>
      </c>
      <c r="E76" s="1446"/>
      <c r="F76" s="1447"/>
      <c r="G76" s="1447"/>
      <c r="H76" s="146"/>
      <c r="I76" s="146"/>
      <c r="J76" s="600" t="str">
        <f t="shared" si="13"/>
        <v>0,00000</v>
      </c>
      <c r="K76" s="350" t="s">
        <v>1073</v>
      </c>
      <c r="L76" s="243"/>
      <c r="M76" s="243"/>
      <c r="N76" s="243"/>
      <c r="O76" s="243"/>
      <c r="P76" s="243"/>
      <c r="Q76" s="348"/>
      <c r="R76" s="122"/>
      <c r="S76" s="134"/>
      <c r="T76" s="141"/>
      <c r="U76" s="134"/>
      <c r="V76" s="134"/>
    </row>
    <row r="77" spans="2:22" ht="21" customHeight="1" x14ac:dyDescent="0.25">
      <c r="B77" s="120"/>
      <c r="C77" s="1464"/>
      <c r="D77" s="1446" t="s">
        <v>129</v>
      </c>
      <c r="E77" s="1446"/>
      <c r="F77" s="1447"/>
      <c r="G77" s="1447"/>
      <c r="H77" s="146"/>
      <c r="I77" s="146"/>
      <c r="J77" s="600" t="str">
        <f t="shared" si="13"/>
        <v>0,00000</v>
      </c>
      <c r="K77" s="350" t="s">
        <v>1073</v>
      </c>
      <c r="L77" s="243"/>
      <c r="M77" s="243"/>
      <c r="N77" s="243"/>
      <c r="O77" s="243"/>
      <c r="P77" s="243"/>
      <c r="Q77" s="348"/>
      <c r="R77" s="122"/>
      <c r="S77" s="134"/>
      <c r="T77" s="1445" t="s">
        <v>1734</v>
      </c>
      <c r="U77" s="134"/>
      <c r="V77" s="134"/>
    </row>
    <row r="78" spans="2:22" ht="21" customHeight="1" outlineLevel="1" x14ac:dyDescent="0.25">
      <c r="B78" s="120"/>
      <c r="C78" s="1464"/>
      <c r="D78" s="1446" t="s">
        <v>130</v>
      </c>
      <c r="E78" s="1446"/>
      <c r="F78" s="1447"/>
      <c r="G78" s="1447"/>
      <c r="H78" s="146"/>
      <c r="I78" s="146"/>
      <c r="J78" s="600" t="str">
        <f t="shared" si="13"/>
        <v>0,00000</v>
      </c>
      <c r="K78" s="350" t="s">
        <v>1073</v>
      </c>
      <c r="L78" s="243"/>
      <c r="M78" s="243"/>
      <c r="N78" s="243"/>
      <c r="O78" s="243"/>
      <c r="P78" s="243"/>
      <c r="Q78" s="348"/>
      <c r="R78" s="122"/>
      <c r="T78" s="1445"/>
    </row>
    <row r="79" spans="2:22" ht="21" customHeight="1" outlineLevel="1" x14ac:dyDescent="0.25">
      <c r="B79" s="120"/>
      <c r="C79" s="1464"/>
      <c r="D79" s="1446" t="s">
        <v>131</v>
      </c>
      <c r="E79" s="1446"/>
      <c r="F79" s="1447"/>
      <c r="G79" s="1447"/>
      <c r="H79" s="146"/>
      <c r="I79" s="146"/>
      <c r="J79" s="600" t="str">
        <f t="shared" si="13"/>
        <v>0,00000</v>
      </c>
      <c r="K79" s="350" t="s">
        <v>1073</v>
      </c>
      <c r="L79" s="243"/>
      <c r="M79" s="243"/>
      <c r="N79" s="243"/>
      <c r="O79" s="243"/>
      <c r="P79" s="243"/>
      <c r="Q79" s="348"/>
      <c r="R79" s="122"/>
      <c r="T79" s="137" t="s">
        <v>132</v>
      </c>
    </row>
    <row r="80" spans="2:22" ht="21" customHeight="1" outlineLevel="1" x14ac:dyDescent="0.25">
      <c r="B80" s="120"/>
      <c r="C80" s="1464"/>
      <c r="D80" s="1446" t="s">
        <v>133</v>
      </c>
      <c r="E80" s="1446"/>
      <c r="F80" s="1447"/>
      <c r="G80" s="1447"/>
      <c r="H80" s="146"/>
      <c r="I80" s="146"/>
      <c r="J80" s="600" t="str">
        <f t="shared" si="13"/>
        <v>0,00000</v>
      </c>
      <c r="K80" s="350" t="s">
        <v>1073</v>
      </c>
      <c r="L80" s="243"/>
      <c r="M80" s="243"/>
      <c r="N80" s="243"/>
      <c r="O80" s="243"/>
      <c r="P80" s="243"/>
      <c r="Q80" s="348"/>
      <c r="R80" s="122"/>
      <c r="T80" s="137" t="s">
        <v>1573</v>
      </c>
    </row>
    <row r="81" spans="2:20" ht="21" customHeight="1" outlineLevel="1" x14ac:dyDescent="0.25">
      <c r="B81" s="120"/>
      <c r="C81" s="1464"/>
      <c r="D81" s="1446" t="s">
        <v>134</v>
      </c>
      <c r="E81" s="1446"/>
      <c r="F81" s="1447"/>
      <c r="G81" s="1447"/>
      <c r="H81" s="146"/>
      <c r="I81" s="146"/>
      <c r="J81" s="600" t="str">
        <f t="shared" si="13"/>
        <v>0,00000</v>
      </c>
      <c r="K81" s="350" t="s">
        <v>1073</v>
      </c>
      <c r="L81" s="243"/>
      <c r="M81" s="243"/>
      <c r="N81" s="243"/>
      <c r="O81" s="243"/>
      <c r="P81" s="243"/>
      <c r="Q81" s="348"/>
      <c r="R81" s="122"/>
      <c r="T81" s="141"/>
    </row>
    <row r="82" spans="2:20" ht="21" customHeight="1" outlineLevel="1" x14ac:dyDescent="0.25">
      <c r="B82" s="120"/>
      <c r="C82" s="1464"/>
      <c r="D82" s="1446" t="s">
        <v>135</v>
      </c>
      <c r="E82" s="1446"/>
      <c r="F82" s="1447"/>
      <c r="G82" s="1447"/>
      <c r="H82" s="146"/>
      <c r="I82" s="146"/>
      <c r="J82" s="600" t="str">
        <f t="shared" si="13"/>
        <v>0,00000</v>
      </c>
      <c r="K82" s="350" t="s">
        <v>1073</v>
      </c>
      <c r="L82" s="243"/>
      <c r="M82" s="243"/>
      <c r="N82" s="243"/>
      <c r="O82" s="243"/>
      <c r="P82" s="243"/>
      <c r="Q82" s="348"/>
      <c r="R82" s="122"/>
      <c r="T82" s="141"/>
    </row>
    <row r="83" spans="2:20" ht="21" customHeight="1" outlineLevel="1" x14ac:dyDescent="0.25">
      <c r="B83" s="120"/>
      <c r="C83" s="1464"/>
      <c r="D83" s="1446" t="s">
        <v>136</v>
      </c>
      <c r="E83" s="1446"/>
      <c r="F83" s="1447"/>
      <c r="G83" s="1447"/>
      <c r="H83" s="146"/>
      <c r="I83" s="146"/>
      <c r="J83" s="600" t="str">
        <f t="shared" si="13"/>
        <v>0,00000</v>
      </c>
      <c r="K83" s="350" t="s">
        <v>1073</v>
      </c>
      <c r="L83" s="243"/>
      <c r="M83" s="243"/>
      <c r="N83" s="243"/>
      <c r="O83" s="243"/>
      <c r="P83" s="243"/>
      <c r="Q83" s="348"/>
      <c r="R83" s="122"/>
      <c r="T83" s="141"/>
    </row>
    <row r="84" spans="2:20" ht="21" customHeight="1" outlineLevel="1" x14ac:dyDescent="0.25">
      <c r="B84" s="120"/>
      <c r="C84" s="1464"/>
      <c r="D84" s="1446" t="s">
        <v>137</v>
      </c>
      <c r="E84" s="1446"/>
      <c r="F84" s="1447"/>
      <c r="G84" s="1447"/>
      <c r="H84" s="146"/>
      <c r="I84" s="146"/>
      <c r="J84" s="600" t="str">
        <f t="shared" si="13"/>
        <v>0,00000</v>
      </c>
      <c r="K84" s="350" t="s">
        <v>1073</v>
      </c>
      <c r="L84" s="243"/>
      <c r="M84" s="243"/>
      <c r="N84" s="243"/>
      <c r="O84" s="243"/>
      <c r="P84" s="243"/>
      <c r="Q84" s="348"/>
      <c r="R84" s="122"/>
      <c r="T84" s="141"/>
    </row>
    <row r="85" spans="2:20" ht="21" customHeight="1" outlineLevel="1" x14ac:dyDescent="0.25">
      <c r="B85" s="120"/>
      <c r="C85" s="1464"/>
      <c r="D85" s="1446" t="s">
        <v>138</v>
      </c>
      <c r="E85" s="1446"/>
      <c r="F85" s="1447"/>
      <c r="G85" s="1447"/>
      <c r="H85" s="146"/>
      <c r="I85" s="146"/>
      <c r="J85" s="600" t="str">
        <f t="shared" si="13"/>
        <v>0,00000</v>
      </c>
      <c r="K85" s="350" t="s">
        <v>1073</v>
      </c>
      <c r="L85" s="243"/>
      <c r="M85" s="243"/>
      <c r="N85" s="243"/>
      <c r="O85" s="243"/>
      <c r="P85" s="243"/>
      <c r="Q85" s="348"/>
      <c r="R85" s="122"/>
      <c r="T85" s="141"/>
    </row>
    <row r="86" spans="2:20" ht="21" customHeight="1" outlineLevel="1" x14ac:dyDescent="0.25">
      <c r="B86" s="120"/>
      <c r="C86" s="1464"/>
      <c r="D86" s="1446" t="s">
        <v>139</v>
      </c>
      <c r="E86" s="1446"/>
      <c r="F86" s="1447"/>
      <c r="G86" s="1447"/>
      <c r="H86" s="146"/>
      <c r="I86" s="146"/>
      <c r="J86" s="600" t="str">
        <f t="shared" si="13"/>
        <v>0,00000</v>
      </c>
      <c r="K86" s="350" t="s">
        <v>1073</v>
      </c>
      <c r="L86" s="243"/>
      <c r="M86" s="243"/>
      <c r="N86" s="243"/>
      <c r="O86" s="243"/>
      <c r="P86" s="243"/>
      <c r="Q86" s="348"/>
      <c r="R86" s="122"/>
      <c r="T86" s="141"/>
    </row>
    <row r="87" spans="2:20" ht="21" customHeight="1" outlineLevel="1" x14ac:dyDescent="0.25">
      <c r="B87" s="120"/>
      <c r="C87" s="1464"/>
      <c r="D87" s="1446" t="s">
        <v>140</v>
      </c>
      <c r="E87" s="1446"/>
      <c r="F87" s="1447"/>
      <c r="G87" s="1447"/>
      <c r="H87" s="146"/>
      <c r="I87" s="146"/>
      <c r="J87" s="600" t="str">
        <f t="shared" si="13"/>
        <v>0,00000</v>
      </c>
      <c r="K87" s="350" t="s">
        <v>1073</v>
      </c>
      <c r="L87" s="243"/>
      <c r="M87" s="243"/>
      <c r="N87" s="243"/>
      <c r="O87" s="243"/>
      <c r="P87" s="243"/>
      <c r="Q87" s="348"/>
      <c r="R87" s="122"/>
      <c r="T87" s="141"/>
    </row>
    <row r="88" spans="2:20" ht="21" customHeight="1" outlineLevel="1" x14ac:dyDescent="0.25">
      <c r="B88" s="120"/>
      <c r="C88" s="1464"/>
      <c r="D88" s="1446" t="s">
        <v>141</v>
      </c>
      <c r="E88" s="1446"/>
      <c r="F88" s="1467"/>
      <c r="G88" s="1467"/>
      <c r="H88" s="146"/>
      <c r="I88" s="146"/>
      <c r="J88" s="600" t="str">
        <f t="shared" si="13"/>
        <v>0,00000</v>
      </c>
      <c r="K88" s="350" t="s">
        <v>1073</v>
      </c>
      <c r="L88" s="243"/>
      <c r="M88" s="243"/>
      <c r="N88" s="243"/>
      <c r="O88" s="243"/>
      <c r="P88" s="243"/>
      <c r="Q88" s="348"/>
      <c r="R88" s="122"/>
      <c r="T88" s="141"/>
    </row>
    <row r="89" spans="2:20" ht="21" customHeight="1" outlineLevel="1" x14ac:dyDescent="0.25">
      <c r="B89" s="120"/>
      <c r="C89" s="1464"/>
      <c r="D89" s="1446" t="s">
        <v>142</v>
      </c>
      <c r="E89" s="1466"/>
      <c r="F89" s="1447"/>
      <c r="G89" s="1447"/>
      <c r="H89" s="866"/>
      <c r="I89" s="146"/>
      <c r="J89" s="600" t="str">
        <f t="shared" si="13"/>
        <v>0,00000</v>
      </c>
      <c r="K89" s="350" t="s">
        <v>1073</v>
      </c>
      <c r="L89" s="243"/>
      <c r="M89" s="243"/>
      <c r="N89" s="243"/>
      <c r="O89" s="243"/>
      <c r="P89" s="243"/>
      <c r="Q89" s="348"/>
      <c r="R89" s="122"/>
      <c r="T89" s="141"/>
    </row>
    <row r="90" spans="2:20" ht="21" customHeight="1" outlineLevel="1" x14ac:dyDescent="0.25">
      <c r="B90" s="120"/>
      <c r="C90" s="1464"/>
      <c r="D90" s="1446" t="s">
        <v>143</v>
      </c>
      <c r="E90" s="1466"/>
      <c r="F90" s="1467"/>
      <c r="G90" s="1467"/>
      <c r="H90" s="866"/>
      <c r="I90" s="146"/>
      <c r="J90" s="600" t="str">
        <f t="shared" si="13"/>
        <v>0,00000</v>
      </c>
      <c r="K90" s="350" t="s">
        <v>1073</v>
      </c>
      <c r="L90" s="243"/>
      <c r="M90" s="243"/>
      <c r="N90" s="243"/>
      <c r="O90" s="243"/>
      <c r="P90" s="243"/>
      <c r="Q90" s="348"/>
      <c r="R90" s="122"/>
      <c r="T90" s="141"/>
    </row>
    <row r="91" spans="2:20" ht="21" customHeight="1" outlineLevel="1" x14ac:dyDescent="0.25">
      <c r="B91" s="120"/>
      <c r="C91" s="1464"/>
      <c r="D91" s="1446" t="s">
        <v>144</v>
      </c>
      <c r="E91" s="1466"/>
      <c r="F91" s="1447"/>
      <c r="G91" s="1447"/>
      <c r="H91" s="866"/>
      <c r="I91" s="146"/>
      <c r="J91" s="600" t="str">
        <f t="shared" si="13"/>
        <v>0,00000</v>
      </c>
      <c r="K91" s="350" t="s">
        <v>1073</v>
      </c>
      <c r="L91" s="243"/>
      <c r="M91" s="243"/>
      <c r="N91" s="243"/>
      <c r="O91" s="243"/>
      <c r="P91" s="243"/>
      <c r="Q91" s="348"/>
      <c r="R91" s="122"/>
      <c r="T91" s="141"/>
    </row>
    <row r="92" spans="2:20" ht="21" customHeight="1" outlineLevel="1" x14ac:dyDescent="0.25">
      <c r="B92" s="120"/>
      <c r="C92" s="1464"/>
      <c r="D92" s="1446" t="s">
        <v>145</v>
      </c>
      <c r="E92" s="1466"/>
      <c r="F92" s="1467"/>
      <c r="G92" s="1467"/>
      <c r="H92" s="866"/>
      <c r="I92" s="146"/>
      <c r="J92" s="600" t="str">
        <f t="shared" si="13"/>
        <v>0,00000</v>
      </c>
      <c r="K92" s="350" t="s">
        <v>1073</v>
      </c>
      <c r="L92" s="243"/>
      <c r="M92" s="243"/>
      <c r="N92" s="243"/>
      <c r="O92" s="243"/>
      <c r="P92" s="243"/>
      <c r="Q92" s="348"/>
      <c r="R92" s="122"/>
      <c r="T92" s="141"/>
    </row>
    <row r="93" spans="2:20" ht="21" customHeight="1" outlineLevel="1" x14ac:dyDescent="0.25">
      <c r="B93" s="120"/>
      <c r="C93" s="1464"/>
      <c r="D93" s="1446" t="s">
        <v>146</v>
      </c>
      <c r="E93" s="1466"/>
      <c r="F93" s="1447"/>
      <c r="G93" s="1447"/>
      <c r="H93" s="866"/>
      <c r="I93" s="146"/>
      <c r="J93" s="600" t="str">
        <f t="shared" si="13"/>
        <v>0,00000</v>
      </c>
      <c r="K93" s="350" t="s">
        <v>1073</v>
      </c>
      <c r="L93" s="243"/>
      <c r="M93" s="243"/>
      <c r="N93" s="243"/>
      <c r="O93" s="243"/>
      <c r="P93" s="243"/>
      <c r="Q93" s="348"/>
      <c r="R93" s="122"/>
      <c r="T93" s="141"/>
    </row>
    <row r="94" spans="2:20" ht="21" customHeight="1" outlineLevel="1" x14ac:dyDescent="0.25">
      <c r="B94" s="120"/>
      <c r="C94" s="1464"/>
      <c r="D94" s="1446" t="s">
        <v>147</v>
      </c>
      <c r="E94" s="1466"/>
      <c r="F94" s="1467"/>
      <c r="G94" s="1467"/>
      <c r="H94" s="866"/>
      <c r="I94" s="146"/>
      <c r="J94" s="600" t="str">
        <f t="shared" si="13"/>
        <v>0,00000</v>
      </c>
      <c r="K94" s="350" t="s">
        <v>1073</v>
      </c>
      <c r="L94" s="243"/>
      <c r="M94" s="243"/>
      <c r="N94" s="243"/>
      <c r="O94" s="243"/>
      <c r="P94" s="243"/>
      <c r="Q94" s="348"/>
      <c r="R94" s="122"/>
      <c r="T94" s="141"/>
    </row>
    <row r="95" spans="2:20" ht="21" customHeight="1" outlineLevel="1" x14ac:dyDescent="0.25">
      <c r="B95" s="120"/>
      <c r="C95" s="1464"/>
      <c r="D95" s="1446" t="s">
        <v>148</v>
      </c>
      <c r="E95" s="1466"/>
      <c r="F95" s="1447"/>
      <c r="G95" s="1447"/>
      <c r="H95" s="866"/>
      <c r="I95" s="146"/>
      <c r="J95" s="600" t="str">
        <f t="shared" si="13"/>
        <v>0,00000</v>
      </c>
      <c r="K95" s="350" t="s">
        <v>1073</v>
      </c>
      <c r="L95" s="243"/>
      <c r="M95" s="243"/>
      <c r="N95" s="243"/>
      <c r="O95" s="243"/>
      <c r="P95" s="243"/>
      <c r="Q95" s="348"/>
      <c r="R95" s="122"/>
      <c r="T95" s="141"/>
    </row>
    <row r="96" spans="2:20" ht="21" customHeight="1" outlineLevel="1" x14ac:dyDescent="0.25">
      <c r="B96" s="120"/>
      <c r="C96" s="1464"/>
      <c r="D96" s="1446" t="s">
        <v>149</v>
      </c>
      <c r="E96" s="1466"/>
      <c r="F96" s="1467"/>
      <c r="G96" s="1467"/>
      <c r="H96" s="866"/>
      <c r="I96" s="146"/>
      <c r="J96" s="600" t="str">
        <f t="shared" si="13"/>
        <v>0,00000</v>
      </c>
      <c r="K96" s="350" t="s">
        <v>1073</v>
      </c>
      <c r="L96" s="243"/>
      <c r="M96" s="243"/>
      <c r="N96" s="243"/>
      <c r="O96" s="243"/>
      <c r="P96" s="243"/>
      <c r="Q96" s="348"/>
      <c r="R96" s="122"/>
      <c r="T96" s="141"/>
    </row>
    <row r="97" spans="2:22" ht="21" customHeight="1" outlineLevel="1" x14ac:dyDescent="0.25">
      <c r="B97" s="120"/>
      <c r="C97" s="1464"/>
      <c r="D97" s="1446" t="s">
        <v>150</v>
      </c>
      <c r="E97" s="1466"/>
      <c r="F97" s="1447"/>
      <c r="G97" s="1447"/>
      <c r="H97" s="866"/>
      <c r="I97" s="146"/>
      <c r="J97" s="600" t="str">
        <f t="shared" si="13"/>
        <v>0,00000</v>
      </c>
      <c r="K97" s="350" t="s">
        <v>1073</v>
      </c>
      <c r="L97" s="243"/>
      <c r="M97" s="243"/>
      <c r="N97" s="243"/>
      <c r="O97" s="243"/>
      <c r="P97" s="243"/>
      <c r="Q97" s="348"/>
      <c r="R97" s="122"/>
      <c r="T97" s="141"/>
    </row>
    <row r="98" spans="2:22" ht="21" customHeight="1" outlineLevel="1" x14ac:dyDescent="0.25">
      <c r="B98" s="120"/>
      <c r="C98" s="1464"/>
      <c r="D98" s="1446" t="s">
        <v>151</v>
      </c>
      <c r="E98" s="1466"/>
      <c r="F98" s="1467"/>
      <c r="G98" s="1467"/>
      <c r="H98" s="866"/>
      <c r="I98" s="146"/>
      <c r="J98" s="600" t="str">
        <f t="shared" si="13"/>
        <v>0,00000</v>
      </c>
      <c r="K98" s="350" t="s">
        <v>1073</v>
      </c>
      <c r="L98" s="243"/>
      <c r="M98" s="243"/>
      <c r="N98" s="243"/>
      <c r="O98" s="243"/>
      <c r="P98" s="243"/>
      <c r="Q98" s="348"/>
      <c r="R98" s="122"/>
      <c r="T98" s="141"/>
    </row>
    <row r="99" spans="2:22" ht="21" customHeight="1" outlineLevel="1" x14ac:dyDescent="0.25">
      <c r="B99" s="120"/>
      <c r="C99" s="1464"/>
      <c r="D99" s="1446" t="s">
        <v>152</v>
      </c>
      <c r="E99" s="1466"/>
      <c r="F99" s="1447"/>
      <c r="G99" s="1447"/>
      <c r="H99" s="866"/>
      <c r="I99" s="146"/>
      <c r="J99" s="600" t="str">
        <f t="shared" si="13"/>
        <v>0,00000</v>
      </c>
      <c r="K99" s="350" t="s">
        <v>1073</v>
      </c>
      <c r="L99" s="243"/>
      <c r="M99" s="243"/>
      <c r="N99" s="243"/>
      <c r="O99" s="243"/>
      <c r="P99" s="243"/>
      <c r="Q99" s="348"/>
      <c r="R99" s="122"/>
      <c r="T99" s="141"/>
    </row>
    <row r="100" spans="2:22" ht="21" customHeight="1" outlineLevel="1" x14ac:dyDescent="0.25">
      <c r="B100" s="120"/>
      <c r="C100" s="1464"/>
      <c r="D100" s="1446" t="s">
        <v>153</v>
      </c>
      <c r="E100" s="1466"/>
      <c r="F100" s="1447"/>
      <c r="G100" s="1447"/>
      <c r="H100" s="866"/>
      <c r="I100" s="146"/>
      <c r="J100" s="600" t="str">
        <f t="shared" si="13"/>
        <v>0,00000</v>
      </c>
      <c r="K100" s="350" t="s">
        <v>1073</v>
      </c>
      <c r="L100" s="243"/>
      <c r="M100" s="243"/>
      <c r="N100" s="243"/>
      <c r="O100" s="243"/>
      <c r="P100" s="243"/>
      <c r="Q100" s="348"/>
      <c r="R100" s="122"/>
      <c r="T100" s="141"/>
    </row>
    <row r="101" spans="2:22" ht="21" customHeight="1" outlineLevel="1" x14ac:dyDescent="0.25">
      <c r="B101" s="120"/>
      <c r="C101" s="1464"/>
      <c r="D101" s="1446" t="s">
        <v>154</v>
      </c>
      <c r="E101" s="1466"/>
      <c r="F101" s="1447"/>
      <c r="G101" s="1447"/>
      <c r="H101" s="866"/>
      <c r="I101" s="146"/>
      <c r="J101" s="600" t="str">
        <f t="shared" si="13"/>
        <v>0,00000</v>
      </c>
      <c r="K101" s="350" t="s">
        <v>1073</v>
      </c>
      <c r="L101" s="243"/>
      <c r="M101" s="243"/>
      <c r="N101" s="243"/>
      <c r="O101" s="243"/>
      <c r="P101" s="243"/>
      <c r="Q101" s="348"/>
      <c r="R101" s="122"/>
      <c r="T101" s="141"/>
    </row>
    <row r="102" spans="2:22" ht="21" customHeight="1" outlineLevel="1" thickBot="1" x14ac:dyDescent="0.3">
      <c r="B102" s="120"/>
      <c r="C102" s="1465"/>
      <c r="D102" s="1448" t="s">
        <v>155</v>
      </c>
      <c r="E102" s="1448"/>
      <c r="F102" s="1468"/>
      <c r="G102" s="1468"/>
      <c r="H102" s="148"/>
      <c r="I102" s="148"/>
      <c r="J102" s="601" t="str">
        <f t="shared" si="13"/>
        <v>0,00000</v>
      </c>
      <c r="K102" s="351" t="s">
        <v>1073</v>
      </c>
      <c r="L102" s="243"/>
      <c r="M102" s="243"/>
      <c r="N102" s="243"/>
      <c r="O102" s="243"/>
      <c r="P102" s="243"/>
      <c r="Q102" s="348"/>
      <c r="R102" s="122"/>
      <c r="T102" s="141"/>
    </row>
    <row r="103" spans="2:22" ht="30" customHeight="1" thickBot="1" x14ac:dyDescent="0.3">
      <c r="B103" s="120"/>
      <c r="C103" s="1454" t="s">
        <v>1586</v>
      </c>
      <c r="D103" s="1455"/>
      <c r="E103" s="1455"/>
      <c r="F103" s="1455"/>
      <c r="G103" s="1455"/>
      <c r="H103" s="1455"/>
      <c r="I103" s="1455"/>
      <c r="J103" s="1455"/>
      <c r="K103" s="1455"/>
      <c r="L103" s="1455"/>
      <c r="M103" s="1455"/>
      <c r="N103" s="1455"/>
      <c r="O103" s="1455"/>
      <c r="P103" s="1455"/>
      <c r="Q103" s="1456"/>
      <c r="R103" s="122"/>
      <c r="S103" s="134"/>
      <c r="T103" s="141"/>
      <c r="U103" s="134"/>
      <c r="V103" s="134"/>
    </row>
    <row r="104" spans="2:22" ht="30" x14ac:dyDescent="0.25">
      <c r="B104" s="120"/>
      <c r="C104" s="1457" t="s">
        <v>97</v>
      </c>
      <c r="D104" s="1459" t="s">
        <v>116</v>
      </c>
      <c r="E104" s="1459"/>
      <c r="F104" s="1459" t="s">
        <v>156</v>
      </c>
      <c r="G104" s="1459"/>
      <c r="H104" s="845" t="s">
        <v>988</v>
      </c>
      <c r="I104" s="612" t="s">
        <v>992</v>
      </c>
      <c r="J104" s="1461" t="s">
        <v>983</v>
      </c>
      <c r="K104" s="1461"/>
      <c r="L104" s="1462" t="s">
        <v>1070</v>
      </c>
      <c r="M104" s="1462"/>
      <c r="N104" s="1462"/>
      <c r="O104" s="1462" t="s">
        <v>1069</v>
      </c>
      <c r="P104" s="1462"/>
      <c r="Q104" s="1416"/>
      <c r="R104" s="122"/>
      <c r="S104" s="134"/>
      <c r="T104" s="1445" t="s">
        <v>1837</v>
      </c>
      <c r="U104" s="134"/>
      <c r="V104" s="134"/>
    </row>
    <row r="105" spans="2:22" ht="42" x14ac:dyDescent="0.25">
      <c r="B105" s="120"/>
      <c r="C105" s="1458"/>
      <c r="D105" s="1460"/>
      <c r="E105" s="1460"/>
      <c r="F105" s="1460"/>
      <c r="G105" s="1460"/>
      <c r="H105" s="841" t="s">
        <v>122</v>
      </c>
      <c r="I105" s="841" t="s">
        <v>990</v>
      </c>
      <c r="J105" s="673" t="s">
        <v>1071</v>
      </c>
      <c r="K105" s="673" t="s">
        <v>1078</v>
      </c>
      <c r="L105" s="673" t="s">
        <v>1431</v>
      </c>
      <c r="M105" s="673" t="s">
        <v>1072</v>
      </c>
      <c r="N105" s="673" t="s">
        <v>1080</v>
      </c>
      <c r="O105" s="673" t="s">
        <v>1432</v>
      </c>
      <c r="P105" s="673" t="s">
        <v>1072</v>
      </c>
      <c r="Q105" s="838" t="s">
        <v>1079</v>
      </c>
      <c r="R105" s="122"/>
      <c r="S105" s="134"/>
      <c r="T105" s="1445"/>
      <c r="U105" s="134"/>
      <c r="V105" s="134"/>
    </row>
    <row r="106" spans="2:22" ht="21" customHeight="1" x14ac:dyDescent="0.25">
      <c r="B106" s="120"/>
      <c r="C106" s="1463" t="s">
        <v>120</v>
      </c>
      <c r="D106" s="1446" t="s">
        <v>124</v>
      </c>
      <c r="E106" s="1446"/>
      <c r="F106" s="1447"/>
      <c r="G106" s="1447"/>
      <c r="H106" s="146"/>
      <c r="I106" s="146"/>
      <c r="J106" s="600" t="str">
        <f>IF(F106=0,"0,00000",H106*I106/1000000)</f>
        <v>0,00000</v>
      </c>
      <c r="K106" s="218" t="s">
        <v>1073</v>
      </c>
      <c r="L106" s="241"/>
      <c r="M106" s="600" t="str">
        <f>IF(F106=0,"0,00000",H106*L106/1000000)</f>
        <v>0,00000</v>
      </c>
      <c r="N106" s="218" t="s">
        <v>1073</v>
      </c>
      <c r="O106" s="241"/>
      <c r="P106" s="600" t="str">
        <f>IF(F106=0,"0,00000",H106*O106/1000000)</f>
        <v>0,00000</v>
      </c>
      <c r="Q106" s="350" t="s">
        <v>1073</v>
      </c>
      <c r="R106" s="122"/>
      <c r="S106" s="134"/>
      <c r="T106" s="141"/>
      <c r="U106" s="134"/>
      <c r="V106" s="134"/>
    </row>
    <row r="107" spans="2:22" ht="21" customHeight="1" x14ac:dyDescent="0.25">
      <c r="B107" s="120"/>
      <c r="C107" s="1464"/>
      <c r="D107" s="1446" t="s">
        <v>125</v>
      </c>
      <c r="E107" s="1446"/>
      <c r="F107" s="1447"/>
      <c r="G107" s="1447"/>
      <c r="H107" s="146"/>
      <c r="I107" s="146"/>
      <c r="J107" s="600" t="str">
        <f t="shared" ref="J107:J125" si="14">IF(F107=0,"0,00000",+H107*I107/1000000)</f>
        <v>0,00000</v>
      </c>
      <c r="K107" s="218" t="s">
        <v>1073</v>
      </c>
      <c r="L107" s="241"/>
      <c r="M107" s="600" t="str">
        <f t="shared" ref="M107:M145" si="15">IF(F107=0,"0,00000",H107*L107/1000000)</f>
        <v>0,00000</v>
      </c>
      <c r="N107" s="218" t="s">
        <v>1073</v>
      </c>
      <c r="O107" s="241"/>
      <c r="P107" s="600" t="str">
        <f t="shared" ref="P107:P145" si="16">IF(F107=0,"0,00000",H107*O107/1000000)</f>
        <v>0,00000</v>
      </c>
      <c r="Q107" s="350" t="s">
        <v>1073</v>
      </c>
      <c r="R107" s="122"/>
      <c r="S107" s="134"/>
      <c r="T107" s="141"/>
      <c r="U107" s="134"/>
      <c r="V107" s="134"/>
    </row>
    <row r="108" spans="2:22" ht="21" customHeight="1" x14ac:dyDescent="0.25">
      <c r="B108" s="120"/>
      <c r="C108" s="1464"/>
      <c r="D108" s="1446" t="s">
        <v>127</v>
      </c>
      <c r="E108" s="1446"/>
      <c r="F108" s="1447"/>
      <c r="G108" s="1447"/>
      <c r="H108" s="146"/>
      <c r="I108" s="146"/>
      <c r="J108" s="600" t="str">
        <f t="shared" si="14"/>
        <v>0,00000</v>
      </c>
      <c r="K108" s="218" t="s">
        <v>1073</v>
      </c>
      <c r="L108" s="241"/>
      <c r="M108" s="600" t="str">
        <f t="shared" si="15"/>
        <v>0,00000</v>
      </c>
      <c r="N108" s="218" t="s">
        <v>1073</v>
      </c>
      <c r="O108" s="241"/>
      <c r="P108" s="600" t="str">
        <f t="shared" si="16"/>
        <v>0,00000</v>
      </c>
      <c r="Q108" s="350" t="s">
        <v>1073</v>
      </c>
      <c r="R108" s="122"/>
      <c r="S108" s="134"/>
      <c r="T108" s="141"/>
      <c r="U108" s="134"/>
      <c r="V108" s="134"/>
    </row>
    <row r="109" spans="2:22" ht="21" customHeight="1" x14ac:dyDescent="0.25">
      <c r="B109" s="120"/>
      <c r="C109" s="1464"/>
      <c r="D109" s="1446" t="s">
        <v>128</v>
      </c>
      <c r="E109" s="1446"/>
      <c r="F109" s="1447"/>
      <c r="G109" s="1447"/>
      <c r="H109" s="146"/>
      <c r="I109" s="146"/>
      <c r="J109" s="600" t="str">
        <f t="shared" si="14"/>
        <v>0,00000</v>
      </c>
      <c r="K109" s="218" t="s">
        <v>1073</v>
      </c>
      <c r="L109" s="241"/>
      <c r="M109" s="600" t="str">
        <f t="shared" si="15"/>
        <v>0,00000</v>
      </c>
      <c r="N109" s="218" t="s">
        <v>1073</v>
      </c>
      <c r="O109" s="241"/>
      <c r="P109" s="600" t="str">
        <f t="shared" si="16"/>
        <v>0,00000</v>
      </c>
      <c r="Q109" s="350" t="s">
        <v>1073</v>
      </c>
      <c r="R109" s="122"/>
      <c r="S109" s="134"/>
      <c r="T109" s="141"/>
      <c r="U109" s="134"/>
      <c r="V109" s="134"/>
    </row>
    <row r="110" spans="2:22" ht="21" customHeight="1" x14ac:dyDescent="0.25">
      <c r="B110" s="120"/>
      <c r="C110" s="1464"/>
      <c r="D110" s="1446" t="s">
        <v>129</v>
      </c>
      <c r="E110" s="1446"/>
      <c r="F110" s="1447"/>
      <c r="G110" s="1447"/>
      <c r="H110" s="146"/>
      <c r="I110" s="146"/>
      <c r="J110" s="600" t="str">
        <f t="shared" si="14"/>
        <v>0,00000</v>
      </c>
      <c r="K110" s="218" t="s">
        <v>1073</v>
      </c>
      <c r="L110" s="241"/>
      <c r="M110" s="600" t="str">
        <f t="shared" si="15"/>
        <v>0,00000</v>
      </c>
      <c r="N110" s="218" t="s">
        <v>1073</v>
      </c>
      <c r="O110" s="241"/>
      <c r="P110" s="600" t="str">
        <f t="shared" si="16"/>
        <v>0,00000</v>
      </c>
      <c r="Q110" s="350" t="s">
        <v>1073</v>
      </c>
      <c r="R110" s="122"/>
      <c r="S110" s="134"/>
      <c r="T110" s="141"/>
      <c r="U110" s="134"/>
      <c r="V110" s="134"/>
    </row>
    <row r="111" spans="2:22" ht="21" customHeight="1" x14ac:dyDescent="0.25">
      <c r="B111" s="120"/>
      <c r="C111" s="1464"/>
      <c r="D111" s="1446" t="s">
        <v>130</v>
      </c>
      <c r="E111" s="1446"/>
      <c r="F111" s="1447"/>
      <c r="G111" s="1447"/>
      <c r="H111" s="146"/>
      <c r="I111" s="146"/>
      <c r="J111" s="600" t="str">
        <f t="shared" si="14"/>
        <v>0,00000</v>
      </c>
      <c r="K111" s="218" t="s">
        <v>1073</v>
      </c>
      <c r="L111" s="241"/>
      <c r="M111" s="600" t="str">
        <f t="shared" si="15"/>
        <v>0,00000</v>
      </c>
      <c r="N111" s="218" t="s">
        <v>1073</v>
      </c>
      <c r="O111" s="241"/>
      <c r="P111" s="600" t="str">
        <f t="shared" si="16"/>
        <v>0,00000</v>
      </c>
      <c r="Q111" s="350" t="s">
        <v>1073</v>
      </c>
      <c r="R111" s="122"/>
      <c r="S111" s="134"/>
      <c r="T111" s="141"/>
      <c r="U111" s="134"/>
      <c r="V111" s="134"/>
    </row>
    <row r="112" spans="2:22" ht="21" customHeight="1" x14ac:dyDescent="0.25">
      <c r="B112" s="120"/>
      <c r="C112" s="1464"/>
      <c r="D112" s="1446" t="s">
        <v>131</v>
      </c>
      <c r="E112" s="1446"/>
      <c r="F112" s="1447"/>
      <c r="G112" s="1447"/>
      <c r="H112" s="146"/>
      <c r="I112" s="146"/>
      <c r="J112" s="600" t="str">
        <f t="shared" si="14"/>
        <v>0,00000</v>
      </c>
      <c r="K112" s="218" t="s">
        <v>1073</v>
      </c>
      <c r="L112" s="241"/>
      <c r="M112" s="600" t="str">
        <f t="shared" si="15"/>
        <v>0,00000</v>
      </c>
      <c r="N112" s="218" t="s">
        <v>1073</v>
      </c>
      <c r="O112" s="241"/>
      <c r="P112" s="600" t="str">
        <f t="shared" si="16"/>
        <v>0,00000</v>
      </c>
      <c r="Q112" s="350" t="s">
        <v>1073</v>
      </c>
      <c r="R112" s="122"/>
      <c r="S112" s="134"/>
      <c r="T112" s="141"/>
      <c r="U112" s="134"/>
      <c r="V112" s="134"/>
    </row>
    <row r="113" spans="2:22" ht="21" customHeight="1" x14ac:dyDescent="0.25">
      <c r="B113" s="120"/>
      <c r="C113" s="1464"/>
      <c r="D113" s="1446" t="s">
        <v>133</v>
      </c>
      <c r="E113" s="1446"/>
      <c r="F113" s="1447"/>
      <c r="G113" s="1447"/>
      <c r="H113" s="146"/>
      <c r="I113" s="146"/>
      <c r="J113" s="600" t="str">
        <f t="shared" si="14"/>
        <v>0,00000</v>
      </c>
      <c r="K113" s="218" t="s">
        <v>1073</v>
      </c>
      <c r="L113" s="241"/>
      <c r="M113" s="600" t="str">
        <f t="shared" si="15"/>
        <v>0,00000</v>
      </c>
      <c r="N113" s="218" t="s">
        <v>1073</v>
      </c>
      <c r="O113" s="241"/>
      <c r="P113" s="600" t="str">
        <f t="shared" si="16"/>
        <v>0,00000</v>
      </c>
      <c r="Q113" s="350" t="s">
        <v>1073</v>
      </c>
      <c r="R113" s="122"/>
      <c r="S113" s="134"/>
      <c r="T113" s="141"/>
      <c r="U113" s="134"/>
      <c r="V113" s="134"/>
    </row>
    <row r="114" spans="2:22" ht="21" customHeight="1" x14ac:dyDescent="0.25">
      <c r="B114" s="120"/>
      <c r="C114" s="1464"/>
      <c r="D114" s="1446" t="s">
        <v>134</v>
      </c>
      <c r="E114" s="1446"/>
      <c r="F114" s="1447"/>
      <c r="G114" s="1447"/>
      <c r="H114" s="146"/>
      <c r="I114" s="146"/>
      <c r="J114" s="600" t="str">
        <f t="shared" si="14"/>
        <v>0,00000</v>
      </c>
      <c r="K114" s="218" t="s">
        <v>1073</v>
      </c>
      <c r="L114" s="241"/>
      <c r="M114" s="600" t="str">
        <f t="shared" si="15"/>
        <v>0,00000</v>
      </c>
      <c r="N114" s="218" t="s">
        <v>1073</v>
      </c>
      <c r="O114" s="241"/>
      <c r="P114" s="600" t="str">
        <f t="shared" si="16"/>
        <v>0,00000</v>
      </c>
      <c r="Q114" s="350" t="s">
        <v>1073</v>
      </c>
      <c r="R114" s="122"/>
      <c r="S114" s="134"/>
      <c r="T114" s="141"/>
      <c r="U114" s="134"/>
      <c r="V114" s="134"/>
    </row>
    <row r="115" spans="2:22" ht="21" customHeight="1" x14ac:dyDescent="0.25">
      <c r="B115" s="120"/>
      <c r="C115" s="1464"/>
      <c r="D115" s="1446" t="s">
        <v>135</v>
      </c>
      <c r="E115" s="1446"/>
      <c r="F115" s="1447"/>
      <c r="G115" s="1447"/>
      <c r="H115" s="146"/>
      <c r="I115" s="146"/>
      <c r="J115" s="600" t="str">
        <f t="shared" si="14"/>
        <v>0,00000</v>
      </c>
      <c r="K115" s="218" t="s">
        <v>1073</v>
      </c>
      <c r="L115" s="241"/>
      <c r="M115" s="600" t="str">
        <f t="shared" si="15"/>
        <v>0,00000</v>
      </c>
      <c r="N115" s="218" t="s">
        <v>1073</v>
      </c>
      <c r="O115" s="241"/>
      <c r="P115" s="600" t="str">
        <f t="shared" si="16"/>
        <v>0,00000</v>
      </c>
      <c r="Q115" s="350" t="s">
        <v>1073</v>
      </c>
      <c r="R115" s="122"/>
      <c r="S115" s="134"/>
      <c r="T115" s="141"/>
      <c r="U115" s="134"/>
      <c r="V115" s="134"/>
    </row>
    <row r="116" spans="2:22" ht="21" customHeight="1" x14ac:dyDescent="0.25">
      <c r="B116" s="120"/>
      <c r="C116" s="1464"/>
      <c r="D116" s="1446" t="s">
        <v>136</v>
      </c>
      <c r="E116" s="1446"/>
      <c r="F116" s="1447"/>
      <c r="G116" s="1447"/>
      <c r="H116" s="146"/>
      <c r="I116" s="146"/>
      <c r="J116" s="600" t="str">
        <f t="shared" si="14"/>
        <v>0,00000</v>
      </c>
      <c r="K116" s="218" t="s">
        <v>1073</v>
      </c>
      <c r="L116" s="241"/>
      <c r="M116" s="600" t="str">
        <f t="shared" si="15"/>
        <v>0,00000</v>
      </c>
      <c r="N116" s="218" t="s">
        <v>1073</v>
      </c>
      <c r="O116" s="241"/>
      <c r="P116" s="600" t="str">
        <f t="shared" si="16"/>
        <v>0,00000</v>
      </c>
      <c r="Q116" s="350" t="s">
        <v>1073</v>
      </c>
      <c r="R116" s="122"/>
      <c r="S116" s="134"/>
      <c r="T116" s="141"/>
      <c r="U116" s="134"/>
      <c r="V116" s="134"/>
    </row>
    <row r="117" spans="2:22" ht="21" customHeight="1" x14ac:dyDescent="0.25">
      <c r="B117" s="120"/>
      <c r="C117" s="1464"/>
      <c r="D117" s="1446" t="s">
        <v>137</v>
      </c>
      <c r="E117" s="1446"/>
      <c r="F117" s="1447"/>
      <c r="G117" s="1447"/>
      <c r="H117" s="146"/>
      <c r="I117" s="146"/>
      <c r="J117" s="600" t="str">
        <f t="shared" si="14"/>
        <v>0,00000</v>
      </c>
      <c r="K117" s="218" t="s">
        <v>1073</v>
      </c>
      <c r="L117" s="241"/>
      <c r="M117" s="600" t="str">
        <f t="shared" si="15"/>
        <v>0,00000</v>
      </c>
      <c r="N117" s="218" t="s">
        <v>1073</v>
      </c>
      <c r="O117" s="241"/>
      <c r="P117" s="600" t="str">
        <f t="shared" si="16"/>
        <v>0,00000</v>
      </c>
      <c r="Q117" s="350" t="s">
        <v>1073</v>
      </c>
      <c r="R117" s="122"/>
      <c r="S117" s="134"/>
      <c r="T117" s="141"/>
      <c r="U117" s="134"/>
      <c r="V117" s="134"/>
    </row>
    <row r="118" spans="2:22" ht="21" customHeight="1" x14ac:dyDescent="0.25">
      <c r="B118" s="120"/>
      <c r="C118" s="1464"/>
      <c r="D118" s="1446" t="s">
        <v>138</v>
      </c>
      <c r="E118" s="1446"/>
      <c r="F118" s="1447"/>
      <c r="G118" s="1447"/>
      <c r="H118" s="146"/>
      <c r="I118" s="146"/>
      <c r="J118" s="600" t="str">
        <f t="shared" si="14"/>
        <v>0,00000</v>
      </c>
      <c r="K118" s="218" t="s">
        <v>1073</v>
      </c>
      <c r="L118" s="241"/>
      <c r="M118" s="600" t="str">
        <f t="shared" si="15"/>
        <v>0,00000</v>
      </c>
      <c r="N118" s="218" t="s">
        <v>1073</v>
      </c>
      <c r="O118" s="241"/>
      <c r="P118" s="600" t="str">
        <f t="shared" si="16"/>
        <v>0,00000</v>
      </c>
      <c r="Q118" s="350" t="s">
        <v>1073</v>
      </c>
      <c r="R118" s="122"/>
      <c r="S118" s="134"/>
      <c r="T118" s="141"/>
      <c r="U118" s="134"/>
      <c r="V118" s="134"/>
    </row>
    <row r="119" spans="2:22" ht="21" customHeight="1" x14ac:dyDescent="0.25">
      <c r="B119" s="120"/>
      <c r="C119" s="1464"/>
      <c r="D119" s="1446" t="s">
        <v>139</v>
      </c>
      <c r="E119" s="1446"/>
      <c r="F119" s="1447"/>
      <c r="G119" s="1447"/>
      <c r="H119" s="146"/>
      <c r="I119" s="146"/>
      <c r="J119" s="600" t="str">
        <f t="shared" si="14"/>
        <v>0,00000</v>
      </c>
      <c r="K119" s="218" t="s">
        <v>1073</v>
      </c>
      <c r="L119" s="241"/>
      <c r="M119" s="600" t="str">
        <f t="shared" si="15"/>
        <v>0,00000</v>
      </c>
      <c r="N119" s="218" t="s">
        <v>1073</v>
      </c>
      <c r="O119" s="241"/>
      <c r="P119" s="600" t="str">
        <f t="shared" si="16"/>
        <v>0,00000</v>
      </c>
      <c r="Q119" s="350" t="s">
        <v>1073</v>
      </c>
      <c r="R119" s="122"/>
      <c r="S119" s="134"/>
      <c r="T119" s="141"/>
      <c r="U119" s="134"/>
      <c r="V119" s="134"/>
    </row>
    <row r="120" spans="2:22" ht="21" customHeight="1" x14ac:dyDescent="0.25">
      <c r="B120" s="120"/>
      <c r="C120" s="1464"/>
      <c r="D120" s="1446" t="s">
        <v>140</v>
      </c>
      <c r="E120" s="1446"/>
      <c r="F120" s="1447"/>
      <c r="G120" s="1447"/>
      <c r="H120" s="146"/>
      <c r="I120" s="146"/>
      <c r="J120" s="600" t="str">
        <f t="shared" si="14"/>
        <v>0,00000</v>
      </c>
      <c r="K120" s="218" t="s">
        <v>1073</v>
      </c>
      <c r="L120" s="241"/>
      <c r="M120" s="600" t="str">
        <f t="shared" si="15"/>
        <v>0,00000</v>
      </c>
      <c r="N120" s="218" t="s">
        <v>1073</v>
      </c>
      <c r="O120" s="241"/>
      <c r="P120" s="600" t="str">
        <f t="shared" si="16"/>
        <v>0,00000</v>
      </c>
      <c r="Q120" s="350" t="s">
        <v>1073</v>
      </c>
      <c r="R120" s="122"/>
      <c r="S120" s="134"/>
      <c r="T120" s="141"/>
      <c r="U120" s="134"/>
      <c r="V120" s="134"/>
    </row>
    <row r="121" spans="2:22" ht="21" customHeight="1" x14ac:dyDescent="0.25">
      <c r="B121" s="120"/>
      <c r="C121" s="1464"/>
      <c r="D121" s="1446" t="s">
        <v>141</v>
      </c>
      <c r="E121" s="1446"/>
      <c r="F121" s="1447"/>
      <c r="G121" s="1447"/>
      <c r="H121" s="146"/>
      <c r="I121" s="146"/>
      <c r="J121" s="600" t="str">
        <f t="shared" si="14"/>
        <v>0,00000</v>
      </c>
      <c r="K121" s="218" t="s">
        <v>1073</v>
      </c>
      <c r="L121" s="241"/>
      <c r="M121" s="600" t="str">
        <f t="shared" si="15"/>
        <v>0,00000</v>
      </c>
      <c r="N121" s="218" t="s">
        <v>1073</v>
      </c>
      <c r="O121" s="241"/>
      <c r="P121" s="600" t="str">
        <f t="shared" si="16"/>
        <v>0,00000</v>
      </c>
      <c r="Q121" s="350" t="s">
        <v>1073</v>
      </c>
      <c r="R121" s="122"/>
      <c r="S121" s="134"/>
      <c r="T121" s="141"/>
      <c r="U121" s="134"/>
      <c r="V121" s="134"/>
    </row>
    <row r="122" spans="2:22" ht="21" customHeight="1" x14ac:dyDescent="0.25">
      <c r="B122" s="120"/>
      <c r="C122" s="1464"/>
      <c r="D122" s="1446" t="s">
        <v>142</v>
      </c>
      <c r="E122" s="1446"/>
      <c r="F122" s="1447"/>
      <c r="G122" s="1447"/>
      <c r="H122" s="146"/>
      <c r="I122" s="146"/>
      <c r="J122" s="600" t="str">
        <f t="shared" si="14"/>
        <v>0,00000</v>
      </c>
      <c r="K122" s="218" t="s">
        <v>1073</v>
      </c>
      <c r="L122" s="241"/>
      <c r="M122" s="600" t="str">
        <f t="shared" si="15"/>
        <v>0,00000</v>
      </c>
      <c r="N122" s="218" t="s">
        <v>1073</v>
      </c>
      <c r="O122" s="241"/>
      <c r="P122" s="600" t="str">
        <f t="shared" si="16"/>
        <v>0,00000</v>
      </c>
      <c r="Q122" s="350" t="s">
        <v>1073</v>
      </c>
      <c r="R122" s="122"/>
      <c r="S122" s="134"/>
      <c r="T122" s="141"/>
      <c r="U122" s="134"/>
      <c r="V122" s="134"/>
    </row>
    <row r="123" spans="2:22" ht="21" customHeight="1" x14ac:dyDescent="0.25">
      <c r="B123" s="120"/>
      <c r="C123" s="1464"/>
      <c r="D123" s="1446" t="s">
        <v>143</v>
      </c>
      <c r="E123" s="1446"/>
      <c r="F123" s="1447"/>
      <c r="G123" s="1447"/>
      <c r="H123" s="146"/>
      <c r="I123" s="146"/>
      <c r="J123" s="600" t="str">
        <f t="shared" si="14"/>
        <v>0,00000</v>
      </c>
      <c r="K123" s="218" t="s">
        <v>1073</v>
      </c>
      <c r="L123" s="241"/>
      <c r="M123" s="600" t="str">
        <f t="shared" si="15"/>
        <v>0,00000</v>
      </c>
      <c r="N123" s="218" t="s">
        <v>1073</v>
      </c>
      <c r="O123" s="241"/>
      <c r="P123" s="600" t="str">
        <f t="shared" si="16"/>
        <v>0,00000</v>
      </c>
      <c r="Q123" s="350" t="s">
        <v>1073</v>
      </c>
      <c r="R123" s="122"/>
      <c r="S123" s="134"/>
      <c r="T123" s="141"/>
      <c r="U123" s="134"/>
      <c r="V123" s="134"/>
    </row>
    <row r="124" spans="2:22" ht="21" customHeight="1" x14ac:dyDescent="0.25">
      <c r="B124" s="120"/>
      <c r="C124" s="1464"/>
      <c r="D124" s="1446" t="s">
        <v>144</v>
      </c>
      <c r="E124" s="1446"/>
      <c r="F124" s="1447"/>
      <c r="G124" s="1447"/>
      <c r="H124" s="146"/>
      <c r="I124" s="146"/>
      <c r="J124" s="600" t="str">
        <f t="shared" si="14"/>
        <v>0,00000</v>
      </c>
      <c r="K124" s="218" t="s">
        <v>1073</v>
      </c>
      <c r="L124" s="241"/>
      <c r="M124" s="600" t="str">
        <f t="shared" si="15"/>
        <v>0,00000</v>
      </c>
      <c r="N124" s="218" t="s">
        <v>1073</v>
      </c>
      <c r="O124" s="241"/>
      <c r="P124" s="600" t="str">
        <f t="shared" si="16"/>
        <v>0,00000</v>
      </c>
      <c r="Q124" s="350" t="s">
        <v>1073</v>
      </c>
      <c r="R124" s="122"/>
      <c r="S124" s="134"/>
      <c r="T124" s="141"/>
      <c r="U124" s="134"/>
      <c r="V124" s="134"/>
    </row>
    <row r="125" spans="2:22" ht="21" customHeight="1" x14ac:dyDescent="0.25">
      <c r="B125" s="120"/>
      <c r="C125" s="1464"/>
      <c r="D125" s="1446" t="s">
        <v>145</v>
      </c>
      <c r="E125" s="1446"/>
      <c r="F125" s="1447"/>
      <c r="G125" s="1447"/>
      <c r="H125" s="146"/>
      <c r="I125" s="146"/>
      <c r="J125" s="600" t="str">
        <f t="shared" si="14"/>
        <v>0,00000</v>
      </c>
      <c r="K125" s="218" t="s">
        <v>1073</v>
      </c>
      <c r="L125" s="241"/>
      <c r="M125" s="600" t="str">
        <f t="shared" si="15"/>
        <v>0,00000</v>
      </c>
      <c r="N125" s="218" t="s">
        <v>1073</v>
      </c>
      <c r="O125" s="241"/>
      <c r="P125" s="600" t="str">
        <f t="shared" si="16"/>
        <v>0,00000</v>
      </c>
      <c r="Q125" s="350" t="s">
        <v>1073</v>
      </c>
      <c r="R125" s="122"/>
      <c r="S125" s="134"/>
      <c r="T125" s="141"/>
      <c r="U125" s="134"/>
      <c r="V125" s="134"/>
    </row>
    <row r="126" spans="2:22" ht="21" customHeight="1" x14ac:dyDescent="0.25">
      <c r="B126" s="120"/>
      <c r="C126" s="1464"/>
      <c r="D126" s="1446" t="s">
        <v>146</v>
      </c>
      <c r="E126" s="1446"/>
      <c r="F126" s="1447"/>
      <c r="G126" s="1447"/>
      <c r="H126" s="146"/>
      <c r="I126" s="146"/>
      <c r="J126" s="600" t="str">
        <f>IF(F126=0,"0,00000",+H126*I126/1000000)</f>
        <v>0,00000</v>
      </c>
      <c r="K126" s="218" t="s">
        <v>1073</v>
      </c>
      <c r="L126" s="241"/>
      <c r="M126" s="600" t="str">
        <f t="shared" si="15"/>
        <v>0,00000</v>
      </c>
      <c r="N126" s="218" t="s">
        <v>1073</v>
      </c>
      <c r="O126" s="241"/>
      <c r="P126" s="600" t="str">
        <f t="shared" si="16"/>
        <v>0,00000</v>
      </c>
      <c r="Q126" s="350" t="s">
        <v>1073</v>
      </c>
      <c r="R126" s="122"/>
      <c r="S126" s="134"/>
      <c r="T126" s="141"/>
      <c r="U126" s="134"/>
      <c r="V126" s="134"/>
    </row>
    <row r="127" spans="2:22" ht="21" customHeight="1" x14ac:dyDescent="0.25">
      <c r="B127" s="120"/>
      <c r="C127" s="1464"/>
      <c r="D127" s="1446" t="s">
        <v>147</v>
      </c>
      <c r="E127" s="1446"/>
      <c r="F127" s="1447"/>
      <c r="G127" s="1447"/>
      <c r="H127" s="146"/>
      <c r="I127" s="146"/>
      <c r="J127" s="600" t="str">
        <f t="shared" ref="J127:J145" si="17">IF(F127=0,"0,00000",+H127*I127/1000000)</f>
        <v>0,00000</v>
      </c>
      <c r="K127" s="218" t="s">
        <v>1073</v>
      </c>
      <c r="L127" s="241"/>
      <c r="M127" s="600" t="str">
        <f t="shared" si="15"/>
        <v>0,00000</v>
      </c>
      <c r="N127" s="218" t="s">
        <v>1073</v>
      </c>
      <c r="O127" s="241"/>
      <c r="P127" s="600" t="str">
        <f t="shared" si="16"/>
        <v>0,00000</v>
      </c>
      <c r="Q127" s="350" t="s">
        <v>1073</v>
      </c>
      <c r="R127" s="122"/>
      <c r="S127" s="134"/>
      <c r="T127" s="141"/>
      <c r="U127" s="134"/>
      <c r="V127" s="134"/>
    </row>
    <row r="128" spans="2:22" ht="21" customHeight="1" x14ac:dyDescent="0.25">
      <c r="B128" s="120"/>
      <c r="C128" s="1464"/>
      <c r="D128" s="1446" t="s">
        <v>148</v>
      </c>
      <c r="E128" s="1446"/>
      <c r="F128" s="1447"/>
      <c r="G128" s="1447"/>
      <c r="H128" s="146"/>
      <c r="I128" s="146"/>
      <c r="J128" s="600" t="str">
        <f t="shared" si="17"/>
        <v>0,00000</v>
      </c>
      <c r="K128" s="218" t="s">
        <v>1073</v>
      </c>
      <c r="L128" s="241"/>
      <c r="M128" s="600" t="str">
        <f t="shared" si="15"/>
        <v>0,00000</v>
      </c>
      <c r="N128" s="218" t="s">
        <v>1073</v>
      </c>
      <c r="O128" s="241"/>
      <c r="P128" s="600" t="str">
        <f t="shared" si="16"/>
        <v>0,00000</v>
      </c>
      <c r="Q128" s="350" t="s">
        <v>1073</v>
      </c>
      <c r="R128" s="122"/>
      <c r="S128" s="134"/>
      <c r="T128" s="141"/>
      <c r="U128" s="134"/>
      <c r="V128" s="134"/>
    </row>
    <row r="129" spans="2:22" ht="21" customHeight="1" x14ac:dyDescent="0.25">
      <c r="B129" s="120"/>
      <c r="C129" s="1464"/>
      <c r="D129" s="1446" t="s">
        <v>149</v>
      </c>
      <c r="E129" s="1446"/>
      <c r="F129" s="1447"/>
      <c r="G129" s="1447"/>
      <c r="H129" s="146"/>
      <c r="I129" s="146"/>
      <c r="J129" s="600" t="str">
        <f>IF(F129=0,"0,00000",+H129*I129/1000000)</f>
        <v>0,00000</v>
      </c>
      <c r="K129" s="218" t="s">
        <v>1073</v>
      </c>
      <c r="L129" s="241"/>
      <c r="M129" s="600" t="str">
        <f t="shared" si="15"/>
        <v>0,00000</v>
      </c>
      <c r="N129" s="218" t="s">
        <v>1073</v>
      </c>
      <c r="O129" s="241"/>
      <c r="P129" s="600" t="str">
        <f t="shared" si="16"/>
        <v>0,00000</v>
      </c>
      <c r="Q129" s="350" t="s">
        <v>1073</v>
      </c>
      <c r="R129" s="122"/>
      <c r="S129" s="134"/>
      <c r="T129" s="141"/>
      <c r="U129" s="134"/>
      <c r="V129" s="134"/>
    </row>
    <row r="130" spans="2:22" ht="21" customHeight="1" x14ac:dyDescent="0.25">
      <c r="B130" s="120"/>
      <c r="C130" s="1464"/>
      <c r="D130" s="1446" t="s">
        <v>150</v>
      </c>
      <c r="E130" s="1446"/>
      <c r="F130" s="1447"/>
      <c r="G130" s="1447"/>
      <c r="H130" s="146"/>
      <c r="I130" s="146"/>
      <c r="J130" s="600" t="str">
        <f t="shared" si="17"/>
        <v>0,00000</v>
      </c>
      <c r="K130" s="218" t="s">
        <v>1073</v>
      </c>
      <c r="L130" s="241"/>
      <c r="M130" s="600" t="str">
        <f t="shared" si="15"/>
        <v>0,00000</v>
      </c>
      <c r="N130" s="218" t="s">
        <v>1073</v>
      </c>
      <c r="O130" s="241"/>
      <c r="P130" s="600" t="str">
        <f t="shared" si="16"/>
        <v>0,00000</v>
      </c>
      <c r="Q130" s="350" t="s">
        <v>1073</v>
      </c>
      <c r="R130" s="122"/>
      <c r="S130" s="134"/>
      <c r="T130" s="141"/>
      <c r="U130" s="134"/>
      <c r="V130" s="134"/>
    </row>
    <row r="131" spans="2:22" ht="21" customHeight="1" outlineLevel="1" x14ac:dyDescent="0.25">
      <c r="B131" s="120"/>
      <c r="C131" s="1464"/>
      <c r="D131" s="1446" t="s">
        <v>151</v>
      </c>
      <c r="E131" s="1446"/>
      <c r="F131" s="1447"/>
      <c r="G131" s="1447"/>
      <c r="H131" s="146"/>
      <c r="I131" s="146"/>
      <c r="J131" s="600" t="str">
        <f t="shared" si="17"/>
        <v>0,00000</v>
      </c>
      <c r="K131" s="218" t="s">
        <v>1073</v>
      </c>
      <c r="L131" s="241"/>
      <c r="M131" s="600" t="str">
        <f t="shared" si="15"/>
        <v>0,00000</v>
      </c>
      <c r="N131" s="218" t="s">
        <v>1073</v>
      </c>
      <c r="O131" s="241"/>
      <c r="P131" s="600" t="str">
        <f t="shared" si="16"/>
        <v>0,00000</v>
      </c>
      <c r="Q131" s="350" t="s">
        <v>1073</v>
      </c>
      <c r="R131" s="122"/>
      <c r="T131" s="141"/>
    </row>
    <row r="132" spans="2:22" ht="21" customHeight="1" outlineLevel="1" x14ac:dyDescent="0.25">
      <c r="B132" s="120"/>
      <c r="C132" s="1464"/>
      <c r="D132" s="1446" t="s">
        <v>152</v>
      </c>
      <c r="E132" s="1446"/>
      <c r="F132" s="1447"/>
      <c r="G132" s="1447"/>
      <c r="H132" s="146"/>
      <c r="I132" s="146"/>
      <c r="J132" s="600" t="str">
        <f t="shared" si="17"/>
        <v>0,00000</v>
      </c>
      <c r="K132" s="218" t="s">
        <v>1073</v>
      </c>
      <c r="L132" s="241"/>
      <c r="M132" s="600" t="str">
        <f t="shared" si="15"/>
        <v>0,00000</v>
      </c>
      <c r="N132" s="218" t="s">
        <v>1073</v>
      </c>
      <c r="O132" s="241"/>
      <c r="P132" s="600" t="str">
        <f t="shared" si="16"/>
        <v>0,00000</v>
      </c>
      <c r="Q132" s="350" t="s">
        <v>1073</v>
      </c>
      <c r="R132" s="122"/>
      <c r="T132" s="141"/>
    </row>
    <row r="133" spans="2:22" ht="21" customHeight="1" outlineLevel="1" x14ac:dyDescent="0.25">
      <c r="B133" s="120"/>
      <c r="C133" s="1464"/>
      <c r="D133" s="1446" t="s">
        <v>153</v>
      </c>
      <c r="E133" s="1446"/>
      <c r="F133" s="1447"/>
      <c r="G133" s="1447"/>
      <c r="H133" s="146"/>
      <c r="I133" s="146"/>
      <c r="J133" s="600" t="str">
        <f t="shared" si="17"/>
        <v>0,00000</v>
      </c>
      <c r="K133" s="218" t="s">
        <v>1073</v>
      </c>
      <c r="L133" s="241"/>
      <c r="M133" s="600" t="str">
        <f t="shared" si="15"/>
        <v>0,00000</v>
      </c>
      <c r="N133" s="218" t="s">
        <v>1073</v>
      </c>
      <c r="O133" s="241"/>
      <c r="P133" s="600" t="str">
        <f t="shared" si="16"/>
        <v>0,00000</v>
      </c>
      <c r="Q133" s="350" t="s">
        <v>1073</v>
      </c>
      <c r="R133" s="122"/>
      <c r="T133" s="141"/>
    </row>
    <row r="134" spans="2:22" ht="21" customHeight="1" outlineLevel="1" x14ac:dyDescent="0.25">
      <c r="B134" s="120"/>
      <c r="C134" s="1464"/>
      <c r="D134" s="1446" t="s">
        <v>154</v>
      </c>
      <c r="E134" s="1446"/>
      <c r="F134" s="1447"/>
      <c r="G134" s="1447"/>
      <c r="H134" s="146"/>
      <c r="I134" s="146"/>
      <c r="J134" s="600" t="str">
        <f t="shared" si="17"/>
        <v>0,00000</v>
      </c>
      <c r="K134" s="218" t="s">
        <v>1073</v>
      </c>
      <c r="L134" s="241"/>
      <c r="M134" s="600" t="str">
        <f t="shared" si="15"/>
        <v>0,00000</v>
      </c>
      <c r="N134" s="218" t="s">
        <v>1073</v>
      </c>
      <c r="O134" s="241"/>
      <c r="P134" s="600" t="str">
        <f t="shared" si="16"/>
        <v>0,00000</v>
      </c>
      <c r="Q134" s="350" t="s">
        <v>1073</v>
      </c>
      <c r="R134" s="122"/>
      <c r="T134" s="141"/>
    </row>
    <row r="135" spans="2:22" ht="21" customHeight="1" outlineLevel="1" x14ac:dyDescent="0.25">
      <c r="B135" s="120"/>
      <c r="C135" s="1464"/>
      <c r="D135" s="1446" t="s">
        <v>155</v>
      </c>
      <c r="E135" s="1446"/>
      <c r="F135" s="1447"/>
      <c r="G135" s="1447"/>
      <c r="H135" s="146"/>
      <c r="I135" s="146"/>
      <c r="J135" s="600" t="str">
        <f t="shared" si="17"/>
        <v>0,00000</v>
      </c>
      <c r="K135" s="218" t="s">
        <v>1073</v>
      </c>
      <c r="L135" s="241"/>
      <c r="M135" s="600" t="str">
        <f t="shared" si="15"/>
        <v>0,00000</v>
      </c>
      <c r="N135" s="218" t="s">
        <v>1073</v>
      </c>
      <c r="O135" s="241"/>
      <c r="P135" s="600" t="str">
        <f t="shared" si="16"/>
        <v>0,00000</v>
      </c>
      <c r="Q135" s="350" t="s">
        <v>1073</v>
      </c>
      <c r="R135" s="122"/>
      <c r="T135" s="141"/>
    </row>
    <row r="136" spans="2:22" ht="21" customHeight="1" outlineLevel="1" x14ac:dyDescent="0.25">
      <c r="B136" s="120"/>
      <c r="C136" s="1464"/>
      <c r="D136" s="1446" t="s">
        <v>157</v>
      </c>
      <c r="E136" s="1446"/>
      <c r="F136" s="1447"/>
      <c r="G136" s="1447"/>
      <c r="H136" s="146"/>
      <c r="I136" s="146"/>
      <c r="J136" s="600" t="str">
        <f t="shared" si="17"/>
        <v>0,00000</v>
      </c>
      <c r="K136" s="218" t="s">
        <v>1073</v>
      </c>
      <c r="L136" s="241"/>
      <c r="M136" s="600" t="str">
        <f t="shared" si="15"/>
        <v>0,00000</v>
      </c>
      <c r="N136" s="218" t="s">
        <v>1073</v>
      </c>
      <c r="O136" s="241"/>
      <c r="P136" s="600" t="str">
        <f t="shared" si="16"/>
        <v>0,00000</v>
      </c>
      <c r="Q136" s="350" t="s">
        <v>1073</v>
      </c>
      <c r="R136" s="122"/>
      <c r="T136" s="141"/>
    </row>
    <row r="137" spans="2:22" ht="21" customHeight="1" outlineLevel="1" x14ac:dyDescent="0.25">
      <c r="B137" s="120"/>
      <c r="C137" s="1464"/>
      <c r="D137" s="1446" t="s">
        <v>158</v>
      </c>
      <c r="E137" s="1446"/>
      <c r="F137" s="1447"/>
      <c r="G137" s="1447"/>
      <c r="H137" s="146"/>
      <c r="I137" s="146"/>
      <c r="J137" s="600" t="str">
        <f t="shared" si="17"/>
        <v>0,00000</v>
      </c>
      <c r="K137" s="218" t="s">
        <v>1073</v>
      </c>
      <c r="L137" s="241"/>
      <c r="M137" s="600" t="str">
        <f t="shared" si="15"/>
        <v>0,00000</v>
      </c>
      <c r="N137" s="218" t="s">
        <v>1073</v>
      </c>
      <c r="O137" s="241"/>
      <c r="P137" s="600" t="str">
        <f t="shared" si="16"/>
        <v>0,00000</v>
      </c>
      <c r="Q137" s="350" t="s">
        <v>1073</v>
      </c>
      <c r="R137" s="122"/>
      <c r="T137" s="141"/>
    </row>
    <row r="138" spans="2:22" ht="21" customHeight="1" outlineLevel="1" x14ac:dyDescent="0.25">
      <c r="B138" s="120"/>
      <c r="C138" s="1464"/>
      <c r="D138" s="1446" t="s">
        <v>159</v>
      </c>
      <c r="E138" s="1446"/>
      <c r="F138" s="1447"/>
      <c r="G138" s="1447"/>
      <c r="H138" s="146"/>
      <c r="I138" s="146"/>
      <c r="J138" s="600" t="str">
        <f t="shared" si="17"/>
        <v>0,00000</v>
      </c>
      <c r="K138" s="218" t="s">
        <v>1073</v>
      </c>
      <c r="L138" s="241"/>
      <c r="M138" s="600" t="str">
        <f t="shared" si="15"/>
        <v>0,00000</v>
      </c>
      <c r="N138" s="218" t="s">
        <v>1073</v>
      </c>
      <c r="O138" s="241"/>
      <c r="P138" s="600" t="str">
        <f t="shared" si="16"/>
        <v>0,00000</v>
      </c>
      <c r="Q138" s="350" t="s">
        <v>1073</v>
      </c>
      <c r="R138" s="122"/>
      <c r="T138" s="141"/>
    </row>
    <row r="139" spans="2:22" ht="21" customHeight="1" outlineLevel="1" x14ac:dyDescent="0.25">
      <c r="B139" s="120"/>
      <c r="C139" s="1464"/>
      <c r="D139" s="1446" t="s">
        <v>160</v>
      </c>
      <c r="E139" s="1446"/>
      <c r="F139" s="1447"/>
      <c r="G139" s="1447"/>
      <c r="H139" s="146"/>
      <c r="I139" s="146"/>
      <c r="J139" s="600" t="str">
        <f t="shared" si="17"/>
        <v>0,00000</v>
      </c>
      <c r="K139" s="218" t="s">
        <v>1073</v>
      </c>
      <c r="L139" s="241"/>
      <c r="M139" s="600" t="str">
        <f t="shared" si="15"/>
        <v>0,00000</v>
      </c>
      <c r="N139" s="218" t="s">
        <v>1073</v>
      </c>
      <c r="O139" s="241"/>
      <c r="P139" s="600" t="str">
        <f t="shared" si="16"/>
        <v>0,00000</v>
      </c>
      <c r="Q139" s="350" t="s">
        <v>1073</v>
      </c>
      <c r="R139" s="122"/>
      <c r="T139" s="141"/>
    </row>
    <row r="140" spans="2:22" ht="21" customHeight="1" outlineLevel="1" x14ac:dyDescent="0.25">
      <c r="B140" s="120"/>
      <c r="C140" s="1464"/>
      <c r="D140" s="1446" t="s">
        <v>161</v>
      </c>
      <c r="E140" s="1446"/>
      <c r="F140" s="1447"/>
      <c r="G140" s="1447"/>
      <c r="H140" s="146"/>
      <c r="I140" s="146"/>
      <c r="J140" s="600" t="str">
        <f t="shared" si="17"/>
        <v>0,00000</v>
      </c>
      <c r="K140" s="218" t="s">
        <v>1073</v>
      </c>
      <c r="L140" s="241"/>
      <c r="M140" s="600" t="str">
        <f t="shared" si="15"/>
        <v>0,00000</v>
      </c>
      <c r="N140" s="218" t="s">
        <v>1073</v>
      </c>
      <c r="O140" s="241"/>
      <c r="P140" s="600" t="str">
        <f t="shared" si="16"/>
        <v>0,00000</v>
      </c>
      <c r="Q140" s="350" t="s">
        <v>1073</v>
      </c>
      <c r="R140" s="122"/>
      <c r="T140" s="141"/>
    </row>
    <row r="141" spans="2:22" ht="21" customHeight="1" outlineLevel="1" x14ac:dyDescent="0.25">
      <c r="B141" s="120"/>
      <c r="C141" s="1464"/>
      <c r="D141" s="1446" t="s">
        <v>162</v>
      </c>
      <c r="E141" s="1446"/>
      <c r="F141" s="1447"/>
      <c r="G141" s="1447"/>
      <c r="H141" s="146"/>
      <c r="I141" s="146"/>
      <c r="J141" s="600" t="str">
        <f t="shared" si="17"/>
        <v>0,00000</v>
      </c>
      <c r="K141" s="218" t="s">
        <v>1073</v>
      </c>
      <c r="L141" s="241"/>
      <c r="M141" s="600" t="str">
        <f t="shared" si="15"/>
        <v>0,00000</v>
      </c>
      <c r="N141" s="218" t="s">
        <v>1073</v>
      </c>
      <c r="O141" s="241"/>
      <c r="P141" s="600" t="str">
        <f t="shared" si="16"/>
        <v>0,00000</v>
      </c>
      <c r="Q141" s="350" t="s">
        <v>1073</v>
      </c>
      <c r="R141" s="122"/>
      <c r="T141" s="141"/>
    </row>
    <row r="142" spans="2:22" ht="21" customHeight="1" outlineLevel="1" x14ac:dyDescent="0.25">
      <c r="B142" s="120"/>
      <c r="C142" s="1464"/>
      <c r="D142" s="1446" t="s">
        <v>163</v>
      </c>
      <c r="E142" s="1446"/>
      <c r="F142" s="1447"/>
      <c r="G142" s="1447"/>
      <c r="H142" s="146"/>
      <c r="I142" s="146"/>
      <c r="J142" s="600" t="str">
        <f t="shared" si="17"/>
        <v>0,00000</v>
      </c>
      <c r="K142" s="218" t="s">
        <v>1073</v>
      </c>
      <c r="L142" s="241"/>
      <c r="M142" s="600" t="str">
        <f t="shared" si="15"/>
        <v>0,00000</v>
      </c>
      <c r="N142" s="218" t="s">
        <v>1073</v>
      </c>
      <c r="O142" s="241"/>
      <c r="P142" s="600" t="str">
        <f t="shared" si="16"/>
        <v>0,00000</v>
      </c>
      <c r="Q142" s="350" t="s">
        <v>1073</v>
      </c>
      <c r="R142" s="122"/>
      <c r="T142" s="141"/>
    </row>
    <row r="143" spans="2:22" ht="21" customHeight="1" outlineLevel="1" x14ac:dyDescent="0.25">
      <c r="B143" s="120"/>
      <c r="C143" s="1464"/>
      <c r="D143" s="1446" t="s">
        <v>164</v>
      </c>
      <c r="E143" s="1446"/>
      <c r="F143" s="1447"/>
      <c r="G143" s="1447"/>
      <c r="H143" s="146"/>
      <c r="I143" s="146"/>
      <c r="J143" s="600" t="str">
        <f t="shared" si="17"/>
        <v>0,00000</v>
      </c>
      <c r="K143" s="218" t="s">
        <v>1073</v>
      </c>
      <c r="L143" s="241"/>
      <c r="M143" s="600" t="str">
        <f t="shared" si="15"/>
        <v>0,00000</v>
      </c>
      <c r="N143" s="218" t="s">
        <v>1073</v>
      </c>
      <c r="O143" s="241"/>
      <c r="P143" s="600" t="str">
        <f t="shared" si="16"/>
        <v>0,00000</v>
      </c>
      <c r="Q143" s="350" t="s">
        <v>1073</v>
      </c>
      <c r="R143" s="122"/>
      <c r="T143" s="141"/>
    </row>
    <row r="144" spans="2:22" ht="21" customHeight="1" outlineLevel="1" x14ac:dyDescent="0.25">
      <c r="B144" s="120"/>
      <c r="C144" s="1464"/>
      <c r="D144" s="1446" t="s">
        <v>165</v>
      </c>
      <c r="E144" s="1446"/>
      <c r="F144" s="1447"/>
      <c r="G144" s="1447"/>
      <c r="H144" s="146"/>
      <c r="I144" s="146"/>
      <c r="J144" s="600" t="str">
        <f t="shared" si="17"/>
        <v>0,00000</v>
      </c>
      <c r="K144" s="218" t="s">
        <v>1073</v>
      </c>
      <c r="L144" s="241"/>
      <c r="M144" s="600" t="str">
        <f t="shared" si="15"/>
        <v>0,00000</v>
      </c>
      <c r="N144" s="218" t="s">
        <v>1073</v>
      </c>
      <c r="O144" s="241"/>
      <c r="P144" s="600" t="str">
        <f t="shared" si="16"/>
        <v>0,00000</v>
      </c>
      <c r="Q144" s="350" t="s">
        <v>1073</v>
      </c>
      <c r="R144" s="122"/>
      <c r="T144" s="141"/>
    </row>
    <row r="145" spans="2:22" ht="21" customHeight="1" outlineLevel="1" thickBot="1" x14ac:dyDescent="0.3">
      <c r="B145" s="120"/>
      <c r="C145" s="1465"/>
      <c r="D145" s="1448" t="s">
        <v>166</v>
      </c>
      <c r="E145" s="1448"/>
      <c r="F145" s="1449"/>
      <c r="G145" s="1449"/>
      <c r="H145" s="148"/>
      <c r="I145" s="148"/>
      <c r="J145" s="601" t="str">
        <f t="shared" si="17"/>
        <v>0,00000</v>
      </c>
      <c r="K145" s="227" t="s">
        <v>1073</v>
      </c>
      <c r="L145" s="352"/>
      <c r="M145" s="601" t="str">
        <f t="shared" si="15"/>
        <v>0,00000</v>
      </c>
      <c r="N145" s="227" t="s">
        <v>1073</v>
      </c>
      <c r="O145" s="352"/>
      <c r="P145" s="601" t="str">
        <f t="shared" si="16"/>
        <v>0,00000</v>
      </c>
      <c r="Q145" s="351" t="s">
        <v>1073</v>
      </c>
      <c r="R145" s="122"/>
      <c r="T145" s="141"/>
    </row>
    <row r="146" spans="2:22" ht="21" customHeight="1" thickBot="1" x14ac:dyDescent="0.3">
      <c r="B146" s="120"/>
      <c r="C146" s="243"/>
      <c r="D146" s="243"/>
      <c r="E146" s="243"/>
      <c r="F146" s="243"/>
      <c r="G146" s="243"/>
      <c r="H146" s="243"/>
      <c r="I146" s="243"/>
      <c r="J146" s="243"/>
      <c r="K146" s="243"/>
      <c r="L146" s="243"/>
      <c r="M146" s="243"/>
      <c r="N146" s="243"/>
      <c r="O146" s="243"/>
      <c r="P146" s="243"/>
      <c r="Q146" s="243"/>
      <c r="R146" s="122"/>
      <c r="T146" s="141"/>
    </row>
    <row r="147" spans="2:22" ht="46.5" customHeight="1" x14ac:dyDescent="0.25">
      <c r="B147" s="120"/>
      <c r="C147" s="1485" t="s">
        <v>167</v>
      </c>
      <c r="D147" s="1486"/>
      <c r="E147" s="1486"/>
      <c r="F147" s="1486"/>
      <c r="G147" s="1486"/>
      <c r="H147" s="1486"/>
      <c r="I147" s="1486"/>
      <c r="J147" s="1486"/>
      <c r="K147" s="1486"/>
      <c r="L147" s="1486"/>
      <c r="M147" s="1486"/>
      <c r="N147" s="1486"/>
      <c r="O147" s="1486"/>
      <c r="P147" s="1486"/>
      <c r="Q147" s="1487"/>
      <c r="R147" s="122"/>
      <c r="T147" s="141"/>
    </row>
    <row r="148" spans="2:22" ht="30" customHeight="1" x14ac:dyDescent="0.25">
      <c r="B148" s="120"/>
      <c r="C148" s="1477" t="s">
        <v>168</v>
      </c>
      <c r="D148" s="1478"/>
      <c r="E148" s="1478"/>
      <c r="F148" s="1478"/>
      <c r="G148" s="1478"/>
      <c r="H148" s="1478"/>
      <c r="I148" s="1478"/>
      <c r="J148" s="1478"/>
      <c r="K148" s="1478"/>
      <c r="L148" s="1478"/>
      <c r="M148" s="1478"/>
      <c r="N148" s="1478"/>
      <c r="O148" s="1478"/>
      <c r="P148" s="1478"/>
      <c r="Q148" s="1479"/>
      <c r="R148" s="122"/>
      <c r="S148" s="134"/>
      <c r="T148" s="141"/>
      <c r="U148" s="134"/>
      <c r="V148" s="134"/>
    </row>
    <row r="149" spans="2:22" ht="33" customHeight="1" x14ac:dyDescent="0.25">
      <c r="B149" s="120"/>
      <c r="C149" s="1458" t="s">
        <v>97</v>
      </c>
      <c r="D149" s="1460" t="s">
        <v>116</v>
      </c>
      <c r="E149" s="1460"/>
      <c r="F149" s="1460"/>
      <c r="G149" s="1460"/>
      <c r="H149" s="841" t="s">
        <v>993</v>
      </c>
      <c r="I149" s="583" t="s">
        <v>994</v>
      </c>
      <c r="J149" s="1475" t="s">
        <v>983</v>
      </c>
      <c r="K149" s="1475"/>
      <c r="L149" s="1421" t="s">
        <v>1070</v>
      </c>
      <c r="M149" s="1421"/>
      <c r="N149" s="1421"/>
      <c r="O149" s="1421" t="s">
        <v>1069</v>
      </c>
      <c r="P149" s="1421"/>
      <c r="Q149" s="1417"/>
      <c r="R149" s="122"/>
      <c r="S149" s="134"/>
      <c r="T149" s="1445" t="s">
        <v>1433</v>
      </c>
      <c r="U149" s="134"/>
      <c r="V149" s="134"/>
    </row>
    <row r="150" spans="2:22" ht="42" x14ac:dyDescent="0.25">
      <c r="B150" s="120"/>
      <c r="C150" s="1458"/>
      <c r="D150" s="1460"/>
      <c r="E150" s="1460"/>
      <c r="F150" s="1460"/>
      <c r="G150" s="1460"/>
      <c r="H150" s="841" t="s">
        <v>122</v>
      </c>
      <c r="I150" s="841" t="s">
        <v>990</v>
      </c>
      <c r="J150" s="673" t="s">
        <v>1071</v>
      </c>
      <c r="K150" s="673" t="s">
        <v>1078</v>
      </c>
      <c r="L150" s="673" t="s">
        <v>1431</v>
      </c>
      <c r="M150" s="673" t="s">
        <v>1072</v>
      </c>
      <c r="N150" s="673" t="s">
        <v>1080</v>
      </c>
      <c r="O150" s="673" t="s">
        <v>1432</v>
      </c>
      <c r="P150" s="673" t="s">
        <v>1072</v>
      </c>
      <c r="Q150" s="838" t="s">
        <v>1079</v>
      </c>
      <c r="R150" s="122"/>
      <c r="S150" s="134"/>
      <c r="T150" s="1445"/>
      <c r="U150" s="134"/>
      <c r="V150" s="134"/>
    </row>
    <row r="151" spans="2:22" ht="21" customHeight="1" x14ac:dyDescent="0.25">
      <c r="B151" s="120"/>
      <c r="C151" s="1463" t="s">
        <v>169</v>
      </c>
      <c r="D151" s="1446" t="s">
        <v>170</v>
      </c>
      <c r="E151" s="1446"/>
      <c r="F151" s="1446"/>
      <c r="G151" s="1446"/>
      <c r="H151" s="146"/>
      <c r="I151" s="139" t="str">
        <f>IF(H151=0,"",+'Factors emissió OCCC'!$D$24)</f>
        <v/>
      </c>
      <c r="J151" s="600" t="str">
        <f>IF(H151=0,"0,00000",+H151*I151/1000000)</f>
        <v>0,00000</v>
      </c>
      <c r="K151" s="218" t="s">
        <v>1073</v>
      </c>
      <c r="L151" s="241"/>
      <c r="M151" s="600" t="str">
        <f>IF(H151=0,"0,00000",H151*L151/1000000)</f>
        <v>0,00000</v>
      </c>
      <c r="N151" s="218" t="s">
        <v>1073</v>
      </c>
      <c r="O151" s="241"/>
      <c r="P151" s="600" t="str">
        <f>IF(H151=0,"0,00000",H151*O151/1000000)</f>
        <v>0,00000</v>
      </c>
      <c r="Q151" s="350" t="s">
        <v>1073</v>
      </c>
      <c r="R151" s="122"/>
      <c r="S151" s="134"/>
      <c r="T151" s="141"/>
      <c r="U151" s="134"/>
      <c r="V151" s="134"/>
    </row>
    <row r="152" spans="2:22" ht="21" customHeight="1" x14ac:dyDescent="0.25">
      <c r="B152" s="120"/>
      <c r="C152" s="1463"/>
      <c r="D152" s="1446" t="s">
        <v>171</v>
      </c>
      <c r="E152" s="1446"/>
      <c r="F152" s="1446"/>
      <c r="G152" s="1446"/>
      <c r="H152" s="146"/>
      <c r="I152" s="139" t="str">
        <f>IF(H152=0,"",+'Factors emissió OCCC'!$D$24)</f>
        <v/>
      </c>
      <c r="J152" s="600" t="str">
        <f t="shared" ref="J152:J170" si="18">IF(H152=0,"0,00000",+H152*I152/1000000)</f>
        <v>0,00000</v>
      </c>
      <c r="K152" s="218" t="s">
        <v>1073</v>
      </c>
      <c r="L152" s="241"/>
      <c r="M152" s="600" t="str">
        <f t="shared" ref="M152:M170" si="19">IF(H152=0,"0,00000",H152*L152/1000000)</f>
        <v>0,00000</v>
      </c>
      <c r="N152" s="218" t="s">
        <v>1073</v>
      </c>
      <c r="O152" s="241"/>
      <c r="P152" s="600" t="str">
        <f t="shared" ref="P152:P170" si="20">IF(H152=0,"0,00000",H152*O152/1000000)</f>
        <v>0,00000</v>
      </c>
      <c r="Q152" s="350" t="s">
        <v>1073</v>
      </c>
      <c r="R152" s="122"/>
      <c r="S152" s="134"/>
      <c r="T152" s="1445" t="s">
        <v>995</v>
      </c>
      <c r="U152" s="134"/>
      <c r="V152" s="134"/>
    </row>
    <row r="153" spans="2:22" ht="21" customHeight="1" x14ac:dyDescent="0.25">
      <c r="B153" s="120"/>
      <c r="C153" s="1463"/>
      <c r="D153" s="1446" t="s">
        <v>172</v>
      </c>
      <c r="E153" s="1446"/>
      <c r="F153" s="1446"/>
      <c r="G153" s="1446"/>
      <c r="H153" s="146"/>
      <c r="I153" s="139" t="str">
        <f>IF(H153=0,"",+'Factors emissió OCCC'!$D$24)</f>
        <v/>
      </c>
      <c r="J153" s="600" t="str">
        <f t="shared" si="18"/>
        <v>0,00000</v>
      </c>
      <c r="K153" s="218" t="s">
        <v>1073</v>
      </c>
      <c r="L153" s="241"/>
      <c r="M153" s="600" t="str">
        <f t="shared" si="19"/>
        <v>0,00000</v>
      </c>
      <c r="N153" s="218" t="s">
        <v>1073</v>
      </c>
      <c r="O153" s="241"/>
      <c r="P153" s="600" t="str">
        <f t="shared" si="20"/>
        <v>0,00000</v>
      </c>
      <c r="Q153" s="350" t="s">
        <v>1073</v>
      </c>
      <c r="R153" s="122"/>
      <c r="S153" s="134"/>
      <c r="T153" s="1445"/>
      <c r="U153" s="134"/>
      <c r="V153" s="134"/>
    </row>
    <row r="154" spans="2:22" ht="21" customHeight="1" x14ac:dyDescent="0.25">
      <c r="B154" s="120"/>
      <c r="C154" s="1463"/>
      <c r="D154" s="1446" t="s">
        <v>173</v>
      </c>
      <c r="E154" s="1446"/>
      <c r="F154" s="1446"/>
      <c r="G154" s="1446"/>
      <c r="H154" s="146"/>
      <c r="I154" s="139" t="str">
        <f>IF(H154=0,"",+'Factors emissió OCCC'!$D$24)</f>
        <v/>
      </c>
      <c r="J154" s="600" t="str">
        <f t="shared" si="18"/>
        <v>0,00000</v>
      </c>
      <c r="K154" s="218" t="s">
        <v>1073</v>
      </c>
      <c r="L154" s="241"/>
      <c r="M154" s="600" t="str">
        <f t="shared" si="19"/>
        <v>0,00000</v>
      </c>
      <c r="N154" s="218" t="s">
        <v>1073</v>
      </c>
      <c r="O154" s="241"/>
      <c r="P154" s="600" t="str">
        <f t="shared" si="20"/>
        <v>0,00000</v>
      </c>
      <c r="Q154" s="350" t="s">
        <v>1073</v>
      </c>
      <c r="R154" s="122"/>
      <c r="S154" s="134"/>
      <c r="T154" s="1445"/>
      <c r="U154" s="134"/>
      <c r="V154" s="134"/>
    </row>
    <row r="155" spans="2:22" ht="21" customHeight="1" x14ac:dyDescent="0.25">
      <c r="B155" s="120"/>
      <c r="C155" s="1463"/>
      <c r="D155" s="1446" t="s">
        <v>174</v>
      </c>
      <c r="E155" s="1446"/>
      <c r="F155" s="1446"/>
      <c r="G155" s="1446"/>
      <c r="H155" s="146"/>
      <c r="I155" s="139" t="str">
        <f>IF(H155=0,"",+'Factors emissió OCCC'!$D$24)</f>
        <v/>
      </c>
      <c r="J155" s="600" t="str">
        <f t="shared" si="18"/>
        <v>0,00000</v>
      </c>
      <c r="K155" s="218" t="s">
        <v>1073</v>
      </c>
      <c r="L155" s="241"/>
      <c r="M155" s="600" t="str">
        <f t="shared" si="19"/>
        <v>0,00000</v>
      </c>
      <c r="N155" s="218" t="s">
        <v>1073</v>
      </c>
      <c r="O155" s="241"/>
      <c r="P155" s="600" t="str">
        <f t="shared" si="20"/>
        <v>0,00000</v>
      </c>
      <c r="Q155" s="350" t="s">
        <v>1073</v>
      </c>
      <c r="R155" s="122"/>
      <c r="S155" s="134"/>
      <c r="T155" s="1445"/>
      <c r="U155" s="134"/>
      <c r="V155" s="134"/>
    </row>
    <row r="156" spans="2:22" ht="21" customHeight="1" x14ac:dyDescent="0.25">
      <c r="B156" s="120"/>
      <c r="C156" s="1463"/>
      <c r="D156" s="1446" t="s">
        <v>175</v>
      </c>
      <c r="E156" s="1446"/>
      <c r="F156" s="1446"/>
      <c r="G156" s="1446"/>
      <c r="H156" s="146"/>
      <c r="I156" s="139" t="str">
        <f>IF(H156=0,"",+'Factors emissió OCCC'!$D$24)</f>
        <v/>
      </c>
      <c r="J156" s="600" t="str">
        <f t="shared" si="18"/>
        <v>0,00000</v>
      </c>
      <c r="K156" s="218" t="s">
        <v>1073</v>
      </c>
      <c r="L156" s="241"/>
      <c r="M156" s="600" t="str">
        <f t="shared" si="19"/>
        <v>0,00000</v>
      </c>
      <c r="N156" s="218" t="s">
        <v>1073</v>
      </c>
      <c r="O156" s="241"/>
      <c r="P156" s="600" t="str">
        <f t="shared" si="20"/>
        <v>0,00000</v>
      </c>
      <c r="Q156" s="350" t="s">
        <v>1073</v>
      </c>
      <c r="R156" s="122"/>
      <c r="T156" s="1445"/>
    </row>
    <row r="157" spans="2:22" ht="21" customHeight="1" outlineLevel="1" x14ac:dyDescent="0.25">
      <c r="B157" s="120"/>
      <c r="C157" s="1463"/>
      <c r="D157" s="1446" t="s">
        <v>176</v>
      </c>
      <c r="E157" s="1446"/>
      <c r="F157" s="1446"/>
      <c r="G157" s="1446"/>
      <c r="H157" s="146"/>
      <c r="I157" s="139" t="str">
        <f>IF(H157=0,"",+'Factors emissió OCCC'!$D$24)</f>
        <v/>
      </c>
      <c r="J157" s="600" t="str">
        <f t="shared" si="18"/>
        <v>0,00000</v>
      </c>
      <c r="K157" s="218" t="s">
        <v>1073</v>
      </c>
      <c r="L157" s="241"/>
      <c r="M157" s="600" t="str">
        <f t="shared" si="19"/>
        <v>0,00000</v>
      </c>
      <c r="N157" s="218" t="s">
        <v>1073</v>
      </c>
      <c r="O157" s="241"/>
      <c r="P157" s="600" t="str">
        <f t="shared" si="20"/>
        <v>0,00000</v>
      </c>
      <c r="Q157" s="350" t="s">
        <v>1073</v>
      </c>
      <c r="R157" s="122"/>
      <c r="T157" s="141"/>
    </row>
    <row r="158" spans="2:22" ht="21" customHeight="1" outlineLevel="1" x14ac:dyDescent="0.25">
      <c r="B158" s="120"/>
      <c r="C158" s="1463"/>
      <c r="D158" s="1446" t="s">
        <v>177</v>
      </c>
      <c r="E158" s="1446"/>
      <c r="F158" s="1446"/>
      <c r="G158" s="1446"/>
      <c r="H158" s="146"/>
      <c r="I158" s="139" t="str">
        <f>IF(H158=0,"",+'Factors emissió OCCC'!$D$24)</f>
        <v/>
      </c>
      <c r="J158" s="600" t="str">
        <f t="shared" si="18"/>
        <v>0,00000</v>
      </c>
      <c r="K158" s="218" t="s">
        <v>1073</v>
      </c>
      <c r="L158" s="241"/>
      <c r="M158" s="600" t="str">
        <f t="shared" si="19"/>
        <v>0,00000</v>
      </c>
      <c r="N158" s="218" t="s">
        <v>1073</v>
      </c>
      <c r="O158" s="241"/>
      <c r="P158" s="600" t="str">
        <f t="shared" si="20"/>
        <v>0,00000</v>
      </c>
      <c r="Q158" s="350" t="s">
        <v>1073</v>
      </c>
      <c r="R158" s="122"/>
      <c r="T158" s="141"/>
    </row>
    <row r="159" spans="2:22" ht="21" customHeight="1" outlineLevel="1" x14ac:dyDescent="0.25">
      <c r="B159" s="120"/>
      <c r="C159" s="1463"/>
      <c r="D159" s="1446" t="s">
        <v>178</v>
      </c>
      <c r="E159" s="1446"/>
      <c r="F159" s="1446"/>
      <c r="G159" s="1446"/>
      <c r="H159" s="146"/>
      <c r="I159" s="139" t="str">
        <f>IF(H159=0,"",+'Factors emissió OCCC'!$D$24)</f>
        <v/>
      </c>
      <c r="J159" s="600" t="str">
        <f t="shared" si="18"/>
        <v>0,00000</v>
      </c>
      <c r="K159" s="218" t="s">
        <v>1073</v>
      </c>
      <c r="L159" s="241"/>
      <c r="M159" s="600" t="str">
        <f t="shared" si="19"/>
        <v>0,00000</v>
      </c>
      <c r="N159" s="218" t="s">
        <v>1073</v>
      </c>
      <c r="O159" s="241"/>
      <c r="P159" s="600" t="str">
        <f t="shared" si="20"/>
        <v>0,00000</v>
      </c>
      <c r="Q159" s="350" t="s">
        <v>1073</v>
      </c>
      <c r="R159" s="122"/>
      <c r="T159" s="141"/>
    </row>
    <row r="160" spans="2:22" ht="21" customHeight="1" outlineLevel="1" x14ac:dyDescent="0.25">
      <c r="B160" s="120"/>
      <c r="C160" s="1463"/>
      <c r="D160" s="1446" t="s">
        <v>179</v>
      </c>
      <c r="E160" s="1446"/>
      <c r="F160" s="1446"/>
      <c r="G160" s="1446"/>
      <c r="H160" s="146"/>
      <c r="I160" s="139" t="str">
        <f>IF(H160=0,"",+'Factors emissió OCCC'!$D$24)</f>
        <v/>
      </c>
      <c r="J160" s="600" t="str">
        <f t="shared" si="18"/>
        <v>0,00000</v>
      </c>
      <c r="K160" s="218" t="s">
        <v>1073</v>
      </c>
      <c r="L160" s="241"/>
      <c r="M160" s="600" t="str">
        <f t="shared" si="19"/>
        <v>0,00000</v>
      </c>
      <c r="N160" s="218" t="s">
        <v>1073</v>
      </c>
      <c r="O160" s="241"/>
      <c r="P160" s="600" t="str">
        <f t="shared" si="20"/>
        <v>0,00000</v>
      </c>
      <c r="Q160" s="350" t="s">
        <v>1073</v>
      </c>
      <c r="R160" s="122"/>
      <c r="T160" s="141"/>
    </row>
    <row r="161" spans="2:20" ht="21" customHeight="1" outlineLevel="1" x14ac:dyDescent="0.25">
      <c r="B161" s="120"/>
      <c r="C161" s="1463"/>
      <c r="D161" s="1446" t="s">
        <v>180</v>
      </c>
      <c r="E161" s="1446"/>
      <c r="F161" s="1446"/>
      <c r="G161" s="1446"/>
      <c r="H161" s="146"/>
      <c r="I161" s="139" t="str">
        <f>IF(H161=0,"",+'Factors emissió OCCC'!$D$24)</f>
        <v/>
      </c>
      <c r="J161" s="600" t="str">
        <f t="shared" si="18"/>
        <v>0,00000</v>
      </c>
      <c r="K161" s="218" t="s">
        <v>1073</v>
      </c>
      <c r="L161" s="241"/>
      <c r="M161" s="600" t="str">
        <f t="shared" si="19"/>
        <v>0,00000</v>
      </c>
      <c r="N161" s="218" t="s">
        <v>1073</v>
      </c>
      <c r="O161" s="241"/>
      <c r="P161" s="600" t="str">
        <f t="shared" si="20"/>
        <v>0,00000</v>
      </c>
      <c r="Q161" s="350" t="s">
        <v>1073</v>
      </c>
      <c r="R161" s="122"/>
      <c r="T161" s="141"/>
    </row>
    <row r="162" spans="2:20" ht="21" customHeight="1" outlineLevel="1" x14ac:dyDescent="0.25">
      <c r="B162" s="120"/>
      <c r="C162" s="1463"/>
      <c r="D162" s="1446" t="s">
        <v>181</v>
      </c>
      <c r="E162" s="1446"/>
      <c r="F162" s="1446"/>
      <c r="G162" s="1446"/>
      <c r="H162" s="146"/>
      <c r="I162" s="139" t="str">
        <f>IF(H162=0,"",+'Factors emissió OCCC'!$D$24)</f>
        <v/>
      </c>
      <c r="J162" s="600" t="str">
        <f t="shared" si="18"/>
        <v>0,00000</v>
      </c>
      <c r="K162" s="218" t="s">
        <v>1073</v>
      </c>
      <c r="L162" s="241"/>
      <c r="M162" s="600" t="str">
        <f t="shared" si="19"/>
        <v>0,00000</v>
      </c>
      <c r="N162" s="218" t="s">
        <v>1073</v>
      </c>
      <c r="O162" s="241"/>
      <c r="P162" s="600" t="str">
        <f t="shared" si="20"/>
        <v>0,00000</v>
      </c>
      <c r="Q162" s="350" t="s">
        <v>1073</v>
      </c>
      <c r="R162" s="122"/>
      <c r="T162" s="141"/>
    </row>
    <row r="163" spans="2:20" ht="21" customHeight="1" outlineLevel="1" x14ac:dyDescent="0.25">
      <c r="B163" s="120"/>
      <c r="C163" s="1463"/>
      <c r="D163" s="1446" t="s">
        <v>182</v>
      </c>
      <c r="E163" s="1446"/>
      <c r="F163" s="1446"/>
      <c r="G163" s="1446"/>
      <c r="H163" s="146"/>
      <c r="I163" s="139" t="str">
        <f>IF(H163=0,"",+'Factors emissió OCCC'!$D$24)</f>
        <v/>
      </c>
      <c r="J163" s="600" t="str">
        <f t="shared" si="18"/>
        <v>0,00000</v>
      </c>
      <c r="K163" s="218" t="s">
        <v>1073</v>
      </c>
      <c r="L163" s="241"/>
      <c r="M163" s="600" t="str">
        <f t="shared" si="19"/>
        <v>0,00000</v>
      </c>
      <c r="N163" s="218" t="s">
        <v>1073</v>
      </c>
      <c r="O163" s="241"/>
      <c r="P163" s="600" t="str">
        <f t="shared" si="20"/>
        <v>0,00000</v>
      </c>
      <c r="Q163" s="350" t="s">
        <v>1073</v>
      </c>
      <c r="R163" s="122"/>
      <c r="T163" s="141"/>
    </row>
    <row r="164" spans="2:20" ht="21" customHeight="1" outlineLevel="1" x14ac:dyDescent="0.25">
      <c r="B164" s="120"/>
      <c r="C164" s="1463"/>
      <c r="D164" s="1446" t="s">
        <v>183</v>
      </c>
      <c r="E164" s="1446"/>
      <c r="F164" s="1446"/>
      <c r="G164" s="1446"/>
      <c r="H164" s="146"/>
      <c r="I164" s="139" t="str">
        <f>IF(H164=0,"",+'Factors emissió OCCC'!$D$24)</f>
        <v/>
      </c>
      <c r="J164" s="600" t="str">
        <f t="shared" si="18"/>
        <v>0,00000</v>
      </c>
      <c r="K164" s="218" t="s">
        <v>1073</v>
      </c>
      <c r="L164" s="241"/>
      <c r="M164" s="600" t="str">
        <f t="shared" si="19"/>
        <v>0,00000</v>
      </c>
      <c r="N164" s="218" t="s">
        <v>1073</v>
      </c>
      <c r="O164" s="241"/>
      <c r="P164" s="600" t="str">
        <f t="shared" si="20"/>
        <v>0,00000</v>
      </c>
      <c r="Q164" s="350" t="s">
        <v>1073</v>
      </c>
      <c r="R164" s="122"/>
      <c r="T164" s="141"/>
    </row>
    <row r="165" spans="2:20" ht="21" customHeight="1" outlineLevel="1" x14ac:dyDescent="0.25">
      <c r="B165" s="120"/>
      <c r="C165" s="1463"/>
      <c r="D165" s="1446" t="s">
        <v>184</v>
      </c>
      <c r="E165" s="1446"/>
      <c r="F165" s="1446"/>
      <c r="G165" s="1446"/>
      <c r="H165" s="146"/>
      <c r="I165" s="139" t="str">
        <f>IF(H165=0,"",+'Factors emissió OCCC'!$D$24)</f>
        <v/>
      </c>
      <c r="J165" s="600" t="str">
        <f t="shared" si="18"/>
        <v>0,00000</v>
      </c>
      <c r="K165" s="218" t="s">
        <v>1073</v>
      </c>
      <c r="L165" s="241"/>
      <c r="M165" s="600" t="str">
        <f t="shared" si="19"/>
        <v>0,00000</v>
      </c>
      <c r="N165" s="218" t="s">
        <v>1073</v>
      </c>
      <c r="O165" s="241"/>
      <c r="P165" s="600" t="str">
        <f t="shared" si="20"/>
        <v>0,00000</v>
      </c>
      <c r="Q165" s="350" t="s">
        <v>1073</v>
      </c>
      <c r="R165" s="122"/>
      <c r="T165" s="141"/>
    </row>
    <row r="166" spans="2:20" ht="21" customHeight="1" outlineLevel="1" x14ac:dyDescent="0.25">
      <c r="B166" s="120"/>
      <c r="C166" s="1463"/>
      <c r="D166" s="1446" t="s">
        <v>185</v>
      </c>
      <c r="E166" s="1446"/>
      <c r="F166" s="1446"/>
      <c r="G166" s="1446"/>
      <c r="H166" s="146"/>
      <c r="I166" s="139" t="str">
        <f>IF(H166=0,"",+'Factors emissió OCCC'!$D$24)</f>
        <v/>
      </c>
      <c r="J166" s="600" t="str">
        <f t="shared" si="18"/>
        <v>0,00000</v>
      </c>
      <c r="K166" s="218" t="s">
        <v>1073</v>
      </c>
      <c r="L166" s="241"/>
      <c r="M166" s="600" t="str">
        <f t="shared" si="19"/>
        <v>0,00000</v>
      </c>
      <c r="N166" s="218" t="s">
        <v>1073</v>
      </c>
      <c r="O166" s="241"/>
      <c r="P166" s="600" t="str">
        <f t="shared" si="20"/>
        <v>0,00000</v>
      </c>
      <c r="Q166" s="350" t="s">
        <v>1073</v>
      </c>
      <c r="R166" s="122"/>
      <c r="T166" s="141"/>
    </row>
    <row r="167" spans="2:20" ht="21" customHeight="1" outlineLevel="1" x14ac:dyDescent="0.25">
      <c r="B167" s="120"/>
      <c r="C167" s="1463"/>
      <c r="D167" s="1446" t="s">
        <v>186</v>
      </c>
      <c r="E167" s="1446"/>
      <c r="F167" s="1446"/>
      <c r="G167" s="1446"/>
      <c r="H167" s="146"/>
      <c r="I167" s="139" t="str">
        <f>IF(H167=0,"",+'Factors emissió OCCC'!$D$24)</f>
        <v/>
      </c>
      <c r="J167" s="600" t="str">
        <f t="shared" si="18"/>
        <v>0,00000</v>
      </c>
      <c r="K167" s="218" t="s">
        <v>1073</v>
      </c>
      <c r="L167" s="241"/>
      <c r="M167" s="600" t="str">
        <f t="shared" si="19"/>
        <v>0,00000</v>
      </c>
      <c r="N167" s="218" t="s">
        <v>1073</v>
      </c>
      <c r="O167" s="241"/>
      <c r="P167" s="600" t="str">
        <f t="shared" si="20"/>
        <v>0,00000</v>
      </c>
      <c r="Q167" s="350" t="s">
        <v>1073</v>
      </c>
      <c r="R167" s="122"/>
      <c r="T167" s="141"/>
    </row>
    <row r="168" spans="2:20" ht="21" customHeight="1" outlineLevel="1" x14ac:dyDescent="0.25">
      <c r="B168" s="120"/>
      <c r="C168" s="1463"/>
      <c r="D168" s="1446" t="s">
        <v>187</v>
      </c>
      <c r="E168" s="1446"/>
      <c r="F168" s="1446"/>
      <c r="G168" s="1446"/>
      <c r="H168" s="146"/>
      <c r="I168" s="139" t="str">
        <f>IF(H168=0,"",+'Factors emissió OCCC'!$D$24)</f>
        <v/>
      </c>
      <c r="J168" s="600" t="str">
        <f t="shared" si="18"/>
        <v>0,00000</v>
      </c>
      <c r="K168" s="218" t="s">
        <v>1073</v>
      </c>
      <c r="L168" s="241"/>
      <c r="M168" s="600" t="str">
        <f t="shared" si="19"/>
        <v>0,00000</v>
      </c>
      <c r="N168" s="218" t="s">
        <v>1073</v>
      </c>
      <c r="O168" s="241"/>
      <c r="P168" s="600" t="str">
        <f t="shared" si="20"/>
        <v>0,00000</v>
      </c>
      <c r="Q168" s="350" t="s">
        <v>1073</v>
      </c>
      <c r="R168" s="122"/>
      <c r="T168" s="141"/>
    </row>
    <row r="169" spans="2:20" ht="21" customHeight="1" outlineLevel="1" x14ac:dyDescent="0.25">
      <c r="B169" s="120"/>
      <c r="C169" s="1463"/>
      <c r="D169" s="1446" t="s">
        <v>188</v>
      </c>
      <c r="E169" s="1446"/>
      <c r="F169" s="1446"/>
      <c r="G169" s="1446"/>
      <c r="H169" s="146"/>
      <c r="I169" s="139" t="str">
        <f>IF(H169=0,"",+'Factors emissió OCCC'!$D$24)</f>
        <v/>
      </c>
      <c r="J169" s="600" t="str">
        <f t="shared" si="18"/>
        <v>0,00000</v>
      </c>
      <c r="K169" s="218" t="s">
        <v>1073</v>
      </c>
      <c r="L169" s="241"/>
      <c r="M169" s="600" t="str">
        <f t="shared" si="19"/>
        <v>0,00000</v>
      </c>
      <c r="N169" s="218" t="s">
        <v>1073</v>
      </c>
      <c r="O169" s="241"/>
      <c r="P169" s="600" t="str">
        <f t="shared" si="20"/>
        <v>0,00000</v>
      </c>
      <c r="Q169" s="350" t="s">
        <v>1073</v>
      </c>
      <c r="R169" s="122"/>
      <c r="T169" s="141"/>
    </row>
    <row r="170" spans="2:20" ht="21" customHeight="1" outlineLevel="1" thickBot="1" x14ac:dyDescent="0.3">
      <c r="B170" s="120"/>
      <c r="C170" s="1469"/>
      <c r="D170" s="1448" t="s">
        <v>189</v>
      </c>
      <c r="E170" s="1448"/>
      <c r="F170" s="1448"/>
      <c r="G170" s="1448"/>
      <c r="H170" s="148"/>
      <c r="I170" s="150" t="str">
        <f>IF(H170=0,"",+'Factors emissió OCCC'!$D$24)</f>
        <v/>
      </c>
      <c r="J170" s="601" t="str">
        <f t="shared" si="18"/>
        <v>0,00000</v>
      </c>
      <c r="K170" s="227" t="s">
        <v>1073</v>
      </c>
      <c r="L170" s="352"/>
      <c r="M170" s="601" t="str">
        <f t="shared" si="19"/>
        <v>0,00000</v>
      </c>
      <c r="N170" s="227" t="s">
        <v>1073</v>
      </c>
      <c r="O170" s="352"/>
      <c r="P170" s="601" t="str">
        <f t="shared" si="20"/>
        <v>0,00000</v>
      </c>
      <c r="Q170" s="351" t="s">
        <v>1073</v>
      </c>
      <c r="R170" s="122"/>
      <c r="T170" s="141"/>
    </row>
    <row r="171" spans="2:20" ht="21" customHeight="1" outlineLevel="1" x14ac:dyDescent="0.25">
      <c r="B171" s="124"/>
      <c r="C171" s="125"/>
      <c r="D171" s="125"/>
      <c r="E171" s="125"/>
      <c r="F171" s="125"/>
      <c r="G171" s="125"/>
      <c r="H171" s="125"/>
      <c r="I171" s="125"/>
      <c r="J171" s="125"/>
      <c r="K171" s="125"/>
      <c r="L171" s="125"/>
      <c r="M171" s="125"/>
      <c r="N171" s="125"/>
      <c r="O171" s="125"/>
      <c r="P171" s="125"/>
      <c r="Q171" s="125"/>
      <c r="R171" s="126"/>
      <c r="T171" s="151"/>
    </row>
    <row r="172" spans="2:20" ht="16.5" customHeight="1" thickBot="1" x14ac:dyDescent="0.3">
      <c r="D172" s="107"/>
      <c r="E172" s="107"/>
      <c r="F172" s="107"/>
      <c r="G172" s="107"/>
      <c r="H172" s="107"/>
      <c r="I172" s="152"/>
      <c r="J172" s="153"/>
      <c r="K172" s="153"/>
      <c r="L172" s="153"/>
      <c r="M172" s="153"/>
      <c r="N172" s="153"/>
      <c r="O172" s="153"/>
      <c r="P172" s="153"/>
      <c r="Q172" s="153"/>
    </row>
    <row r="173" spans="2:20" s="108" customFormat="1" ht="24.75" customHeight="1" thickBot="1" x14ac:dyDescent="0.3">
      <c r="C173" s="1452" t="s">
        <v>1434</v>
      </c>
      <c r="D173" s="1453"/>
      <c r="E173" s="1453"/>
      <c r="F173" s="1453"/>
      <c r="G173" s="1453"/>
      <c r="H173" s="1453"/>
      <c r="I173" s="1453"/>
      <c r="J173" s="127">
        <f>SUM(J17:J50)+SUM(J54:J69)+SUM(J73:J102)+SUM(J106:J145)+SUM(J151:J170)</f>
        <v>19.97861589</v>
      </c>
      <c r="L173" s="867" t="s">
        <v>1084</v>
      </c>
      <c r="M173" s="127">
        <f>SUM(M17:M50)+SUM(M54:M69)+SUM(M106:M145)+SUM(M151:M170)</f>
        <v>4.3736399999999998E-3</v>
      </c>
      <c r="N173" s="334" t="s">
        <v>1435</v>
      </c>
      <c r="O173" s="868" t="s">
        <v>1083</v>
      </c>
      <c r="P173" s="127">
        <f>SUM(P17:P50)+SUM(P54:P69)+SUM(P106:P145)+SUM(P151:P170)</f>
        <v>0.16366624999999999</v>
      </c>
      <c r="Q173" s="334" t="s">
        <v>1435</v>
      </c>
    </row>
    <row r="174" spans="2:20" ht="24.9" customHeight="1" x14ac:dyDescent="0.25">
      <c r="D174" s="107"/>
      <c r="E174" s="107"/>
      <c r="F174" s="107"/>
      <c r="G174" s="107"/>
      <c r="H174" s="107"/>
      <c r="I174" s="107"/>
    </row>
    <row r="175" spans="2:20" ht="15" customHeight="1" x14ac:dyDescent="0.25">
      <c r="D175" s="107"/>
      <c r="E175" s="107"/>
      <c r="F175" s="107"/>
      <c r="G175" s="107"/>
      <c r="H175" s="107"/>
      <c r="I175" s="107"/>
    </row>
    <row r="176" spans="2:20" ht="18.75" customHeight="1" x14ac:dyDescent="0.25">
      <c r="B176" s="721" t="s">
        <v>190</v>
      </c>
      <c r="C176" s="718"/>
      <c r="D176" s="718"/>
      <c r="E176" s="718"/>
      <c r="F176" s="718"/>
      <c r="G176" s="718"/>
      <c r="H176" s="718"/>
      <c r="I176" s="718"/>
      <c r="J176" s="718"/>
      <c r="K176" s="718"/>
      <c r="L176" s="718"/>
      <c r="M176" s="718"/>
      <c r="N176" s="718"/>
      <c r="O176" s="718"/>
      <c r="P176" s="718"/>
      <c r="Q176" s="718"/>
      <c r="R176" s="718"/>
    </row>
    <row r="177" spans="1:22" ht="18.75" customHeight="1" x14ac:dyDescent="0.25">
      <c r="A177" s="128"/>
      <c r="B177" s="716" t="s">
        <v>191</v>
      </c>
      <c r="C177" s="718"/>
      <c r="D177" s="718"/>
      <c r="E177" s="718"/>
      <c r="F177" s="718"/>
      <c r="G177" s="718"/>
      <c r="H177" s="718"/>
      <c r="I177" s="718"/>
      <c r="J177" s="718"/>
      <c r="K177" s="718"/>
      <c r="L177" s="718"/>
      <c r="M177" s="718"/>
      <c r="N177" s="718"/>
      <c r="O177" s="718"/>
      <c r="P177" s="718"/>
      <c r="Q177" s="718"/>
      <c r="R177" s="718"/>
    </row>
    <row r="178" spans="1:22" ht="18.75" customHeight="1" x14ac:dyDescent="0.25">
      <c r="A178" s="128"/>
      <c r="B178" s="716"/>
      <c r="C178" s="718"/>
      <c r="D178" s="718"/>
      <c r="E178" s="718"/>
      <c r="F178" s="718"/>
      <c r="G178" s="718"/>
      <c r="H178" s="718"/>
      <c r="I178" s="718"/>
      <c r="J178" s="718"/>
      <c r="K178" s="718"/>
      <c r="L178" s="718"/>
      <c r="M178" s="718"/>
      <c r="N178" s="718"/>
      <c r="O178" s="718"/>
      <c r="P178" s="718"/>
      <c r="Q178" s="718"/>
      <c r="R178" s="718"/>
    </row>
    <row r="179" spans="1:22" ht="10.5" customHeight="1" thickBot="1" x14ac:dyDescent="0.3">
      <c r="B179" s="115"/>
      <c r="C179" s="116"/>
      <c r="D179" s="116"/>
      <c r="E179" s="116"/>
      <c r="F179" s="116"/>
      <c r="G179" s="116"/>
      <c r="H179" s="116"/>
      <c r="I179" s="116"/>
      <c r="J179" s="116"/>
      <c r="K179" s="116"/>
      <c r="L179" s="116"/>
      <c r="M179" s="116"/>
      <c r="N179" s="116"/>
      <c r="O179" s="116"/>
      <c r="P179" s="116"/>
      <c r="Q179" s="116"/>
      <c r="R179" s="117"/>
      <c r="S179" s="134"/>
      <c r="T179" s="1480" t="s">
        <v>1123</v>
      </c>
      <c r="U179" s="134"/>
      <c r="V179" s="134"/>
    </row>
    <row r="180" spans="1:22" s="108" customFormat="1" ht="30" customHeight="1" x14ac:dyDescent="0.25">
      <c r="B180" s="118"/>
      <c r="C180" s="1482" t="s">
        <v>1443</v>
      </c>
      <c r="D180" s="1483"/>
      <c r="E180" s="1483"/>
      <c r="F180" s="1483"/>
      <c r="G180" s="1483"/>
      <c r="H180" s="1483"/>
      <c r="I180" s="1483"/>
      <c r="J180" s="1483"/>
      <c r="K180" s="1483"/>
      <c r="L180" s="1483"/>
      <c r="M180" s="1483"/>
      <c r="N180" s="1483"/>
      <c r="O180" s="1483"/>
      <c r="P180" s="1483"/>
      <c r="Q180" s="1484"/>
      <c r="R180" s="119"/>
      <c r="T180" s="1481"/>
    </row>
    <row r="181" spans="1:22" s="108" customFormat="1" ht="28.8" x14ac:dyDescent="0.25">
      <c r="B181" s="118"/>
      <c r="C181" s="1458" t="s">
        <v>97</v>
      </c>
      <c r="D181" s="1460" t="s">
        <v>98</v>
      </c>
      <c r="E181" s="1460"/>
      <c r="F181" s="1460" t="s">
        <v>62</v>
      </c>
      <c r="G181" s="1460"/>
      <c r="H181" s="841" t="s">
        <v>981</v>
      </c>
      <c r="I181" s="583" t="s">
        <v>982</v>
      </c>
      <c r="J181" s="1475" t="s">
        <v>983</v>
      </c>
      <c r="K181" s="1475"/>
      <c r="L181" s="1421" t="s">
        <v>1070</v>
      </c>
      <c r="M181" s="1421"/>
      <c r="N181" s="1421"/>
      <c r="O181" s="1421" t="s">
        <v>1069</v>
      </c>
      <c r="P181" s="1421"/>
      <c r="Q181" s="1417"/>
      <c r="R181" s="119"/>
      <c r="T181" s="670" t="s">
        <v>1836</v>
      </c>
    </row>
    <row r="182" spans="1:22" s="108" customFormat="1" ht="42" x14ac:dyDescent="0.25">
      <c r="B182" s="118"/>
      <c r="C182" s="1458"/>
      <c r="D182" s="1460"/>
      <c r="E182" s="1460"/>
      <c r="F182" s="841" t="s">
        <v>736</v>
      </c>
      <c r="G182" s="841" t="s">
        <v>63</v>
      </c>
      <c r="H182" s="841" t="s">
        <v>99</v>
      </c>
      <c r="I182" s="841" t="s">
        <v>1143</v>
      </c>
      <c r="J182" s="673" t="s">
        <v>1071</v>
      </c>
      <c r="K182" s="673" t="s">
        <v>1078</v>
      </c>
      <c r="L182" s="673" t="s">
        <v>1423</v>
      </c>
      <c r="M182" s="673" t="s">
        <v>1072</v>
      </c>
      <c r="N182" s="673" t="s">
        <v>1080</v>
      </c>
      <c r="O182" s="673" t="s">
        <v>1425</v>
      </c>
      <c r="P182" s="673" t="s">
        <v>1072</v>
      </c>
      <c r="Q182" s="838" t="s">
        <v>1079</v>
      </c>
      <c r="R182" s="119"/>
      <c r="T182" s="10"/>
    </row>
    <row r="183" spans="1:22" ht="21" customHeight="1" x14ac:dyDescent="0.25">
      <c r="B183" s="120"/>
      <c r="C183" s="1463" t="s">
        <v>100</v>
      </c>
      <c r="D183" s="1470" t="s">
        <v>101</v>
      </c>
      <c r="E183" s="839" t="s">
        <v>102</v>
      </c>
      <c r="F183" s="839" t="s">
        <v>103</v>
      </c>
      <c r="G183" s="682"/>
      <c r="H183" s="138"/>
      <c r="I183" s="139" t="str">
        <f>IF(G183=0,"",+'Factors emissió OCCC'!$D$16)</f>
        <v/>
      </c>
      <c r="J183" s="600" t="str">
        <f>IF(G183=0,"0,00000",(G183*I183)/1000)</f>
        <v>0,00000</v>
      </c>
      <c r="K183" s="218" t="s">
        <v>1073</v>
      </c>
      <c r="L183" s="890" t="str">
        <f>IF(G183=0,"",+'Factors emissió OCCC'!$M$17)</f>
        <v/>
      </c>
      <c r="M183" s="600" t="str">
        <f>IF(G183=0,"0,00000",(G183*L183)/1000)</f>
        <v>0,00000</v>
      </c>
      <c r="N183" s="218" t="s">
        <v>1073</v>
      </c>
      <c r="O183" s="890" t="str">
        <f>IF(G183=0,"",+'Factors emissió OCCC'!$O$17)</f>
        <v/>
      </c>
      <c r="P183" s="600" t="str">
        <f>IF(G183=0,"0,00000",(G183*O183)/1000)</f>
        <v>0,00000</v>
      </c>
      <c r="Q183" s="350" t="s">
        <v>1073</v>
      </c>
      <c r="R183" s="122"/>
      <c r="S183" s="134"/>
      <c r="T183" s="1450" t="s">
        <v>1737</v>
      </c>
      <c r="U183" s="134"/>
      <c r="V183" s="134"/>
    </row>
    <row r="184" spans="1:22" ht="27.9" customHeight="1" x14ac:dyDescent="0.25">
      <c r="B184" s="120"/>
      <c r="C184" s="1464"/>
      <c r="D184" s="1489"/>
      <c r="E184" s="842" t="s">
        <v>104</v>
      </c>
      <c r="F184" s="839" t="s">
        <v>103</v>
      </c>
      <c r="G184" s="682"/>
      <c r="H184" s="138"/>
      <c r="I184" s="139" t="str">
        <f>IF(G184=0,"",+'Factors emissió OCCC'!$D$16)</f>
        <v/>
      </c>
      <c r="J184" s="600" t="str">
        <f t="shared" ref="J184:J191" si="21">IF(G184=0,"0,00000",(G184*I184)/1000)</f>
        <v>0,00000</v>
      </c>
      <c r="K184" s="218" t="s">
        <v>1073</v>
      </c>
      <c r="L184" s="890" t="str">
        <f>IF(G184=0,"",+'Factors emissió OCCC'!$M$21)</f>
        <v/>
      </c>
      <c r="M184" s="600" t="str">
        <f t="shared" ref="M184:M216" si="22">IF(G184=0,"0,00000",(G184*L184)/1000)</f>
        <v>0,00000</v>
      </c>
      <c r="N184" s="218" t="s">
        <v>1073</v>
      </c>
      <c r="O184" s="890" t="str">
        <f>IF(G184=0,"",+'Factors emissió OCCC'!$O$21)</f>
        <v/>
      </c>
      <c r="P184" s="600" t="str">
        <f t="shared" ref="P184:P216" si="23">IF(G184=0,"0,00000",(G184*O184)/1000)</f>
        <v>0,00000</v>
      </c>
      <c r="Q184" s="350" t="s">
        <v>1073</v>
      </c>
      <c r="R184" s="122"/>
      <c r="S184" s="134"/>
      <c r="T184" s="1451"/>
      <c r="U184" s="134"/>
      <c r="V184" s="134"/>
    </row>
    <row r="185" spans="1:22" ht="21" customHeight="1" x14ac:dyDescent="0.25">
      <c r="B185" s="120"/>
      <c r="C185" s="1464"/>
      <c r="D185" s="1489"/>
      <c r="E185" s="839" t="s">
        <v>106</v>
      </c>
      <c r="F185" s="839" t="s">
        <v>103</v>
      </c>
      <c r="G185" s="682"/>
      <c r="H185" s="138"/>
      <c r="I185" s="139" t="str">
        <f>IF(G185=0,"",+'Factors emissió OCCC'!$D$16)</f>
        <v/>
      </c>
      <c r="J185" s="600" t="str">
        <f t="shared" si="21"/>
        <v>0,00000</v>
      </c>
      <c r="K185" s="218" t="s">
        <v>1073</v>
      </c>
      <c r="L185" s="890" t="str">
        <f>IF(G185=0,"",+'Factors emissió OCCC'!$M$24)</f>
        <v/>
      </c>
      <c r="M185" s="600" t="str">
        <f t="shared" si="22"/>
        <v>0,00000</v>
      </c>
      <c r="N185" s="218" t="s">
        <v>1073</v>
      </c>
      <c r="O185" s="890" t="str">
        <f>IF(G185=0,"",+'Factors emissió OCCC'!$O$24)</f>
        <v/>
      </c>
      <c r="P185" s="600" t="str">
        <f t="shared" si="23"/>
        <v>0,00000</v>
      </c>
      <c r="Q185" s="350" t="s">
        <v>1073</v>
      </c>
      <c r="R185" s="122"/>
      <c r="S185" s="134"/>
      <c r="T185" s="1451"/>
      <c r="U185" s="134"/>
      <c r="V185" s="134"/>
    </row>
    <row r="186" spans="1:22" ht="21" customHeight="1" x14ac:dyDescent="0.25">
      <c r="B186" s="120"/>
      <c r="C186" s="1464"/>
      <c r="D186" s="1489"/>
      <c r="E186" s="839" t="s">
        <v>107</v>
      </c>
      <c r="F186" s="839" t="s">
        <v>103</v>
      </c>
      <c r="G186" s="682"/>
      <c r="H186" s="138"/>
      <c r="I186" s="139" t="str">
        <f>IF(G186=0,"",+'Factors emissió OCCC'!$D$16)</f>
        <v/>
      </c>
      <c r="J186" s="600" t="str">
        <f t="shared" si="21"/>
        <v>0,00000</v>
      </c>
      <c r="K186" s="218" t="s">
        <v>1073</v>
      </c>
      <c r="L186" s="890" t="str">
        <f>IF(G186=0,"",+'Factors emissió OCCC'!$M$17)</f>
        <v/>
      </c>
      <c r="M186" s="600" t="str">
        <f t="shared" si="22"/>
        <v>0,00000</v>
      </c>
      <c r="N186" s="218" t="s">
        <v>1073</v>
      </c>
      <c r="O186" s="890" t="str">
        <f>IF(G186=0,"",+'Factors emissió OCCC'!$O$17)</f>
        <v/>
      </c>
      <c r="P186" s="600" t="str">
        <f t="shared" si="23"/>
        <v>0,00000</v>
      </c>
      <c r="Q186" s="350" t="s">
        <v>1073</v>
      </c>
      <c r="R186" s="122"/>
      <c r="S186" s="134"/>
      <c r="T186" s="1451"/>
      <c r="U186" s="134"/>
      <c r="V186" s="134"/>
    </row>
    <row r="187" spans="1:22" ht="51.75" customHeight="1" x14ac:dyDescent="0.25">
      <c r="B187" s="120"/>
      <c r="C187" s="1464"/>
      <c r="D187" s="1489"/>
      <c r="E187" s="842" t="s">
        <v>108</v>
      </c>
      <c r="F187" s="839" t="s">
        <v>103</v>
      </c>
      <c r="G187" s="682"/>
      <c r="H187" s="138"/>
      <c r="I187" s="139" t="str">
        <f>IF(G187=0,"",+'Factors emissió OCCC'!$D$28)</f>
        <v/>
      </c>
      <c r="J187" s="600" t="str">
        <f t="shared" si="21"/>
        <v>0,00000</v>
      </c>
      <c r="K187" s="218" t="s">
        <v>1073</v>
      </c>
      <c r="L187" s="890" t="str">
        <f>IF(G187=0,"",+'Factors emissió OCCC'!$M$34)</f>
        <v/>
      </c>
      <c r="M187" s="600" t="str">
        <f t="shared" si="22"/>
        <v>0,00000</v>
      </c>
      <c r="N187" s="218" t="s">
        <v>1073</v>
      </c>
      <c r="O187" s="890" t="str">
        <f>IF(G187=0,"",+'Factors emissió OCCC'!$O$34)</f>
        <v/>
      </c>
      <c r="P187" s="600" t="str">
        <f t="shared" si="23"/>
        <v>0,00000</v>
      </c>
      <c r="Q187" s="350" t="s">
        <v>1073</v>
      </c>
      <c r="R187" s="122"/>
      <c r="S187" s="134"/>
      <c r="T187" s="1451"/>
      <c r="U187" s="134"/>
      <c r="V187" s="134"/>
    </row>
    <row r="188" spans="1:22" ht="21" customHeight="1" x14ac:dyDescent="0.25">
      <c r="B188" s="120"/>
      <c r="C188" s="1464"/>
      <c r="D188" s="1470" t="s">
        <v>109</v>
      </c>
      <c r="E188" s="839" t="s">
        <v>102</v>
      </c>
      <c r="F188" s="839" t="s">
        <v>103</v>
      </c>
      <c r="G188" s="682"/>
      <c r="H188" s="138"/>
      <c r="I188" s="139" t="str">
        <f>IF(G188=0,"",+'Factors emissió OCCC'!$D$18)</f>
        <v/>
      </c>
      <c r="J188" s="600" t="str">
        <f t="shared" si="21"/>
        <v>0,00000</v>
      </c>
      <c r="K188" s="218" t="s">
        <v>1073</v>
      </c>
      <c r="L188" s="890" t="str">
        <f>IF(G188=0,"",+'Factors emissió OCCC'!$M$19)</f>
        <v/>
      </c>
      <c r="M188" s="600" t="str">
        <f t="shared" si="22"/>
        <v>0,00000</v>
      </c>
      <c r="N188" s="218" t="s">
        <v>1073</v>
      </c>
      <c r="O188" s="890" t="str">
        <f>IF(G188=0,"",+'Factors emissió OCCC'!$O$19)</f>
        <v/>
      </c>
      <c r="P188" s="600" t="str">
        <f t="shared" si="23"/>
        <v>0,00000</v>
      </c>
      <c r="Q188" s="350" t="s">
        <v>1073</v>
      </c>
      <c r="R188" s="122"/>
      <c r="S188" s="134"/>
      <c r="T188" s="1451"/>
      <c r="U188" s="134"/>
      <c r="V188" s="134"/>
    </row>
    <row r="189" spans="1:22" ht="27.9" customHeight="1" x14ac:dyDescent="0.25">
      <c r="B189" s="120"/>
      <c r="C189" s="1464"/>
      <c r="D189" s="1489"/>
      <c r="E189" s="842" t="s">
        <v>104</v>
      </c>
      <c r="F189" s="839" t="s">
        <v>103</v>
      </c>
      <c r="G189" s="682"/>
      <c r="H189" s="138"/>
      <c r="I189" s="139" t="str">
        <f>IF(G189=0,"",+'Factors emissió OCCC'!$D$18)</f>
        <v/>
      </c>
      <c r="J189" s="600" t="str">
        <f t="shared" si="21"/>
        <v>0,00000</v>
      </c>
      <c r="K189" s="218" t="s">
        <v>1073</v>
      </c>
      <c r="L189" s="890" t="str">
        <f>IF(G189=0,"",+'Factors emissió OCCC'!$M$23)</f>
        <v/>
      </c>
      <c r="M189" s="600" t="str">
        <f t="shared" si="22"/>
        <v>0,00000</v>
      </c>
      <c r="N189" s="218" t="s">
        <v>1073</v>
      </c>
      <c r="O189" s="890" t="str">
        <f>IF(G189=0,"",+'Factors emissió OCCC'!$O$23)</f>
        <v/>
      </c>
      <c r="P189" s="600" t="str">
        <f t="shared" si="23"/>
        <v>0,00000</v>
      </c>
      <c r="Q189" s="350" t="s">
        <v>1073</v>
      </c>
      <c r="R189" s="122"/>
      <c r="S189" s="134"/>
      <c r="T189" s="1450" t="s">
        <v>1735</v>
      </c>
      <c r="U189" s="134"/>
      <c r="V189" s="134"/>
    </row>
    <row r="190" spans="1:22" ht="21" customHeight="1" x14ac:dyDescent="0.25">
      <c r="B190" s="120"/>
      <c r="C190" s="1464"/>
      <c r="D190" s="1489"/>
      <c r="E190" s="839" t="s">
        <v>105</v>
      </c>
      <c r="F190" s="839" t="s">
        <v>103</v>
      </c>
      <c r="G190" s="682"/>
      <c r="H190" s="138"/>
      <c r="I190" s="139" t="str">
        <f>IF(G190=0,"",+'Factors emissió OCCC'!$D$18)</f>
        <v/>
      </c>
      <c r="J190" s="600" t="str">
        <f t="shared" si="21"/>
        <v>0,00000</v>
      </c>
      <c r="K190" s="218" t="s">
        <v>1073</v>
      </c>
      <c r="L190" s="890" t="str">
        <f>IF(G190=0,"",+'Factors emissió OCCC'!$M$26)</f>
        <v/>
      </c>
      <c r="M190" s="600" t="str">
        <f t="shared" si="22"/>
        <v>0,00000</v>
      </c>
      <c r="N190" s="218" t="s">
        <v>1073</v>
      </c>
      <c r="O190" s="890" t="str">
        <f>IF(G190=0,"",+'Factors emissió OCCC'!$O$26)</f>
        <v/>
      </c>
      <c r="P190" s="600" t="str">
        <f t="shared" si="23"/>
        <v>0,00000</v>
      </c>
      <c r="Q190" s="350" t="s">
        <v>1073</v>
      </c>
      <c r="R190" s="122"/>
      <c r="S190" s="134"/>
      <c r="T190" s="1451"/>
      <c r="U190" s="134"/>
      <c r="V190" s="134"/>
    </row>
    <row r="191" spans="1:22" ht="21" customHeight="1" x14ac:dyDescent="0.25">
      <c r="B191" s="120"/>
      <c r="C191" s="1464"/>
      <c r="D191" s="1489"/>
      <c r="E191" s="839" t="s">
        <v>107</v>
      </c>
      <c r="F191" s="839" t="s">
        <v>103</v>
      </c>
      <c r="G191" s="682"/>
      <c r="H191" s="138"/>
      <c r="I191" s="139" t="str">
        <f>IF(G191=0,"",+'Factors emissió OCCC'!$D$18)</f>
        <v/>
      </c>
      <c r="J191" s="600" t="str">
        <f t="shared" si="21"/>
        <v>0,00000</v>
      </c>
      <c r="K191" s="218" t="s">
        <v>1073</v>
      </c>
      <c r="L191" s="890" t="str">
        <f>IF(G191=0,"",+'Factors emissió OCCC'!$M$19)</f>
        <v/>
      </c>
      <c r="M191" s="600" t="str">
        <f t="shared" si="22"/>
        <v>0,00000</v>
      </c>
      <c r="N191" s="218" t="s">
        <v>1073</v>
      </c>
      <c r="O191" s="890" t="str">
        <f>IF(G191=0,"",+'Factors emissió OCCC'!$O$19)</f>
        <v/>
      </c>
      <c r="P191" s="600" t="str">
        <f t="shared" si="23"/>
        <v>0,00000</v>
      </c>
      <c r="Q191" s="350" t="s">
        <v>1073</v>
      </c>
      <c r="R191" s="122"/>
      <c r="S191" s="134"/>
      <c r="T191" s="1451"/>
      <c r="U191" s="134"/>
      <c r="V191" s="134"/>
    </row>
    <row r="192" spans="1:22" ht="90.6" customHeight="1" x14ac:dyDescent="0.25">
      <c r="B192" s="120"/>
      <c r="C192" s="1464"/>
      <c r="D192" s="1489"/>
      <c r="E192" s="842" t="s">
        <v>1426</v>
      </c>
      <c r="F192" s="839" t="s">
        <v>103</v>
      </c>
      <c r="G192" s="682"/>
      <c r="H192" s="138"/>
      <c r="I192" s="139" t="str">
        <f>IF(G192=0,"",+'Factors emissió OCCC'!$D$25)</f>
        <v/>
      </c>
      <c r="J192" s="600" t="str">
        <f>IF(G192=0,"0,00000",(G192*I192)/1000)</f>
        <v>0,00000</v>
      </c>
      <c r="K192" s="218" t="s">
        <v>1073</v>
      </c>
      <c r="L192" s="890" t="str">
        <f>IF(G192=0,"",+'Factors emissió OCCC'!$M$31)</f>
        <v/>
      </c>
      <c r="M192" s="600" t="str">
        <f t="shared" si="22"/>
        <v>0,00000</v>
      </c>
      <c r="N192" s="218" t="s">
        <v>1073</v>
      </c>
      <c r="O192" s="890" t="str">
        <f>IF(G192=0,"",+'Factors emissió OCCC'!$O$31)</f>
        <v/>
      </c>
      <c r="P192" s="600" t="str">
        <f t="shared" si="23"/>
        <v>0,00000</v>
      </c>
      <c r="Q192" s="350" t="s">
        <v>1073</v>
      </c>
      <c r="R192" s="122"/>
      <c r="S192" s="134"/>
      <c r="T192" s="1451"/>
      <c r="U192" s="134"/>
      <c r="V192" s="134"/>
    </row>
    <row r="193" spans="2:22" ht="90.6" customHeight="1" x14ac:dyDescent="0.25">
      <c r="B193" s="120"/>
      <c r="C193" s="1464"/>
      <c r="D193" s="1489"/>
      <c r="E193" s="842" t="s">
        <v>1427</v>
      </c>
      <c r="F193" s="839"/>
      <c r="G193" s="682"/>
      <c r="H193" s="138"/>
      <c r="I193" s="139" t="str">
        <f>IF(G193=0,"",+'Factors emissió OCCC'!$D$25)</f>
        <v/>
      </c>
      <c r="J193" s="600" t="str">
        <f t="shared" ref="J193:J208" si="24">IF(G193=0,"0,00000",(G193*I193)/1000)</f>
        <v>0,00000</v>
      </c>
      <c r="K193" s="218" t="s">
        <v>1073</v>
      </c>
      <c r="L193" s="890" t="str">
        <f>IF(G193=0,"",+'Factors emissió OCCC'!$M$33)</f>
        <v/>
      </c>
      <c r="M193" s="600" t="str">
        <f t="shared" si="22"/>
        <v>0,00000</v>
      </c>
      <c r="N193" s="218" t="s">
        <v>1073</v>
      </c>
      <c r="O193" s="890" t="str">
        <f>IF(G193=0,"",+'Factors emissió OCCC'!$O$33)</f>
        <v/>
      </c>
      <c r="P193" s="600" t="str">
        <f t="shared" si="23"/>
        <v>0,00000</v>
      </c>
      <c r="Q193" s="350" t="s">
        <v>1073</v>
      </c>
      <c r="R193" s="122"/>
      <c r="S193" s="134"/>
      <c r="T193" s="1451"/>
      <c r="U193" s="134"/>
      <c r="V193" s="134"/>
    </row>
    <row r="194" spans="2:22" ht="90.6" customHeight="1" x14ac:dyDescent="0.25">
      <c r="B194" s="120"/>
      <c r="C194" s="1464"/>
      <c r="D194" s="1489"/>
      <c r="E194" s="842" t="s">
        <v>1428</v>
      </c>
      <c r="F194" s="839" t="s">
        <v>103</v>
      </c>
      <c r="G194" s="682"/>
      <c r="H194" s="138"/>
      <c r="I194" s="139" t="str">
        <f>IF(G194=0,"",+'Factors emissió OCCC'!$D$25)</f>
        <v/>
      </c>
      <c r="J194" s="600" t="str">
        <f t="shared" si="24"/>
        <v>0,00000</v>
      </c>
      <c r="K194" s="218" t="s">
        <v>1073</v>
      </c>
      <c r="L194" s="890" t="str">
        <f>IF(G194=0,"",+'Factors emissió OCCC'!$M$36)</f>
        <v/>
      </c>
      <c r="M194" s="600" t="str">
        <f t="shared" si="22"/>
        <v>0,00000</v>
      </c>
      <c r="N194" s="218" t="s">
        <v>1073</v>
      </c>
      <c r="O194" s="890" t="str">
        <f>IF(G194=0,"",+'Factors emissió OCCC'!$O$36)</f>
        <v/>
      </c>
      <c r="P194" s="600" t="str">
        <f t="shared" si="23"/>
        <v>0,00000</v>
      </c>
      <c r="Q194" s="350" t="s">
        <v>1073</v>
      </c>
      <c r="R194" s="122"/>
      <c r="S194" s="134"/>
      <c r="T194" s="1451"/>
      <c r="U194" s="134"/>
      <c r="V194" s="134"/>
    </row>
    <row r="195" spans="2:22" ht="21" customHeight="1" x14ac:dyDescent="0.25">
      <c r="B195" s="120"/>
      <c r="C195" s="1464"/>
      <c r="D195" s="1470" t="s">
        <v>1676</v>
      </c>
      <c r="E195" s="839" t="s">
        <v>102</v>
      </c>
      <c r="F195" s="839" t="s">
        <v>103</v>
      </c>
      <c r="G195" s="682"/>
      <c r="H195" s="140"/>
      <c r="I195" s="139" t="str">
        <f>IF(G195=0,"",+'Factors emissió OCCC'!$D$19*(1-(IF(H195="",0.05,H195))))</f>
        <v/>
      </c>
      <c r="J195" s="600" t="str">
        <f t="shared" si="24"/>
        <v>0,00000</v>
      </c>
      <c r="K195" s="218" t="s">
        <v>1073</v>
      </c>
      <c r="L195" s="890" t="str">
        <f>IF(G195=0,"",+'Factors emissió OCCC'!$M$18)</f>
        <v/>
      </c>
      <c r="M195" s="600" t="str">
        <f t="shared" si="22"/>
        <v>0,00000</v>
      </c>
      <c r="N195" s="218" t="s">
        <v>1073</v>
      </c>
      <c r="O195" s="890" t="str">
        <f>IF(G195=0,"",+'Factors emissió OCCC'!$O$18)</f>
        <v/>
      </c>
      <c r="P195" s="600" t="str">
        <f t="shared" si="23"/>
        <v>0,00000</v>
      </c>
      <c r="Q195" s="350" t="s">
        <v>1073</v>
      </c>
      <c r="R195" s="122"/>
      <c r="S195" s="134"/>
      <c r="T195" s="843"/>
      <c r="U195" s="134"/>
      <c r="V195" s="134"/>
    </row>
    <row r="196" spans="2:22" ht="27.9" customHeight="1" x14ac:dyDescent="0.25">
      <c r="B196" s="120"/>
      <c r="C196" s="1464"/>
      <c r="D196" s="1470"/>
      <c r="E196" s="842" t="s">
        <v>104</v>
      </c>
      <c r="F196" s="839" t="s">
        <v>103</v>
      </c>
      <c r="G196" s="682"/>
      <c r="H196" s="140"/>
      <c r="I196" s="139" t="str">
        <f>IF(G196=0,"",+'Factors emissió OCCC'!$D$19*(1-(IF(H196="",0.05,H196))))</f>
        <v/>
      </c>
      <c r="J196" s="600" t="str">
        <f t="shared" si="24"/>
        <v>0,00000</v>
      </c>
      <c r="K196" s="218" t="s">
        <v>1073</v>
      </c>
      <c r="L196" s="890" t="str">
        <f>IF(G196=0,"",+'Factors emissió OCCC'!$M$22)</f>
        <v/>
      </c>
      <c r="M196" s="600" t="str">
        <f t="shared" si="22"/>
        <v>0,00000</v>
      </c>
      <c r="N196" s="218" t="s">
        <v>1073</v>
      </c>
      <c r="O196" s="890" t="str">
        <f>IF(G196=0,"",+'Factors emissió OCCC'!$O$22)</f>
        <v/>
      </c>
      <c r="P196" s="600" t="str">
        <f t="shared" si="23"/>
        <v>0,00000</v>
      </c>
      <c r="Q196" s="350" t="s">
        <v>1073</v>
      </c>
      <c r="R196" s="122"/>
      <c r="S196" s="134"/>
      <c r="T196" s="141"/>
      <c r="U196" s="134"/>
      <c r="V196" s="134"/>
    </row>
    <row r="197" spans="2:22" ht="21" customHeight="1" x14ac:dyDescent="0.25">
      <c r="B197" s="120"/>
      <c r="C197" s="1464"/>
      <c r="D197" s="1470"/>
      <c r="E197" s="839" t="s">
        <v>106</v>
      </c>
      <c r="F197" s="839" t="s">
        <v>103</v>
      </c>
      <c r="G197" s="682"/>
      <c r="H197" s="140"/>
      <c r="I197" s="139" t="str">
        <f>IF(G197=0,"",+'Factors emissió OCCC'!$D$19*(1-(IF(H197="",0.05,H197))))</f>
        <v/>
      </c>
      <c r="J197" s="600" t="str">
        <f t="shared" si="24"/>
        <v>0,00000</v>
      </c>
      <c r="K197" s="218" t="s">
        <v>1073</v>
      </c>
      <c r="L197" s="890" t="str">
        <f>IF(G197=0,"",+'Factors emissió OCCC'!$M$25)</f>
        <v/>
      </c>
      <c r="M197" s="600" t="str">
        <f t="shared" si="22"/>
        <v>0,00000</v>
      </c>
      <c r="N197" s="218" t="s">
        <v>1073</v>
      </c>
      <c r="O197" s="890" t="str">
        <f>IF(G197=0,"",+'Factors emissió OCCC'!$O$25)</f>
        <v/>
      </c>
      <c r="P197" s="600" t="str">
        <f t="shared" si="23"/>
        <v>0,00000</v>
      </c>
      <c r="Q197" s="350" t="s">
        <v>1073</v>
      </c>
      <c r="R197" s="122"/>
      <c r="S197" s="134"/>
      <c r="T197" s="141"/>
      <c r="U197" s="134"/>
      <c r="V197" s="134"/>
    </row>
    <row r="198" spans="2:22" ht="21" customHeight="1" x14ac:dyDescent="0.25">
      <c r="B198" s="120"/>
      <c r="C198" s="1464"/>
      <c r="D198" s="1470"/>
      <c r="E198" s="839" t="s">
        <v>107</v>
      </c>
      <c r="F198" s="839" t="s">
        <v>103</v>
      </c>
      <c r="G198" s="682"/>
      <c r="H198" s="140"/>
      <c r="I198" s="139" t="str">
        <f>IF(G198=0,"",+'Factors emissió OCCC'!$D$19*(1-(IF(H198="",0.05,H198))))</f>
        <v/>
      </c>
      <c r="J198" s="600" t="str">
        <f t="shared" si="24"/>
        <v>0,00000</v>
      </c>
      <c r="K198" s="218" t="s">
        <v>1073</v>
      </c>
      <c r="L198" s="890" t="str">
        <f>IF(G198=0,"",+'Factors emissió OCCC'!$M$18)</f>
        <v/>
      </c>
      <c r="M198" s="600" t="str">
        <f t="shared" si="22"/>
        <v>0,00000</v>
      </c>
      <c r="N198" s="218" t="s">
        <v>1073</v>
      </c>
      <c r="O198" s="890" t="str">
        <f>IF(G198=0,"",+'Factors emissió OCCC'!$O$18)</f>
        <v/>
      </c>
      <c r="P198" s="600" t="str">
        <f t="shared" si="23"/>
        <v>0,00000</v>
      </c>
      <c r="Q198" s="350" t="s">
        <v>1073</v>
      </c>
      <c r="R198" s="122"/>
      <c r="S198" s="134"/>
      <c r="T198" s="141"/>
      <c r="U198" s="134"/>
      <c r="V198" s="134"/>
    </row>
    <row r="199" spans="2:22" ht="21" customHeight="1" x14ac:dyDescent="0.25">
      <c r="B199" s="120"/>
      <c r="C199" s="1464"/>
      <c r="D199" s="1470" t="s">
        <v>1677</v>
      </c>
      <c r="E199" s="839" t="s">
        <v>102</v>
      </c>
      <c r="F199" s="839" t="s">
        <v>103</v>
      </c>
      <c r="G199" s="682"/>
      <c r="H199" s="140"/>
      <c r="I199" s="139" t="str">
        <f>IF(G199=0,"",+'Factors emissió OCCC'!$D$20*(1-(IF(H199="",0.3,H199))))</f>
        <v/>
      </c>
      <c r="J199" s="600" t="str">
        <f t="shared" si="24"/>
        <v>0,00000</v>
      </c>
      <c r="K199" s="218" t="s">
        <v>1073</v>
      </c>
      <c r="L199" s="890" t="str">
        <f>IF(G199=0,"",+'Factors emissió OCCC'!$M$19)</f>
        <v/>
      </c>
      <c r="M199" s="600" t="str">
        <f t="shared" si="22"/>
        <v>0,00000</v>
      </c>
      <c r="N199" s="218" t="s">
        <v>1073</v>
      </c>
      <c r="O199" s="890" t="str">
        <f>IF(G199=0,"",+'Factors emissió OCCC'!$O$19)</f>
        <v/>
      </c>
      <c r="P199" s="600" t="str">
        <f t="shared" si="23"/>
        <v>0,00000</v>
      </c>
      <c r="Q199" s="350" t="s">
        <v>1073</v>
      </c>
      <c r="R199" s="122"/>
      <c r="S199" s="134"/>
      <c r="T199" s="141"/>
      <c r="U199" s="134"/>
      <c r="V199" s="134"/>
    </row>
    <row r="200" spans="2:22" ht="27.9" customHeight="1" x14ac:dyDescent="0.25">
      <c r="B200" s="120"/>
      <c r="C200" s="1464"/>
      <c r="D200" s="1470"/>
      <c r="E200" s="842" t="s">
        <v>104</v>
      </c>
      <c r="F200" s="839" t="s">
        <v>103</v>
      </c>
      <c r="G200" s="682"/>
      <c r="H200" s="140"/>
      <c r="I200" s="139" t="str">
        <f>IF(G200=0,"",+'Factors emissió OCCC'!$D$20*(1-(IF(H200="",0.3,H200))))</f>
        <v/>
      </c>
      <c r="J200" s="600" t="str">
        <f t="shared" si="24"/>
        <v>0,00000</v>
      </c>
      <c r="K200" s="218" t="s">
        <v>1073</v>
      </c>
      <c r="L200" s="890" t="str">
        <f>IF(G200=0,"",+'Factors emissió OCCC'!$M$23)</f>
        <v/>
      </c>
      <c r="M200" s="600" t="str">
        <f t="shared" si="22"/>
        <v>0,00000</v>
      </c>
      <c r="N200" s="218" t="s">
        <v>1073</v>
      </c>
      <c r="O200" s="890" t="str">
        <f>IF(G200=0,"",+'Factors emissió OCCC'!$O$23)</f>
        <v/>
      </c>
      <c r="P200" s="600" t="str">
        <f t="shared" si="23"/>
        <v>0,00000</v>
      </c>
      <c r="Q200" s="350" t="s">
        <v>1073</v>
      </c>
      <c r="R200" s="122"/>
      <c r="S200" s="134"/>
      <c r="T200" s="141"/>
      <c r="U200" s="134"/>
      <c r="V200" s="134"/>
    </row>
    <row r="201" spans="2:22" ht="21" customHeight="1" x14ac:dyDescent="0.25">
      <c r="B201" s="120"/>
      <c r="C201" s="1464"/>
      <c r="D201" s="1470"/>
      <c r="E201" s="839" t="s">
        <v>105</v>
      </c>
      <c r="F201" s="839" t="s">
        <v>103</v>
      </c>
      <c r="G201" s="682"/>
      <c r="H201" s="140"/>
      <c r="I201" s="139" t="str">
        <f>IF(G201=0,"",+'Factors emissió OCCC'!$D$20*(1-(IF(H201="",0.3,H201))))</f>
        <v/>
      </c>
      <c r="J201" s="600" t="str">
        <f t="shared" si="24"/>
        <v>0,00000</v>
      </c>
      <c r="K201" s="218" t="s">
        <v>1073</v>
      </c>
      <c r="L201" s="890" t="str">
        <f>IF(G201=0,"",+'Factors emissió OCCC'!$M$26)</f>
        <v/>
      </c>
      <c r="M201" s="600" t="str">
        <f t="shared" si="22"/>
        <v>0,00000</v>
      </c>
      <c r="N201" s="218" t="s">
        <v>1073</v>
      </c>
      <c r="O201" s="890" t="str">
        <f>IF(G201=0,"",+'Factors emissió OCCC'!$O$26)</f>
        <v/>
      </c>
      <c r="P201" s="600" t="str">
        <f t="shared" si="23"/>
        <v>0,00000</v>
      </c>
      <c r="Q201" s="350" t="s">
        <v>1073</v>
      </c>
      <c r="R201" s="122"/>
      <c r="S201" s="134"/>
      <c r="T201" s="141"/>
      <c r="U201" s="134"/>
      <c r="V201" s="134"/>
    </row>
    <row r="202" spans="2:22" ht="21" customHeight="1" x14ac:dyDescent="0.25">
      <c r="B202" s="120"/>
      <c r="C202" s="1464"/>
      <c r="D202" s="1470"/>
      <c r="E202" s="839" t="s">
        <v>107</v>
      </c>
      <c r="F202" s="839" t="s">
        <v>103</v>
      </c>
      <c r="G202" s="682"/>
      <c r="H202" s="140"/>
      <c r="I202" s="139" t="str">
        <f>IF(G202=0,"",+'Factors emissió OCCC'!$D$20*(1-(IF(H202="",0.3,H202))))</f>
        <v/>
      </c>
      <c r="J202" s="600" t="str">
        <f t="shared" si="24"/>
        <v>0,00000</v>
      </c>
      <c r="K202" s="218" t="s">
        <v>1073</v>
      </c>
      <c r="L202" s="890" t="str">
        <f>IF(G202=0,"",+'Factors emissió OCCC'!$M$19)</f>
        <v/>
      </c>
      <c r="M202" s="600" t="str">
        <f t="shared" si="22"/>
        <v>0,00000</v>
      </c>
      <c r="N202" s="218" t="s">
        <v>1073</v>
      </c>
      <c r="O202" s="890" t="str">
        <f>IF(G202=0,"",+'Factors emissió OCCC'!$O$19)</f>
        <v/>
      </c>
      <c r="P202" s="600" t="str">
        <f t="shared" si="23"/>
        <v>0,00000</v>
      </c>
      <c r="Q202" s="350" t="s">
        <v>1073</v>
      </c>
      <c r="R202" s="122"/>
      <c r="S202" s="134"/>
      <c r="T202" s="141"/>
      <c r="U202" s="134"/>
      <c r="V202" s="134"/>
    </row>
    <row r="203" spans="2:22" ht="21" customHeight="1" x14ac:dyDescent="0.25">
      <c r="B203" s="120"/>
      <c r="C203" s="1464"/>
      <c r="D203" s="1470" t="s">
        <v>111</v>
      </c>
      <c r="E203" s="839" t="s">
        <v>102</v>
      </c>
      <c r="F203" s="839" t="s">
        <v>103</v>
      </c>
      <c r="G203" s="682"/>
      <c r="H203" s="142"/>
      <c r="I203" s="139" t="str">
        <f>IF(G203=0,"",+'Factors emissió OCCC'!$D$22)</f>
        <v/>
      </c>
      <c r="J203" s="600" t="str">
        <f t="shared" si="24"/>
        <v>0,00000</v>
      </c>
      <c r="K203" s="218" t="s">
        <v>1073</v>
      </c>
      <c r="L203" s="890" t="str">
        <f>IF(G203=0,"",+'Factors emissió OCCC'!$M$20)</f>
        <v/>
      </c>
      <c r="M203" s="600" t="str">
        <f t="shared" si="22"/>
        <v>0,00000</v>
      </c>
      <c r="N203" s="218" t="s">
        <v>1073</v>
      </c>
      <c r="O203" s="890" t="str">
        <f>IF(G203=0,"",+'Factors emissió OCCC'!$O$20)</f>
        <v/>
      </c>
      <c r="P203" s="600" t="str">
        <f t="shared" si="23"/>
        <v>0,00000</v>
      </c>
      <c r="Q203" s="350" t="s">
        <v>1073</v>
      </c>
      <c r="R203" s="122"/>
      <c r="S203" s="134"/>
      <c r="T203" s="141"/>
      <c r="U203" s="134"/>
      <c r="V203" s="134"/>
    </row>
    <row r="204" spans="2:22" ht="27.9" customHeight="1" x14ac:dyDescent="0.25">
      <c r="B204" s="120"/>
      <c r="C204" s="1464"/>
      <c r="D204" s="1489"/>
      <c r="E204" s="842" t="s">
        <v>104</v>
      </c>
      <c r="F204" s="839" t="s">
        <v>103</v>
      </c>
      <c r="G204" s="682"/>
      <c r="H204" s="142"/>
      <c r="I204" s="139" t="str">
        <f>IF(G204=0,"",+'Factors emissió OCCC'!$D$22)</f>
        <v/>
      </c>
      <c r="J204" s="600" t="str">
        <f t="shared" si="24"/>
        <v>0,00000</v>
      </c>
      <c r="K204" s="218" t="s">
        <v>1073</v>
      </c>
      <c r="L204" s="891"/>
      <c r="M204" s="600" t="str">
        <f t="shared" si="22"/>
        <v>0,00000</v>
      </c>
      <c r="N204" s="241"/>
      <c r="O204" s="891"/>
      <c r="P204" s="600" t="str">
        <f t="shared" si="23"/>
        <v>0,00000</v>
      </c>
      <c r="Q204" s="340"/>
      <c r="R204" s="122"/>
      <c r="S204" s="134"/>
      <c r="T204" s="141"/>
      <c r="U204" s="134"/>
      <c r="V204" s="134"/>
    </row>
    <row r="205" spans="2:22" ht="21" customHeight="1" x14ac:dyDescent="0.25">
      <c r="B205" s="120"/>
      <c r="C205" s="1464"/>
      <c r="D205" s="1489"/>
      <c r="E205" s="839" t="s">
        <v>105</v>
      </c>
      <c r="F205" s="839" t="s">
        <v>103</v>
      </c>
      <c r="G205" s="682"/>
      <c r="H205" s="142"/>
      <c r="I205" s="139" t="str">
        <f>IF(G205=0,"",+'Factors emissió OCCC'!$D$22)</f>
        <v/>
      </c>
      <c r="J205" s="600" t="str">
        <f t="shared" si="24"/>
        <v>0,00000</v>
      </c>
      <c r="K205" s="218" t="s">
        <v>1073</v>
      </c>
      <c r="L205" s="891"/>
      <c r="M205" s="600" t="str">
        <f t="shared" si="22"/>
        <v>0,00000</v>
      </c>
      <c r="N205" s="241"/>
      <c r="O205" s="891"/>
      <c r="P205" s="600" t="str">
        <f t="shared" si="23"/>
        <v>0,00000</v>
      </c>
      <c r="Q205" s="340"/>
      <c r="R205" s="122"/>
      <c r="S205" s="134"/>
      <c r="T205" s="141"/>
      <c r="U205" s="134"/>
      <c r="V205" s="134"/>
    </row>
    <row r="206" spans="2:22" ht="21" customHeight="1" x14ac:dyDescent="0.25">
      <c r="B206" s="120"/>
      <c r="C206" s="1464"/>
      <c r="D206" s="1489"/>
      <c r="E206" s="839" t="s">
        <v>106</v>
      </c>
      <c r="F206" s="839" t="s">
        <v>103</v>
      </c>
      <c r="G206" s="682"/>
      <c r="H206" s="142"/>
      <c r="I206" s="139" t="str">
        <f>IF(G206=0,"",+'Factors emissió OCCC'!$D$22)</f>
        <v/>
      </c>
      <c r="J206" s="600" t="str">
        <f t="shared" si="24"/>
        <v>0,00000</v>
      </c>
      <c r="K206" s="218" t="s">
        <v>1073</v>
      </c>
      <c r="L206" s="891"/>
      <c r="M206" s="600" t="str">
        <f t="shared" si="22"/>
        <v>0,00000</v>
      </c>
      <c r="N206" s="241"/>
      <c r="O206" s="891"/>
      <c r="P206" s="600" t="str">
        <f t="shared" si="23"/>
        <v>0,00000</v>
      </c>
      <c r="Q206" s="340"/>
      <c r="R206" s="122"/>
      <c r="S206" s="134"/>
      <c r="T206" s="141"/>
      <c r="U206" s="134"/>
      <c r="V206" s="134"/>
    </row>
    <row r="207" spans="2:22" ht="21" customHeight="1" x14ac:dyDescent="0.25">
      <c r="B207" s="120"/>
      <c r="C207" s="1464"/>
      <c r="D207" s="1489"/>
      <c r="E207" s="839" t="s">
        <v>107</v>
      </c>
      <c r="F207" s="839" t="s">
        <v>103</v>
      </c>
      <c r="G207" s="682"/>
      <c r="H207" s="142"/>
      <c r="I207" s="139" t="str">
        <f>IF(G207=0,"",+'Factors emissió OCCC'!$D$22)</f>
        <v/>
      </c>
      <c r="J207" s="600" t="str">
        <f t="shared" si="24"/>
        <v>0,00000</v>
      </c>
      <c r="K207" s="218" t="s">
        <v>1073</v>
      </c>
      <c r="L207" s="890" t="str">
        <f>IF(G207=0,"",+'Factors emissió OCCC'!$M$20)</f>
        <v/>
      </c>
      <c r="M207" s="600" t="str">
        <f t="shared" si="22"/>
        <v>0,00000</v>
      </c>
      <c r="N207" s="218" t="s">
        <v>1073</v>
      </c>
      <c r="O207" s="890" t="str">
        <f>IF(G207=0,"",+'Factors emissió OCCC'!$O$20)</f>
        <v/>
      </c>
      <c r="P207" s="600" t="str">
        <f t="shared" si="23"/>
        <v>0,00000</v>
      </c>
      <c r="Q207" s="350" t="s">
        <v>1073</v>
      </c>
      <c r="R207" s="122"/>
      <c r="S207" s="134"/>
      <c r="T207" s="141"/>
      <c r="U207" s="134"/>
      <c r="V207" s="134"/>
    </row>
    <row r="208" spans="2:22" ht="51.75" customHeight="1" x14ac:dyDescent="0.25">
      <c r="B208" s="120"/>
      <c r="C208" s="1464"/>
      <c r="D208" s="1489"/>
      <c r="E208" s="842" t="s">
        <v>108</v>
      </c>
      <c r="F208" s="839" t="s">
        <v>103</v>
      </c>
      <c r="G208" s="682"/>
      <c r="H208" s="142"/>
      <c r="I208" s="139" t="str">
        <f>IF(G208=0,"",+'Factors emissió OCCC'!$D$22)</f>
        <v/>
      </c>
      <c r="J208" s="600" t="str">
        <f t="shared" si="24"/>
        <v>0,00000</v>
      </c>
      <c r="K208" s="218" t="s">
        <v>1073</v>
      </c>
      <c r="L208" s="891"/>
      <c r="M208" s="600" t="str">
        <f t="shared" si="22"/>
        <v>0,00000</v>
      </c>
      <c r="N208" s="241"/>
      <c r="O208" s="891"/>
      <c r="P208" s="600" t="str">
        <f t="shared" si="23"/>
        <v>0,00000</v>
      </c>
      <c r="Q208" s="340"/>
      <c r="R208" s="122"/>
      <c r="S208" s="134"/>
      <c r="T208" s="141"/>
      <c r="U208" s="134"/>
      <c r="V208" s="134"/>
    </row>
    <row r="209" spans="2:22" ht="21" customHeight="1" x14ac:dyDescent="0.25">
      <c r="B209" s="120"/>
      <c r="C209" s="1464"/>
      <c r="D209" s="1470" t="s">
        <v>112</v>
      </c>
      <c r="E209" s="839" t="s">
        <v>102</v>
      </c>
      <c r="F209" s="143" t="s">
        <v>192</v>
      </c>
      <c r="G209" s="682"/>
      <c r="H209" s="142"/>
      <c r="I209" s="139" t="str">
        <f>IF(G209=0,"",+'Factors emissió OCCC'!$D$23)</f>
        <v/>
      </c>
      <c r="J209" s="600" t="str">
        <f>IF(G209=0,"0,00000",(G209*I209)/1000)</f>
        <v>0,00000</v>
      </c>
      <c r="K209" s="218" t="s">
        <v>1073</v>
      </c>
      <c r="L209" s="891"/>
      <c r="M209" s="600" t="str">
        <f t="shared" si="22"/>
        <v>0,00000</v>
      </c>
      <c r="N209" s="241"/>
      <c r="O209" s="891"/>
      <c r="P209" s="600" t="str">
        <f t="shared" si="23"/>
        <v>0,00000</v>
      </c>
      <c r="Q209" s="340"/>
      <c r="R209" s="122"/>
      <c r="S209" s="134"/>
      <c r="T209" s="141"/>
      <c r="U209" s="134"/>
      <c r="V209" s="134"/>
    </row>
    <row r="210" spans="2:22" ht="28.5" customHeight="1" x14ac:dyDescent="0.25">
      <c r="B210" s="120"/>
      <c r="C210" s="1464"/>
      <c r="D210" s="1489"/>
      <c r="E210" s="842" t="s">
        <v>104</v>
      </c>
      <c r="F210" s="143" t="s">
        <v>192</v>
      </c>
      <c r="G210" s="682"/>
      <c r="H210" s="142"/>
      <c r="I210" s="139" t="str">
        <f>IF(G210=0,"",+'Factors emissió OCCC'!$D$23)</f>
        <v/>
      </c>
      <c r="J210" s="600" t="str">
        <f t="shared" ref="J210:J216" si="25">IF(G210=0,"0,00000",(G210*I210)/1000)</f>
        <v>0,00000</v>
      </c>
      <c r="K210" s="218" t="s">
        <v>1073</v>
      </c>
      <c r="L210" s="891"/>
      <c r="M210" s="600" t="str">
        <f t="shared" si="22"/>
        <v>0,00000</v>
      </c>
      <c r="N210" s="241"/>
      <c r="O210" s="891"/>
      <c r="P210" s="600" t="str">
        <f t="shared" si="23"/>
        <v>0,00000</v>
      </c>
      <c r="Q210" s="340"/>
      <c r="R210" s="122"/>
      <c r="S210" s="134"/>
      <c r="T210" s="141"/>
      <c r="U210" s="134"/>
      <c r="V210" s="134"/>
    </row>
    <row r="211" spans="2:22" ht="21" customHeight="1" x14ac:dyDescent="0.25">
      <c r="B211" s="120"/>
      <c r="C211" s="1464"/>
      <c r="D211" s="1489"/>
      <c r="E211" s="839" t="s">
        <v>105</v>
      </c>
      <c r="F211" s="143" t="s">
        <v>192</v>
      </c>
      <c r="G211" s="682"/>
      <c r="H211" s="142"/>
      <c r="I211" s="139" t="str">
        <f>IF(G211=0,"",+'Factors emissió OCCC'!$D$23)</f>
        <v/>
      </c>
      <c r="J211" s="600" t="str">
        <f t="shared" si="25"/>
        <v>0,00000</v>
      </c>
      <c r="K211" s="218" t="s">
        <v>1073</v>
      </c>
      <c r="L211" s="891"/>
      <c r="M211" s="600" t="str">
        <f t="shared" si="22"/>
        <v>0,00000</v>
      </c>
      <c r="N211" s="241"/>
      <c r="O211" s="891"/>
      <c r="P211" s="600" t="str">
        <f t="shared" si="23"/>
        <v>0,00000</v>
      </c>
      <c r="Q211" s="340"/>
      <c r="R211" s="122"/>
      <c r="S211" s="134"/>
      <c r="T211" s="141"/>
      <c r="U211" s="134"/>
      <c r="V211" s="134"/>
    </row>
    <row r="212" spans="2:22" ht="21" customHeight="1" x14ac:dyDescent="0.25">
      <c r="B212" s="120"/>
      <c r="C212" s="1464"/>
      <c r="D212" s="1489"/>
      <c r="E212" s="839" t="s">
        <v>107</v>
      </c>
      <c r="F212" s="143" t="s">
        <v>192</v>
      </c>
      <c r="G212" s="682"/>
      <c r="H212" s="142"/>
      <c r="I212" s="139" t="str">
        <f>IF(G212=0,"",+'Factors emissió OCCC'!$D$23)</f>
        <v/>
      </c>
      <c r="J212" s="600" t="str">
        <f t="shared" si="25"/>
        <v>0,00000</v>
      </c>
      <c r="K212" s="218" t="s">
        <v>1073</v>
      </c>
      <c r="L212" s="891"/>
      <c r="M212" s="600" t="str">
        <f t="shared" si="22"/>
        <v>0,00000</v>
      </c>
      <c r="N212" s="241"/>
      <c r="O212" s="891"/>
      <c r="P212" s="600" t="str">
        <f t="shared" si="23"/>
        <v>0,00000</v>
      </c>
      <c r="Q212" s="340"/>
      <c r="R212" s="122"/>
      <c r="S212" s="134"/>
      <c r="T212" s="141"/>
      <c r="U212" s="134"/>
      <c r="V212" s="134"/>
    </row>
    <row r="213" spans="2:22" ht="21" customHeight="1" x14ac:dyDescent="0.25">
      <c r="B213" s="120"/>
      <c r="C213" s="1464"/>
      <c r="D213" s="1470" t="s">
        <v>1125</v>
      </c>
      <c r="E213" s="839" t="s">
        <v>102</v>
      </c>
      <c r="F213" s="839" t="s">
        <v>103</v>
      </c>
      <c r="G213" s="682"/>
      <c r="H213" s="142"/>
      <c r="I213" s="139" t="str">
        <f>IF(G213=0,"",+'Factors emissió OCCC'!$D$16)</f>
        <v/>
      </c>
      <c r="J213" s="600" t="str">
        <f t="shared" si="25"/>
        <v>0,00000</v>
      </c>
      <c r="K213" s="218" t="s">
        <v>1073</v>
      </c>
      <c r="L213" s="890" t="str">
        <f>IF(G213=0,"",+'Factors emissió OCCC'!$M$17)</f>
        <v/>
      </c>
      <c r="M213" s="600" t="str">
        <f t="shared" si="22"/>
        <v>0,00000</v>
      </c>
      <c r="N213" s="218" t="s">
        <v>1073</v>
      </c>
      <c r="O213" s="890" t="str">
        <f>IF(G213=0,"",+'Factors emissió OCCC'!$O$17)</f>
        <v/>
      </c>
      <c r="P213" s="600" t="str">
        <f t="shared" si="23"/>
        <v>0,00000</v>
      </c>
      <c r="Q213" s="350" t="s">
        <v>1073</v>
      </c>
      <c r="R213" s="122"/>
      <c r="S213" s="134"/>
      <c r="T213" s="141"/>
      <c r="U213" s="134"/>
      <c r="V213" s="134"/>
    </row>
    <row r="214" spans="2:22" ht="27.9" customHeight="1" x14ac:dyDescent="0.25">
      <c r="B214" s="120"/>
      <c r="C214" s="1464"/>
      <c r="D214" s="1470"/>
      <c r="E214" s="842" t="s">
        <v>104</v>
      </c>
      <c r="F214" s="839" t="s">
        <v>103</v>
      </c>
      <c r="G214" s="682"/>
      <c r="H214" s="142"/>
      <c r="I214" s="139" t="str">
        <f>IF(G214=0,"",+'Factors emissió OCCC'!$D$16)</f>
        <v/>
      </c>
      <c r="J214" s="600" t="str">
        <f t="shared" si="25"/>
        <v>0,00000</v>
      </c>
      <c r="K214" s="218" t="s">
        <v>1073</v>
      </c>
      <c r="L214" s="890" t="str">
        <f>IF(G214=0,"",+'Factors emissió OCCC'!$M$21)</f>
        <v/>
      </c>
      <c r="M214" s="600" t="str">
        <f t="shared" si="22"/>
        <v>0,00000</v>
      </c>
      <c r="N214" s="218" t="s">
        <v>1073</v>
      </c>
      <c r="O214" s="890" t="str">
        <f>IF(G214=0,"",+'Factors emissió OCCC'!$O$21)</f>
        <v/>
      </c>
      <c r="P214" s="600" t="str">
        <f t="shared" si="23"/>
        <v>0,00000</v>
      </c>
      <c r="Q214" s="350" t="s">
        <v>1073</v>
      </c>
      <c r="R214" s="122"/>
      <c r="S214" s="134"/>
      <c r="T214" s="141"/>
      <c r="U214" s="134"/>
      <c r="V214" s="134"/>
    </row>
    <row r="215" spans="2:22" ht="21" customHeight="1" x14ac:dyDescent="0.25">
      <c r="B215" s="120"/>
      <c r="C215" s="1464"/>
      <c r="D215" s="1470"/>
      <c r="E215" s="839" t="s">
        <v>106</v>
      </c>
      <c r="F215" s="839" t="s">
        <v>103</v>
      </c>
      <c r="G215" s="682"/>
      <c r="H215" s="142"/>
      <c r="I215" s="139" t="str">
        <f>IF(G215=0,"",+'Factors emissió OCCC'!$D$16)</f>
        <v/>
      </c>
      <c r="J215" s="600" t="str">
        <f t="shared" si="25"/>
        <v>0,00000</v>
      </c>
      <c r="K215" s="218" t="s">
        <v>1073</v>
      </c>
      <c r="L215" s="890" t="str">
        <f>IF(G215=0,"",+'Factors emissió OCCC'!$M$24)</f>
        <v/>
      </c>
      <c r="M215" s="600" t="str">
        <f t="shared" si="22"/>
        <v>0,00000</v>
      </c>
      <c r="N215" s="218" t="s">
        <v>1073</v>
      </c>
      <c r="O215" s="890" t="str">
        <f>IF(G215=0,"",+'Factors emissió OCCC'!$O$24)</f>
        <v/>
      </c>
      <c r="P215" s="600" t="str">
        <f t="shared" si="23"/>
        <v>0,00000</v>
      </c>
      <c r="Q215" s="350" t="s">
        <v>1073</v>
      </c>
      <c r="R215" s="122"/>
      <c r="S215" s="134"/>
      <c r="T215" s="141"/>
      <c r="U215" s="134"/>
      <c r="V215" s="134"/>
    </row>
    <row r="216" spans="2:22" ht="21" customHeight="1" thickBot="1" x14ac:dyDescent="0.3">
      <c r="B216" s="120"/>
      <c r="C216" s="1488"/>
      <c r="D216" s="1490"/>
      <c r="E216" s="844" t="s">
        <v>107</v>
      </c>
      <c r="F216" s="844" t="s">
        <v>103</v>
      </c>
      <c r="G216" s="682"/>
      <c r="H216" s="860"/>
      <c r="I216" s="858" t="str">
        <f>IF(G216=0,"",+'Factors emissió OCCC'!$D$16)</f>
        <v/>
      </c>
      <c r="J216" s="608" t="str">
        <f t="shared" si="25"/>
        <v>0,00000</v>
      </c>
      <c r="K216" s="244" t="s">
        <v>1073</v>
      </c>
      <c r="L216" s="892" t="str">
        <f>IF(G216=0,"",+'Factors emissió OCCC'!$M$17)</f>
        <v/>
      </c>
      <c r="M216" s="608" t="str">
        <f t="shared" si="22"/>
        <v>0,00000</v>
      </c>
      <c r="N216" s="244" t="s">
        <v>1073</v>
      </c>
      <c r="O216" s="892" t="str">
        <f>IF(G216=0,"",+'Factors emissió OCCC'!$O$17)</f>
        <v/>
      </c>
      <c r="P216" s="608" t="str">
        <f t="shared" si="23"/>
        <v>0,00000</v>
      </c>
      <c r="Q216" s="609" t="s">
        <v>1073</v>
      </c>
      <c r="R216" s="122"/>
      <c r="S216" s="134"/>
      <c r="T216" s="141"/>
      <c r="U216" s="134"/>
      <c r="V216" s="134"/>
    </row>
    <row r="217" spans="2:22" ht="30" customHeight="1" x14ac:dyDescent="0.25">
      <c r="B217" s="120"/>
      <c r="C217" s="1485" t="s">
        <v>115</v>
      </c>
      <c r="D217" s="1486"/>
      <c r="E217" s="1486"/>
      <c r="F217" s="1486"/>
      <c r="G217" s="1486"/>
      <c r="H217" s="1486"/>
      <c r="I217" s="1486"/>
      <c r="J217" s="1486"/>
      <c r="K217" s="1486"/>
      <c r="L217" s="1486"/>
      <c r="M217" s="1486"/>
      <c r="N217" s="1486"/>
      <c r="O217" s="1486"/>
      <c r="P217" s="1486"/>
      <c r="Q217" s="1487"/>
      <c r="R217" s="122"/>
      <c r="S217" s="134"/>
      <c r="T217" s="141"/>
      <c r="U217" s="134"/>
      <c r="V217" s="134"/>
    </row>
    <row r="218" spans="2:22" ht="28.8" x14ac:dyDescent="0.25">
      <c r="B218" s="120"/>
      <c r="C218" s="1458" t="s">
        <v>97</v>
      </c>
      <c r="D218" s="1460" t="s">
        <v>116</v>
      </c>
      <c r="E218" s="1460"/>
      <c r="F218" s="861" t="s">
        <v>117</v>
      </c>
      <c r="G218" s="861" t="s">
        <v>1429</v>
      </c>
      <c r="H218" s="583" t="s">
        <v>984</v>
      </c>
      <c r="I218" s="583" t="s">
        <v>982</v>
      </c>
      <c r="J218" s="1475" t="s">
        <v>983</v>
      </c>
      <c r="K218" s="1475"/>
      <c r="L218" s="1421" t="s">
        <v>1070</v>
      </c>
      <c r="M218" s="1421"/>
      <c r="N218" s="1421"/>
      <c r="O218" s="1421" t="s">
        <v>1069</v>
      </c>
      <c r="P218" s="1421"/>
      <c r="Q218" s="1417"/>
      <c r="R218" s="122"/>
      <c r="S218" s="134"/>
      <c r="T218" s="147" t="s">
        <v>1736</v>
      </c>
      <c r="U218" s="134"/>
      <c r="V218" s="134"/>
    </row>
    <row r="219" spans="2:22" ht="47.1" customHeight="1" x14ac:dyDescent="0.25">
      <c r="B219" s="120"/>
      <c r="C219" s="1458"/>
      <c r="D219" s="1460"/>
      <c r="E219" s="1460"/>
      <c r="F219" s="861" t="s">
        <v>118</v>
      </c>
      <c r="G219" s="861" t="s">
        <v>1430</v>
      </c>
      <c r="H219" s="841" t="s">
        <v>119</v>
      </c>
      <c r="I219" s="841" t="s">
        <v>986</v>
      </c>
      <c r="J219" s="673" t="s">
        <v>1071</v>
      </c>
      <c r="K219" s="673" t="s">
        <v>1078</v>
      </c>
      <c r="L219" s="673" t="s">
        <v>1423</v>
      </c>
      <c r="M219" s="673" t="s">
        <v>1072</v>
      </c>
      <c r="N219" s="673" t="s">
        <v>1080</v>
      </c>
      <c r="O219" s="673" t="s">
        <v>1425</v>
      </c>
      <c r="P219" s="673" t="s">
        <v>1072</v>
      </c>
      <c r="Q219" s="838" t="s">
        <v>1079</v>
      </c>
      <c r="R219" s="122"/>
      <c r="S219" s="134"/>
      <c r="T219" s="141"/>
      <c r="U219" s="134"/>
      <c r="V219" s="134"/>
    </row>
    <row r="220" spans="2:22" ht="21" customHeight="1" x14ac:dyDescent="0.25">
      <c r="B220" s="120"/>
      <c r="C220" s="1463" t="s">
        <v>120</v>
      </c>
      <c r="D220" s="1470" t="s">
        <v>1124</v>
      </c>
      <c r="E220" s="839" t="s">
        <v>102</v>
      </c>
      <c r="F220" s="862"/>
      <c r="G220" s="863" t="str">
        <f>IF(F220=0,"0,00",F220/H220)</f>
        <v>0,00</v>
      </c>
      <c r="H220" s="144" t="str">
        <f>IF(F220=0,"",+'Factors emissió OCCC'!$F$16)</f>
        <v/>
      </c>
      <c r="I220" s="139" t="str">
        <f>IF(F220=0,"",+'Factors emissió OCCC'!$D$16)</f>
        <v/>
      </c>
      <c r="J220" s="600" t="str">
        <f t="shared" ref="J220:J231" si="26">IF(F220=0,"0,00000",(F220/H220*I220)/1000)</f>
        <v>0,00000</v>
      </c>
      <c r="K220" s="218" t="s">
        <v>1073</v>
      </c>
      <c r="L220" s="887">
        <f>IF(G220=0,"",+'Factors emissió OCCC'!$M$17)</f>
        <v>6.3200000000000001E-3</v>
      </c>
      <c r="M220" s="600">
        <f>IF(G220=0,"0,00000",(G220*L220)/1000)</f>
        <v>0</v>
      </c>
      <c r="N220" s="218" t="s">
        <v>1073</v>
      </c>
      <c r="O220" s="887">
        <f>IF(G220=0,"",+'Factors emissió OCCC'!$O$17)</f>
        <v>5.8999999999999999E-3</v>
      </c>
      <c r="P220" s="600">
        <f>IF(G220=0,"0,00000",(G220*O220)/1000)</f>
        <v>0</v>
      </c>
      <c r="Q220" s="350" t="s">
        <v>1073</v>
      </c>
      <c r="R220" s="122"/>
      <c r="S220" s="134"/>
      <c r="T220" s="141"/>
      <c r="U220" s="134"/>
      <c r="V220" s="134"/>
    </row>
    <row r="221" spans="2:22" ht="27.9" customHeight="1" x14ac:dyDescent="0.25">
      <c r="B221" s="120"/>
      <c r="C221" s="1463"/>
      <c r="D221" s="1470"/>
      <c r="E221" s="842" t="s">
        <v>104</v>
      </c>
      <c r="F221" s="862"/>
      <c r="G221" s="863" t="str">
        <f t="shared" ref="G221:G235" si="27">IF(F221=0,"0,00",F221/H221)</f>
        <v>0,00</v>
      </c>
      <c r="H221" s="144" t="str">
        <f>IF(F221=0,"",+'Factors emissió OCCC'!$F$16)</f>
        <v/>
      </c>
      <c r="I221" s="139" t="str">
        <f>IF(F221=0,"",+'Factors emissió OCCC'!$D$16)</f>
        <v/>
      </c>
      <c r="J221" s="600" t="str">
        <f t="shared" si="26"/>
        <v>0,00000</v>
      </c>
      <c r="K221" s="218" t="s">
        <v>1073</v>
      </c>
      <c r="L221" s="887">
        <f>IF(G221=0,"",+'Factors emissió OCCC'!$M$21)</f>
        <v>5.0699999999999999E-3</v>
      </c>
      <c r="M221" s="600">
        <f t="shared" ref="M221:M223" si="28">IF(G221=0,"0,00000",(G221*L221)/1000)</f>
        <v>0</v>
      </c>
      <c r="N221" s="218" t="s">
        <v>1073</v>
      </c>
      <c r="O221" s="887">
        <f>IF(G221=0,"",+'Factors emissió OCCC'!$O$21)</f>
        <v>5.7499999999999999E-3</v>
      </c>
      <c r="P221" s="600">
        <f t="shared" ref="P221:P223" si="29">IF(G221=0,"0,00000",(G221*O221)/1000)</f>
        <v>0</v>
      </c>
      <c r="Q221" s="350" t="s">
        <v>1073</v>
      </c>
      <c r="R221" s="122"/>
      <c r="S221" s="134"/>
      <c r="T221" s="141"/>
      <c r="U221" s="134"/>
      <c r="V221" s="134"/>
    </row>
    <row r="222" spans="2:22" ht="21" customHeight="1" x14ac:dyDescent="0.25">
      <c r="B222" s="120"/>
      <c r="C222" s="1463"/>
      <c r="D222" s="1470"/>
      <c r="E222" s="839" t="s">
        <v>106</v>
      </c>
      <c r="F222" s="862"/>
      <c r="G222" s="863" t="str">
        <f t="shared" si="27"/>
        <v>0,00</v>
      </c>
      <c r="H222" s="144" t="str">
        <f>IF(F222=0,"",+'Factors emissió OCCC'!$F$16)</f>
        <v/>
      </c>
      <c r="I222" s="139" t="str">
        <f>IF(F222=0,"",+'Factors emissió OCCC'!$D$16)</f>
        <v/>
      </c>
      <c r="J222" s="600" t="str">
        <f t="shared" si="26"/>
        <v>0,00000</v>
      </c>
      <c r="K222" s="218" t="s">
        <v>1073</v>
      </c>
      <c r="L222" s="887">
        <f>IF(G222=0,"",+'Factors emissió OCCC'!$M$24)</f>
        <v>5.289E-2</v>
      </c>
      <c r="M222" s="600">
        <f t="shared" si="28"/>
        <v>0</v>
      </c>
      <c r="N222" s="218" t="s">
        <v>1073</v>
      </c>
      <c r="O222" s="887">
        <f>IF(G222=0,"",+'Factors emissió OCCC'!$O$24)</f>
        <v>1.2789999999999999E-2</v>
      </c>
      <c r="P222" s="600">
        <f t="shared" si="29"/>
        <v>0</v>
      </c>
      <c r="Q222" s="350" t="s">
        <v>1073</v>
      </c>
      <c r="R222" s="122"/>
      <c r="S222" s="134"/>
      <c r="T222" s="141"/>
      <c r="U222" s="134"/>
      <c r="V222" s="134"/>
    </row>
    <row r="223" spans="2:22" ht="21" customHeight="1" x14ac:dyDescent="0.25">
      <c r="B223" s="120"/>
      <c r="C223" s="1463"/>
      <c r="D223" s="1470"/>
      <c r="E223" s="839" t="s">
        <v>107</v>
      </c>
      <c r="F223" s="862"/>
      <c r="G223" s="863" t="str">
        <f t="shared" si="27"/>
        <v>0,00</v>
      </c>
      <c r="H223" s="144" t="str">
        <f>IF(F223=0,"",+'Factors emissió OCCC'!$F$16)</f>
        <v/>
      </c>
      <c r="I223" s="139" t="str">
        <f>IF(F223=0,"",+'Factors emissió OCCC'!$D$16)</f>
        <v/>
      </c>
      <c r="J223" s="600" t="str">
        <f t="shared" si="26"/>
        <v>0,00000</v>
      </c>
      <c r="K223" s="218" t="s">
        <v>1073</v>
      </c>
      <c r="L223" s="887">
        <f>IF(G223=0,"",+'Factors emissió OCCC'!$M$17)</f>
        <v>6.3200000000000001E-3</v>
      </c>
      <c r="M223" s="600">
        <f t="shared" si="28"/>
        <v>0</v>
      </c>
      <c r="N223" s="218" t="s">
        <v>1073</v>
      </c>
      <c r="O223" s="887">
        <f>IF(G223=0,"",+'Factors emissió OCCC'!$O$17)</f>
        <v>5.8999999999999999E-3</v>
      </c>
      <c r="P223" s="600">
        <f t="shared" si="29"/>
        <v>0</v>
      </c>
      <c r="Q223" s="350" t="s">
        <v>1073</v>
      </c>
      <c r="R223" s="122"/>
      <c r="S223" s="134"/>
      <c r="T223" s="141"/>
      <c r="U223" s="134"/>
      <c r="V223" s="134"/>
    </row>
    <row r="224" spans="2:22" ht="21" customHeight="1" x14ac:dyDescent="0.25">
      <c r="B224" s="120"/>
      <c r="C224" s="1463"/>
      <c r="D224" s="1470" t="s">
        <v>121</v>
      </c>
      <c r="E224" s="839" t="s">
        <v>102</v>
      </c>
      <c r="F224" s="862"/>
      <c r="G224" s="863" t="str">
        <f t="shared" si="27"/>
        <v>0,00</v>
      </c>
      <c r="H224" s="144" t="str">
        <f>IF(F224=0,"",+'Factors emissió OCCC'!$F$17)</f>
        <v/>
      </c>
      <c r="I224" s="139" t="str">
        <f>IF(F224=0,"",+'Factors emissió OCCC'!$D$16)</f>
        <v/>
      </c>
      <c r="J224" s="600" t="str">
        <f t="shared" si="26"/>
        <v>0,00000</v>
      </c>
      <c r="K224" s="218" t="s">
        <v>1073</v>
      </c>
      <c r="L224" s="887">
        <f>IF(G224=0,"",+'Factors emissió OCCC'!$M$17)</f>
        <v>6.3200000000000001E-3</v>
      </c>
      <c r="M224" s="600">
        <f>IF(G224=0,"0,00000",(G224*L224)/1000)</f>
        <v>0</v>
      </c>
      <c r="N224" s="218" t="s">
        <v>1073</v>
      </c>
      <c r="O224" s="887">
        <f>IF(G224=0,"",+'Factors emissió OCCC'!$O$17)</f>
        <v>5.8999999999999999E-3</v>
      </c>
      <c r="P224" s="600">
        <f>IF(G224=0,"0,00000",(G224*O224)/1000)</f>
        <v>0</v>
      </c>
      <c r="Q224" s="350" t="s">
        <v>1073</v>
      </c>
      <c r="R224" s="122"/>
      <c r="S224" s="134"/>
      <c r="T224" s="141"/>
      <c r="U224" s="134"/>
      <c r="V224" s="134"/>
    </row>
    <row r="225" spans="2:22" ht="27.9" customHeight="1" x14ac:dyDescent="0.25">
      <c r="B225" s="120"/>
      <c r="C225" s="1463"/>
      <c r="D225" s="1470"/>
      <c r="E225" s="842" t="s">
        <v>104</v>
      </c>
      <c r="F225" s="862"/>
      <c r="G225" s="863" t="str">
        <f t="shared" si="27"/>
        <v>0,00</v>
      </c>
      <c r="H225" s="144" t="str">
        <f>IF(F225=0,"",+'Factors emissió OCCC'!$F$17)</f>
        <v/>
      </c>
      <c r="I225" s="139" t="str">
        <f>IF(F225=0,"",+'Factors emissió OCCC'!$D$16)</f>
        <v/>
      </c>
      <c r="J225" s="600" t="str">
        <f t="shared" si="26"/>
        <v>0,00000</v>
      </c>
      <c r="K225" s="218" t="s">
        <v>1073</v>
      </c>
      <c r="L225" s="887">
        <f>IF(G225=0,"",+'Factors emissió OCCC'!$M$21)</f>
        <v>5.0699999999999999E-3</v>
      </c>
      <c r="M225" s="600">
        <f t="shared" ref="M225:M235" si="30">IF(G225=0,"0,00000",(G225*L225)/1000)</f>
        <v>0</v>
      </c>
      <c r="N225" s="218" t="s">
        <v>1073</v>
      </c>
      <c r="O225" s="887">
        <f>IF(G225=0,"",+'Factors emissió OCCC'!$O$21)</f>
        <v>5.7499999999999999E-3</v>
      </c>
      <c r="P225" s="600">
        <f t="shared" ref="P225:P235" si="31">IF(G225=0,"0,00000",(G225*O225)/1000)</f>
        <v>0</v>
      </c>
      <c r="Q225" s="350" t="s">
        <v>1073</v>
      </c>
      <c r="R225" s="122"/>
      <c r="S225" s="134"/>
      <c r="T225" s="141"/>
      <c r="U225" s="134"/>
      <c r="V225" s="134"/>
    </row>
    <row r="226" spans="2:22" ht="21" customHeight="1" x14ac:dyDescent="0.25">
      <c r="B226" s="120"/>
      <c r="C226" s="1463"/>
      <c r="D226" s="1470"/>
      <c r="E226" s="839" t="s">
        <v>106</v>
      </c>
      <c r="F226" s="862"/>
      <c r="G226" s="863" t="str">
        <f t="shared" si="27"/>
        <v>0,00</v>
      </c>
      <c r="H226" s="144" t="str">
        <f>IF(F226=0,"",+'Factors emissió OCCC'!$F$17)</f>
        <v/>
      </c>
      <c r="I226" s="139" t="str">
        <f>IF(F226=0,"",+'Factors emissió OCCC'!$D$16)</f>
        <v/>
      </c>
      <c r="J226" s="600" t="str">
        <f t="shared" si="26"/>
        <v>0,00000</v>
      </c>
      <c r="K226" s="218" t="s">
        <v>1073</v>
      </c>
      <c r="L226" s="887">
        <f>IF(G226=0,"",+'Factors emissió OCCC'!$M$24)</f>
        <v>5.289E-2</v>
      </c>
      <c r="M226" s="600">
        <f t="shared" si="30"/>
        <v>0</v>
      </c>
      <c r="N226" s="218" t="s">
        <v>1073</v>
      </c>
      <c r="O226" s="887">
        <f>IF(G226=0,"",+'Factors emissió OCCC'!$O$24)</f>
        <v>1.2789999999999999E-2</v>
      </c>
      <c r="P226" s="600">
        <f t="shared" si="31"/>
        <v>0</v>
      </c>
      <c r="Q226" s="350" t="s">
        <v>1073</v>
      </c>
      <c r="R226" s="122"/>
      <c r="S226" s="134"/>
      <c r="T226" s="141"/>
      <c r="U226" s="134"/>
      <c r="V226" s="134"/>
    </row>
    <row r="227" spans="2:22" ht="21" customHeight="1" x14ac:dyDescent="0.25">
      <c r="B227" s="120"/>
      <c r="C227" s="1463"/>
      <c r="D227" s="1470"/>
      <c r="E227" s="839" t="s">
        <v>107</v>
      </c>
      <c r="F227" s="862"/>
      <c r="G227" s="863" t="str">
        <f t="shared" si="27"/>
        <v>0,00</v>
      </c>
      <c r="H227" s="144" t="str">
        <f>IF(F227=0,"",+'Factors emissió OCCC'!$F$17)</f>
        <v/>
      </c>
      <c r="I227" s="139" t="str">
        <f>IF(F227=0,"",+'Factors emissió OCCC'!$D$16)</f>
        <v/>
      </c>
      <c r="J227" s="600" t="str">
        <f t="shared" si="26"/>
        <v>0,00000</v>
      </c>
      <c r="K227" s="218" t="s">
        <v>1073</v>
      </c>
      <c r="L227" s="887">
        <f>IF(G227=0,"",+'Factors emissió OCCC'!$M$17)</f>
        <v>6.3200000000000001E-3</v>
      </c>
      <c r="M227" s="600">
        <f t="shared" si="30"/>
        <v>0</v>
      </c>
      <c r="N227" s="218" t="s">
        <v>1073</v>
      </c>
      <c r="O227" s="887">
        <f>IF(G227=0,"",+'Factors emissió OCCC'!$O$17)</f>
        <v>5.8999999999999999E-3</v>
      </c>
      <c r="P227" s="600">
        <f t="shared" si="31"/>
        <v>0</v>
      </c>
      <c r="Q227" s="350" t="s">
        <v>1073</v>
      </c>
      <c r="R227" s="122"/>
      <c r="S227" s="134"/>
      <c r="T227" s="141"/>
      <c r="U227" s="134"/>
      <c r="V227" s="134"/>
    </row>
    <row r="228" spans="2:22" ht="21" customHeight="1" x14ac:dyDescent="0.25">
      <c r="B228" s="120"/>
      <c r="C228" s="1463"/>
      <c r="D228" s="1470" t="s">
        <v>109</v>
      </c>
      <c r="E228" s="839" t="s">
        <v>102</v>
      </c>
      <c r="F228" s="862"/>
      <c r="G228" s="863" t="str">
        <f t="shared" si="27"/>
        <v>0,00</v>
      </c>
      <c r="H228" s="144" t="str">
        <f>IF(F228=0,"",+'Factors emissió OCCC'!$F$18)</f>
        <v/>
      </c>
      <c r="I228" s="139" t="str">
        <f>IF(F228=0,"",+'Factors emissió OCCC'!$D$18)</f>
        <v/>
      </c>
      <c r="J228" s="600" t="str">
        <f t="shared" si="26"/>
        <v>0,00000</v>
      </c>
      <c r="K228" s="218" t="s">
        <v>1073</v>
      </c>
      <c r="L228" s="887">
        <f>IF(G228=0,"",+'Factors emissió OCCC'!$M$19)</f>
        <v>1E-4</v>
      </c>
      <c r="M228" s="600">
        <f t="shared" si="30"/>
        <v>0</v>
      </c>
      <c r="N228" s="218" t="s">
        <v>1073</v>
      </c>
      <c r="O228" s="887">
        <f>IF(G228=0,"",+'Factors emissió OCCC'!$O$19)</f>
        <v>2.8729999999999999E-2</v>
      </c>
      <c r="P228" s="600">
        <f t="shared" si="31"/>
        <v>0</v>
      </c>
      <c r="Q228" s="350" t="s">
        <v>1073</v>
      </c>
      <c r="R228" s="122"/>
      <c r="S228" s="134"/>
      <c r="T228" s="141"/>
      <c r="U228" s="134"/>
      <c r="V228" s="134"/>
    </row>
    <row r="229" spans="2:22" ht="27.9" customHeight="1" collapsed="1" x14ac:dyDescent="0.25">
      <c r="B229" s="120"/>
      <c r="C229" s="1463"/>
      <c r="D229" s="1470"/>
      <c r="E229" s="842" t="s">
        <v>104</v>
      </c>
      <c r="F229" s="862"/>
      <c r="G229" s="863" t="str">
        <f t="shared" si="27"/>
        <v>0,00</v>
      </c>
      <c r="H229" s="144" t="str">
        <f>IF(F229=0,"",+'Factors emissió OCCC'!$F$18)</f>
        <v/>
      </c>
      <c r="I229" s="139" t="str">
        <f>IF(F229=0,"",+'Factors emissió OCCC'!$D$18)</f>
        <v/>
      </c>
      <c r="J229" s="600" t="str">
        <f t="shared" si="26"/>
        <v>0,00000</v>
      </c>
      <c r="K229" s="218" t="s">
        <v>1073</v>
      </c>
      <c r="L229" s="887">
        <f>IF(G229=0,"",+'Factors emissió OCCC'!$M$23)</f>
        <v>8.0000000000000007E-5</v>
      </c>
      <c r="M229" s="600">
        <f t="shared" si="30"/>
        <v>0</v>
      </c>
      <c r="N229" s="218" t="s">
        <v>1073</v>
      </c>
      <c r="O229" s="887">
        <f>IF(G229=0,"",+'Factors emissió OCCC'!$O$23)</f>
        <v>1.9359999999999999E-2</v>
      </c>
      <c r="P229" s="600">
        <f t="shared" si="31"/>
        <v>0</v>
      </c>
      <c r="Q229" s="350" t="s">
        <v>1073</v>
      </c>
      <c r="R229" s="122"/>
      <c r="S229" s="134"/>
      <c r="T229" s="141"/>
      <c r="U229" s="134"/>
      <c r="V229" s="134"/>
    </row>
    <row r="230" spans="2:22" ht="21" customHeight="1" x14ac:dyDescent="0.25">
      <c r="B230" s="120"/>
      <c r="C230" s="1463"/>
      <c r="D230" s="1470"/>
      <c r="E230" s="839" t="s">
        <v>105</v>
      </c>
      <c r="F230" s="862"/>
      <c r="G230" s="863" t="str">
        <f t="shared" si="27"/>
        <v>0,00</v>
      </c>
      <c r="H230" s="144" t="str">
        <f>IF(F230=0,"",+'Factors emissió OCCC'!$F$18)</f>
        <v/>
      </c>
      <c r="I230" s="139" t="str">
        <f>IF(F230=0,"",+'Factors emissió OCCC'!$D$18)</f>
        <v/>
      </c>
      <c r="J230" s="600" t="str">
        <f t="shared" si="26"/>
        <v>0,00000</v>
      </c>
      <c r="K230" s="218" t="s">
        <v>1073</v>
      </c>
      <c r="L230" s="887">
        <f>IF(G230=0,"",+'Factors emissió OCCC'!$M$26)</f>
        <v>1.17E-3</v>
      </c>
      <c r="M230" s="600">
        <f t="shared" si="30"/>
        <v>0</v>
      </c>
      <c r="N230" s="218" t="s">
        <v>1073</v>
      </c>
      <c r="O230" s="887">
        <f>IF(G230=0,"",+'Factors emissió OCCC'!$O$26)</f>
        <v>3.5229999999999997E-2</v>
      </c>
      <c r="P230" s="600">
        <f t="shared" si="31"/>
        <v>0</v>
      </c>
      <c r="Q230" s="350" t="s">
        <v>1073</v>
      </c>
      <c r="R230" s="122"/>
      <c r="S230" s="134"/>
      <c r="T230" s="141"/>
      <c r="U230" s="134"/>
      <c r="V230" s="134"/>
    </row>
    <row r="231" spans="2:22" ht="21" customHeight="1" x14ac:dyDescent="0.25">
      <c r="B231" s="120"/>
      <c r="C231" s="1463"/>
      <c r="D231" s="1470"/>
      <c r="E231" s="839" t="s">
        <v>107</v>
      </c>
      <c r="F231" s="862"/>
      <c r="G231" s="863" t="str">
        <f t="shared" si="27"/>
        <v>0,00</v>
      </c>
      <c r="H231" s="144" t="str">
        <f>IF(F231=0,"",+'Factors emissió OCCC'!$F$18)</f>
        <v/>
      </c>
      <c r="I231" s="139" t="str">
        <f>IF(F231=0,"",+'Factors emissió OCCC'!$D$18)</f>
        <v/>
      </c>
      <c r="J231" s="600" t="str">
        <f t="shared" si="26"/>
        <v>0,00000</v>
      </c>
      <c r="K231" s="218" t="s">
        <v>1073</v>
      </c>
      <c r="L231" s="887">
        <f>IF(G231=0,"",+'Factors emissió OCCC'!$M$19)</f>
        <v>1E-4</v>
      </c>
      <c r="M231" s="600">
        <f t="shared" si="30"/>
        <v>0</v>
      </c>
      <c r="N231" s="218" t="s">
        <v>1073</v>
      </c>
      <c r="O231" s="887">
        <f>IF(G231=0,"",+'Factors emissió OCCC'!$O$19)</f>
        <v>2.8729999999999999E-2</v>
      </c>
      <c r="P231" s="600">
        <f t="shared" si="31"/>
        <v>0</v>
      </c>
      <c r="Q231" s="350" t="s">
        <v>1073</v>
      </c>
      <c r="R231" s="122"/>
      <c r="S231" s="134"/>
      <c r="T231" s="141"/>
      <c r="U231" s="134"/>
      <c r="V231" s="134"/>
    </row>
    <row r="232" spans="2:22" ht="21" customHeight="1" x14ac:dyDescent="0.25">
      <c r="B232" s="120"/>
      <c r="C232" s="1463"/>
      <c r="D232" s="1470" t="s">
        <v>110</v>
      </c>
      <c r="E232" s="839" t="s">
        <v>102</v>
      </c>
      <c r="F232" s="862"/>
      <c r="G232" s="863" t="str">
        <f t="shared" si="27"/>
        <v>0,00</v>
      </c>
      <c r="H232" s="144" t="str">
        <f>IF(F232=0,"",+'Factors emissió OCCC'!$F$21)</f>
        <v/>
      </c>
      <c r="I232" s="139" t="str">
        <f>IF(F232=0,"",+'Factors emissió OCCC'!$D$21)</f>
        <v/>
      </c>
      <c r="J232" s="600" t="str">
        <f>IF(F232=0,"0,00000",(F232/H232*I232)/1000)</f>
        <v>0,00000</v>
      </c>
      <c r="K232" s="218" t="s">
        <v>1073</v>
      </c>
      <c r="L232" s="887">
        <f>IF(G232=0,"",+'Factors emissió OCCC'!$M$19)</f>
        <v>1E-4</v>
      </c>
      <c r="M232" s="600">
        <f t="shared" si="30"/>
        <v>0</v>
      </c>
      <c r="N232" s="218" t="s">
        <v>1073</v>
      </c>
      <c r="O232" s="887">
        <f>IF(G232=0,"",+'Factors emissió OCCC'!$O$19)</f>
        <v>2.8729999999999999E-2</v>
      </c>
      <c r="P232" s="600">
        <f t="shared" si="31"/>
        <v>0</v>
      </c>
      <c r="Q232" s="350" t="s">
        <v>1073</v>
      </c>
      <c r="R232" s="122"/>
      <c r="S232" s="134"/>
      <c r="T232" s="141"/>
      <c r="U232" s="134"/>
      <c r="V232" s="134"/>
    </row>
    <row r="233" spans="2:22" ht="27.9" customHeight="1" collapsed="1" x14ac:dyDescent="0.25">
      <c r="B233" s="120"/>
      <c r="C233" s="1463"/>
      <c r="D233" s="1470"/>
      <c r="E233" s="842" t="s">
        <v>104</v>
      </c>
      <c r="F233" s="862"/>
      <c r="G233" s="863" t="str">
        <f t="shared" si="27"/>
        <v>0,00</v>
      </c>
      <c r="H233" s="144" t="str">
        <f>IF(F233=0,"",+'Factors emissió OCCC'!$F$21)</f>
        <v/>
      </c>
      <c r="I233" s="139" t="str">
        <f>IF(F233=0,"",+'Factors emissió OCCC'!$D$21)</f>
        <v/>
      </c>
      <c r="J233" s="600" t="str">
        <f>IF(F233=0,"0,00000",(F233/H233*I233)/1000)</f>
        <v>0,00000</v>
      </c>
      <c r="K233" s="218" t="s">
        <v>1073</v>
      </c>
      <c r="L233" s="887">
        <f>IF(G233=0,"",+'Factors emissió OCCC'!$M$23)</f>
        <v>8.0000000000000007E-5</v>
      </c>
      <c r="M233" s="600">
        <f t="shared" si="30"/>
        <v>0</v>
      </c>
      <c r="N233" s="218" t="s">
        <v>1073</v>
      </c>
      <c r="O233" s="887">
        <f>IF(G233=0,"",+'Factors emissió OCCC'!$O$23)</f>
        <v>1.9359999999999999E-2</v>
      </c>
      <c r="P233" s="600">
        <f t="shared" si="31"/>
        <v>0</v>
      </c>
      <c r="Q233" s="350" t="s">
        <v>1073</v>
      </c>
      <c r="R233" s="122"/>
      <c r="S233" s="134"/>
      <c r="T233" s="141"/>
      <c r="U233" s="134"/>
      <c r="V233" s="134"/>
    </row>
    <row r="234" spans="2:22" ht="21" customHeight="1" x14ac:dyDescent="0.25">
      <c r="B234" s="120"/>
      <c r="C234" s="1463"/>
      <c r="D234" s="1470"/>
      <c r="E234" s="839" t="s">
        <v>105</v>
      </c>
      <c r="F234" s="862"/>
      <c r="G234" s="863" t="str">
        <f t="shared" si="27"/>
        <v>0,00</v>
      </c>
      <c r="H234" s="144" t="str">
        <f>IF(F234=0,"",+'Factors emissió OCCC'!$F$21)</f>
        <v/>
      </c>
      <c r="I234" s="139" t="str">
        <f>IF(F234=0,"",+'Factors emissió OCCC'!$D$21)</f>
        <v/>
      </c>
      <c r="J234" s="600" t="str">
        <f>IF(F234=0,"0,00000",(F234/H234*I234)/1000)</f>
        <v>0,00000</v>
      </c>
      <c r="K234" s="218" t="s">
        <v>1073</v>
      </c>
      <c r="L234" s="887">
        <f>IF(G234=0,"",+'Factors emissió OCCC'!$M$26)</f>
        <v>1.17E-3</v>
      </c>
      <c r="M234" s="600">
        <f t="shared" si="30"/>
        <v>0</v>
      </c>
      <c r="N234" s="218" t="s">
        <v>1073</v>
      </c>
      <c r="O234" s="887">
        <f>IF(G234=0,"",+'Factors emissió OCCC'!$O$26)</f>
        <v>3.5229999999999997E-2</v>
      </c>
      <c r="P234" s="600">
        <f t="shared" si="31"/>
        <v>0</v>
      </c>
      <c r="Q234" s="350" t="s">
        <v>1073</v>
      </c>
      <c r="R234" s="122"/>
      <c r="S234" s="134"/>
      <c r="T234" s="141"/>
      <c r="U234" s="134"/>
      <c r="V234" s="134"/>
    </row>
    <row r="235" spans="2:22" ht="21" customHeight="1" thickBot="1" x14ac:dyDescent="0.3">
      <c r="B235" s="120"/>
      <c r="C235" s="1469"/>
      <c r="D235" s="1471"/>
      <c r="E235" s="840" t="s">
        <v>107</v>
      </c>
      <c r="F235" s="864"/>
      <c r="G235" s="865" t="str">
        <f t="shared" si="27"/>
        <v>0,00</v>
      </c>
      <c r="H235" s="700" t="str">
        <f>IF(F235=0,"",+'Factors emissió OCCC'!$F$21)</f>
        <v/>
      </c>
      <c r="I235" s="150" t="str">
        <f>IF(F235=0,"",+'Factors emissió OCCC'!$D$21)</f>
        <v/>
      </c>
      <c r="J235" s="601" t="str">
        <f>IF(F235=0,"0,00000",(F235/H235*I235)/1000)</f>
        <v>0,00000</v>
      </c>
      <c r="K235" s="227" t="s">
        <v>1073</v>
      </c>
      <c r="L235" s="888">
        <f>IF(G235=0,"",+'Factors emissió OCCC'!$M$19)</f>
        <v>1E-4</v>
      </c>
      <c r="M235" s="601">
        <f t="shared" si="30"/>
        <v>0</v>
      </c>
      <c r="N235" s="227" t="s">
        <v>1073</v>
      </c>
      <c r="O235" s="888">
        <f>IF(G235=0,"",+'Factors emissió OCCC'!$O$19)</f>
        <v>2.8729999999999999E-2</v>
      </c>
      <c r="P235" s="601">
        <f t="shared" si="31"/>
        <v>0</v>
      </c>
      <c r="Q235" s="351" t="s">
        <v>1073</v>
      </c>
      <c r="R235" s="122"/>
      <c r="S235" s="134"/>
      <c r="T235" s="141"/>
      <c r="U235" s="134"/>
      <c r="V235" s="134"/>
    </row>
    <row r="236" spans="2:22" ht="30" customHeight="1" x14ac:dyDescent="0.25">
      <c r="B236" s="120"/>
      <c r="C236" s="1472" t="s">
        <v>1572</v>
      </c>
      <c r="D236" s="1473"/>
      <c r="E236" s="1473"/>
      <c r="F236" s="1473"/>
      <c r="G236" s="1473"/>
      <c r="H236" s="1473"/>
      <c r="I236" s="1473"/>
      <c r="J236" s="1473"/>
      <c r="K236" s="1474"/>
      <c r="L236" s="243"/>
      <c r="M236" s="243"/>
      <c r="N236" s="243"/>
      <c r="O236" s="243"/>
      <c r="P236" s="243"/>
      <c r="Q236" s="348"/>
      <c r="R236" s="122"/>
      <c r="S236" s="134"/>
      <c r="T236" s="1445" t="s">
        <v>1733</v>
      </c>
      <c r="U236" s="134"/>
      <c r="V236" s="134"/>
    </row>
    <row r="237" spans="2:22" ht="30" x14ac:dyDescent="0.25">
      <c r="B237" s="120"/>
      <c r="C237" s="1458" t="s">
        <v>97</v>
      </c>
      <c r="D237" s="1460" t="s">
        <v>116</v>
      </c>
      <c r="E237" s="1460"/>
      <c r="F237" s="1460" t="s">
        <v>1678</v>
      </c>
      <c r="G237" s="1460"/>
      <c r="H237" s="841" t="s">
        <v>988</v>
      </c>
      <c r="I237" s="583" t="s">
        <v>989</v>
      </c>
      <c r="J237" s="1475" t="s">
        <v>983</v>
      </c>
      <c r="K237" s="1476"/>
      <c r="L237" s="243"/>
      <c r="M237" s="243"/>
      <c r="N237" s="243"/>
      <c r="O237" s="243"/>
      <c r="P237" s="243"/>
      <c r="Q237" s="348"/>
      <c r="R237" s="122"/>
      <c r="S237" s="134"/>
      <c r="T237" s="1445"/>
      <c r="U237" s="134"/>
      <c r="V237" s="134"/>
    </row>
    <row r="238" spans="2:22" ht="42" x14ac:dyDescent="0.25">
      <c r="B238" s="120"/>
      <c r="C238" s="1458"/>
      <c r="D238" s="1460"/>
      <c r="E238" s="1460"/>
      <c r="F238" s="1460"/>
      <c r="G238" s="1460"/>
      <c r="H238" s="841" t="s">
        <v>122</v>
      </c>
      <c r="I238" s="841" t="s">
        <v>990</v>
      </c>
      <c r="J238" s="673" t="s">
        <v>1071</v>
      </c>
      <c r="K238" s="838" t="s">
        <v>1078</v>
      </c>
      <c r="L238" s="243"/>
      <c r="M238" s="243"/>
      <c r="N238" s="243"/>
      <c r="O238" s="243"/>
      <c r="P238" s="243"/>
      <c r="Q238" s="348"/>
      <c r="R238" s="122"/>
      <c r="S238" s="134"/>
      <c r="T238" s="145" t="s">
        <v>123</v>
      </c>
      <c r="U238" s="134"/>
      <c r="V238" s="134"/>
    </row>
    <row r="239" spans="2:22" ht="21" customHeight="1" x14ac:dyDescent="0.25">
      <c r="B239" s="120"/>
      <c r="C239" s="1463" t="s">
        <v>120</v>
      </c>
      <c r="D239" s="1446" t="s">
        <v>124</v>
      </c>
      <c r="E239" s="1446"/>
      <c r="F239" s="1447"/>
      <c r="G239" s="1447"/>
      <c r="H239" s="146"/>
      <c r="I239" s="146"/>
      <c r="J239" s="600" t="str">
        <f>IF(F239=0,"0,00000",+H239*I239/1000000)</f>
        <v>0,00000</v>
      </c>
      <c r="K239" s="350" t="s">
        <v>1073</v>
      </c>
      <c r="L239" s="243"/>
      <c r="M239" s="243"/>
      <c r="N239" s="243"/>
      <c r="O239" s="243"/>
      <c r="P239" s="243"/>
      <c r="Q239" s="348"/>
      <c r="R239" s="122"/>
      <c r="S239" s="134"/>
      <c r="T239" s="10"/>
      <c r="U239" s="134"/>
      <c r="V239" s="134"/>
    </row>
    <row r="240" spans="2:22" ht="21" customHeight="1" x14ac:dyDescent="0.25">
      <c r="B240" s="120"/>
      <c r="C240" s="1464"/>
      <c r="D240" s="1446" t="s">
        <v>125</v>
      </c>
      <c r="E240" s="1446"/>
      <c r="F240" s="1447"/>
      <c r="G240" s="1447"/>
      <c r="H240" s="146"/>
      <c r="I240" s="146"/>
      <c r="J240" s="600" t="str">
        <f t="shared" ref="J240:J268" si="32">IF(F240=0,"0,00000",+H240*I240/1000000)</f>
        <v>0,00000</v>
      </c>
      <c r="K240" s="350" t="s">
        <v>1073</v>
      </c>
      <c r="L240" s="243"/>
      <c r="M240" s="243"/>
      <c r="N240" s="243"/>
      <c r="O240" s="243"/>
      <c r="P240" s="243"/>
      <c r="Q240" s="348"/>
      <c r="R240" s="122"/>
      <c r="S240" s="134"/>
      <c r="T240" s="137" t="s">
        <v>126</v>
      </c>
      <c r="U240" s="134"/>
      <c r="V240" s="134"/>
    </row>
    <row r="241" spans="2:22" ht="21" customHeight="1" x14ac:dyDescent="0.25">
      <c r="B241" s="120"/>
      <c r="C241" s="1464"/>
      <c r="D241" s="1446" t="s">
        <v>127</v>
      </c>
      <c r="E241" s="1446"/>
      <c r="F241" s="1447"/>
      <c r="G241" s="1447"/>
      <c r="H241" s="146"/>
      <c r="I241" s="146"/>
      <c r="J241" s="600" t="str">
        <f t="shared" si="32"/>
        <v>0,00000</v>
      </c>
      <c r="K241" s="350" t="s">
        <v>1073</v>
      </c>
      <c r="L241" s="243"/>
      <c r="M241" s="243"/>
      <c r="N241" s="243"/>
      <c r="O241" s="243"/>
      <c r="P241" s="243"/>
      <c r="Q241" s="348"/>
      <c r="R241" s="122"/>
      <c r="S241" s="134"/>
      <c r="T241" s="147"/>
      <c r="U241" s="134"/>
      <c r="V241" s="134"/>
    </row>
    <row r="242" spans="2:22" ht="21" customHeight="1" x14ac:dyDescent="0.25">
      <c r="B242" s="120"/>
      <c r="C242" s="1464"/>
      <c r="D242" s="1446" t="s">
        <v>128</v>
      </c>
      <c r="E242" s="1446"/>
      <c r="F242" s="1447"/>
      <c r="G242" s="1447"/>
      <c r="H242" s="146"/>
      <c r="I242" s="146"/>
      <c r="J242" s="600" t="str">
        <f t="shared" si="32"/>
        <v>0,00000</v>
      </c>
      <c r="K242" s="350" t="s">
        <v>1073</v>
      </c>
      <c r="L242" s="243"/>
      <c r="M242" s="243"/>
      <c r="N242" s="243"/>
      <c r="O242" s="243"/>
      <c r="P242" s="243"/>
      <c r="Q242" s="348"/>
      <c r="R242" s="122"/>
      <c r="S242" s="134"/>
      <c r="T242" s="141"/>
      <c r="U242" s="134"/>
      <c r="V242" s="134"/>
    </row>
    <row r="243" spans="2:22" ht="21" customHeight="1" x14ac:dyDescent="0.25">
      <c r="B243" s="120"/>
      <c r="C243" s="1464"/>
      <c r="D243" s="1446" t="s">
        <v>129</v>
      </c>
      <c r="E243" s="1446"/>
      <c r="F243" s="1447"/>
      <c r="G243" s="1447"/>
      <c r="H243" s="146"/>
      <c r="I243" s="146"/>
      <c r="J243" s="600" t="str">
        <f t="shared" si="32"/>
        <v>0,00000</v>
      </c>
      <c r="K243" s="350" t="s">
        <v>1073</v>
      </c>
      <c r="L243" s="243"/>
      <c r="M243" s="243"/>
      <c r="N243" s="243"/>
      <c r="O243" s="243"/>
      <c r="P243" s="243"/>
      <c r="Q243" s="348"/>
      <c r="R243" s="122"/>
      <c r="S243" s="134"/>
      <c r="T243" s="1445" t="s">
        <v>1734</v>
      </c>
      <c r="U243" s="134"/>
      <c r="V243" s="134"/>
    </row>
    <row r="244" spans="2:22" ht="21" customHeight="1" outlineLevel="1" x14ac:dyDescent="0.25">
      <c r="B244" s="120"/>
      <c r="C244" s="1464"/>
      <c r="D244" s="1446" t="s">
        <v>130</v>
      </c>
      <c r="E244" s="1446"/>
      <c r="F244" s="1447"/>
      <c r="G244" s="1447"/>
      <c r="H244" s="146"/>
      <c r="I244" s="146"/>
      <c r="J244" s="600" t="str">
        <f t="shared" si="32"/>
        <v>0,00000</v>
      </c>
      <c r="K244" s="350" t="s">
        <v>1073</v>
      </c>
      <c r="L244" s="243"/>
      <c r="M244" s="243"/>
      <c r="N244" s="243"/>
      <c r="O244" s="243"/>
      <c r="P244" s="243"/>
      <c r="Q244" s="348"/>
      <c r="R244" s="122"/>
      <c r="T244" s="1445"/>
    </row>
    <row r="245" spans="2:22" ht="21" customHeight="1" outlineLevel="1" x14ac:dyDescent="0.25">
      <c r="B245" s="120"/>
      <c r="C245" s="1464"/>
      <c r="D245" s="1446" t="s">
        <v>131</v>
      </c>
      <c r="E245" s="1446"/>
      <c r="F245" s="1447"/>
      <c r="G245" s="1447"/>
      <c r="H245" s="146"/>
      <c r="I245" s="146"/>
      <c r="J245" s="600" t="str">
        <f t="shared" si="32"/>
        <v>0,00000</v>
      </c>
      <c r="K245" s="350" t="s">
        <v>1073</v>
      </c>
      <c r="L245" s="243"/>
      <c r="M245" s="243"/>
      <c r="N245" s="243"/>
      <c r="O245" s="243"/>
      <c r="P245" s="243"/>
      <c r="Q245" s="348"/>
      <c r="R245" s="122"/>
      <c r="T245" s="137" t="s">
        <v>132</v>
      </c>
    </row>
    <row r="246" spans="2:22" ht="21" customHeight="1" outlineLevel="1" x14ac:dyDescent="0.25">
      <c r="B246" s="120"/>
      <c r="C246" s="1464"/>
      <c r="D246" s="1446" t="s">
        <v>133</v>
      </c>
      <c r="E246" s="1446"/>
      <c r="F246" s="1447"/>
      <c r="G246" s="1447"/>
      <c r="H246" s="146"/>
      <c r="I246" s="146"/>
      <c r="J246" s="600" t="str">
        <f t="shared" si="32"/>
        <v>0,00000</v>
      </c>
      <c r="K246" s="350" t="s">
        <v>1073</v>
      </c>
      <c r="L246" s="243"/>
      <c r="M246" s="243"/>
      <c r="N246" s="243"/>
      <c r="O246" s="243"/>
      <c r="P246" s="243"/>
      <c r="Q246" s="348"/>
      <c r="R246" s="122"/>
      <c r="T246" s="137" t="s">
        <v>1573</v>
      </c>
    </row>
    <row r="247" spans="2:22" ht="21" customHeight="1" outlineLevel="1" x14ac:dyDescent="0.25">
      <c r="B247" s="120"/>
      <c r="C247" s="1464"/>
      <c r="D247" s="1446" t="s">
        <v>134</v>
      </c>
      <c r="E247" s="1446"/>
      <c r="F247" s="1447"/>
      <c r="G247" s="1447"/>
      <c r="H247" s="146"/>
      <c r="I247" s="146"/>
      <c r="J247" s="600" t="str">
        <f t="shared" si="32"/>
        <v>0,00000</v>
      </c>
      <c r="K247" s="350" t="s">
        <v>1073</v>
      </c>
      <c r="L247" s="243"/>
      <c r="M247" s="243"/>
      <c r="N247" s="243"/>
      <c r="O247" s="243"/>
      <c r="P247" s="243"/>
      <c r="Q247" s="348"/>
      <c r="R247" s="122"/>
      <c r="T247" s="141"/>
    </row>
    <row r="248" spans="2:22" ht="21" customHeight="1" outlineLevel="1" x14ac:dyDescent="0.25">
      <c r="B248" s="120"/>
      <c r="C248" s="1464"/>
      <c r="D248" s="1446" t="s">
        <v>135</v>
      </c>
      <c r="E248" s="1446"/>
      <c r="F248" s="1447"/>
      <c r="G248" s="1447"/>
      <c r="H248" s="146"/>
      <c r="I248" s="146"/>
      <c r="J248" s="600" t="str">
        <f t="shared" si="32"/>
        <v>0,00000</v>
      </c>
      <c r="K248" s="350" t="s">
        <v>1073</v>
      </c>
      <c r="L248" s="243"/>
      <c r="M248" s="243"/>
      <c r="N248" s="243"/>
      <c r="O248" s="243"/>
      <c r="P248" s="243"/>
      <c r="Q248" s="348"/>
      <c r="R248" s="122"/>
      <c r="T248" s="141"/>
    </row>
    <row r="249" spans="2:22" ht="21" customHeight="1" outlineLevel="1" x14ac:dyDescent="0.25">
      <c r="B249" s="120"/>
      <c r="C249" s="1464"/>
      <c r="D249" s="1446" t="s">
        <v>136</v>
      </c>
      <c r="E249" s="1446"/>
      <c r="F249" s="1447"/>
      <c r="G249" s="1447"/>
      <c r="H249" s="146"/>
      <c r="I249" s="146"/>
      <c r="J249" s="600" t="str">
        <f t="shared" si="32"/>
        <v>0,00000</v>
      </c>
      <c r="K249" s="350" t="s">
        <v>1073</v>
      </c>
      <c r="L249" s="243"/>
      <c r="M249" s="243"/>
      <c r="N249" s="243"/>
      <c r="O249" s="243"/>
      <c r="P249" s="243"/>
      <c r="Q249" s="348"/>
      <c r="R249" s="122"/>
      <c r="T249" s="141"/>
    </row>
    <row r="250" spans="2:22" ht="21" customHeight="1" outlineLevel="1" x14ac:dyDescent="0.25">
      <c r="B250" s="120"/>
      <c r="C250" s="1464"/>
      <c r="D250" s="1446" t="s">
        <v>137</v>
      </c>
      <c r="E250" s="1446"/>
      <c r="F250" s="1447"/>
      <c r="G250" s="1447"/>
      <c r="H250" s="146"/>
      <c r="I250" s="146"/>
      <c r="J250" s="600" t="str">
        <f t="shared" si="32"/>
        <v>0,00000</v>
      </c>
      <c r="K250" s="350" t="s">
        <v>1073</v>
      </c>
      <c r="L250" s="243"/>
      <c r="M250" s="243"/>
      <c r="N250" s="243"/>
      <c r="O250" s="243"/>
      <c r="P250" s="243"/>
      <c r="Q250" s="348"/>
      <c r="R250" s="122"/>
      <c r="T250" s="141"/>
    </row>
    <row r="251" spans="2:22" ht="21" customHeight="1" outlineLevel="1" x14ac:dyDescent="0.25">
      <c r="B251" s="120"/>
      <c r="C251" s="1464"/>
      <c r="D251" s="1446" t="s">
        <v>138</v>
      </c>
      <c r="E251" s="1446"/>
      <c r="F251" s="1447"/>
      <c r="G251" s="1447"/>
      <c r="H251" s="146"/>
      <c r="I251" s="146"/>
      <c r="J251" s="600" t="str">
        <f t="shared" si="32"/>
        <v>0,00000</v>
      </c>
      <c r="K251" s="350" t="s">
        <v>1073</v>
      </c>
      <c r="L251" s="243"/>
      <c r="M251" s="243"/>
      <c r="N251" s="243"/>
      <c r="O251" s="243"/>
      <c r="P251" s="243"/>
      <c r="Q251" s="348"/>
      <c r="R251" s="122"/>
      <c r="T251" s="141"/>
    </row>
    <row r="252" spans="2:22" ht="21" customHeight="1" outlineLevel="1" x14ac:dyDescent="0.25">
      <c r="B252" s="120"/>
      <c r="C252" s="1464"/>
      <c r="D252" s="1446" t="s">
        <v>139</v>
      </c>
      <c r="E252" s="1446"/>
      <c r="F252" s="1447"/>
      <c r="G252" s="1447"/>
      <c r="H252" s="146"/>
      <c r="I252" s="146"/>
      <c r="J252" s="600" t="str">
        <f t="shared" si="32"/>
        <v>0,00000</v>
      </c>
      <c r="K252" s="350" t="s">
        <v>1073</v>
      </c>
      <c r="L252" s="243"/>
      <c r="M252" s="243"/>
      <c r="N252" s="243"/>
      <c r="O252" s="243"/>
      <c r="P252" s="243"/>
      <c r="Q252" s="348"/>
      <c r="R252" s="122"/>
      <c r="T252" s="141"/>
    </row>
    <row r="253" spans="2:22" ht="21" customHeight="1" outlineLevel="1" x14ac:dyDescent="0.25">
      <c r="B253" s="120"/>
      <c r="C253" s="1464"/>
      <c r="D253" s="1446" t="s">
        <v>140</v>
      </c>
      <c r="E253" s="1446"/>
      <c r="F253" s="1447"/>
      <c r="G253" s="1447"/>
      <c r="H253" s="146"/>
      <c r="I253" s="146"/>
      <c r="J253" s="600" t="str">
        <f t="shared" si="32"/>
        <v>0,00000</v>
      </c>
      <c r="K253" s="350" t="s">
        <v>1073</v>
      </c>
      <c r="L253" s="243"/>
      <c r="M253" s="243"/>
      <c r="N253" s="243"/>
      <c r="O253" s="243"/>
      <c r="P253" s="243"/>
      <c r="Q253" s="348"/>
      <c r="R253" s="122"/>
      <c r="T253" s="141"/>
    </row>
    <row r="254" spans="2:22" ht="21" customHeight="1" outlineLevel="1" x14ac:dyDescent="0.25">
      <c r="B254" s="120"/>
      <c r="C254" s="1464"/>
      <c r="D254" s="1446" t="s">
        <v>141</v>
      </c>
      <c r="E254" s="1446"/>
      <c r="F254" s="1467"/>
      <c r="G254" s="1467"/>
      <c r="H254" s="146"/>
      <c r="I254" s="146"/>
      <c r="J254" s="600" t="str">
        <f t="shared" si="32"/>
        <v>0,00000</v>
      </c>
      <c r="K254" s="350" t="s">
        <v>1073</v>
      </c>
      <c r="L254" s="243"/>
      <c r="M254" s="243"/>
      <c r="N254" s="243"/>
      <c r="O254" s="243"/>
      <c r="P254" s="243"/>
      <c r="Q254" s="348"/>
      <c r="R254" s="122"/>
      <c r="T254" s="141"/>
    </row>
    <row r="255" spans="2:22" ht="21" customHeight="1" outlineLevel="1" x14ac:dyDescent="0.25">
      <c r="B255" s="120"/>
      <c r="C255" s="1464"/>
      <c r="D255" s="1446" t="s">
        <v>142</v>
      </c>
      <c r="E255" s="1466"/>
      <c r="F255" s="1447"/>
      <c r="G255" s="1447"/>
      <c r="H255" s="866"/>
      <c r="I255" s="146"/>
      <c r="J255" s="600" t="str">
        <f t="shared" si="32"/>
        <v>0,00000</v>
      </c>
      <c r="K255" s="350" t="s">
        <v>1073</v>
      </c>
      <c r="L255" s="243"/>
      <c r="M255" s="243"/>
      <c r="N255" s="243"/>
      <c r="O255" s="243"/>
      <c r="P255" s="243"/>
      <c r="Q255" s="348"/>
      <c r="R255" s="122"/>
      <c r="T255" s="141"/>
    </row>
    <row r="256" spans="2:22" ht="21" customHeight="1" outlineLevel="1" x14ac:dyDescent="0.25">
      <c r="B256" s="120"/>
      <c r="C256" s="1464"/>
      <c r="D256" s="1446" t="s">
        <v>143</v>
      </c>
      <c r="E256" s="1466"/>
      <c r="F256" s="1467"/>
      <c r="G256" s="1467"/>
      <c r="H256" s="866"/>
      <c r="I256" s="146"/>
      <c r="J256" s="600" t="str">
        <f t="shared" si="32"/>
        <v>0,00000</v>
      </c>
      <c r="K256" s="350" t="s">
        <v>1073</v>
      </c>
      <c r="L256" s="243"/>
      <c r="M256" s="243"/>
      <c r="N256" s="243"/>
      <c r="O256" s="243"/>
      <c r="P256" s="243"/>
      <c r="Q256" s="348"/>
      <c r="R256" s="122"/>
      <c r="T256" s="141"/>
    </row>
    <row r="257" spans="2:22" ht="21" customHeight="1" outlineLevel="1" x14ac:dyDescent="0.25">
      <c r="B257" s="120"/>
      <c r="C257" s="1464"/>
      <c r="D257" s="1446" t="s">
        <v>144</v>
      </c>
      <c r="E257" s="1466"/>
      <c r="F257" s="1447"/>
      <c r="G257" s="1447"/>
      <c r="H257" s="866"/>
      <c r="I257" s="146"/>
      <c r="J257" s="600" t="str">
        <f t="shared" si="32"/>
        <v>0,00000</v>
      </c>
      <c r="K257" s="350" t="s">
        <v>1073</v>
      </c>
      <c r="L257" s="243"/>
      <c r="M257" s="243"/>
      <c r="N257" s="243"/>
      <c r="O257" s="243"/>
      <c r="P257" s="243"/>
      <c r="Q257" s="348"/>
      <c r="R257" s="122"/>
      <c r="T257" s="141"/>
    </row>
    <row r="258" spans="2:22" ht="21" customHeight="1" outlineLevel="1" x14ac:dyDescent="0.25">
      <c r="B258" s="120"/>
      <c r="C258" s="1464"/>
      <c r="D258" s="1446" t="s">
        <v>145</v>
      </c>
      <c r="E258" s="1466"/>
      <c r="F258" s="1467"/>
      <c r="G258" s="1467"/>
      <c r="H258" s="866"/>
      <c r="I258" s="146"/>
      <c r="J258" s="600" t="str">
        <f t="shared" si="32"/>
        <v>0,00000</v>
      </c>
      <c r="K258" s="350" t="s">
        <v>1073</v>
      </c>
      <c r="L258" s="243"/>
      <c r="M258" s="243"/>
      <c r="N258" s="243"/>
      <c r="O258" s="243"/>
      <c r="P258" s="243"/>
      <c r="Q258" s="348"/>
      <c r="R258" s="122"/>
      <c r="T258" s="141"/>
    </row>
    <row r="259" spans="2:22" ht="21" customHeight="1" outlineLevel="1" x14ac:dyDescent="0.25">
      <c r="B259" s="120"/>
      <c r="C259" s="1464"/>
      <c r="D259" s="1446" t="s">
        <v>146</v>
      </c>
      <c r="E259" s="1466"/>
      <c r="F259" s="1447"/>
      <c r="G259" s="1447"/>
      <c r="H259" s="866"/>
      <c r="I259" s="146"/>
      <c r="J259" s="600" t="str">
        <f t="shared" si="32"/>
        <v>0,00000</v>
      </c>
      <c r="K259" s="350" t="s">
        <v>1073</v>
      </c>
      <c r="L259" s="243"/>
      <c r="M259" s="243"/>
      <c r="N259" s="243"/>
      <c r="O259" s="243"/>
      <c r="P259" s="243"/>
      <c r="Q259" s="348"/>
      <c r="R259" s="122"/>
      <c r="T259" s="141"/>
    </row>
    <row r="260" spans="2:22" ht="21" customHeight="1" outlineLevel="1" x14ac:dyDescent="0.25">
      <c r="B260" s="120"/>
      <c r="C260" s="1464"/>
      <c r="D260" s="1446" t="s">
        <v>147</v>
      </c>
      <c r="E260" s="1466"/>
      <c r="F260" s="1467"/>
      <c r="G260" s="1467"/>
      <c r="H260" s="866"/>
      <c r="I260" s="146"/>
      <c r="J260" s="600" t="str">
        <f t="shared" si="32"/>
        <v>0,00000</v>
      </c>
      <c r="K260" s="350" t="s">
        <v>1073</v>
      </c>
      <c r="L260" s="243"/>
      <c r="M260" s="243"/>
      <c r="N260" s="243"/>
      <c r="O260" s="243"/>
      <c r="P260" s="243"/>
      <c r="Q260" s="348"/>
      <c r="R260" s="122"/>
      <c r="T260" s="141"/>
    </row>
    <row r="261" spans="2:22" ht="21" customHeight="1" outlineLevel="1" x14ac:dyDescent="0.25">
      <c r="B261" s="120"/>
      <c r="C261" s="1464"/>
      <c r="D261" s="1446" t="s">
        <v>148</v>
      </c>
      <c r="E261" s="1466"/>
      <c r="F261" s="1447"/>
      <c r="G261" s="1447"/>
      <c r="H261" s="866"/>
      <c r="I261" s="146"/>
      <c r="J261" s="600" t="str">
        <f t="shared" si="32"/>
        <v>0,00000</v>
      </c>
      <c r="K261" s="350" t="s">
        <v>1073</v>
      </c>
      <c r="L261" s="243"/>
      <c r="M261" s="243"/>
      <c r="N261" s="243"/>
      <c r="O261" s="243"/>
      <c r="P261" s="243"/>
      <c r="Q261" s="348"/>
      <c r="R261" s="122"/>
      <c r="T261" s="141"/>
    </row>
    <row r="262" spans="2:22" ht="21" customHeight="1" outlineLevel="1" x14ac:dyDescent="0.25">
      <c r="B262" s="120"/>
      <c r="C262" s="1464"/>
      <c r="D262" s="1446" t="s">
        <v>149</v>
      </c>
      <c r="E262" s="1466"/>
      <c r="F262" s="1467"/>
      <c r="G262" s="1467"/>
      <c r="H262" s="866"/>
      <c r="I262" s="146"/>
      <c r="J262" s="600" t="str">
        <f t="shared" si="32"/>
        <v>0,00000</v>
      </c>
      <c r="K262" s="350" t="s">
        <v>1073</v>
      </c>
      <c r="L262" s="243"/>
      <c r="M262" s="243"/>
      <c r="N262" s="243"/>
      <c r="O262" s="243"/>
      <c r="P262" s="243"/>
      <c r="Q262" s="348"/>
      <c r="R262" s="122"/>
      <c r="T262" s="141"/>
    </row>
    <row r="263" spans="2:22" ht="21" customHeight="1" outlineLevel="1" x14ac:dyDescent="0.25">
      <c r="B263" s="120"/>
      <c r="C263" s="1464"/>
      <c r="D263" s="1446" t="s">
        <v>150</v>
      </c>
      <c r="E263" s="1466"/>
      <c r="F263" s="1447"/>
      <c r="G263" s="1447"/>
      <c r="H263" s="866"/>
      <c r="I263" s="146"/>
      <c r="J263" s="600" t="str">
        <f t="shared" si="32"/>
        <v>0,00000</v>
      </c>
      <c r="K263" s="350" t="s">
        <v>1073</v>
      </c>
      <c r="L263" s="243"/>
      <c r="M263" s="243"/>
      <c r="N263" s="243"/>
      <c r="O263" s="243"/>
      <c r="P263" s="243"/>
      <c r="Q263" s="348"/>
      <c r="R263" s="122"/>
      <c r="T263" s="141"/>
    </row>
    <row r="264" spans="2:22" ht="21" customHeight="1" outlineLevel="1" x14ac:dyDescent="0.25">
      <c r="B264" s="120"/>
      <c r="C264" s="1464"/>
      <c r="D264" s="1446" t="s">
        <v>151</v>
      </c>
      <c r="E264" s="1466"/>
      <c r="F264" s="1467"/>
      <c r="G264" s="1467"/>
      <c r="H264" s="866"/>
      <c r="I264" s="146"/>
      <c r="J264" s="600" t="str">
        <f t="shared" si="32"/>
        <v>0,00000</v>
      </c>
      <c r="K264" s="350" t="s">
        <v>1073</v>
      </c>
      <c r="L264" s="243"/>
      <c r="M264" s="243"/>
      <c r="N264" s="243"/>
      <c r="O264" s="243"/>
      <c r="P264" s="243"/>
      <c r="Q264" s="348"/>
      <c r="R264" s="122"/>
      <c r="T264" s="141"/>
    </row>
    <row r="265" spans="2:22" ht="21" customHeight="1" outlineLevel="1" x14ac:dyDescent="0.25">
      <c r="B265" s="120"/>
      <c r="C265" s="1464"/>
      <c r="D265" s="1446" t="s">
        <v>152</v>
      </c>
      <c r="E265" s="1466"/>
      <c r="F265" s="1447"/>
      <c r="G265" s="1447"/>
      <c r="H265" s="866"/>
      <c r="I265" s="146"/>
      <c r="J265" s="600" t="str">
        <f t="shared" si="32"/>
        <v>0,00000</v>
      </c>
      <c r="K265" s="350" t="s">
        <v>1073</v>
      </c>
      <c r="L265" s="243"/>
      <c r="M265" s="243"/>
      <c r="N265" s="243"/>
      <c r="O265" s="243"/>
      <c r="P265" s="243"/>
      <c r="Q265" s="348"/>
      <c r="R265" s="122"/>
      <c r="T265" s="141"/>
    </row>
    <row r="266" spans="2:22" ht="21" customHeight="1" outlineLevel="1" x14ac:dyDescent="0.25">
      <c r="B266" s="120"/>
      <c r="C266" s="1464"/>
      <c r="D266" s="1446" t="s">
        <v>153</v>
      </c>
      <c r="E266" s="1466"/>
      <c r="F266" s="1447"/>
      <c r="G266" s="1447"/>
      <c r="H266" s="866"/>
      <c r="I266" s="146"/>
      <c r="J266" s="600" t="str">
        <f t="shared" si="32"/>
        <v>0,00000</v>
      </c>
      <c r="K266" s="350" t="s">
        <v>1073</v>
      </c>
      <c r="L266" s="243"/>
      <c r="M266" s="243"/>
      <c r="N266" s="243"/>
      <c r="O266" s="243"/>
      <c r="P266" s="243"/>
      <c r="Q266" s="348"/>
      <c r="R266" s="122"/>
      <c r="T266" s="141"/>
    </row>
    <row r="267" spans="2:22" ht="21" customHeight="1" outlineLevel="1" x14ac:dyDescent="0.25">
      <c r="B267" s="120"/>
      <c r="C267" s="1464"/>
      <c r="D267" s="1446" t="s">
        <v>154</v>
      </c>
      <c r="E267" s="1466"/>
      <c r="F267" s="1447"/>
      <c r="G267" s="1447"/>
      <c r="H267" s="866"/>
      <c r="I267" s="146"/>
      <c r="J267" s="600" t="str">
        <f t="shared" si="32"/>
        <v>0,00000</v>
      </c>
      <c r="K267" s="350" t="s">
        <v>1073</v>
      </c>
      <c r="L267" s="243"/>
      <c r="M267" s="243"/>
      <c r="N267" s="243"/>
      <c r="O267" s="243"/>
      <c r="P267" s="243"/>
      <c r="Q267" s="348"/>
      <c r="R267" s="122"/>
      <c r="T267" s="141"/>
    </row>
    <row r="268" spans="2:22" ht="21" customHeight="1" outlineLevel="1" thickBot="1" x14ac:dyDescent="0.3">
      <c r="B268" s="120"/>
      <c r="C268" s="1465"/>
      <c r="D268" s="1448" t="s">
        <v>155</v>
      </c>
      <c r="E268" s="1448"/>
      <c r="F268" s="1468"/>
      <c r="G268" s="1468"/>
      <c r="H268" s="148"/>
      <c r="I268" s="148"/>
      <c r="J268" s="601" t="str">
        <f t="shared" si="32"/>
        <v>0,00000</v>
      </c>
      <c r="K268" s="351" t="s">
        <v>1073</v>
      </c>
      <c r="L268" s="243"/>
      <c r="M268" s="243"/>
      <c r="N268" s="243"/>
      <c r="O268" s="243"/>
      <c r="P268" s="243"/>
      <c r="Q268" s="348"/>
      <c r="R268" s="122"/>
      <c r="T268" s="141"/>
    </row>
    <row r="269" spans="2:22" ht="30" customHeight="1" thickBot="1" x14ac:dyDescent="0.3">
      <c r="B269" s="120"/>
      <c r="C269" s="1454" t="s">
        <v>1586</v>
      </c>
      <c r="D269" s="1455"/>
      <c r="E269" s="1455"/>
      <c r="F269" s="1455"/>
      <c r="G269" s="1455"/>
      <c r="H269" s="1455"/>
      <c r="I269" s="1455"/>
      <c r="J269" s="1455"/>
      <c r="K269" s="1455"/>
      <c r="L269" s="1455"/>
      <c r="M269" s="1455"/>
      <c r="N269" s="1455"/>
      <c r="O269" s="1455"/>
      <c r="P269" s="1455"/>
      <c r="Q269" s="1456"/>
      <c r="R269" s="122"/>
      <c r="S269" s="134"/>
      <c r="T269" s="141"/>
      <c r="U269" s="134"/>
      <c r="V269" s="134"/>
    </row>
    <row r="270" spans="2:22" ht="30" x14ac:dyDescent="0.25">
      <c r="B270" s="120"/>
      <c r="C270" s="1457" t="s">
        <v>97</v>
      </c>
      <c r="D270" s="1459" t="s">
        <v>116</v>
      </c>
      <c r="E270" s="1459"/>
      <c r="F270" s="1459" t="s">
        <v>156</v>
      </c>
      <c r="G270" s="1459"/>
      <c r="H270" s="845" t="s">
        <v>988</v>
      </c>
      <c r="I270" s="612" t="s">
        <v>992</v>
      </c>
      <c r="J270" s="1461" t="s">
        <v>983</v>
      </c>
      <c r="K270" s="1461"/>
      <c r="L270" s="1462" t="s">
        <v>1070</v>
      </c>
      <c r="M270" s="1462"/>
      <c r="N270" s="1462"/>
      <c r="O270" s="1462" t="s">
        <v>1069</v>
      </c>
      <c r="P270" s="1462"/>
      <c r="Q270" s="1416"/>
      <c r="R270" s="122"/>
      <c r="S270" s="134"/>
      <c r="T270" s="147" t="s">
        <v>1837</v>
      </c>
      <c r="U270" s="134"/>
      <c r="V270" s="134"/>
    </row>
    <row r="271" spans="2:22" ht="42" x14ac:dyDescent="0.25">
      <c r="B271" s="120"/>
      <c r="C271" s="1458"/>
      <c r="D271" s="1460"/>
      <c r="E271" s="1460"/>
      <c r="F271" s="1460"/>
      <c r="G271" s="1460"/>
      <c r="H271" s="841" t="s">
        <v>122</v>
      </c>
      <c r="I271" s="841" t="s">
        <v>990</v>
      </c>
      <c r="J271" s="673" t="s">
        <v>1071</v>
      </c>
      <c r="K271" s="673" t="s">
        <v>1078</v>
      </c>
      <c r="L271" s="673" t="s">
        <v>1431</v>
      </c>
      <c r="M271" s="673" t="s">
        <v>1072</v>
      </c>
      <c r="N271" s="673" t="s">
        <v>1080</v>
      </c>
      <c r="O271" s="673" t="s">
        <v>1432</v>
      </c>
      <c r="P271" s="673" t="s">
        <v>1072</v>
      </c>
      <c r="Q271" s="838" t="s">
        <v>1079</v>
      </c>
      <c r="R271" s="122"/>
      <c r="S271" s="134"/>
      <c r="T271" s="141"/>
      <c r="U271" s="134"/>
      <c r="V271" s="134"/>
    </row>
    <row r="272" spans="2:22" ht="21" customHeight="1" x14ac:dyDescent="0.25">
      <c r="B272" s="120"/>
      <c r="C272" s="1463" t="s">
        <v>120</v>
      </c>
      <c r="D272" s="1446" t="s">
        <v>124</v>
      </c>
      <c r="E272" s="1446"/>
      <c r="F272" s="1447"/>
      <c r="G272" s="1447"/>
      <c r="H272" s="146"/>
      <c r="I272" s="146"/>
      <c r="J272" s="600" t="str">
        <f>IF(F272=0,"0,00000",H272*I272/1000000)</f>
        <v>0,00000</v>
      </c>
      <c r="K272" s="218" t="s">
        <v>1073</v>
      </c>
      <c r="L272" s="241"/>
      <c r="M272" s="600" t="str">
        <f>IF(F272=0,"0,00000",H272*L272/1000000)</f>
        <v>0,00000</v>
      </c>
      <c r="N272" s="218" t="s">
        <v>1073</v>
      </c>
      <c r="O272" s="241"/>
      <c r="P272" s="600" t="str">
        <f>IF(F272=0,"0,00000",H272*O272/1000000)</f>
        <v>0,00000</v>
      </c>
      <c r="Q272" s="350" t="s">
        <v>1073</v>
      </c>
      <c r="R272" s="122"/>
      <c r="S272" s="134"/>
      <c r="T272" s="141"/>
      <c r="U272" s="134"/>
      <c r="V272" s="134"/>
    </row>
    <row r="273" spans="2:22" ht="21" customHeight="1" x14ac:dyDescent="0.25">
      <c r="B273" s="120"/>
      <c r="C273" s="1464"/>
      <c r="D273" s="1446" t="s">
        <v>125</v>
      </c>
      <c r="E273" s="1446"/>
      <c r="F273" s="1447"/>
      <c r="G273" s="1447"/>
      <c r="H273" s="146"/>
      <c r="I273" s="146"/>
      <c r="J273" s="600" t="str">
        <f t="shared" ref="J273:J291" si="33">IF(F273=0,"0,00000",+H273*I273/1000000)</f>
        <v>0,00000</v>
      </c>
      <c r="K273" s="218" t="s">
        <v>1073</v>
      </c>
      <c r="L273" s="241"/>
      <c r="M273" s="600" t="str">
        <f t="shared" ref="M273:M311" si="34">IF(F273=0,"0,00000",H273*L273/1000000)</f>
        <v>0,00000</v>
      </c>
      <c r="N273" s="218" t="s">
        <v>1073</v>
      </c>
      <c r="O273" s="241"/>
      <c r="P273" s="600" t="str">
        <f t="shared" ref="P273:P311" si="35">IF(F273=0,"0,00000",H273*O273/1000000)</f>
        <v>0,00000</v>
      </c>
      <c r="Q273" s="350" t="s">
        <v>1073</v>
      </c>
      <c r="R273" s="122"/>
      <c r="S273" s="134"/>
      <c r="T273" s="141"/>
      <c r="U273" s="134"/>
      <c r="V273" s="134"/>
    </row>
    <row r="274" spans="2:22" ht="21" customHeight="1" x14ac:dyDescent="0.25">
      <c r="B274" s="120"/>
      <c r="C274" s="1464"/>
      <c r="D274" s="1446" t="s">
        <v>127</v>
      </c>
      <c r="E274" s="1446"/>
      <c r="F274" s="1447"/>
      <c r="G274" s="1447"/>
      <c r="H274" s="146"/>
      <c r="I274" s="146"/>
      <c r="J274" s="600" t="str">
        <f t="shared" si="33"/>
        <v>0,00000</v>
      </c>
      <c r="K274" s="218" t="s">
        <v>1073</v>
      </c>
      <c r="L274" s="241"/>
      <c r="M274" s="600" t="str">
        <f t="shared" si="34"/>
        <v>0,00000</v>
      </c>
      <c r="N274" s="218" t="s">
        <v>1073</v>
      </c>
      <c r="O274" s="241"/>
      <c r="P274" s="600" t="str">
        <f t="shared" si="35"/>
        <v>0,00000</v>
      </c>
      <c r="Q274" s="350" t="s">
        <v>1073</v>
      </c>
      <c r="R274" s="122"/>
      <c r="S274" s="134"/>
      <c r="T274" s="141"/>
      <c r="U274" s="134"/>
      <c r="V274" s="134"/>
    </row>
    <row r="275" spans="2:22" ht="21" customHeight="1" x14ac:dyDescent="0.25">
      <c r="B275" s="120"/>
      <c r="C275" s="1464"/>
      <c r="D275" s="1446" t="s">
        <v>128</v>
      </c>
      <c r="E275" s="1446"/>
      <c r="F275" s="1447"/>
      <c r="G275" s="1447"/>
      <c r="H275" s="146"/>
      <c r="I275" s="146"/>
      <c r="J275" s="600" t="str">
        <f t="shared" si="33"/>
        <v>0,00000</v>
      </c>
      <c r="K275" s="218" t="s">
        <v>1073</v>
      </c>
      <c r="L275" s="241"/>
      <c r="M275" s="600" t="str">
        <f t="shared" si="34"/>
        <v>0,00000</v>
      </c>
      <c r="N275" s="218" t="s">
        <v>1073</v>
      </c>
      <c r="O275" s="241"/>
      <c r="P275" s="600" t="str">
        <f t="shared" si="35"/>
        <v>0,00000</v>
      </c>
      <c r="Q275" s="350" t="s">
        <v>1073</v>
      </c>
      <c r="R275" s="122"/>
      <c r="S275" s="134"/>
      <c r="T275" s="141"/>
      <c r="U275" s="134"/>
      <c r="V275" s="134"/>
    </row>
    <row r="276" spans="2:22" ht="21" customHeight="1" x14ac:dyDescent="0.25">
      <c r="B276" s="120"/>
      <c r="C276" s="1464"/>
      <c r="D276" s="1446" t="s">
        <v>129</v>
      </c>
      <c r="E276" s="1446"/>
      <c r="F276" s="1447"/>
      <c r="G276" s="1447"/>
      <c r="H276" s="146"/>
      <c r="I276" s="146"/>
      <c r="J276" s="600" t="str">
        <f t="shared" si="33"/>
        <v>0,00000</v>
      </c>
      <c r="K276" s="218" t="s">
        <v>1073</v>
      </c>
      <c r="L276" s="241"/>
      <c r="M276" s="600" t="str">
        <f t="shared" si="34"/>
        <v>0,00000</v>
      </c>
      <c r="N276" s="218" t="s">
        <v>1073</v>
      </c>
      <c r="O276" s="241"/>
      <c r="P276" s="600" t="str">
        <f t="shared" si="35"/>
        <v>0,00000</v>
      </c>
      <c r="Q276" s="350" t="s">
        <v>1073</v>
      </c>
      <c r="R276" s="122"/>
      <c r="S276" s="134"/>
      <c r="T276" s="141"/>
      <c r="U276" s="134"/>
      <c r="V276" s="134"/>
    </row>
    <row r="277" spans="2:22" ht="21" customHeight="1" x14ac:dyDescent="0.25">
      <c r="B277" s="120"/>
      <c r="C277" s="1464"/>
      <c r="D277" s="1446" t="s">
        <v>130</v>
      </c>
      <c r="E277" s="1446"/>
      <c r="F277" s="1447"/>
      <c r="G277" s="1447"/>
      <c r="H277" s="146"/>
      <c r="I277" s="146"/>
      <c r="J277" s="600" t="str">
        <f t="shared" si="33"/>
        <v>0,00000</v>
      </c>
      <c r="K277" s="218" t="s">
        <v>1073</v>
      </c>
      <c r="L277" s="241"/>
      <c r="M277" s="600" t="str">
        <f t="shared" si="34"/>
        <v>0,00000</v>
      </c>
      <c r="N277" s="218" t="s">
        <v>1073</v>
      </c>
      <c r="O277" s="241"/>
      <c r="P277" s="600" t="str">
        <f t="shared" si="35"/>
        <v>0,00000</v>
      </c>
      <c r="Q277" s="350" t="s">
        <v>1073</v>
      </c>
      <c r="R277" s="122"/>
      <c r="S277" s="134"/>
      <c r="T277" s="141"/>
      <c r="U277" s="134"/>
      <c r="V277" s="134"/>
    </row>
    <row r="278" spans="2:22" ht="21" customHeight="1" x14ac:dyDescent="0.25">
      <c r="B278" s="120"/>
      <c r="C278" s="1464"/>
      <c r="D278" s="1446" t="s">
        <v>131</v>
      </c>
      <c r="E278" s="1446"/>
      <c r="F278" s="1447"/>
      <c r="G278" s="1447"/>
      <c r="H278" s="146"/>
      <c r="I278" s="146"/>
      <c r="J278" s="600" t="str">
        <f t="shared" si="33"/>
        <v>0,00000</v>
      </c>
      <c r="K278" s="218" t="s">
        <v>1073</v>
      </c>
      <c r="L278" s="241"/>
      <c r="M278" s="600" t="str">
        <f t="shared" si="34"/>
        <v>0,00000</v>
      </c>
      <c r="N278" s="218" t="s">
        <v>1073</v>
      </c>
      <c r="O278" s="241"/>
      <c r="P278" s="600" t="str">
        <f t="shared" si="35"/>
        <v>0,00000</v>
      </c>
      <c r="Q278" s="350" t="s">
        <v>1073</v>
      </c>
      <c r="R278" s="122"/>
      <c r="S278" s="134"/>
      <c r="T278" s="141"/>
      <c r="U278" s="134"/>
      <c r="V278" s="134"/>
    </row>
    <row r="279" spans="2:22" ht="21" customHeight="1" x14ac:dyDescent="0.25">
      <c r="B279" s="120"/>
      <c r="C279" s="1464"/>
      <c r="D279" s="1446" t="s">
        <v>133</v>
      </c>
      <c r="E279" s="1446"/>
      <c r="F279" s="1447"/>
      <c r="G279" s="1447"/>
      <c r="H279" s="146"/>
      <c r="I279" s="146"/>
      <c r="J279" s="600" t="str">
        <f t="shared" si="33"/>
        <v>0,00000</v>
      </c>
      <c r="K279" s="218" t="s">
        <v>1073</v>
      </c>
      <c r="L279" s="241"/>
      <c r="M279" s="600" t="str">
        <f t="shared" si="34"/>
        <v>0,00000</v>
      </c>
      <c r="N279" s="218" t="s">
        <v>1073</v>
      </c>
      <c r="O279" s="241"/>
      <c r="P279" s="600" t="str">
        <f t="shared" si="35"/>
        <v>0,00000</v>
      </c>
      <c r="Q279" s="350" t="s">
        <v>1073</v>
      </c>
      <c r="R279" s="122"/>
      <c r="S279" s="134"/>
      <c r="T279" s="141"/>
      <c r="U279" s="134"/>
      <c r="V279" s="134"/>
    </row>
    <row r="280" spans="2:22" ht="21" customHeight="1" x14ac:dyDescent="0.25">
      <c r="B280" s="120"/>
      <c r="C280" s="1464"/>
      <c r="D280" s="1446" t="s">
        <v>134</v>
      </c>
      <c r="E280" s="1446"/>
      <c r="F280" s="1447"/>
      <c r="G280" s="1447"/>
      <c r="H280" s="146"/>
      <c r="I280" s="146"/>
      <c r="J280" s="600" t="str">
        <f t="shared" si="33"/>
        <v>0,00000</v>
      </c>
      <c r="K280" s="218" t="s">
        <v>1073</v>
      </c>
      <c r="L280" s="241"/>
      <c r="M280" s="600" t="str">
        <f t="shared" si="34"/>
        <v>0,00000</v>
      </c>
      <c r="N280" s="218" t="s">
        <v>1073</v>
      </c>
      <c r="O280" s="241"/>
      <c r="P280" s="600" t="str">
        <f t="shared" si="35"/>
        <v>0,00000</v>
      </c>
      <c r="Q280" s="350" t="s">
        <v>1073</v>
      </c>
      <c r="R280" s="122"/>
      <c r="S280" s="134"/>
      <c r="T280" s="141"/>
      <c r="U280" s="134"/>
      <c r="V280" s="134"/>
    </row>
    <row r="281" spans="2:22" ht="21" customHeight="1" x14ac:dyDescent="0.25">
      <c r="B281" s="120"/>
      <c r="C281" s="1464"/>
      <c r="D281" s="1446" t="s">
        <v>135</v>
      </c>
      <c r="E281" s="1446"/>
      <c r="F281" s="1447"/>
      <c r="G281" s="1447"/>
      <c r="H281" s="146"/>
      <c r="I281" s="146"/>
      <c r="J281" s="600" t="str">
        <f t="shared" si="33"/>
        <v>0,00000</v>
      </c>
      <c r="K281" s="218" t="s">
        <v>1073</v>
      </c>
      <c r="L281" s="241"/>
      <c r="M281" s="600" t="str">
        <f t="shared" si="34"/>
        <v>0,00000</v>
      </c>
      <c r="N281" s="218" t="s">
        <v>1073</v>
      </c>
      <c r="O281" s="241"/>
      <c r="P281" s="600" t="str">
        <f t="shared" si="35"/>
        <v>0,00000</v>
      </c>
      <c r="Q281" s="350" t="s">
        <v>1073</v>
      </c>
      <c r="R281" s="122"/>
      <c r="S281" s="134"/>
      <c r="T281" s="141"/>
      <c r="U281" s="134"/>
      <c r="V281" s="134"/>
    </row>
    <row r="282" spans="2:22" ht="21" customHeight="1" x14ac:dyDescent="0.25">
      <c r="B282" s="120"/>
      <c r="C282" s="1464"/>
      <c r="D282" s="1446" t="s">
        <v>136</v>
      </c>
      <c r="E282" s="1446"/>
      <c r="F282" s="1447"/>
      <c r="G282" s="1447"/>
      <c r="H282" s="146"/>
      <c r="I282" s="146"/>
      <c r="J282" s="600" t="str">
        <f t="shared" si="33"/>
        <v>0,00000</v>
      </c>
      <c r="K282" s="218" t="s">
        <v>1073</v>
      </c>
      <c r="L282" s="241"/>
      <c r="M282" s="600" t="str">
        <f t="shared" si="34"/>
        <v>0,00000</v>
      </c>
      <c r="N282" s="218" t="s">
        <v>1073</v>
      </c>
      <c r="O282" s="241"/>
      <c r="P282" s="600" t="str">
        <f t="shared" si="35"/>
        <v>0,00000</v>
      </c>
      <c r="Q282" s="350" t="s">
        <v>1073</v>
      </c>
      <c r="R282" s="122"/>
      <c r="S282" s="134"/>
      <c r="T282" s="141"/>
      <c r="U282" s="134"/>
      <c r="V282" s="134"/>
    </row>
    <row r="283" spans="2:22" ht="21" customHeight="1" x14ac:dyDescent="0.25">
      <c r="B283" s="120"/>
      <c r="C283" s="1464"/>
      <c r="D283" s="1446" t="s">
        <v>137</v>
      </c>
      <c r="E283" s="1446"/>
      <c r="F283" s="1447"/>
      <c r="G283" s="1447"/>
      <c r="H283" s="146"/>
      <c r="I283" s="146"/>
      <c r="J283" s="600" t="str">
        <f t="shared" si="33"/>
        <v>0,00000</v>
      </c>
      <c r="K283" s="218" t="s">
        <v>1073</v>
      </c>
      <c r="L283" s="241"/>
      <c r="M283" s="600" t="str">
        <f t="shared" si="34"/>
        <v>0,00000</v>
      </c>
      <c r="N283" s="218" t="s">
        <v>1073</v>
      </c>
      <c r="O283" s="241"/>
      <c r="P283" s="600" t="str">
        <f t="shared" si="35"/>
        <v>0,00000</v>
      </c>
      <c r="Q283" s="350" t="s">
        <v>1073</v>
      </c>
      <c r="R283" s="122"/>
      <c r="S283" s="134"/>
      <c r="T283" s="141"/>
      <c r="U283" s="134"/>
      <c r="V283" s="134"/>
    </row>
    <row r="284" spans="2:22" ht="21" customHeight="1" x14ac:dyDescent="0.25">
      <c r="B284" s="120"/>
      <c r="C284" s="1464"/>
      <c r="D284" s="1446" t="s">
        <v>138</v>
      </c>
      <c r="E284" s="1446"/>
      <c r="F284" s="1447"/>
      <c r="G284" s="1447"/>
      <c r="H284" s="146"/>
      <c r="I284" s="146"/>
      <c r="J284" s="600" t="str">
        <f t="shared" si="33"/>
        <v>0,00000</v>
      </c>
      <c r="K284" s="218" t="s">
        <v>1073</v>
      </c>
      <c r="L284" s="241"/>
      <c r="M284" s="600" t="str">
        <f t="shared" si="34"/>
        <v>0,00000</v>
      </c>
      <c r="N284" s="218" t="s">
        <v>1073</v>
      </c>
      <c r="O284" s="241"/>
      <c r="P284" s="600" t="str">
        <f t="shared" si="35"/>
        <v>0,00000</v>
      </c>
      <c r="Q284" s="350" t="s">
        <v>1073</v>
      </c>
      <c r="R284" s="122"/>
      <c r="S284" s="134"/>
      <c r="T284" s="141"/>
      <c r="U284" s="134"/>
      <c r="V284" s="134"/>
    </row>
    <row r="285" spans="2:22" ht="21" customHeight="1" x14ac:dyDescent="0.25">
      <c r="B285" s="120"/>
      <c r="C285" s="1464"/>
      <c r="D285" s="1446" t="s">
        <v>139</v>
      </c>
      <c r="E285" s="1446"/>
      <c r="F285" s="1447"/>
      <c r="G285" s="1447"/>
      <c r="H285" s="146"/>
      <c r="I285" s="146"/>
      <c r="J285" s="600" t="str">
        <f t="shared" si="33"/>
        <v>0,00000</v>
      </c>
      <c r="K285" s="218" t="s">
        <v>1073</v>
      </c>
      <c r="L285" s="241"/>
      <c r="M285" s="600" t="str">
        <f t="shared" si="34"/>
        <v>0,00000</v>
      </c>
      <c r="N285" s="218" t="s">
        <v>1073</v>
      </c>
      <c r="O285" s="241"/>
      <c r="P285" s="600" t="str">
        <f t="shared" si="35"/>
        <v>0,00000</v>
      </c>
      <c r="Q285" s="350" t="s">
        <v>1073</v>
      </c>
      <c r="R285" s="122"/>
      <c r="S285" s="134"/>
      <c r="T285" s="141"/>
      <c r="U285" s="134"/>
      <c r="V285" s="134"/>
    </row>
    <row r="286" spans="2:22" ht="21" customHeight="1" x14ac:dyDescent="0.25">
      <c r="B286" s="120"/>
      <c r="C286" s="1464"/>
      <c r="D286" s="1446" t="s">
        <v>140</v>
      </c>
      <c r="E286" s="1446"/>
      <c r="F286" s="1447"/>
      <c r="G286" s="1447"/>
      <c r="H286" s="146"/>
      <c r="I286" s="146"/>
      <c r="J286" s="600" t="str">
        <f t="shared" si="33"/>
        <v>0,00000</v>
      </c>
      <c r="K286" s="218" t="s">
        <v>1073</v>
      </c>
      <c r="L286" s="241"/>
      <c r="M286" s="600" t="str">
        <f t="shared" si="34"/>
        <v>0,00000</v>
      </c>
      <c r="N286" s="218" t="s">
        <v>1073</v>
      </c>
      <c r="O286" s="241"/>
      <c r="P286" s="600" t="str">
        <f t="shared" si="35"/>
        <v>0,00000</v>
      </c>
      <c r="Q286" s="350" t="s">
        <v>1073</v>
      </c>
      <c r="R286" s="122"/>
      <c r="S286" s="134"/>
      <c r="T286" s="141"/>
      <c r="U286" s="134"/>
      <c r="V286" s="134"/>
    </row>
    <row r="287" spans="2:22" ht="21" customHeight="1" x14ac:dyDescent="0.25">
      <c r="B287" s="120"/>
      <c r="C287" s="1464"/>
      <c r="D287" s="1446" t="s">
        <v>141</v>
      </c>
      <c r="E287" s="1446"/>
      <c r="F287" s="1447"/>
      <c r="G287" s="1447"/>
      <c r="H287" s="146"/>
      <c r="I287" s="146"/>
      <c r="J287" s="600" t="str">
        <f t="shared" si="33"/>
        <v>0,00000</v>
      </c>
      <c r="K287" s="218" t="s">
        <v>1073</v>
      </c>
      <c r="L287" s="241"/>
      <c r="M287" s="600" t="str">
        <f t="shared" si="34"/>
        <v>0,00000</v>
      </c>
      <c r="N287" s="218" t="s">
        <v>1073</v>
      </c>
      <c r="O287" s="241"/>
      <c r="P287" s="600" t="str">
        <f t="shared" si="35"/>
        <v>0,00000</v>
      </c>
      <c r="Q287" s="350" t="s">
        <v>1073</v>
      </c>
      <c r="R287" s="122"/>
      <c r="S287" s="134"/>
      <c r="T287" s="141"/>
      <c r="U287" s="134"/>
      <c r="V287" s="134"/>
    </row>
    <row r="288" spans="2:22" ht="21" customHeight="1" x14ac:dyDescent="0.25">
      <c r="B288" s="120"/>
      <c r="C288" s="1464"/>
      <c r="D288" s="1446" t="s">
        <v>142</v>
      </c>
      <c r="E288" s="1446"/>
      <c r="F288" s="1447"/>
      <c r="G288" s="1447"/>
      <c r="H288" s="146"/>
      <c r="I288" s="146"/>
      <c r="J288" s="600" t="str">
        <f t="shared" si="33"/>
        <v>0,00000</v>
      </c>
      <c r="K288" s="218" t="s">
        <v>1073</v>
      </c>
      <c r="L288" s="241"/>
      <c r="M288" s="600" t="str">
        <f t="shared" si="34"/>
        <v>0,00000</v>
      </c>
      <c r="N288" s="218" t="s">
        <v>1073</v>
      </c>
      <c r="O288" s="241"/>
      <c r="P288" s="600" t="str">
        <f t="shared" si="35"/>
        <v>0,00000</v>
      </c>
      <c r="Q288" s="350" t="s">
        <v>1073</v>
      </c>
      <c r="R288" s="122"/>
      <c r="S288" s="134"/>
      <c r="T288" s="141"/>
      <c r="U288" s="134"/>
      <c r="V288" s="134"/>
    </row>
    <row r="289" spans="2:22" ht="21" customHeight="1" x14ac:dyDescent="0.25">
      <c r="B289" s="120"/>
      <c r="C289" s="1464"/>
      <c r="D289" s="1446" t="s">
        <v>143</v>
      </c>
      <c r="E289" s="1446"/>
      <c r="F289" s="1447"/>
      <c r="G289" s="1447"/>
      <c r="H289" s="146"/>
      <c r="I289" s="146"/>
      <c r="J289" s="600" t="str">
        <f t="shared" si="33"/>
        <v>0,00000</v>
      </c>
      <c r="K289" s="218" t="s">
        <v>1073</v>
      </c>
      <c r="L289" s="241"/>
      <c r="M289" s="600" t="str">
        <f t="shared" si="34"/>
        <v>0,00000</v>
      </c>
      <c r="N289" s="218" t="s">
        <v>1073</v>
      </c>
      <c r="O289" s="241"/>
      <c r="P289" s="600" t="str">
        <f t="shared" si="35"/>
        <v>0,00000</v>
      </c>
      <c r="Q289" s="350" t="s">
        <v>1073</v>
      </c>
      <c r="R289" s="122"/>
      <c r="S289" s="134"/>
      <c r="T289" s="141"/>
      <c r="U289" s="134"/>
      <c r="V289" s="134"/>
    </row>
    <row r="290" spans="2:22" ht="21" customHeight="1" x14ac:dyDescent="0.25">
      <c r="B290" s="120"/>
      <c r="C290" s="1464"/>
      <c r="D290" s="1446" t="s">
        <v>144</v>
      </c>
      <c r="E290" s="1446"/>
      <c r="F290" s="1447"/>
      <c r="G290" s="1447"/>
      <c r="H290" s="146"/>
      <c r="I290" s="146"/>
      <c r="J290" s="600" t="str">
        <f t="shared" si="33"/>
        <v>0,00000</v>
      </c>
      <c r="K290" s="218" t="s">
        <v>1073</v>
      </c>
      <c r="L290" s="241"/>
      <c r="M290" s="600" t="str">
        <f t="shared" si="34"/>
        <v>0,00000</v>
      </c>
      <c r="N290" s="218" t="s">
        <v>1073</v>
      </c>
      <c r="O290" s="241"/>
      <c r="P290" s="600" t="str">
        <f t="shared" si="35"/>
        <v>0,00000</v>
      </c>
      <c r="Q290" s="350" t="s">
        <v>1073</v>
      </c>
      <c r="R290" s="122"/>
      <c r="S290" s="134"/>
      <c r="T290" s="141"/>
      <c r="U290" s="134"/>
      <c r="V290" s="134"/>
    </row>
    <row r="291" spans="2:22" ht="21" customHeight="1" x14ac:dyDescent="0.25">
      <c r="B291" s="120"/>
      <c r="C291" s="1464"/>
      <c r="D291" s="1446" t="s">
        <v>145</v>
      </c>
      <c r="E291" s="1446"/>
      <c r="F291" s="1447"/>
      <c r="G291" s="1447"/>
      <c r="H291" s="146"/>
      <c r="I291" s="146"/>
      <c r="J291" s="600" t="str">
        <f t="shared" si="33"/>
        <v>0,00000</v>
      </c>
      <c r="K291" s="218" t="s">
        <v>1073</v>
      </c>
      <c r="L291" s="241"/>
      <c r="M291" s="600" t="str">
        <f t="shared" si="34"/>
        <v>0,00000</v>
      </c>
      <c r="N291" s="218" t="s">
        <v>1073</v>
      </c>
      <c r="O291" s="241"/>
      <c r="P291" s="600" t="str">
        <f t="shared" si="35"/>
        <v>0,00000</v>
      </c>
      <c r="Q291" s="350" t="s">
        <v>1073</v>
      </c>
      <c r="R291" s="122"/>
      <c r="S291" s="134"/>
      <c r="T291" s="141"/>
      <c r="U291" s="134"/>
      <c r="V291" s="134"/>
    </row>
    <row r="292" spans="2:22" ht="21" customHeight="1" x14ac:dyDescent="0.25">
      <c r="B292" s="120"/>
      <c r="C292" s="1464"/>
      <c r="D292" s="1446" t="s">
        <v>146</v>
      </c>
      <c r="E292" s="1446"/>
      <c r="F292" s="1447"/>
      <c r="G292" s="1447"/>
      <c r="H292" s="146"/>
      <c r="I292" s="146"/>
      <c r="J292" s="600" t="str">
        <f>IF(F292=0,"0,00000",+H292*I292/1000000)</f>
        <v>0,00000</v>
      </c>
      <c r="K292" s="218" t="s">
        <v>1073</v>
      </c>
      <c r="L292" s="241"/>
      <c r="M292" s="600" t="str">
        <f t="shared" si="34"/>
        <v>0,00000</v>
      </c>
      <c r="N292" s="218" t="s">
        <v>1073</v>
      </c>
      <c r="O292" s="241"/>
      <c r="P292" s="600" t="str">
        <f t="shared" si="35"/>
        <v>0,00000</v>
      </c>
      <c r="Q292" s="350" t="s">
        <v>1073</v>
      </c>
      <c r="R292" s="122"/>
      <c r="S292" s="134"/>
      <c r="T292" s="141"/>
      <c r="U292" s="134"/>
      <c r="V292" s="134"/>
    </row>
    <row r="293" spans="2:22" ht="21" customHeight="1" x14ac:dyDescent="0.25">
      <c r="B293" s="120"/>
      <c r="C293" s="1464"/>
      <c r="D293" s="1446" t="s">
        <v>147</v>
      </c>
      <c r="E293" s="1446"/>
      <c r="F293" s="1447"/>
      <c r="G293" s="1447"/>
      <c r="H293" s="146"/>
      <c r="I293" s="146"/>
      <c r="J293" s="600" t="str">
        <f t="shared" ref="J293:J294" si="36">IF(F293=0,"0,00000",+H293*I293/1000000)</f>
        <v>0,00000</v>
      </c>
      <c r="K293" s="218" t="s">
        <v>1073</v>
      </c>
      <c r="L293" s="241"/>
      <c r="M293" s="600" t="str">
        <f t="shared" si="34"/>
        <v>0,00000</v>
      </c>
      <c r="N293" s="218" t="s">
        <v>1073</v>
      </c>
      <c r="O293" s="241"/>
      <c r="P293" s="600" t="str">
        <f t="shared" si="35"/>
        <v>0,00000</v>
      </c>
      <c r="Q293" s="350" t="s">
        <v>1073</v>
      </c>
      <c r="R293" s="122"/>
      <c r="S293" s="134"/>
      <c r="T293" s="141"/>
      <c r="U293" s="134"/>
      <c r="V293" s="134"/>
    </row>
    <row r="294" spans="2:22" ht="21" customHeight="1" x14ac:dyDescent="0.25">
      <c r="B294" s="120"/>
      <c r="C294" s="1464"/>
      <c r="D294" s="1446" t="s">
        <v>148</v>
      </c>
      <c r="E294" s="1446"/>
      <c r="F294" s="1447"/>
      <c r="G294" s="1447"/>
      <c r="H294" s="146"/>
      <c r="I294" s="146"/>
      <c r="J294" s="600" t="str">
        <f t="shared" si="36"/>
        <v>0,00000</v>
      </c>
      <c r="K294" s="218" t="s">
        <v>1073</v>
      </c>
      <c r="L294" s="241"/>
      <c r="M294" s="600" t="str">
        <f t="shared" si="34"/>
        <v>0,00000</v>
      </c>
      <c r="N294" s="218" t="s">
        <v>1073</v>
      </c>
      <c r="O294" s="241"/>
      <c r="P294" s="600" t="str">
        <f t="shared" si="35"/>
        <v>0,00000</v>
      </c>
      <c r="Q294" s="350" t="s">
        <v>1073</v>
      </c>
      <c r="R294" s="122"/>
      <c r="S294" s="134"/>
      <c r="T294" s="141"/>
      <c r="U294" s="134"/>
      <c r="V294" s="134"/>
    </row>
    <row r="295" spans="2:22" ht="21" customHeight="1" x14ac:dyDescent="0.25">
      <c r="B295" s="120"/>
      <c r="C295" s="1464"/>
      <c r="D295" s="1446" t="s">
        <v>149</v>
      </c>
      <c r="E295" s="1446"/>
      <c r="F295" s="1447"/>
      <c r="G295" s="1447"/>
      <c r="H295" s="146"/>
      <c r="I295" s="146"/>
      <c r="J295" s="600" t="str">
        <f>IF(F295=0,"0,00000",+H295*I295/1000000)</f>
        <v>0,00000</v>
      </c>
      <c r="K295" s="218" t="s">
        <v>1073</v>
      </c>
      <c r="L295" s="241"/>
      <c r="M295" s="600" t="str">
        <f t="shared" si="34"/>
        <v>0,00000</v>
      </c>
      <c r="N295" s="218" t="s">
        <v>1073</v>
      </c>
      <c r="O295" s="241"/>
      <c r="P295" s="600" t="str">
        <f t="shared" si="35"/>
        <v>0,00000</v>
      </c>
      <c r="Q295" s="350" t="s">
        <v>1073</v>
      </c>
      <c r="R295" s="122"/>
      <c r="S295" s="134"/>
      <c r="T295" s="141"/>
      <c r="U295" s="134"/>
      <c r="V295" s="134"/>
    </row>
    <row r="296" spans="2:22" ht="21" customHeight="1" x14ac:dyDescent="0.25">
      <c r="B296" s="120"/>
      <c r="C296" s="1464"/>
      <c r="D296" s="1446" t="s">
        <v>150</v>
      </c>
      <c r="E296" s="1446"/>
      <c r="F296" s="1447"/>
      <c r="G296" s="1447"/>
      <c r="H296" s="146"/>
      <c r="I296" s="146"/>
      <c r="J296" s="600" t="str">
        <f t="shared" ref="J296:J311" si="37">IF(F296=0,"0,00000",+H296*I296/1000000)</f>
        <v>0,00000</v>
      </c>
      <c r="K296" s="218" t="s">
        <v>1073</v>
      </c>
      <c r="L296" s="241"/>
      <c r="M296" s="600" t="str">
        <f t="shared" si="34"/>
        <v>0,00000</v>
      </c>
      <c r="N296" s="218" t="s">
        <v>1073</v>
      </c>
      <c r="O296" s="241"/>
      <c r="P296" s="600" t="str">
        <f t="shared" si="35"/>
        <v>0,00000</v>
      </c>
      <c r="Q296" s="350" t="s">
        <v>1073</v>
      </c>
      <c r="R296" s="122"/>
      <c r="S296" s="134"/>
      <c r="T296" s="141"/>
      <c r="U296" s="134"/>
      <c r="V296" s="134"/>
    </row>
    <row r="297" spans="2:22" ht="21" customHeight="1" outlineLevel="1" x14ac:dyDescent="0.25">
      <c r="B297" s="120"/>
      <c r="C297" s="1464"/>
      <c r="D297" s="1446" t="s">
        <v>151</v>
      </c>
      <c r="E297" s="1446"/>
      <c r="F297" s="1447"/>
      <c r="G297" s="1447"/>
      <c r="H297" s="146"/>
      <c r="I297" s="146"/>
      <c r="J297" s="600" t="str">
        <f t="shared" si="37"/>
        <v>0,00000</v>
      </c>
      <c r="K297" s="218" t="s">
        <v>1073</v>
      </c>
      <c r="L297" s="241"/>
      <c r="M297" s="600" t="str">
        <f t="shared" si="34"/>
        <v>0,00000</v>
      </c>
      <c r="N297" s="218" t="s">
        <v>1073</v>
      </c>
      <c r="O297" s="241"/>
      <c r="P297" s="600" t="str">
        <f t="shared" si="35"/>
        <v>0,00000</v>
      </c>
      <c r="Q297" s="350" t="s">
        <v>1073</v>
      </c>
      <c r="R297" s="122"/>
      <c r="T297" s="141"/>
    </row>
    <row r="298" spans="2:22" ht="21" customHeight="1" outlineLevel="1" x14ac:dyDescent="0.25">
      <c r="B298" s="120"/>
      <c r="C298" s="1464"/>
      <c r="D298" s="1446" t="s">
        <v>152</v>
      </c>
      <c r="E298" s="1446"/>
      <c r="F298" s="1447"/>
      <c r="G298" s="1447"/>
      <c r="H298" s="146"/>
      <c r="I298" s="146"/>
      <c r="J298" s="600" t="str">
        <f t="shared" si="37"/>
        <v>0,00000</v>
      </c>
      <c r="K298" s="218" t="s">
        <v>1073</v>
      </c>
      <c r="L298" s="241"/>
      <c r="M298" s="600" t="str">
        <f t="shared" si="34"/>
        <v>0,00000</v>
      </c>
      <c r="N298" s="218" t="s">
        <v>1073</v>
      </c>
      <c r="O298" s="241"/>
      <c r="P298" s="600" t="str">
        <f t="shared" si="35"/>
        <v>0,00000</v>
      </c>
      <c r="Q298" s="350" t="s">
        <v>1073</v>
      </c>
      <c r="R298" s="122"/>
      <c r="T298" s="141"/>
    </row>
    <row r="299" spans="2:22" ht="21" customHeight="1" outlineLevel="1" x14ac:dyDescent="0.25">
      <c r="B299" s="120"/>
      <c r="C299" s="1464"/>
      <c r="D299" s="1446" t="s">
        <v>153</v>
      </c>
      <c r="E299" s="1446"/>
      <c r="F299" s="1447"/>
      <c r="G299" s="1447"/>
      <c r="H299" s="146"/>
      <c r="I299" s="146"/>
      <c r="J299" s="600" t="str">
        <f t="shared" si="37"/>
        <v>0,00000</v>
      </c>
      <c r="K299" s="218" t="s">
        <v>1073</v>
      </c>
      <c r="L299" s="241"/>
      <c r="M299" s="600" t="str">
        <f t="shared" si="34"/>
        <v>0,00000</v>
      </c>
      <c r="N299" s="218" t="s">
        <v>1073</v>
      </c>
      <c r="O299" s="241"/>
      <c r="P299" s="600" t="str">
        <f t="shared" si="35"/>
        <v>0,00000</v>
      </c>
      <c r="Q299" s="350" t="s">
        <v>1073</v>
      </c>
      <c r="R299" s="122"/>
      <c r="T299" s="141"/>
    </row>
    <row r="300" spans="2:22" ht="21" customHeight="1" outlineLevel="1" x14ac:dyDescent="0.25">
      <c r="B300" s="120"/>
      <c r="C300" s="1464"/>
      <c r="D300" s="1446" t="s">
        <v>154</v>
      </c>
      <c r="E300" s="1446"/>
      <c r="F300" s="1447"/>
      <c r="G300" s="1447"/>
      <c r="H300" s="146"/>
      <c r="I300" s="146"/>
      <c r="J300" s="600" t="str">
        <f t="shared" si="37"/>
        <v>0,00000</v>
      </c>
      <c r="K300" s="218" t="s">
        <v>1073</v>
      </c>
      <c r="L300" s="241"/>
      <c r="M300" s="600" t="str">
        <f t="shared" si="34"/>
        <v>0,00000</v>
      </c>
      <c r="N300" s="218" t="s">
        <v>1073</v>
      </c>
      <c r="O300" s="241"/>
      <c r="P300" s="600" t="str">
        <f t="shared" si="35"/>
        <v>0,00000</v>
      </c>
      <c r="Q300" s="350" t="s">
        <v>1073</v>
      </c>
      <c r="R300" s="122"/>
      <c r="T300" s="141"/>
    </row>
    <row r="301" spans="2:22" ht="21" customHeight="1" outlineLevel="1" x14ac:dyDescent="0.25">
      <c r="B301" s="120"/>
      <c r="C301" s="1464"/>
      <c r="D301" s="1446" t="s">
        <v>155</v>
      </c>
      <c r="E301" s="1446"/>
      <c r="F301" s="1447"/>
      <c r="G301" s="1447"/>
      <c r="H301" s="146"/>
      <c r="I301" s="146"/>
      <c r="J301" s="600" t="str">
        <f t="shared" si="37"/>
        <v>0,00000</v>
      </c>
      <c r="K301" s="218" t="s">
        <v>1073</v>
      </c>
      <c r="L301" s="241"/>
      <c r="M301" s="600" t="str">
        <f t="shared" si="34"/>
        <v>0,00000</v>
      </c>
      <c r="N301" s="218" t="s">
        <v>1073</v>
      </c>
      <c r="O301" s="241"/>
      <c r="P301" s="600" t="str">
        <f t="shared" si="35"/>
        <v>0,00000</v>
      </c>
      <c r="Q301" s="350" t="s">
        <v>1073</v>
      </c>
      <c r="R301" s="122"/>
      <c r="T301" s="141"/>
    </row>
    <row r="302" spans="2:22" ht="21" customHeight="1" outlineLevel="1" x14ac:dyDescent="0.25">
      <c r="B302" s="120"/>
      <c r="C302" s="1464"/>
      <c r="D302" s="1446" t="s">
        <v>157</v>
      </c>
      <c r="E302" s="1446"/>
      <c r="F302" s="1447"/>
      <c r="G302" s="1447"/>
      <c r="H302" s="146"/>
      <c r="I302" s="146"/>
      <c r="J302" s="600" t="str">
        <f t="shared" si="37"/>
        <v>0,00000</v>
      </c>
      <c r="K302" s="218" t="s">
        <v>1073</v>
      </c>
      <c r="L302" s="241"/>
      <c r="M302" s="600" t="str">
        <f t="shared" si="34"/>
        <v>0,00000</v>
      </c>
      <c r="N302" s="218" t="s">
        <v>1073</v>
      </c>
      <c r="O302" s="241"/>
      <c r="P302" s="600" t="str">
        <f t="shared" si="35"/>
        <v>0,00000</v>
      </c>
      <c r="Q302" s="350" t="s">
        <v>1073</v>
      </c>
      <c r="R302" s="122"/>
      <c r="T302" s="141"/>
    </row>
    <row r="303" spans="2:22" ht="21" customHeight="1" outlineLevel="1" x14ac:dyDescent="0.25">
      <c r="B303" s="120"/>
      <c r="C303" s="1464"/>
      <c r="D303" s="1446" t="s">
        <v>158</v>
      </c>
      <c r="E303" s="1446"/>
      <c r="F303" s="1447"/>
      <c r="G303" s="1447"/>
      <c r="H303" s="146"/>
      <c r="I303" s="146"/>
      <c r="J303" s="600" t="str">
        <f t="shared" si="37"/>
        <v>0,00000</v>
      </c>
      <c r="K303" s="218" t="s">
        <v>1073</v>
      </c>
      <c r="L303" s="241"/>
      <c r="M303" s="600" t="str">
        <f t="shared" si="34"/>
        <v>0,00000</v>
      </c>
      <c r="N303" s="218" t="s">
        <v>1073</v>
      </c>
      <c r="O303" s="241"/>
      <c r="P303" s="600" t="str">
        <f t="shared" si="35"/>
        <v>0,00000</v>
      </c>
      <c r="Q303" s="350" t="s">
        <v>1073</v>
      </c>
      <c r="R303" s="122"/>
      <c r="T303" s="141"/>
    </row>
    <row r="304" spans="2:22" ht="21" customHeight="1" outlineLevel="1" x14ac:dyDescent="0.25">
      <c r="B304" s="120"/>
      <c r="C304" s="1464"/>
      <c r="D304" s="1446" t="s">
        <v>159</v>
      </c>
      <c r="E304" s="1446"/>
      <c r="F304" s="1447"/>
      <c r="G304" s="1447"/>
      <c r="H304" s="146"/>
      <c r="I304" s="146"/>
      <c r="J304" s="600" t="str">
        <f t="shared" si="37"/>
        <v>0,00000</v>
      </c>
      <c r="K304" s="218" t="s">
        <v>1073</v>
      </c>
      <c r="L304" s="241"/>
      <c r="M304" s="600" t="str">
        <f t="shared" si="34"/>
        <v>0,00000</v>
      </c>
      <c r="N304" s="218" t="s">
        <v>1073</v>
      </c>
      <c r="O304" s="241"/>
      <c r="P304" s="600" t="str">
        <f t="shared" si="35"/>
        <v>0,00000</v>
      </c>
      <c r="Q304" s="350" t="s">
        <v>1073</v>
      </c>
      <c r="R304" s="122"/>
      <c r="T304" s="141"/>
    </row>
    <row r="305" spans="1:20" ht="21" customHeight="1" outlineLevel="1" x14ac:dyDescent="0.25">
      <c r="B305" s="120"/>
      <c r="C305" s="1464"/>
      <c r="D305" s="1446" t="s">
        <v>160</v>
      </c>
      <c r="E305" s="1446"/>
      <c r="F305" s="1447"/>
      <c r="G305" s="1447"/>
      <c r="H305" s="146"/>
      <c r="I305" s="146"/>
      <c r="J305" s="600" t="str">
        <f t="shared" si="37"/>
        <v>0,00000</v>
      </c>
      <c r="K305" s="218" t="s">
        <v>1073</v>
      </c>
      <c r="L305" s="241"/>
      <c r="M305" s="600" t="str">
        <f t="shared" si="34"/>
        <v>0,00000</v>
      </c>
      <c r="N305" s="218" t="s">
        <v>1073</v>
      </c>
      <c r="O305" s="241"/>
      <c r="P305" s="600" t="str">
        <f t="shared" si="35"/>
        <v>0,00000</v>
      </c>
      <c r="Q305" s="350" t="s">
        <v>1073</v>
      </c>
      <c r="R305" s="122"/>
      <c r="T305" s="141"/>
    </row>
    <row r="306" spans="1:20" ht="21" customHeight="1" outlineLevel="1" x14ac:dyDescent="0.25">
      <c r="B306" s="120"/>
      <c r="C306" s="1464"/>
      <c r="D306" s="1446" t="s">
        <v>161</v>
      </c>
      <c r="E306" s="1446"/>
      <c r="F306" s="1447"/>
      <c r="G306" s="1447"/>
      <c r="H306" s="146"/>
      <c r="I306" s="146"/>
      <c r="J306" s="600" t="str">
        <f t="shared" si="37"/>
        <v>0,00000</v>
      </c>
      <c r="K306" s="218" t="s">
        <v>1073</v>
      </c>
      <c r="L306" s="241"/>
      <c r="M306" s="600" t="str">
        <f t="shared" si="34"/>
        <v>0,00000</v>
      </c>
      <c r="N306" s="218" t="s">
        <v>1073</v>
      </c>
      <c r="O306" s="241"/>
      <c r="P306" s="600" t="str">
        <f t="shared" si="35"/>
        <v>0,00000</v>
      </c>
      <c r="Q306" s="350" t="s">
        <v>1073</v>
      </c>
      <c r="R306" s="122"/>
      <c r="T306" s="141"/>
    </row>
    <row r="307" spans="1:20" ht="21" customHeight="1" outlineLevel="1" x14ac:dyDescent="0.25">
      <c r="B307" s="120"/>
      <c r="C307" s="1464"/>
      <c r="D307" s="1446" t="s">
        <v>162</v>
      </c>
      <c r="E307" s="1446"/>
      <c r="F307" s="1447"/>
      <c r="G307" s="1447"/>
      <c r="H307" s="146"/>
      <c r="I307" s="146"/>
      <c r="J307" s="600" t="str">
        <f t="shared" si="37"/>
        <v>0,00000</v>
      </c>
      <c r="K307" s="218" t="s">
        <v>1073</v>
      </c>
      <c r="L307" s="241"/>
      <c r="M307" s="600" t="str">
        <f t="shared" si="34"/>
        <v>0,00000</v>
      </c>
      <c r="N307" s="218" t="s">
        <v>1073</v>
      </c>
      <c r="O307" s="241"/>
      <c r="P307" s="600" t="str">
        <f t="shared" si="35"/>
        <v>0,00000</v>
      </c>
      <c r="Q307" s="350" t="s">
        <v>1073</v>
      </c>
      <c r="R307" s="122"/>
      <c r="T307" s="141"/>
    </row>
    <row r="308" spans="1:20" ht="21" customHeight="1" outlineLevel="1" x14ac:dyDescent="0.25">
      <c r="B308" s="120"/>
      <c r="C308" s="1464"/>
      <c r="D308" s="1446" t="s">
        <v>163</v>
      </c>
      <c r="E308" s="1446"/>
      <c r="F308" s="1447"/>
      <c r="G308" s="1447"/>
      <c r="H308" s="146"/>
      <c r="I308" s="146"/>
      <c r="J308" s="600" t="str">
        <f t="shared" si="37"/>
        <v>0,00000</v>
      </c>
      <c r="K308" s="218" t="s">
        <v>1073</v>
      </c>
      <c r="L308" s="241"/>
      <c r="M308" s="600" t="str">
        <f t="shared" si="34"/>
        <v>0,00000</v>
      </c>
      <c r="N308" s="218" t="s">
        <v>1073</v>
      </c>
      <c r="O308" s="241"/>
      <c r="P308" s="600" t="str">
        <f t="shared" si="35"/>
        <v>0,00000</v>
      </c>
      <c r="Q308" s="350" t="s">
        <v>1073</v>
      </c>
      <c r="R308" s="122"/>
      <c r="T308" s="141"/>
    </row>
    <row r="309" spans="1:20" ht="21" customHeight="1" outlineLevel="1" x14ac:dyDescent="0.25">
      <c r="B309" s="120"/>
      <c r="C309" s="1464"/>
      <c r="D309" s="1446" t="s">
        <v>164</v>
      </c>
      <c r="E309" s="1446"/>
      <c r="F309" s="1447"/>
      <c r="G309" s="1447"/>
      <c r="H309" s="146"/>
      <c r="I309" s="146"/>
      <c r="J309" s="600" t="str">
        <f t="shared" si="37"/>
        <v>0,00000</v>
      </c>
      <c r="K309" s="218" t="s">
        <v>1073</v>
      </c>
      <c r="L309" s="241"/>
      <c r="M309" s="600" t="str">
        <f t="shared" si="34"/>
        <v>0,00000</v>
      </c>
      <c r="N309" s="218" t="s">
        <v>1073</v>
      </c>
      <c r="O309" s="241"/>
      <c r="P309" s="600" t="str">
        <f t="shared" si="35"/>
        <v>0,00000</v>
      </c>
      <c r="Q309" s="350" t="s">
        <v>1073</v>
      </c>
      <c r="R309" s="122"/>
      <c r="T309" s="141"/>
    </row>
    <row r="310" spans="1:20" ht="21" customHeight="1" outlineLevel="1" x14ac:dyDescent="0.25">
      <c r="B310" s="120"/>
      <c r="C310" s="1464"/>
      <c r="D310" s="1446" t="s">
        <v>165</v>
      </c>
      <c r="E310" s="1446"/>
      <c r="F310" s="1447"/>
      <c r="G310" s="1447"/>
      <c r="H310" s="146"/>
      <c r="I310" s="146"/>
      <c r="J310" s="600" t="str">
        <f t="shared" si="37"/>
        <v>0,00000</v>
      </c>
      <c r="K310" s="218" t="s">
        <v>1073</v>
      </c>
      <c r="L310" s="241"/>
      <c r="M310" s="600" t="str">
        <f t="shared" si="34"/>
        <v>0,00000</v>
      </c>
      <c r="N310" s="218" t="s">
        <v>1073</v>
      </c>
      <c r="O310" s="241"/>
      <c r="P310" s="600" t="str">
        <f t="shared" si="35"/>
        <v>0,00000</v>
      </c>
      <c r="Q310" s="350" t="s">
        <v>1073</v>
      </c>
      <c r="R310" s="122"/>
      <c r="T310" s="141"/>
    </row>
    <row r="311" spans="1:20" ht="21" customHeight="1" outlineLevel="1" thickBot="1" x14ac:dyDescent="0.3">
      <c r="B311" s="120"/>
      <c r="C311" s="1465"/>
      <c r="D311" s="1448" t="s">
        <v>166</v>
      </c>
      <c r="E311" s="1448"/>
      <c r="F311" s="1449"/>
      <c r="G311" s="1449"/>
      <c r="H311" s="148"/>
      <c r="I311" s="148"/>
      <c r="J311" s="601" t="str">
        <f t="shared" si="37"/>
        <v>0,00000</v>
      </c>
      <c r="K311" s="227" t="s">
        <v>1073</v>
      </c>
      <c r="L311" s="352"/>
      <c r="M311" s="601" t="str">
        <f t="shared" si="34"/>
        <v>0,00000</v>
      </c>
      <c r="N311" s="227" t="s">
        <v>1073</v>
      </c>
      <c r="O311" s="352"/>
      <c r="P311" s="601" t="str">
        <f t="shared" si="35"/>
        <v>0,00000</v>
      </c>
      <c r="Q311" s="351" t="s">
        <v>1073</v>
      </c>
      <c r="R311" s="122"/>
      <c r="T311" s="141"/>
    </row>
    <row r="312" spans="1:20" ht="21" customHeight="1" outlineLevel="1" x14ac:dyDescent="0.25">
      <c r="B312" s="124"/>
      <c r="C312" s="125"/>
      <c r="D312" s="125"/>
      <c r="E312" s="125"/>
      <c r="F312" s="125"/>
      <c r="G312" s="125"/>
      <c r="H312" s="125"/>
      <c r="I312" s="125"/>
      <c r="J312" s="125"/>
      <c r="K312" s="125"/>
      <c r="L312" s="125"/>
      <c r="M312" s="125"/>
      <c r="N312" s="125"/>
      <c r="O312" s="125"/>
      <c r="P312" s="125"/>
      <c r="Q312" s="125"/>
      <c r="R312" s="126"/>
      <c r="T312" s="151"/>
    </row>
    <row r="313" spans="1:20" ht="18.75" customHeight="1" thickBot="1" x14ac:dyDescent="0.3">
      <c r="A313" s="128"/>
      <c r="B313" s="130"/>
      <c r="D313" s="107"/>
      <c r="E313" s="107"/>
      <c r="F313" s="107"/>
      <c r="G313" s="107"/>
      <c r="H313" s="107"/>
      <c r="I313" s="107"/>
      <c r="N313" s="153"/>
      <c r="O313" s="153"/>
      <c r="P313" s="153"/>
    </row>
    <row r="314" spans="1:20" s="108" customFormat="1" ht="24.75" customHeight="1" thickBot="1" x14ac:dyDescent="0.3">
      <c r="C314" s="1452" t="s">
        <v>1444</v>
      </c>
      <c r="D314" s="1453"/>
      <c r="E314" s="1453"/>
      <c r="F314" s="1453"/>
      <c r="G314" s="1453"/>
      <c r="H314" s="1453"/>
      <c r="I314" s="1453"/>
      <c r="J314" s="127">
        <f>SUM(J183:J216)+SUM(J220:J235)+SUM(J239:J268)+SUM(J272:J311)</f>
        <v>0</v>
      </c>
      <c r="L314" s="867" t="s">
        <v>1084</v>
      </c>
      <c r="M314" s="127">
        <f>SUM(M183:M216)+SUM(M220:M235)+SUM(M272:M311)</f>
        <v>0</v>
      </c>
      <c r="N314" s="334" t="s">
        <v>1435</v>
      </c>
      <c r="O314" s="868" t="s">
        <v>1083</v>
      </c>
      <c r="P314" s="127">
        <f>SUM(P183:P216)+SUM(P220:P235)+SUM(P272:P311)</f>
        <v>0</v>
      </c>
      <c r="Q314" s="334" t="s">
        <v>1435</v>
      </c>
    </row>
    <row r="315" spans="1:20" ht="18.75" customHeight="1" x14ac:dyDescent="0.25">
      <c r="A315" s="128"/>
      <c r="B315" s="130"/>
      <c r="D315" s="107"/>
      <c r="E315" s="107"/>
      <c r="F315" s="107"/>
      <c r="G315" s="107"/>
      <c r="H315" s="107"/>
      <c r="I315" s="107"/>
    </row>
    <row r="316" spans="1:20" ht="18.75" customHeight="1" x14ac:dyDescent="0.25">
      <c r="A316" s="128"/>
      <c r="B316" s="130"/>
      <c r="D316" s="107"/>
      <c r="E316" s="107"/>
      <c r="F316" s="107"/>
      <c r="G316" s="107"/>
      <c r="H316" s="107"/>
      <c r="I316" s="107"/>
    </row>
    <row r="317" spans="1:20" ht="18.75" customHeight="1" x14ac:dyDescent="0.25">
      <c r="A317" s="128"/>
      <c r="B317" s="130"/>
      <c r="D317" s="107"/>
      <c r="E317" s="107"/>
      <c r="F317" s="107"/>
      <c r="G317" s="107"/>
      <c r="H317" s="107"/>
      <c r="I317" s="107"/>
    </row>
    <row r="318" spans="1:20" ht="18.75" customHeight="1" x14ac:dyDescent="0.25">
      <c r="A318" s="128"/>
      <c r="B318" s="130"/>
      <c r="D318" s="107"/>
      <c r="E318" s="107"/>
      <c r="F318" s="107"/>
      <c r="G318" s="107"/>
      <c r="H318" s="107"/>
      <c r="I318" s="107"/>
    </row>
    <row r="319" spans="1:20" ht="18.75" customHeight="1" x14ac:dyDescent="0.25">
      <c r="A319" s="128"/>
      <c r="B319" s="130"/>
      <c r="C319" s="569"/>
      <c r="D319" s="107"/>
      <c r="E319" s="107"/>
      <c r="F319" s="107"/>
      <c r="G319" s="107"/>
      <c r="H319" s="107"/>
      <c r="I319" s="107"/>
    </row>
    <row r="320" spans="1:20" ht="18.75" hidden="1" customHeight="1" x14ac:dyDescent="0.25">
      <c r="A320" s="128"/>
      <c r="B320" s="130"/>
      <c r="C320" s="107" t="s">
        <v>113</v>
      </c>
      <c r="D320" s="107"/>
      <c r="E320" s="107"/>
      <c r="F320" s="107"/>
      <c r="G320" s="107"/>
      <c r="H320" s="107"/>
      <c r="I320" s="107"/>
    </row>
    <row r="321" spans="1:9" ht="18.75" hidden="1" customHeight="1" x14ac:dyDescent="0.25">
      <c r="A321" s="128"/>
      <c r="B321" s="130"/>
      <c r="C321" s="107" t="s">
        <v>192</v>
      </c>
      <c r="D321" s="107"/>
      <c r="E321" s="107"/>
      <c r="F321" s="107"/>
      <c r="G321" s="107"/>
      <c r="H321" s="107"/>
      <c r="I321" s="107"/>
    </row>
    <row r="322" spans="1:9" ht="18.75" hidden="1" customHeight="1" x14ac:dyDescent="0.25">
      <c r="A322" s="128"/>
      <c r="B322" s="130"/>
      <c r="C322" s="107" t="s">
        <v>1675</v>
      </c>
      <c r="D322" s="107"/>
      <c r="E322" s="107"/>
      <c r="F322" s="107"/>
      <c r="G322" s="107"/>
      <c r="H322" s="107"/>
      <c r="I322" s="107"/>
    </row>
    <row r="323" spans="1:9" ht="18.75" customHeight="1" x14ac:dyDescent="0.25">
      <c r="A323" s="128"/>
      <c r="B323" s="130"/>
      <c r="C323" s="569"/>
      <c r="D323" s="107"/>
      <c r="E323" s="107"/>
      <c r="F323" s="107"/>
      <c r="G323" s="107"/>
      <c r="H323" s="107"/>
      <c r="I323" s="107"/>
    </row>
    <row r="324" spans="1:9" ht="18.75" customHeight="1" x14ac:dyDescent="0.25">
      <c r="A324" s="128"/>
      <c r="B324" s="130"/>
      <c r="C324" s="569"/>
      <c r="D324" s="107"/>
      <c r="E324" s="107"/>
      <c r="F324" s="107"/>
      <c r="G324" s="107"/>
      <c r="H324" s="107"/>
      <c r="I324" s="107"/>
    </row>
    <row r="325" spans="1:9" ht="18.75" customHeight="1" x14ac:dyDescent="0.25">
      <c r="A325" s="128"/>
      <c r="B325" s="130"/>
      <c r="D325" s="107"/>
      <c r="E325" s="107"/>
      <c r="F325" s="107"/>
      <c r="G325" s="107"/>
      <c r="H325" s="107"/>
      <c r="I325" s="107"/>
    </row>
    <row r="326" spans="1:9" ht="18.75" customHeight="1" x14ac:dyDescent="0.25">
      <c r="A326" s="128"/>
      <c r="B326" s="130"/>
      <c r="D326" s="107"/>
      <c r="E326" s="107"/>
      <c r="F326" s="107"/>
      <c r="G326" s="107"/>
      <c r="H326" s="107"/>
      <c r="I326" s="107"/>
    </row>
    <row r="327" spans="1:9" ht="15.9" customHeight="1" x14ac:dyDescent="0.25">
      <c r="A327" s="128"/>
      <c r="D327" s="107"/>
      <c r="E327" s="107"/>
      <c r="F327" s="107"/>
      <c r="G327" s="107"/>
      <c r="H327" s="107"/>
      <c r="I327" s="107"/>
    </row>
    <row r="328" spans="1:9" ht="15.9" customHeight="1" x14ac:dyDescent="0.25">
      <c r="A328" s="128"/>
      <c r="D328" s="107"/>
      <c r="E328" s="107"/>
      <c r="F328" s="107"/>
      <c r="G328" s="107"/>
      <c r="H328" s="107"/>
      <c r="I328" s="107"/>
    </row>
    <row r="329" spans="1:9" ht="15.9" customHeight="1" x14ac:dyDescent="0.25">
      <c r="A329" s="128"/>
      <c r="D329" s="107"/>
      <c r="E329" s="107"/>
      <c r="F329" s="107"/>
      <c r="G329" s="107"/>
      <c r="H329" s="107"/>
      <c r="I329" s="107"/>
    </row>
    <row r="330" spans="1:9" ht="15.9" customHeight="1" x14ac:dyDescent="0.25">
      <c r="A330" s="128"/>
      <c r="D330" s="107"/>
      <c r="E330" s="107"/>
      <c r="F330" s="107"/>
      <c r="G330" s="107"/>
      <c r="H330" s="107"/>
      <c r="I330" s="107"/>
    </row>
    <row r="331" spans="1:9" ht="15.9" customHeight="1" x14ac:dyDescent="0.25">
      <c r="A331" s="128"/>
      <c r="D331" s="107"/>
      <c r="E331" s="107"/>
      <c r="F331" s="107"/>
      <c r="G331" s="107"/>
      <c r="H331" s="107"/>
      <c r="I331" s="107"/>
    </row>
    <row r="332" spans="1:9" ht="15.9" customHeight="1" x14ac:dyDescent="0.25">
      <c r="A332" s="128"/>
      <c r="D332" s="107"/>
      <c r="E332" s="107"/>
      <c r="F332" s="107"/>
      <c r="G332" s="107"/>
      <c r="H332" s="107"/>
      <c r="I332" s="107"/>
    </row>
    <row r="333" spans="1:9" ht="15.9" customHeight="1" x14ac:dyDescent="0.25">
      <c r="A333" s="128"/>
      <c r="D333" s="107"/>
      <c r="E333" s="107"/>
      <c r="F333" s="107"/>
      <c r="G333" s="107"/>
      <c r="H333" s="107"/>
      <c r="I333" s="107"/>
    </row>
    <row r="334" spans="1:9" ht="15.9" customHeight="1" x14ac:dyDescent="0.25">
      <c r="A334" s="128"/>
      <c r="D334" s="107"/>
      <c r="E334" s="107"/>
      <c r="F334" s="107"/>
      <c r="G334" s="107"/>
      <c r="H334" s="107"/>
      <c r="I334" s="107"/>
    </row>
    <row r="335" spans="1:9" ht="15.9" customHeight="1" x14ac:dyDescent="0.25">
      <c r="A335" s="128"/>
      <c r="D335" s="107"/>
      <c r="E335" s="107"/>
      <c r="F335" s="107"/>
      <c r="G335" s="107"/>
      <c r="H335" s="107"/>
      <c r="I335" s="107"/>
    </row>
    <row r="336" spans="1:9" ht="15.9" customHeight="1" x14ac:dyDescent="0.25">
      <c r="A336" s="128"/>
      <c r="D336" s="107"/>
      <c r="E336" s="107"/>
      <c r="F336" s="107"/>
      <c r="G336" s="107"/>
      <c r="H336" s="107"/>
      <c r="I336" s="107"/>
    </row>
    <row r="337" spans="1:9" ht="15.9" customHeight="1" x14ac:dyDescent="0.25">
      <c r="A337" s="128"/>
      <c r="D337" s="107"/>
      <c r="E337" s="107"/>
      <c r="F337" s="107"/>
      <c r="G337" s="107"/>
      <c r="H337" s="107"/>
      <c r="I337" s="107"/>
    </row>
    <row r="338" spans="1:9" ht="18.75" customHeight="1" x14ac:dyDescent="0.25">
      <c r="B338" s="132"/>
    </row>
    <row r="342" spans="1:9" ht="12.6" customHeight="1" x14ac:dyDescent="0.25">
      <c r="C342" s="156" t="s">
        <v>62</v>
      </c>
      <c r="D342" s="157" t="s">
        <v>103</v>
      </c>
    </row>
    <row r="343" spans="1:9" ht="12.6" customHeight="1" x14ac:dyDescent="0.25">
      <c r="C343" s="156"/>
      <c r="D343" s="157" t="s">
        <v>114</v>
      </c>
    </row>
    <row r="344" spans="1:9" ht="12.6" customHeight="1" x14ac:dyDescent="0.25">
      <c r="C344" s="156" t="s">
        <v>193</v>
      </c>
      <c r="D344" s="158"/>
    </row>
    <row r="345" spans="1:9" ht="12.6" customHeight="1" x14ac:dyDescent="0.25">
      <c r="C345" s="156"/>
      <c r="D345" s="158">
        <v>1</v>
      </c>
    </row>
    <row r="346" spans="1:9" ht="12.6" customHeight="1" x14ac:dyDescent="0.25">
      <c r="C346" s="156"/>
      <c r="D346" s="158">
        <v>0.85</v>
      </c>
      <c r="E346" s="159"/>
    </row>
    <row r="347" spans="1:9" ht="12.6" customHeight="1" x14ac:dyDescent="0.25">
      <c r="C347" s="156"/>
      <c r="D347" s="158">
        <v>0.1</v>
      </c>
      <c r="E347" s="159"/>
    </row>
    <row r="348" spans="1:9" ht="12.6" customHeight="1" x14ac:dyDescent="0.25">
      <c r="C348" s="156"/>
      <c r="D348" s="158">
        <v>0.05</v>
      </c>
      <c r="E348" s="159"/>
    </row>
    <row r="349" spans="1:9" ht="12.6" customHeight="1" x14ac:dyDescent="0.25">
      <c r="C349" s="156" t="s">
        <v>194</v>
      </c>
      <c r="D349" s="158"/>
      <c r="E349" s="159"/>
    </row>
    <row r="350" spans="1:9" ht="12.6" customHeight="1" x14ac:dyDescent="0.25">
      <c r="C350" s="156"/>
      <c r="D350" s="158">
        <v>1</v>
      </c>
      <c r="E350" s="159"/>
    </row>
    <row r="351" spans="1:9" ht="12.6" customHeight="1" x14ac:dyDescent="0.25">
      <c r="C351" s="156"/>
      <c r="D351" s="158">
        <v>0.7</v>
      </c>
      <c r="E351" s="159"/>
    </row>
    <row r="352" spans="1:9" ht="12.6" customHeight="1" x14ac:dyDescent="0.25">
      <c r="C352" s="156"/>
      <c r="D352" s="158">
        <v>0.5</v>
      </c>
      <c r="E352" s="159"/>
    </row>
    <row r="353" spans="3:5" x14ac:dyDescent="0.25">
      <c r="C353" s="156"/>
      <c r="D353" s="158">
        <v>0.1</v>
      </c>
      <c r="E353" s="159"/>
    </row>
    <row r="354" spans="3:5" x14ac:dyDescent="0.25">
      <c r="C354" s="156" t="s">
        <v>195</v>
      </c>
      <c r="D354" s="157" t="s">
        <v>196</v>
      </c>
    </row>
    <row r="355" spans="3:5" x14ac:dyDescent="0.25">
      <c r="C355" s="156"/>
      <c r="D355" s="157" t="s">
        <v>109</v>
      </c>
    </row>
  </sheetData>
  <sheetProtection algorithmName="SHA-512" hashValue="fCzLaLLFPsQzs23NB85PWidh9HogxEegnPEGvywCumgPvH7srisVKacDNdFycI4jjnDwNM7Vuj1cZkMWIDmPCQ==" saltValue="+EPqITQjlzEdJEWQzsqBLw==" spinCount="100000" sheet="1" objects="1" scenarios="1"/>
  <mergeCells count="418">
    <mergeCell ref="D52:E53"/>
    <mergeCell ref="C54:C69"/>
    <mergeCell ref="D54:D57"/>
    <mergeCell ref="F74:G74"/>
    <mergeCell ref="K9:L9"/>
    <mergeCell ref="M9:N9"/>
    <mergeCell ref="J4:L4"/>
    <mergeCell ref="J5:L5"/>
    <mergeCell ref="J6:L6"/>
    <mergeCell ref="J7:L7"/>
    <mergeCell ref="J8:L8"/>
    <mergeCell ref="M4:O4"/>
    <mergeCell ref="M5:O5"/>
    <mergeCell ref="M6:O6"/>
    <mergeCell ref="M7:O7"/>
    <mergeCell ref="M8:O8"/>
    <mergeCell ref="E4:I8"/>
    <mergeCell ref="E9:H9"/>
    <mergeCell ref="D87:E87"/>
    <mergeCell ref="F87:G87"/>
    <mergeCell ref="D81:E81"/>
    <mergeCell ref="D66:D69"/>
    <mergeCell ref="D62:D65"/>
    <mergeCell ref="T13:T14"/>
    <mergeCell ref="C15:C16"/>
    <mergeCell ref="D15:E16"/>
    <mergeCell ref="F15:G15"/>
    <mergeCell ref="C17:C50"/>
    <mergeCell ref="D17:D21"/>
    <mergeCell ref="D22:D28"/>
    <mergeCell ref="D29:D32"/>
    <mergeCell ref="D33:D36"/>
    <mergeCell ref="D37:D42"/>
    <mergeCell ref="D43:D46"/>
    <mergeCell ref="D47:D50"/>
    <mergeCell ref="C14:Q14"/>
    <mergeCell ref="J15:K15"/>
    <mergeCell ref="L15:N15"/>
    <mergeCell ref="O15:Q15"/>
    <mergeCell ref="T19:T21"/>
    <mergeCell ref="D58:D61"/>
    <mergeCell ref="C52:C53"/>
    <mergeCell ref="F100:G100"/>
    <mergeCell ref="D94:E94"/>
    <mergeCell ref="D95:E95"/>
    <mergeCell ref="D96:E96"/>
    <mergeCell ref="T70:T71"/>
    <mergeCell ref="C71:C72"/>
    <mergeCell ref="D71:E72"/>
    <mergeCell ref="F71:G72"/>
    <mergeCell ref="C70:K70"/>
    <mergeCell ref="T77:T78"/>
    <mergeCell ref="D78:E78"/>
    <mergeCell ref="F78:G78"/>
    <mergeCell ref="D79:E79"/>
    <mergeCell ref="F79:G79"/>
    <mergeCell ref="D75:E75"/>
    <mergeCell ref="F75:G75"/>
    <mergeCell ref="D76:E76"/>
    <mergeCell ref="F76:G76"/>
    <mergeCell ref="D77:E77"/>
    <mergeCell ref="F77:G77"/>
    <mergeCell ref="C73:C102"/>
    <mergeCell ref="D73:E73"/>
    <mergeCell ref="F73:G73"/>
    <mergeCell ref="D74:E74"/>
    <mergeCell ref="D101:E101"/>
    <mergeCell ref="F101:G101"/>
    <mergeCell ref="D80:E80"/>
    <mergeCell ref="F80:G80"/>
    <mergeCell ref="D102:E102"/>
    <mergeCell ref="F102:G102"/>
    <mergeCell ref="D91:E91"/>
    <mergeCell ref="D92:E92"/>
    <mergeCell ref="D93:E93"/>
    <mergeCell ref="D84:E84"/>
    <mergeCell ref="F84:G84"/>
    <mergeCell ref="D85:E85"/>
    <mergeCell ref="F85:G85"/>
    <mergeCell ref="D86:E86"/>
    <mergeCell ref="F86:G86"/>
    <mergeCell ref="D88:E88"/>
    <mergeCell ref="F88:G88"/>
    <mergeCell ref="D89:E89"/>
    <mergeCell ref="D90:E90"/>
    <mergeCell ref="D97:E97"/>
    <mergeCell ref="D98:E98"/>
    <mergeCell ref="D99:E99"/>
    <mergeCell ref="F99:G99"/>
    <mergeCell ref="D100:E100"/>
    <mergeCell ref="C106:C145"/>
    <mergeCell ref="D106:E106"/>
    <mergeCell ref="F106:G106"/>
    <mergeCell ref="D107:E107"/>
    <mergeCell ref="F107:G107"/>
    <mergeCell ref="D108:E108"/>
    <mergeCell ref="F108:G108"/>
    <mergeCell ref="D109:E109"/>
    <mergeCell ref="F109:G109"/>
    <mergeCell ref="D144:E144"/>
    <mergeCell ref="F144:G144"/>
    <mergeCell ref="D145:E145"/>
    <mergeCell ref="D114:E114"/>
    <mergeCell ref="F114:G114"/>
    <mergeCell ref="D115:E115"/>
    <mergeCell ref="F115:G115"/>
    <mergeCell ref="D116:E116"/>
    <mergeCell ref="F116:G116"/>
    <mergeCell ref="F110:G110"/>
    <mergeCell ref="D111:E111"/>
    <mergeCell ref="F111:G111"/>
    <mergeCell ref="D112:E112"/>
    <mergeCell ref="F112:G112"/>
    <mergeCell ref="D113:E113"/>
    <mergeCell ref="F113:G113"/>
    <mergeCell ref="D110:E110"/>
    <mergeCell ref="D120:E120"/>
    <mergeCell ref="F120:G120"/>
    <mergeCell ref="D121:E121"/>
    <mergeCell ref="F121:G121"/>
    <mergeCell ref="D122:E122"/>
    <mergeCell ref="F122:G122"/>
    <mergeCell ref="D117:E117"/>
    <mergeCell ref="F117:G117"/>
    <mergeCell ref="D118:E118"/>
    <mergeCell ref="F118:G118"/>
    <mergeCell ref="D119:E119"/>
    <mergeCell ref="F119:G119"/>
    <mergeCell ref="D126:E126"/>
    <mergeCell ref="F126:G126"/>
    <mergeCell ref="D127:E127"/>
    <mergeCell ref="F127:G127"/>
    <mergeCell ref="D128:E128"/>
    <mergeCell ref="F128:G128"/>
    <mergeCell ref="D123:E123"/>
    <mergeCell ref="F123:G123"/>
    <mergeCell ref="D124:E124"/>
    <mergeCell ref="F124:G124"/>
    <mergeCell ref="D125:E125"/>
    <mergeCell ref="F125:G125"/>
    <mergeCell ref="D138:E138"/>
    <mergeCell ref="F138:G138"/>
    <mergeCell ref="D139:E139"/>
    <mergeCell ref="D129:E129"/>
    <mergeCell ref="F129:G129"/>
    <mergeCell ref="D130:E130"/>
    <mergeCell ref="F130:G130"/>
    <mergeCell ref="D131:E131"/>
    <mergeCell ref="F131:G131"/>
    <mergeCell ref="D135:E135"/>
    <mergeCell ref="F135:G135"/>
    <mergeCell ref="D136:E136"/>
    <mergeCell ref="F136:G136"/>
    <mergeCell ref="D137:E137"/>
    <mergeCell ref="F137:G137"/>
    <mergeCell ref="D132:E132"/>
    <mergeCell ref="F132:G132"/>
    <mergeCell ref="D133:E133"/>
    <mergeCell ref="F133:G133"/>
    <mergeCell ref="D134:E134"/>
    <mergeCell ref="F134:G134"/>
    <mergeCell ref="F145:G145"/>
    <mergeCell ref="D141:E141"/>
    <mergeCell ref="F141:G141"/>
    <mergeCell ref="D142:E142"/>
    <mergeCell ref="F142:G142"/>
    <mergeCell ref="D143:E143"/>
    <mergeCell ref="F143:G143"/>
    <mergeCell ref="F139:G139"/>
    <mergeCell ref="D140:E140"/>
    <mergeCell ref="F140:G140"/>
    <mergeCell ref="C183:C216"/>
    <mergeCell ref="D183:D187"/>
    <mergeCell ref="D188:D194"/>
    <mergeCell ref="D195:D198"/>
    <mergeCell ref="D199:D202"/>
    <mergeCell ref="D203:D208"/>
    <mergeCell ref="D209:D212"/>
    <mergeCell ref="D213:D216"/>
    <mergeCell ref="C217:Q217"/>
    <mergeCell ref="J104:K104"/>
    <mergeCell ref="J149:K149"/>
    <mergeCell ref="J52:K52"/>
    <mergeCell ref="J71:K71"/>
    <mergeCell ref="C173:I173"/>
    <mergeCell ref="D162:G162"/>
    <mergeCell ref="D163:G163"/>
    <mergeCell ref="D164:G164"/>
    <mergeCell ref="D165:G165"/>
    <mergeCell ref="D166:G166"/>
    <mergeCell ref="D167:G167"/>
    <mergeCell ref="D156:G156"/>
    <mergeCell ref="D157:G157"/>
    <mergeCell ref="D158:G158"/>
    <mergeCell ref="D159:G159"/>
    <mergeCell ref="D160:G160"/>
    <mergeCell ref="D161:G161"/>
    <mergeCell ref="C149:C150"/>
    <mergeCell ref="D149:G150"/>
    <mergeCell ref="C151:C170"/>
    <mergeCell ref="D151:G151"/>
    <mergeCell ref="D152:G152"/>
    <mergeCell ref="D153:G153"/>
    <mergeCell ref="C147:Q147"/>
    <mergeCell ref="L104:N104"/>
    <mergeCell ref="O104:Q104"/>
    <mergeCell ref="C103:Q103"/>
    <mergeCell ref="L52:N52"/>
    <mergeCell ref="O52:Q52"/>
    <mergeCell ref="C51:Q51"/>
    <mergeCell ref="F89:G89"/>
    <mergeCell ref="F90:G90"/>
    <mergeCell ref="F91:G91"/>
    <mergeCell ref="F92:G92"/>
    <mergeCell ref="F93:G93"/>
    <mergeCell ref="F94:G94"/>
    <mergeCell ref="F95:G95"/>
    <mergeCell ref="F96:G96"/>
    <mergeCell ref="F97:G97"/>
    <mergeCell ref="F98:G98"/>
    <mergeCell ref="C104:C105"/>
    <mergeCell ref="D104:E105"/>
    <mergeCell ref="F104:G105"/>
    <mergeCell ref="F81:G81"/>
    <mergeCell ref="D82:E82"/>
    <mergeCell ref="F82:G82"/>
    <mergeCell ref="D83:E83"/>
    <mergeCell ref="F83:G83"/>
    <mergeCell ref="C148:Q148"/>
    <mergeCell ref="T179:T180"/>
    <mergeCell ref="C180:Q180"/>
    <mergeCell ref="C181:C182"/>
    <mergeCell ref="D181:E182"/>
    <mergeCell ref="F181:G181"/>
    <mergeCell ref="J181:K181"/>
    <mergeCell ref="L181:N181"/>
    <mergeCell ref="O181:Q181"/>
    <mergeCell ref="T149:T150"/>
    <mergeCell ref="T152:T156"/>
    <mergeCell ref="D154:G154"/>
    <mergeCell ref="D155:G155"/>
    <mergeCell ref="D168:G168"/>
    <mergeCell ref="D169:G169"/>
    <mergeCell ref="D170:G170"/>
    <mergeCell ref="L149:N149"/>
    <mergeCell ref="O149:Q149"/>
    <mergeCell ref="L218:N218"/>
    <mergeCell ref="O218:Q218"/>
    <mergeCell ref="C220:C235"/>
    <mergeCell ref="D220:D223"/>
    <mergeCell ref="D224:D227"/>
    <mergeCell ref="D228:D231"/>
    <mergeCell ref="D232:D235"/>
    <mergeCell ref="C236:K236"/>
    <mergeCell ref="T236:T237"/>
    <mergeCell ref="C237:C238"/>
    <mergeCell ref="D237:E238"/>
    <mergeCell ref="F237:G238"/>
    <mergeCell ref="J237:K237"/>
    <mergeCell ref="C218:C219"/>
    <mergeCell ref="D218:E219"/>
    <mergeCell ref="J218:K218"/>
    <mergeCell ref="C239:C268"/>
    <mergeCell ref="D239:E239"/>
    <mergeCell ref="F239:G239"/>
    <mergeCell ref="D240:E240"/>
    <mergeCell ref="F240:G240"/>
    <mergeCell ref="D241:E241"/>
    <mergeCell ref="F241:G241"/>
    <mergeCell ref="D242:E242"/>
    <mergeCell ref="F242:G242"/>
    <mergeCell ref="D243:E243"/>
    <mergeCell ref="F243:G243"/>
    <mergeCell ref="D248:E248"/>
    <mergeCell ref="F248:G248"/>
    <mergeCell ref="D249:E249"/>
    <mergeCell ref="F249:G249"/>
    <mergeCell ref="D250:E250"/>
    <mergeCell ref="F250:G250"/>
    <mergeCell ref="D251:E251"/>
    <mergeCell ref="F251:G251"/>
    <mergeCell ref="D252:E252"/>
    <mergeCell ref="F252:G252"/>
    <mergeCell ref="D253:E253"/>
    <mergeCell ref="F253:G253"/>
    <mergeCell ref="D254:E254"/>
    <mergeCell ref="T243:T244"/>
    <mergeCell ref="D244:E244"/>
    <mergeCell ref="F244:G244"/>
    <mergeCell ref="D245:E245"/>
    <mergeCell ref="F245:G245"/>
    <mergeCell ref="D246:E246"/>
    <mergeCell ref="F246:G246"/>
    <mergeCell ref="D247:E247"/>
    <mergeCell ref="F247:G247"/>
    <mergeCell ref="F254:G254"/>
    <mergeCell ref="D255:E255"/>
    <mergeCell ref="F255:G255"/>
    <mergeCell ref="D256:E256"/>
    <mergeCell ref="F256:G256"/>
    <mergeCell ref="D257:E257"/>
    <mergeCell ref="F257:G257"/>
    <mergeCell ref="D258:E258"/>
    <mergeCell ref="F258:G258"/>
    <mergeCell ref="D259:E259"/>
    <mergeCell ref="F259:G259"/>
    <mergeCell ref="D260:E260"/>
    <mergeCell ref="F260:G260"/>
    <mergeCell ref="D261:E261"/>
    <mergeCell ref="F261:G261"/>
    <mergeCell ref="D262:E262"/>
    <mergeCell ref="F262:G262"/>
    <mergeCell ref="D263:E263"/>
    <mergeCell ref="F263:G263"/>
    <mergeCell ref="D264:E264"/>
    <mergeCell ref="F264:G264"/>
    <mergeCell ref="D265:E265"/>
    <mergeCell ref="F265:G265"/>
    <mergeCell ref="D266:E266"/>
    <mergeCell ref="F266:G266"/>
    <mergeCell ref="D267:E267"/>
    <mergeCell ref="F267:G267"/>
    <mergeCell ref="D268:E268"/>
    <mergeCell ref="F268:G268"/>
    <mergeCell ref="C269:Q269"/>
    <mergeCell ref="C270:C271"/>
    <mergeCell ref="D270:E271"/>
    <mergeCell ref="F270:G271"/>
    <mergeCell ref="J270:K270"/>
    <mergeCell ref="L270:N270"/>
    <mergeCell ref="O270:Q270"/>
    <mergeCell ref="C272:C311"/>
    <mergeCell ref="D272:E272"/>
    <mergeCell ref="F272:G272"/>
    <mergeCell ref="D273:E273"/>
    <mergeCell ref="F273:G273"/>
    <mergeCell ref="D274:E274"/>
    <mergeCell ref="F274:G274"/>
    <mergeCell ref="D275:E275"/>
    <mergeCell ref="F275:G275"/>
    <mergeCell ref="D276:E276"/>
    <mergeCell ref="F276:G276"/>
    <mergeCell ref="D277:E277"/>
    <mergeCell ref="F277:G277"/>
    <mergeCell ref="D278:E278"/>
    <mergeCell ref="F278:G278"/>
    <mergeCell ref="D279:E279"/>
    <mergeCell ref="F279:G279"/>
    <mergeCell ref="D280:E280"/>
    <mergeCell ref="F280:G280"/>
    <mergeCell ref="D281:E281"/>
    <mergeCell ref="F281:G281"/>
    <mergeCell ref="D282:E282"/>
    <mergeCell ref="F282:G282"/>
    <mergeCell ref="D283:E283"/>
    <mergeCell ref="F283:G283"/>
    <mergeCell ref="D284:E284"/>
    <mergeCell ref="F284:G284"/>
    <mergeCell ref="D294:E294"/>
    <mergeCell ref="F294:G294"/>
    <mergeCell ref="D285:E285"/>
    <mergeCell ref="F285:G285"/>
    <mergeCell ref="D286:E286"/>
    <mergeCell ref="F286:G286"/>
    <mergeCell ref="D287:E287"/>
    <mergeCell ref="F287:G287"/>
    <mergeCell ref="D288:E288"/>
    <mergeCell ref="F288:G288"/>
    <mergeCell ref="D289:E289"/>
    <mergeCell ref="F289:G289"/>
    <mergeCell ref="D311:E311"/>
    <mergeCell ref="F311:G311"/>
    <mergeCell ref="T183:T188"/>
    <mergeCell ref="T189:T194"/>
    <mergeCell ref="C314:I314"/>
    <mergeCell ref="D305:E305"/>
    <mergeCell ref="F305:G305"/>
    <mergeCell ref="D306:E306"/>
    <mergeCell ref="F306:G306"/>
    <mergeCell ref="D307:E307"/>
    <mergeCell ref="F307:G307"/>
    <mergeCell ref="D308:E308"/>
    <mergeCell ref="F308:G308"/>
    <mergeCell ref="D309:E309"/>
    <mergeCell ref="F309:G309"/>
    <mergeCell ref="D300:E300"/>
    <mergeCell ref="F300:G300"/>
    <mergeCell ref="D301:E301"/>
    <mergeCell ref="F301:G301"/>
    <mergeCell ref="D302:E302"/>
    <mergeCell ref="F302:G302"/>
    <mergeCell ref="D303:E303"/>
    <mergeCell ref="F303:G303"/>
    <mergeCell ref="D304:E304"/>
    <mergeCell ref="P9:S9"/>
    <mergeCell ref="B2:S2"/>
    <mergeCell ref="T104:T105"/>
    <mergeCell ref="D310:E310"/>
    <mergeCell ref="F310:G310"/>
    <mergeCell ref="F304:G304"/>
    <mergeCell ref="D295:E295"/>
    <mergeCell ref="F295:G295"/>
    <mergeCell ref="D296:E296"/>
    <mergeCell ref="F296:G296"/>
    <mergeCell ref="D297:E297"/>
    <mergeCell ref="F297:G297"/>
    <mergeCell ref="D298:E298"/>
    <mergeCell ref="F298:G298"/>
    <mergeCell ref="D299:E299"/>
    <mergeCell ref="F299:G299"/>
    <mergeCell ref="D290:E290"/>
    <mergeCell ref="F290:G290"/>
    <mergeCell ref="D291:E291"/>
    <mergeCell ref="F291:G291"/>
    <mergeCell ref="D292:E292"/>
    <mergeCell ref="F292:G292"/>
    <mergeCell ref="D293:E293"/>
    <mergeCell ref="F293:G293"/>
  </mergeCells>
  <dataValidations count="11">
    <dataValidation type="decimal" operator="greaterThanOrEqual" allowBlank="1" showInputMessage="1" showErrorMessage="1" error="El valor que heu introduït no és vàlid._x000a__x000a_El valor ha de ser un número major que 0." sqref="F220:F235 G183:G216 H239:H268 H151:H170 F54:F69 G17:G50 H73:H102 H106:H145 H272:H311" xr:uid="{00000000-0002-0000-0500-000000000000}">
      <formula1>0</formula1>
    </dataValidation>
    <dataValidation operator="greaterThanOrEqual" allowBlank="1" showInputMessage="1" showErrorMessage="1" sqref="F47:F50 F183:F208 F213:F216 F17:F42" xr:uid="{00000000-0002-0000-0500-000001000000}"/>
    <dataValidation operator="greaterThanOrEqual" showInputMessage="1" showErrorMessage="1" sqref="F43:F46 F209:F212" xr:uid="{00000000-0002-0000-0500-000002000000}"/>
    <dataValidation operator="greaterThanOrEqual" allowBlank="1" showInputMessage="1" showErrorMessage="1" error="El valor que heu introduït no és vàlid._x000a__x000a_El valor ha de ser un número major que 0." sqref="G54:G69 G220:G235" xr:uid="{00000000-0002-0000-0500-000003000000}"/>
    <dataValidation type="list" allowBlank="1" showInputMessage="1" showErrorMessage="1" sqref="H33:H36 H199:H202" xr:uid="{00000000-0002-0000-0500-000004000000}">
      <formula1>$D$350:$D$353</formula1>
    </dataValidation>
    <dataValidation type="decimal" operator="greaterThanOrEqual" allowBlank="1" showInputMessage="1" showErrorMessage="1" error="El valor que heu introduït no és vàlid._x000a__x000a_El valor ha de ser un número major que 0." promptTitle="HEU INTRODUÏT LA MARCA I MODEL?" prompt="Per tal que les emissions de CO2 es calculin correctament, l'usuari ha d'introduir la Marca i model del vehicle a la columna F" sqref="I74:I102" xr:uid="{00000000-0002-0000-0500-000005000000}">
      <formula1>0</formula1>
    </dataValidation>
    <dataValidation type="decimal" operator="greaterThanOrEqual" allowBlank="1" showInputMessage="1" showErrorMessage="1" error="El valor que heu introduït no és vàlid._x000a__x000a_El valor ha de ser un número major que 0." promptTitle="HEU INTRODUÏT MARCA I MODEL?" prompt="Per tal que les emissions de CO2 es calculin correctament, l'usuari ha d'introduir la Marca i model del vehicle a la columna F" sqref="I239:I268 I73" xr:uid="{00000000-0002-0000-0500-000006000000}">
      <formula1>0</formula1>
    </dataValidation>
    <dataValidation type="decimal" operator="greaterThanOrEqual" allowBlank="1" showInputMessage="1" showErrorMessage="1" error="El valor que heu introduït no és vàlid._x000a__x000a_El valor ha de ser un número major que 0." promptTitle="HEU INTRODUÏT TIPUS DE VEHICLE?" prompt="Per tal que les emissions de CO2 es calculin correctament, l'usuari ha d'introduir el tipus de vehicle a la columna F" sqref="I106:I145 I273:I311" xr:uid="{00000000-0002-0000-0500-000007000000}">
      <formula1>0</formula1>
    </dataValidation>
    <dataValidation type="decimal" operator="greaterThanOrEqual" allowBlank="1" showInputMessage="1" showErrorMessage="1" error="El valor que heu introduït no és vàlid._x000a__x000a_El valor ha de ser un número major que 0." promptTitle="HEU INTRODUÏT TIPUS DE VEHICLE?" prompt="Per tal que les emissions de CO2 es calculin correctament, l'usuari ha d'introduir el tipus de vehicle a la columna F." sqref="I272" xr:uid="{00000000-0002-0000-0500-000008000000}">
      <formula1>0</formula1>
    </dataValidation>
    <dataValidation type="list" allowBlank="1" showInputMessage="1" showErrorMessage="1" sqref="H29:H32 H195:H198" xr:uid="{00000000-0002-0000-0500-000009000000}">
      <formula1>$D$345:$D$348</formula1>
    </dataValidation>
    <dataValidation type="list" allowBlank="1" showInputMessage="1" showErrorMessage="1" sqref="N208:N212 Q42:Q46 N42:N46 N38:N40 Q38:Q40 N204:N206 Q204:Q206 Q208:Q212" xr:uid="{00000000-0002-0000-0500-00000A000000}">
      <formula1>$W$7:$W$10</formula1>
    </dataValidation>
  </dataValidations>
  <hyperlinks>
    <hyperlink ref="T72" r:id="rId1" xr:uid="{00000000-0004-0000-0500-000000000000}"/>
    <hyperlink ref="T79" r:id="rId2" xr:uid="{00000000-0004-0000-0500-000001000000}"/>
    <hyperlink ref="T80" r:id="rId3" xr:uid="{00000000-0004-0000-0500-000002000000}"/>
    <hyperlink ref="T74" r:id="rId4" xr:uid="{00000000-0004-0000-0500-000003000000}"/>
    <hyperlink ref="T15" r:id="rId5" xr:uid="{00000000-0004-0000-0500-000004000000}"/>
    <hyperlink ref="T238" r:id="rId6" xr:uid="{00000000-0004-0000-0500-000005000000}"/>
    <hyperlink ref="T245" r:id="rId7" xr:uid="{00000000-0004-0000-0500-000006000000}"/>
    <hyperlink ref="T246" r:id="rId8" xr:uid="{00000000-0004-0000-0500-000007000000}"/>
    <hyperlink ref="T240" r:id="rId9" xr:uid="{00000000-0004-0000-0500-000008000000}"/>
    <hyperlink ref="T181" r:id="rId10" xr:uid="{00000000-0004-0000-0500-000009000000}"/>
    <hyperlink ref="O9" location="IND_Transport_Carretera!A1" display="IND_Transport_Carretera " xr:uid="{00000000-0004-0000-0500-00000A000000}"/>
    <hyperlink ref="J5:L5" location="'DIR_Fonts mòbils_Carretera'!C14" display="Consum de combustible " xr:uid="{00000000-0004-0000-0500-00000B000000}"/>
    <hyperlink ref="J4:L4" location="'DIR_Fonts mòbils_Carretera'!B11" display="Transport de PASSATGERS" xr:uid="{00000000-0004-0000-0500-00000C000000}"/>
    <hyperlink ref="J6:L6" location="'DIR_Fonts mòbils_Carretera'!C51" display="Despesa en combustible" xr:uid="{00000000-0004-0000-0500-00000D000000}"/>
    <hyperlink ref="J7:L7" location="'DIR_Fonts mòbils_Carretera'!C70" display="Distància recorreguda amb marca i model del vehicle" xr:uid="{00000000-0004-0000-0500-00000E000000}"/>
    <hyperlink ref="J8:L8" location="'DIR_Fonts mòbils_Carretera'!C103" display="Distància recorreguda sense marca i model del vehicle" xr:uid="{00000000-0004-0000-0500-00000F000000}"/>
    <hyperlink ref="M4:O4" location="'DIR_Fonts mòbils_Carretera'!B176" display="Transport de MERCADERIES" xr:uid="{00000000-0004-0000-0500-000010000000}"/>
    <hyperlink ref="M5:O5" location="'DIR_Fonts mòbils_Carretera'!C180" display="Consum de combustible " xr:uid="{00000000-0004-0000-0500-000011000000}"/>
    <hyperlink ref="M6:O6" location="'DIR_Fonts mòbils_Carretera'!C217" display="Despesa en combustible" xr:uid="{00000000-0004-0000-0500-000012000000}"/>
    <hyperlink ref="M7:O7" location="'DIR_Fonts mòbils_Carretera'!C236" display="Distància recorreguda amb marca i model del vehicle" xr:uid="{00000000-0004-0000-0500-000013000000}"/>
    <hyperlink ref="M8:O8" location="'DIR_Fonts mòbils_Carretera'!C269" display="Distància recorreguda sense marca i model del vehicle" xr:uid="{00000000-0004-0000-0500-000014000000}"/>
    <hyperlink ref="I9" location="'IND_Consum electricitat'!A1" display="IND_Consum electricitat " xr:uid="{00000000-0004-0000-0500-000015000000}"/>
  </hyperlinks>
  <printOptions headings="1"/>
  <pageMargins left="0.75" right="0.75" top="1" bottom="1" header="0.5" footer="0.5"/>
  <pageSetup paperSize="9" scale="47" fitToHeight="7" orientation="portrait" r:id="rId11"/>
  <headerFooter alignWithMargins="0"/>
  <rowBreaks count="1" manualBreakCount="1">
    <brk id="13" max="16383" man="1"/>
  </rowBreaks>
  <drawing r:id="rId12"/>
  <legacy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ull8">
    <tabColor indexed="41"/>
    <pageSetUpPr autoPageBreaks="0"/>
  </sheetPr>
  <dimension ref="A1:EO542"/>
  <sheetViews>
    <sheetView topLeftCell="A4" zoomScaleNormal="100" workbookViewId="0"/>
  </sheetViews>
  <sheetFormatPr defaultColWidth="9.44140625" defaultRowHeight="13.2" outlineLevelRow="1" x14ac:dyDescent="0.25"/>
  <cols>
    <col min="1" max="1" width="3.44140625" style="82" customWidth="1"/>
    <col min="2" max="2" width="5.44140625" style="82" customWidth="1"/>
    <col min="3" max="3" width="15.109375" style="82" customWidth="1"/>
    <col min="4" max="4" width="6.88671875" style="82" customWidth="1"/>
    <col min="5" max="5" width="12.44140625" style="82" customWidth="1"/>
    <col min="6" max="8" width="16.109375" style="82" customWidth="1"/>
    <col min="9" max="9" width="15.44140625" style="82" customWidth="1"/>
    <col min="10" max="11" width="13.33203125" style="82" customWidth="1"/>
    <col min="12" max="12" width="16.5546875" style="82" customWidth="1"/>
    <col min="13" max="13" width="7.88671875" style="82" customWidth="1"/>
    <col min="14" max="14" width="15.44140625" style="82" customWidth="1"/>
    <col min="15" max="17" width="16.5546875" style="82" customWidth="1"/>
    <col min="18" max="20" width="12.5546875" style="82" customWidth="1"/>
    <col min="21" max="21" width="16.6640625" style="82" customWidth="1"/>
    <col min="22" max="22" width="7.88671875" style="82" customWidth="1"/>
    <col min="23" max="23" width="15.44140625" style="82" customWidth="1"/>
    <col min="24" max="26" width="18" style="82" customWidth="1"/>
    <col min="27" max="32" width="16.44140625" style="82" customWidth="1"/>
    <col min="33" max="33" width="7.88671875" style="82" customWidth="1"/>
    <col min="34" max="34" width="15.44140625" style="82" customWidth="1"/>
    <col min="35" max="37" width="18" style="82" customWidth="1"/>
    <col min="38" max="43" width="16.44140625" style="82" customWidth="1"/>
    <col min="44" max="46" width="14.6640625" style="82" customWidth="1"/>
    <col min="47" max="47" width="15.44140625" style="82" customWidth="1"/>
    <col min="48" max="49" width="5.44140625" style="82" customWidth="1"/>
    <col min="50" max="50" width="40.44140625" style="82" customWidth="1"/>
    <col min="51" max="54" width="9.44140625" style="82"/>
    <col min="55" max="55" width="0" style="82" hidden="1" customWidth="1"/>
    <col min="56" max="16384" width="9.44140625" style="82"/>
  </cols>
  <sheetData>
    <row r="1" spans="2:55" s="107" customFormat="1" ht="17.25" customHeight="1" x14ac:dyDescent="0.25">
      <c r="B1" s="128"/>
      <c r="BC1" s="107" t="s">
        <v>252</v>
      </c>
    </row>
    <row r="2" spans="2:55" s="107" customFormat="1" ht="33.75" customHeight="1" x14ac:dyDescent="0.25">
      <c r="B2" s="1535" t="s">
        <v>743</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c r="AV2" s="1535"/>
      <c r="BC2" s="107" t="s">
        <v>253</v>
      </c>
    </row>
    <row r="3" spans="2:55" s="107" customFormat="1" ht="17.25" customHeight="1" thickBot="1" x14ac:dyDescent="0.3">
      <c r="B3" s="182"/>
      <c r="C3" s="182"/>
      <c r="D3" s="182"/>
      <c r="E3" s="182"/>
      <c r="F3" s="182"/>
      <c r="G3" s="182"/>
      <c r="H3" s="182"/>
      <c r="I3" s="109"/>
      <c r="J3" s="109"/>
      <c r="K3" s="109"/>
      <c r="L3" s="109"/>
      <c r="M3" s="182"/>
      <c r="N3" s="182"/>
      <c r="V3" s="182"/>
      <c r="W3" s="182"/>
      <c r="AG3" s="182"/>
      <c r="AH3" s="182"/>
      <c r="AR3" s="182"/>
      <c r="AS3" s="182"/>
      <c r="AT3" s="182"/>
      <c r="AU3" s="182"/>
    </row>
    <row r="4" spans="2:55" s="107" customFormat="1" ht="28.5" customHeight="1" thickBot="1" x14ac:dyDescent="0.3">
      <c r="B4" s="640"/>
      <c r="C4" s="255" t="s">
        <v>0</v>
      </c>
      <c r="D4" s="182"/>
      <c r="E4" s="182"/>
      <c r="F4" s="182"/>
      <c r="G4" s="182"/>
      <c r="H4" s="1549" t="s">
        <v>1600</v>
      </c>
      <c r="I4" s="1550"/>
      <c r="J4" s="1550"/>
      <c r="K4" s="1550"/>
      <c r="L4" s="1551"/>
      <c r="P4" s="1395" t="s">
        <v>1630</v>
      </c>
      <c r="Q4" s="1396"/>
      <c r="R4" s="1396"/>
      <c r="S4" s="1396"/>
      <c r="T4" s="1397"/>
      <c r="U4" s="987" t="str">
        <f>"OCCC"</f>
        <v>OCCC</v>
      </c>
      <c r="W4" s="182"/>
      <c r="AG4" s="182"/>
      <c r="AH4" s="182"/>
      <c r="AR4" s="182"/>
      <c r="AS4" s="182"/>
      <c r="AT4" s="182"/>
      <c r="AU4" s="182"/>
    </row>
    <row r="5" spans="2:55" s="107" customFormat="1" ht="17.25" customHeight="1" x14ac:dyDescent="0.25">
      <c r="B5" s="641"/>
      <c r="C5" s="255" t="s">
        <v>51</v>
      </c>
      <c r="D5" s="182"/>
      <c r="E5" s="182"/>
      <c r="F5" s="182"/>
      <c r="G5" s="182"/>
      <c r="H5" s="1536" t="s">
        <v>1570</v>
      </c>
      <c r="I5" s="1493"/>
      <c r="J5" s="1540" t="s">
        <v>1631</v>
      </c>
      <c r="K5" s="1541"/>
      <c r="L5" s="1542"/>
      <c r="W5" s="182"/>
      <c r="AG5" s="182"/>
      <c r="AH5" s="182"/>
      <c r="AR5" s="182"/>
      <c r="AS5" s="182"/>
      <c r="AT5" s="182"/>
      <c r="AU5" s="182"/>
      <c r="BC5" s="107" t="s">
        <v>65</v>
      </c>
    </row>
    <row r="6" spans="2:55" s="107" customFormat="1" ht="17.25" customHeight="1" thickBot="1" x14ac:dyDescent="0.3">
      <c r="B6" s="642"/>
      <c r="C6" s="255" t="s">
        <v>1</v>
      </c>
      <c r="D6" s="182"/>
      <c r="E6" s="182"/>
      <c r="F6" s="182"/>
      <c r="G6" s="182"/>
      <c r="H6" s="1537"/>
      <c r="I6" s="1538"/>
      <c r="J6" s="1543" t="s">
        <v>1632</v>
      </c>
      <c r="K6" s="1544"/>
      <c r="L6" s="1545"/>
      <c r="W6" s="182"/>
      <c r="AG6" s="182"/>
      <c r="AH6" s="182"/>
      <c r="AR6" s="182"/>
      <c r="AS6" s="182"/>
      <c r="AT6" s="182"/>
      <c r="AU6" s="182"/>
      <c r="BC6" s="107" t="s">
        <v>92</v>
      </c>
    </row>
    <row r="7" spans="2:55" s="107" customFormat="1" ht="17.25" customHeight="1" x14ac:dyDescent="0.25">
      <c r="B7" s="643"/>
      <c r="C7" s="255" t="s">
        <v>52</v>
      </c>
      <c r="D7" s="182"/>
      <c r="E7" s="182"/>
      <c r="F7" s="182"/>
      <c r="G7" s="709"/>
      <c r="H7" s="1539" t="s">
        <v>1569</v>
      </c>
      <c r="I7" s="1496"/>
      <c r="J7" s="1546" t="s">
        <v>1631</v>
      </c>
      <c r="K7" s="1547"/>
      <c r="L7" s="1548"/>
      <c r="W7" s="182"/>
      <c r="AG7" s="182"/>
      <c r="AH7" s="182"/>
      <c r="AR7" s="182"/>
      <c r="AS7" s="182"/>
      <c r="AT7" s="182"/>
      <c r="AU7" s="182"/>
      <c r="BC7" s="107" t="s">
        <v>1074</v>
      </c>
    </row>
    <row r="8" spans="2:55" s="107" customFormat="1" ht="17.25" customHeight="1" thickBot="1" x14ac:dyDescent="0.3">
      <c r="B8" s="130"/>
      <c r="C8" s="130"/>
      <c r="D8" s="182"/>
      <c r="E8" s="182"/>
      <c r="F8" s="182"/>
      <c r="G8" s="182"/>
      <c r="H8" s="1537"/>
      <c r="I8" s="1538"/>
      <c r="J8" s="1543" t="s">
        <v>1632</v>
      </c>
      <c r="K8" s="1544"/>
      <c r="L8" s="1545"/>
      <c r="W8" s="182"/>
      <c r="AG8" s="182"/>
      <c r="AH8" s="182"/>
      <c r="AR8" s="182"/>
      <c r="AS8" s="182"/>
      <c r="AT8" s="182"/>
      <c r="AU8" s="182"/>
      <c r="BC8" s="107" t="s">
        <v>1075</v>
      </c>
    </row>
    <row r="9" spans="2:55" s="107" customFormat="1" ht="24" customHeight="1" x14ac:dyDescent="0.25">
      <c r="C9" s="130"/>
      <c r="D9" s="182"/>
      <c r="E9" s="182"/>
      <c r="F9" s="182"/>
      <c r="G9" s="182"/>
      <c r="H9" s="182"/>
      <c r="I9" s="109"/>
      <c r="J9" s="109"/>
      <c r="K9" s="109"/>
      <c r="L9" s="109"/>
      <c r="V9" s="182"/>
      <c r="W9" s="182"/>
      <c r="AG9" s="182"/>
      <c r="AH9" s="182"/>
      <c r="AR9" s="182"/>
      <c r="AS9" s="182"/>
      <c r="AT9" s="182"/>
      <c r="AU9" s="182"/>
      <c r="BC9" s="107" t="s">
        <v>1076</v>
      </c>
    </row>
    <row r="10" spans="2:55" s="107" customFormat="1" ht="24" customHeight="1" x14ac:dyDescent="0.25">
      <c r="B10" s="135" t="s">
        <v>95</v>
      </c>
      <c r="F10" s="182"/>
      <c r="G10" s="182"/>
      <c r="H10" s="182"/>
      <c r="I10" s="109"/>
      <c r="J10" s="109"/>
      <c r="K10" s="109"/>
      <c r="L10" s="109"/>
      <c r="V10" s="182"/>
      <c r="W10" s="182"/>
      <c r="AG10" s="182"/>
      <c r="AH10" s="182"/>
      <c r="AR10" s="182"/>
      <c r="AS10" s="182"/>
      <c r="AT10" s="182"/>
      <c r="AU10" s="182"/>
      <c r="BC10" s="107" t="s">
        <v>1077</v>
      </c>
    </row>
    <row r="11" spans="2:55" s="107" customFormat="1" ht="24" customHeight="1" x14ac:dyDescent="0.25">
      <c r="F11" s="182"/>
      <c r="G11" s="182"/>
      <c r="H11" s="182"/>
      <c r="I11" s="109"/>
      <c r="J11" s="109"/>
      <c r="K11" s="109"/>
      <c r="L11" s="109"/>
      <c r="M11" s="182"/>
      <c r="N11" s="182"/>
      <c r="V11" s="182"/>
      <c r="W11" s="182"/>
      <c r="AG11" s="182"/>
      <c r="AH11" s="182"/>
      <c r="AR11" s="182"/>
      <c r="AS11" s="182"/>
      <c r="AT11" s="182"/>
      <c r="AU11" s="182"/>
      <c r="AX11" s="569"/>
    </row>
    <row r="12" spans="2:55" s="107" customFormat="1" ht="17.25" customHeight="1" thickBot="1" x14ac:dyDescent="0.3">
      <c r="B12" s="115"/>
      <c r="C12" s="183"/>
      <c r="D12" s="183"/>
      <c r="E12" s="184"/>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7"/>
      <c r="AX12" s="1480" t="s">
        <v>1123</v>
      </c>
    </row>
    <row r="13" spans="2:55" s="107" customFormat="1" ht="30" customHeight="1" x14ac:dyDescent="0.25">
      <c r="B13" s="120"/>
      <c r="C13" s="1520" t="s">
        <v>96</v>
      </c>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c r="AM13" s="1521"/>
      <c r="AN13" s="1521"/>
      <c r="AO13" s="1521"/>
      <c r="AP13" s="1521"/>
      <c r="AQ13" s="1521"/>
      <c r="AR13" s="1521"/>
      <c r="AS13" s="1521"/>
      <c r="AT13" s="1521"/>
      <c r="AU13" s="1522"/>
      <c r="AV13" s="122"/>
      <c r="AX13" s="1481"/>
    </row>
    <row r="14" spans="2:55" s="107" customFormat="1" ht="20.100000000000001" customHeight="1" x14ac:dyDescent="0.25">
      <c r="B14" s="120"/>
      <c r="C14" s="1523" t="s">
        <v>225</v>
      </c>
      <c r="D14" s="1524" t="s">
        <v>226</v>
      </c>
      <c r="E14" s="1524"/>
      <c r="F14" s="1524"/>
      <c r="G14" s="1524"/>
      <c r="H14" s="1524"/>
      <c r="I14" s="1524"/>
      <c r="J14" s="1524"/>
      <c r="K14" s="1524"/>
      <c r="L14" s="684"/>
      <c r="M14" s="1524" t="s">
        <v>1189</v>
      </c>
      <c r="N14" s="1524"/>
      <c r="O14" s="1524"/>
      <c r="P14" s="1524"/>
      <c r="Q14" s="1524"/>
      <c r="R14" s="1524"/>
      <c r="S14" s="1524"/>
      <c r="T14" s="1524"/>
      <c r="U14" s="684"/>
      <c r="V14" s="1524" t="s">
        <v>227</v>
      </c>
      <c r="W14" s="1524"/>
      <c r="X14" s="1524"/>
      <c r="Y14" s="1524"/>
      <c r="Z14" s="1524"/>
      <c r="AA14" s="1524"/>
      <c r="AB14" s="1524"/>
      <c r="AC14" s="1524"/>
      <c r="AD14" s="1524"/>
      <c r="AE14" s="1524"/>
      <c r="AF14" s="1524"/>
      <c r="AG14" s="1524" t="s">
        <v>228</v>
      </c>
      <c r="AH14" s="1524"/>
      <c r="AI14" s="1524"/>
      <c r="AJ14" s="1524"/>
      <c r="AK14" s="1524"/>
      <c r="AL14" s="1524"/>
      <c r="AM14" s="1524"/>
      <c r="AN14" s="1524"/>
      <c r="AO14" s="1524"/>
      <c r="AP14" s="1524"/>
      <c r="AQ14" s="1524"/>
      <c r="AR14" s="1526" t="s">
        <v>1228</v>
      </c>
      <c r="AS14" s="1526"/>
      <c r="AT14" s="1526"/>
      <c r="AU14" s="582"/>
      <c r="AV14" s="122"/>
      <c r="AX14" s="1481"/>
    </row>
    <row r="15" spans="2:55" s="107" customFormat="1" ht="42" customHeight="1" x14ac:dyDescent="0.25">
      <c r="B15" s="120"/>
      <c r="C15" s="1523"/>
      <c r="D15" s="1475" t="s">
        <v>62</v>
      </c>
      <c r="E15" s="1475"/>
      <c r="F15" s="673" t="s">
        <v>1219</v>
      </c>
      <c r="G15" s="673" t="s">
        <v>1220</v>
      </c>
      <c r="H15" s="673" t="s">
        <v>1221</v>
      </c>
      <c r="I15" s="673" t="s">
        <v>971</v>
      </c>
      <c r="J15" s="673" t="s">
        <v>1070</v>
      </c>
      <c r="K15" s="673" t="s">
        <v>1069</v>
      </c>
      <c r="L15" s="1421" t="s">
        <v>1227</v>
      </c>
      <c r="M15" s="1475" t="s">
        <v>62</v>
      </c>
      <c r="N15" s="1475"/>
      <c r="O15" s="673" t="s">
        <v>1219</v>
      </c>
      <c r="P15" s="673" t="s">
        <v>1220</v>
      </c>
      <c r="Q15" s="673" t="s">
        <v>1221</v>
      </c>
      <c r="R15" s="673" t="s">
        <v>971</v>
      </c>
      <c r="S15" s="673" t="s">
        <v>1070</v>
      </c>
      <c r="T15" s="673" t="s">
        <v>1069</v>
      </c>
      <c r="U15" s="1421" t="s">
        <v>1227</v>
      </c>
      <c r="V15" s="1475" t="s">
        <v>62</v>
      </c>
      <c r="W15" s="1475"/>
      <c r="X15" s="673" t="s">
        <v>970</v>
      </c>
      <c r="Y15" s="673" t="s">
        <v>1220</v>
      </c>
      <c r="Z15" s="673" t="s">
        <v>1221</v>
      </c>
      <c r="AA15" s="673" t="s">
        <v>971</v>
      </c>
      <c r="AB15" s="673" t="s">
        <v>1070</v>
      </c>
      <c r="AC15" s="673" t="s">
        <v>1069</v>
      </c>
      <c r="AD15" s="1421" t="s">
        <v>1078</v>
      </c>
      <c r="AE15" s="1421" t="s">
        <v>1080</v>
      </c>
      <c r="AF15" s="1421" t="s">
        <v>1079</v>
      </c>
      <c r="AG15" s="1475" t="s">
        <v>62</v>
      </c>
      <c r="AH15" s="1475"/>
      <c r="AI15" s="673" t="s">
        <v>970</v>
      </c>
      <c r="AJ15" s="673" t="s">
        <v>1220</v>
      </c>
      <c r="AK15" s="673" t="s">
        <v>1221</v>
      </c>
      <c r="AL15" s="673" t="s">
        <v>971</v>
      </c>
      <c r="AM15" s="673" t="s">
        <v>1070</v>
      </c>
      <c r="AN15" s="673" t="s">
        <v>1069</v>
      </c>
      <c r="AO15" s="1421" t="s">
        <v>1078</v>
      </c>
      <c r="AP15" s="1421" t="s">
        <v>1080</v>
      </c>
      <c r="AQ15" s="1421" t="s">
        <v>1079</v>
      </c>
      <c r="AR15" s="673" t="s">
        <v>971</v>
      </c>
      <c r="AS15" s="673" t="s">
        <v>1070</v>
      </c>
      <c r="AT15" s="673" t="s">
        <v>1069</v>
      </c>
      <c r="AU15" s="1417" t="s">
        <v>1078</v>
      </c>
      <c r="AV15" s="122"/>
      <c r="AX15" s="1481"/>
    </row>
    <row r="16" spans="2:55" s="182" customFormat="1" ht="43.5" customHeight="1" x14ac:dyDescent="0.25">
      <c r="B16" s="164"/>
      <c r="C16" s="1523"/>
      <c r="D16" s="583" t="s">
        <v>92</v>
      </c>
      <c r="E16" s="583" t="s">
        <v>63</v>
      </c>
      <c r="F16" s="673" t="s">
        <v>1254</v>
      </c>
      <c r="G16" s="673" t="s">
        <v>1255</v>
      </c>
      <c r="H16" s="673" t="s">
        <v>1255</v>
      </c>
      <c r="I16" s="673" t="s">
        <v>1071</v>
      </c>
      <c r="J16" s="673" t="s">
        <v>1224</v>
      </c>
      <c r="K16" s="673" t="s">
        <v>1224</v>
      </c>
      <c r="L16" s="1421"/>
      <c r="M16" s="583" t="s">
        <v>92</v>
      </c>
      <c r="N16" s="583" t="s">
        <v>63</v>
      </c>
      <c r="O16" s="673" t="s">
        <v>1254</v>
      </c>
      <c r="P16" s="673" t="s">
        <v>1255</v>
      </c>
      <c r="Q16" s="673" t="s">
        <v>1255</v>
      </c>
      <c r="R16" s="673" t="s">
        <v>1071</v>
      </c>
      <c r="S16" s="673" t="s">
        <v>1224</v>
      </c>
      <c r="T16" s="673" t="s">
        <v>1224</v>
      </c>
      <c r="U16" s="1421"/>
      <c r="V16" s="583" t="s">
        <v>998</v>
      </c>
      <c r="W16" s="583" t="s">
        <v>63</v>
      </c>
      <c r="X16" s="673" t="s">
        <v>974</v>
      </c>
      <c r="Y16" s="673" t="s">
        <v>1102</v>
      </c>
      <c r="Z16" s="673" t="s">
        <v>1102</v>
      </c>
      <c r="AA16" s="673" t="s">
        <v>1071</v>
      </c>
      <c r="AB16" s="673" t="s">
        <v>1224</v>
      </c>
      <c r="AC16" s="673" t="s">
        <v>1224</v>
      </c>
      <c r="AD16" s="1421"/>
      <c r="AE16" s="1421"/>
      <c r="AF16" s="1421"/>
      <c r="AG16" s="583" t="s">
        <v>65</v>
      </c>
      <c r="AH16" s="583" t="s">
        <v>63</v>
      </c>
      <c r="AI16" s="673" t="s">
        <v>1473</v>
      </c>
      <c r="AJ16" s="673" t="s">
        <v>1474</v>
      </c>
      <c r="AK16" s="673" t="s">
        <v>1474</v>
      </c>
      <c r="AL16" s="673" t="s">
        <v>1071</v>
      </c>
      <c r="AM16" s="673" t="s">
        <v>1224</v>
      </c>
      <c r="AN16" s="673" t="s">
        <v>1224</v>
      </c>
      <c r="AO16" s="1421"/>
      <c r="AP16" s="1421"/>
      <c r="AQ16" s="1421"/>
      <c r="AR16" s="673" t="s">
        <v>1071</v>
      </c>
      <c r="AS16" s="673" t="s">
        <v>1224</v>
      </c>
      <c r="AT16" s="673" t="s">
        <v>1224</v>
      </c>
      <c r="AU16" s="1417"/>
      <c r="AV16" s="186"/>
      <c r="AX16" s="1432" t="s">
        <v>1838</v>
      </c>
    </row>
    <row r="17" spans="2:50" s="107" customFormat="1" ht="21" customHeight="1" x14ac:dyDescent="0.25">
      <c r="B17" s="120"/>
      <c r="C17" s="686" t="s">
        <v>229</v>
      </c>
      <c r="D17" s="598"/>
      <c r="E17" s="187"/>
      <c r="F17" s="614" t="str">
        <f>IF(D17=0,"",IF(D17="l",'Factors emissió OCCC'!$F$32))</f>
        <v/>
      </c>
      <c r="G17" s="614" t="str">
        <f>IF(D17=0,"",IF(D17="l",'Factors emissió OCCC'!$M$38))</f>
        <v/>
      </c>
      <c r="H17" s="614" t="str">
        <f>IF(D17=0,"",IF(D17="l",'Factors emissió OCCC'!$O$38))</f>
        <v/>
      </c>
      <c r="I17" s="353" t="str">
        <f>IF(E17=0,IF(D17=0,"0,00000000",E17*F17/1000),IF(D17=0,"Indiqueu les unitats",E17*F17/1000))</f>
        <v>0,00000000</v>
      </c>
      <c r="J17" s="353" t="str">
        <f>IF(E17=0,IF(D17=0,"0,00000000",E17*G17/1000),IF(D17=0,"Indiqueu les unitats",E17*G17/1000))</f>
        <v>0,00000000</v>
      </c>
      <c r="K17" s="353" t="str">
        <f>IF(E17=0,IF(D17=0,"0,00000000",E17*H17/1000),IF(D17=0,"Indiqueu les unitats",E17*H17/1000))</f>
        <v>0,00000000</v>
      </c>
      <c r="L17" s="218" t="s">
        <v>1073</v>
      </c>
      <c r="M17" s="598"/>
      <c r="N17" s="187"/>
      <c r="O17" s="614" t="str">
        <f>IF(M17=0,"",IF(M17="l",'Factors emissió OCCC'!$F$33))</f>
        <v/>
      </c>
      <c r="P17" s="614" t="str">
        <f>IF(M17=0,"",IF(M17="l",'Factors emissió OCCC'!$M$39))</f>
        <v/>
      </c>
      <c r="Q17" s="614" t="str">
        <f>IF(M17=0,"",IF(M17="l",'Factors emissió OCCC'!$O$39))</f>
        <v/>
      </c>
      <c r="R17" s="353" t="str">
        <f>IF(N17=0,IF(M17=0,"0,00000000",N17*O17/1000),IF(M17=0,"Indiqueu les unitats",N17*O17/1000))</f>
        <v>0,00000000</v>
      </c>
      <c r="S17" s="353" t="str">
        <f>IF(N17=0,IF(M17=0,"0,00000000",N17*P17/1000),IF(M17=0,"Indiqueu les unitats",N17*P17/1000))</f>
        <v>0,00000000</v>
      </c>
      <c r="T17" s="353" t="str">
        <f>IF(N17=0,IF(M17=0,"0,00000000",N17*Q17/1000),IF(M17=0,"Indiqueu les unitats",N17*Q17/1000))</f>
        <v>0,00000000</v>
      </c>
      <c r="U17" s="218" t="s">
        <v>1073</v>
      </c>
      <c r="V17" s="598"/>
      <c r="W17" s="187"/>
      <c r="X17" s="614" t="str">
        <f>IF(V17=0,"",IF(V17="kg",'Factors emissió OCCC'!$D$34,'Factors emissió OCCC'!$F$34))</f>
        <v/>
      </c>
      <c r="Y17" s="616"/>
      <c r="Z17" s="616"/>
      <c r="AA17" s="353" t="str">
        <f>IF(W17=0,IF(V17=0,"0,00000000",W17*X17/1000),IF(V17=0,"Indiqueu les unitats",W17*X17/1000))</f>
        <v>0,00000000</v>
      </c>
      <c r="AB17" s="353" t="str">
        <f>IF(W17=0,IF(V17=0,"0,00000000",W17*Y17/1000),IF(V17=0,"Indiqueu les unitats",W17*Y17/1000))</f>
        <v>0,00000000</v>
      </c>
      <c r="AC17" s="353" t="str">
        <f>IF(W17=0,IF(V17=0,"0,00000000",W17*Z17/1000),IF(V17=0,"Indiqueu les unitats",W17*Z17/1000))</f>
        <v>0,00000000</v>
      </c>
      <c r="AD17" s="218" t="s">
        <v>1073</v>
      </c>
      <c r="AE17" s="1014"/>
      <c r="AF17" s="1014"/>
      <c r="AG17" s="598"/>
      <c r="AH17" s="187"/>
      <c r="AI17" s="614" t="str">
        <f>IF(AG17=0,"",IF(AG17="kg",'Factors emissió OCCC'!$D$35))</f>
        <v/>
      </c>
      <c r="AJ17" s="616"/>
      <c r="AK17" s="616"/>
      <c r="AL17" s="353" t="str">
        <f>IF(AH17=0,IF(AG17=0,"0,00000000",AH17*AI17/1000),IF(AG17=0,"Indiqueu les unitats",AH17*AI17/1000))</f>
        <v>0,00000000</v>
      </c>
      <c r="AM17" s="353" t="str">
        <f>IF(AH17=0,IF(AG17=0,"0,00000000",AH17*AJ17/1000),IF(AG17=0,"Indiqueu les unitats",AH17*AJ17/1000))</f>
        <v>0,00000000</v>
      </c>
      <c r="AN17" s="353" t="str">
        <f>IF(AH17=0,IF(AG17=0,"0,00000000",AH17*AK17/1000),IF(AG17=0,"Indiqueu les unitats",AH17*AK17/1000))</f>
        <v>0,00000000</v>
      </c>
      <c r="AO17" s="218" t="s">
        <v>1073</v>
      </c>
      <c r="AP17" s="1014"/>
      <c r="AQ17" s="1014"/>
      <c r="AR17" s="571">
        <f>I17+R17+AA17+AL17</f>
        <v>0</v>
      </c>
      <c r="AS17" s="571">
        <f>J17+S17+AB17+AM17</f>
        <v>0</v>
      </c>
      <c r="AT17" s="571">
        <f>K17+T17+AC17+AN17</f>
        <v>0</v>
      </c>
      <c r="AU17" s="350" t="str">
        <f>IF(OR(AE17&gt;0,AF17&gt;0,AP17&gt;0,AQ17&gt;0),"Diversos","OCCC")</f>
        <v>OCCC</v>
      </c>
      <c r="AV17" s="122"/>
      <c r="AX17" s="1432"/>
    </row>
    <row r="18" spans="2:50" s="107" customFormat="1" ht="21" customHeight="1" x14ac:dyDescent="0.25">
      <c r="B18" s="120"/>
      <c r="C18" s="686" t="s">
        <v>230</v>
      </c>
      <c r="D18" s="598"/>
      <c r="E18" s="187"/>
      <c r="F18" s="614" t="str">
        <f>IF(D18=0,"",IF(D18="l",'Factors emissió OCCC'!$F$32))</f>
        <v/>
      </c>
      <c r="G18" s="614" t="str">
        <f>IF(D18=0,"",IF(D18="l",'Factors emissió OCCC'!$M$38))</f>
        <v/>
      </c>
      <c r="H18" s="614" t="str">
        <f>IF(D18=0,"",IF(D18="l",'Factors emissió OCCC'!$O$38))</f>
        <v/>
      </c>
      <c r="I18" s="353" t="str">
        <f t="shared" ref="I18:I36" si="0">IF(E18=0,IF(D18=0,"0,00000000",E18*F18/1000),IF(D18=0,"Indiqueu les unitats",E18*F18/1000))</f>
        <v>0,00000000</v>
      </c>
      <c r="J18" s="353" t="str">
        <f t="shared" ref="J18:J36" si="1">IF(E18=0,IF(D18=0,"0,00000000",E18*G18/1000),IF(D18=0,"Indiqueu les unitats",E18*G18/1000))</f>
        <v>0,00000000</v>
      </c>
      <c r="K18" s="353" t="str">
        <f t="shared" ref="K18:K36" si="2">IF(E18=0,IF(D18=0,"0,00000000",E18*H18/1000),IF(D18=0,"Indiqueu les unitats",E18*H18/1000))</f>
        <v>0,00000000</v>
      </c>
      <c r="L18" s="218" t="s">
        <v>1073</v>
      </c>
      <c r="M18" s="598"/>
      <c r="N18" s="187"/>
      <c r="O18" s="614" t="str">
        <f>IF(M18=0,"",IF(M18="l",'Factors emissió OCCC'!$F$33))</f>
        <v/>
      </c>
      <c r="P18" s="614" t="str">
        <f>IF(M18=0,"",IF(M18="l",'Factors emissió OCCC'!$M$39))</f>
        <v/>
      </c>
      <c r="Q18" s="614" t="str">
        <f>IF(M18=0,"",IF(M18="l",'Factors emissió OCCC'!$O$39))</f>
        <v/>
      </c>
      <c r="R18" s="353" t="str">
        <f t="shared" ref="R18:R36" si="3">IF(N18=0,IF(M18=0,"0,00000000",N18*O18/1000),IF(M18=0,"Indiqueu les unitats",N18*O18/1000))</f>
        <v>0,00000000</v>
      </c>
      <c r="S18" s="353" t="str">
        <f t="shared" ref="S18:S36" si="4">IF(N18=0,IF(M18=0,"0,00000000",N18*P18/1000),IF(M18=0,"Indiqueu les unitats",N18*P18/1000))</f>
        <v>0,00000000</v>
      </c>
      <c r="T18" s="353" t="str">
        <f t="shared" ref="T18:T36" si="5">IF(N18=0,IF(M18=0,"0,00000000",N18*Q18/1000),IF(M18=0,"Indiqueu les unitats",N18*Q18/1000))</f>
        <v>0,00000000</v>
      </c>
      <c r="U18" s="218" t="s">
        <v>1073</v>
      </c>
      <c r="V18" s="598"/>
      <c r="W18" s="187"/>
      <c r="X18" s="614" t="str">
        <f>IF(V18=0,"",IF(V18="kg",'Factors emissió OCCC'!$D$34,'Factors emissió OCCC'!$F$34))</f>
        <v/>
      </c>
      <c r="Y18" s="616"/>
      <c r="Z18" s="616"/>
      <c r="AA18" s="353" t="str">
        <f t="shared" ref="AA18:AA36" si="6">IF(W18=0,IF(V18=0,"0,00000000",W18*X18/1000),IF(V18=0,"Indiqueu les unitats",W18*X18/1000))</f>
        <v>0,00000000</v>
      </c>
      <c r="AB18" s="353" t="str">
        <f t="shared" ref="AB18:AB36" si="7">IF(W18=0,IF(V18=0,"0,00000000",W18*Y18/1000),IF(V18=0,"Indiqueu les unitats",W18*Y18/1000))</f>
        <v>0,00000000</v>
      </c>
      <c r="AC18" s="353" t="str">
        <f t="shared" ref="AC18:AC36" si="8">IF(W18=0,IF(V18=0,"0,00000000",W18*Z18/1000),IF(V18=0,"Indiqueu les unitats",W18*Z18/1000))</f>
        <v>0,00000000</v>
      </c>
      <c r="AD18" s="218" t="s">
        <v>1073</v>
      </c>
      <c r="AE18" s="1014"/>
      <c r="AF18" s="1014"/>
      <c r="AG18" s="598"/>
      <c r="AH18" s="187"/>
      <c r="AI18" s="614" t="str">
        <f>IF(AG18=0,"",IF(AG18="kg",'Factors emissió OCCC'!$D$35))</f>
        <v/>
      </c>
      <c r="AJ18" s="616"/>
      <c r="AK18" s="616"/>
      <c r="AL18" s="353" t="str">
        <f t="shared" ref="AL18:AL36" si="9">IF(AH18=0,IF(AG18=0,"0,00000000",AH18*AI18/1000),IF(AG18=0,"Indiqueu les unitats",AH18*AI18/1000))</f>
        <v>0,00000000</v>
      </c>
      <c r="AM18" s="353" t="str">
        <f t="shared" ref="AM18:AM36" si="10">IF(AH18=0,IF(AG18=0,"0,00000000",AH18*AJ18/1000),IF(AG18=0,"Indiqueu les unitats",AH18*AJ18/1000))</f>
        <v>0,00000000</v>
      </c>
      <c r="AN18" s="353" t="str">
        <f t="shared" ref="AN18:AN36" si="11">IF(AH18=0,IF(AG18=0,"0,00000000",AH18*AK18/1000),IF(AG18=0,"Indiqueu les unitats",AH18*AK18/1000))</f>
        <v>0,00000000</v>
      </c>
      <c r="AO18" s="218" t="s">
        <v>1073</v>
      </c>
      <c r="AP18" s="1014"/>
      <c r="AQ18" s="1014"/>
      <c r="AR18" s="571">
        <f t="shared" ref="AR18:AR36" si="12">I18+R18+AA18+AL18</f>
        <v>0</v>
      </c>
      <c r="AS18" s="571">
        <f t="shared" ref="AS18:AS36" si="13">J18+S18+AB18+AM18</f>
        <v>0</v>
      </c>
      <c r="AT18" s="571">
        <f t="shared" ref="AT18:AT36" si="14">K18+T18+AC18+AN18</f>
        <v>0</v>
      </c>
      <c r="AU18" s="350" t="str">
        <f t="shared" ref="AU18:AU36" si="15">IF(OR(AE18&gt;0,AF18&gt;0,AP18&gt;0,AQ18&gt;0),"Diversos","OCCC")</f>
        <v>OCCC</v>
      </c>
      <c r="AV18" s="122"/>
      <c r="AX18" s="10"/>
    </row>
    <row r="19" spans="2:50" s="107" customFormat="1" ht="21" customHeight="1" x14ac:dyDescent="0.25">
      <c r="B19" s="120"/>
      <c r="C19" s="686" t="s">
        <v>231</v>
      </c>
      <c r="D19" s="598"/>
      <c r="E19" s="187"/>
      <c r="F19" s="614" t="str">
        <f>IF(D19=0,"",IF(D19="l",'Factors emissió OCCC'!$F$32))</f>
        <v/>
      </c>
      <c r="G19" s="614" t="str">
        <f>IF(D19=0,"",IF(D19="l",'Factors emissió OCCC'!$M$38))</f>
        <v/>
      </c>
      <c r="H19" s="614" t="str">
        <f>IF(D19=0,"",IF(D19="l",'Factors emissió OCCC'!$O$38))</f>
        <v/>
      </c>
      <c r="I19" s="353" t="str">
        <f t="shared" si="0"/>
        <v>0,00000000</v>
      </c>
      <c r="J19" s="353" t="str">
        <f t="shared" si="1"/>
        <v>0,00000000</v>
      </c>
      <c r="K19" s="353" t="str">
        <f t="shared" si="2"/>
        <v>0,00000000</v>
      </c>
      <c r="L19" s="218" t="s">
        <v>1073</v>
      </c>
      <c r="M19" s="598"/>
      <c r="N19" s="187"/>
      <c r="O19" s="614" t="str">
        <f>IF(M19=0,"",IF(M19="l",'Factors emissió OCCC'!$F$33))</f>
        <v/>
      </c>
      <c r="P19" s="614" t="str">
        <f>IF(M19=0,"",IF(M19="l",'Factors emissió OCCC'!$M$39))</f>
        <v/>
      </c>
      <c r="Q19" s="614" t="str">
        <f>IF(M19=0,"",IF(M19="l",'Factors emissió OCCC'!$O$39))</f>
        <v/>
      </c>
      <c r="R19" s="353" t="str">
        <f t="shared" si="3"/>
        <v>0,00000000</v>
      </c>
      <c r="S19" s="353" t="str">
        <f t="shared" si="4"/>
        <v>0,00000000</v>
      </c>
      <c r="T19" s="353" t="str">
        <f t="shared" si="5"/>
        <v>0,00000000</v>
      </c>
      <c r="U19" s="218" t="s">
        <v>1073</v>
      </c>
      <c r="V19" s="598"/>
      <c r="W19" s="187"/>
      <c r="X19" s="614" t="str">
        <f>IF(V19=0,"",IF(V19="kg",'Factors emissió OCCC'!$D$34,'Factors emissió OCCC'!$F$34))</f>
        <v/>
      </c>
      <c r="Y19" s="616"/>
      <c r="Z19" s="616"/>
      <c r="AA19" s="353" t="str">
        <f t="shared" si="6"/>
        <v>0,00000000</v>
      </c>
      <c r="AB19" s="353" t="str">
        <f t="shared" si="7"/>
        <v>0,00000000</v>
      </c>
      <c r="AC19" s="353" t="str">
        <f t="shared" si="8"/>
        <v>0,00000000</v>
      </c>
      <c r="AD19" s="218" t="s">
        <v>1073</v>
      </c>
      <c r="AE19" s="1014"/>
      <c r="AF19" s="1014"/>
      <c r="AG19" s="598"/>
      <c r="AH19" s="187"/>
      <c r="AI19" s="614" t="str">
        <f>IF(AG19=0,"",IF(AG19="kg",'Factors emissió OCCC'!$D$35))</f>
        <v/>
      </c>
      <c r="AJ19" s="616"/>
      <c r="AK19" s="616"/>
      <c r="AL19" s="353" t="str">
        <f t="shared" si="9"/>
        <v>0,00000000</v>
      </c>
      <c r="AM19" s="353" t="str">
        <f t="shared" si="10"/>
        <v>0,00000000</v>
      </c>
      <c r="AN19" s="353" t="str">
        <f t="shared" si="11"/>
        <v>0,00000000</v>
      </c>
      <c r="AO19" s="218" t="s">
        <v>1073</v>
      </c>
      <c r="AP19" s="1014"/>
      <c r="AQ19" s="1014"/>
      <c r="AR19" s="571">
        <f t="shared" si="12"/>
        <v>0</v>
      </c>
      <c r="AS19" s="571">
        <f t="shared" si="13"/>
        <v>0</v>
      </c>
      <c r="AT19" s="571">
        <f t="shared" si="14"/>
        <v>0</v>
      </c>
      <c r="AU19" s="350" t="str">
        <f t="shared" si="15"/>
        <v>OCCC</v>
      </c>
      <c r="AV19" s="122"/>
      <c r="AX19" s="10"/>
    </row>
    <row r="20" spans="2:50" s="107" customFormat="1" ht="21" customHeight="1" x14ac:dyDescent="0.25">
      <c r="B20" s="120"/>
      <c r="C20" s="686" t="s">
        <v>232</v>
      </c>
      <c r="D20" s="598"/>
      <c r="E20" s="187"/>
      <c r="F20" s="614" t="str">
        <f>IF(D20=0,"",IF(D20="l",'Factors emissió OCCC'!$F$32))</f>
        <v/>
      </c>
      <c r="G20" s="614" t="str">
        <f>IF(D20=0,"",IF(D20="l",'Factors emissió OCCC'!$M$38))</f>
        <v/>
      </c>
      <c r="H20" s="614" t="str">
        <f>IF(D20=0,"",IF(D20="l",'Factors emissió OCCC'!$O$38))</f>
        <v/>
      </c>
      <c r="I20" s="353" t="str">
        <f t="shared" si="0"/>
        <v>0,00000000</v>
      </c>
      <c r="J20" s="353" t="str">
        <f t="shared" si="1"/>
        <v>0,00000000</v>
      </c>
      <c r="K20" s="353" t="str">
        <f t="shared" si="2"/>
        <v>0,00000000</v>
      </c>
      <c r="L20" s="218" t="s">
        <v>1073</v>
      </c>
      <c r="M20" s="598"/>
      <c r="N20" s="187"/>
      <c r="O20" s="614" t="str">
        <f>IF(M20=0,"",IF(M20="l",'Factors emissió OCCC'!$F$33))</f>
        <v/>
      </c>
      <c r="P20" s="614" t="str">
        <f>IF(M20=0,"",IF(M20="l",'Factors emissió OCCC'!$M$39))</f>
        <v/>
      </c>
      <c r="Q20" s="614" t="str">
        <f>IF(M20=0,"",IF(M20="l",'Factors emissió OCCC'!$O$39))</f>
        <v/>
      </c>
      <c r="R20" s="353" t="str">
        <f t="shared" si="3"/>
        <v>0,00000000</v>
      </c>
      <c r="S20" s="353" t="str">
        <f t="shared" si="4"/>
        <v>0,00000000</v>
      </c>
      <c r="T20" s="353" t="str">
        <f t="shared" si="5"/>
        <v>0,00000000</v>
      </c>
      <c r="U20" s="218" t="s">
        <v>1073</v>
      </c>
      <c r="V20" s="598"/>
      <c r="W20" s="187"/>
      <c r="X20" s="614" t="str">
        <f>IF(V20=0,"",IF(V20="kg",'Factors emissió OCCC'!$D$34,'Factors emissió OCCC'!$F$34))</f>
        <v/>
      </c>
      <c r="Y20" s="616"/>
      <c r="Z20" s="616"/>
      <c r="AA20" s="353" t="str">
        <f t="shared" si="6"/>
        <v>0,00000000</v>
      </c>
      <c r="AB20" s="353" t="str">
        <f t="shared" si="7"/>
        <v>0,00000000</v>
      </c>
      <c r="AC20" s="353" t="str">
        <f t="shared" si="8"/>
        <v>0,00000000</v>
      </c>
      <c r="AD20" s="218" t="s">
        <v>1073</v>
      </c>
      <c r="AE20" s="1014"/>
      <c r="AF20" s="1014"/>
      <c r="AG20" s="598"/>
      <c r="AH20" s="187"/>
      <c r="AI20" s="614" t="str">
        <f>IF(AG20=0,"",IF(AG20="kg",'Factors emissió OCCC'!$D$35))</f>
        <v/>
      </c>
      <c r="AJ20" s="616"/>
      <c r="AK20" s="616"/>
      <c r="AL20" s="353" t="str">
        <f t="shared" si="9"/>
        <v>0,00000000</v>
      </c>
      <c r="AM20" s="353" t="str">
        <f t="shared" si="10"/>
        <v>0,00000000</v>
      </c>
      <c r="AN20" s="353" t="str">
        <f t="shared" si="11"/>
        <v>0,00000000</v>
      </c>
      <c r="AO20" s="218" t="s">
        <v>1073</v>
      </c>
      <c r="AP20" s="1014"/>
      <c r="AQ20" s="1014"/>
      <c r="AR20" s="571">
        <f t="shared" si="12"/>
        <v>0</v>
      </c>
      <c r="AS20" s="571">
        <f t="shared" si="13"/>
        <v>0</v>
      </c>
      <c r="AT20" s="571">
        <f t="shared" si="14"/>
        <v>0</v>
      </c>
      <c r="AU20" s="350" t="str">
        <f t="shared" si="15"/>
        <v>OCCC</v>
      </c>
      <c r="AV20" s="122"/>
      <c r="AX20" s="141"/>
    </row>
    <row r="21" spans="2:50" s="107" customFormat="1" ht="21" customHeight="1" x14ac:dyDescent="0.25">
      <c r="B21" s="120"/>
      <c r="C21" s="686" t="s">
        <v>233</v>
      </c>
      <c r="D21" s="598"/>
      <c r="E21" s="187"/>
      <c r="F21" s="614" t="str">
        <f>IF(D21=0,"",IF(D21="l",'Factors emissió OCCC'!$F$32))</f>
        <v/>
      </c>
      <c r="G21" s="614" t="str">
        <f>IF(D21=0,"",IF(D21="l",'Factors emissió OCCC'!$M$38))</f>
        <v/>
      </c>
      <c r="H21" s="614" t="str">
        <f>IF(D21=0,"",IF(D21="l",'Factors emissió OCCC'!$O$38))</f>
        <v/>
      </c>
      <c r="I21" s="353" t="str">
        <f t="shared" si="0"/>
        <v>0,00000000</v>
      </c>
      <c r="J21" s="353" t="str">
        <f t="shared" si="1"/>
        <v>0,00000000</v>
      </c>
      <c r="K21" s="353" t="str">
        <f t="shared" si="2"/>
        <v>0,00000000</v>
      </c>
      <c r="L21" s="218" t="s">
        <v>1073</v>
      </c>
      <c r="M21" s="598"/>
      <c r="N21" s="187"/>
      <c r="O21" s="614" t="str">
        <f>IF(M21=0,"",IF(M21="l",'Factors emissió OCCC'!$F$33))</f>
        <v/>
      </c>
      <c r="P21" s="614" t="str">
        <f>IF(M21=0,"",IF(M21="l",'Factors emissió OCCC'!$M$39))</f>
        <v/>
      </c>
      <c r="Q21" s="614" t="str">
        <f>IF(M21=0,"",IF(M21="l",'Factors emissió OCCC'!$O$39))</f>
        <v/>
      </c>
      <c r="R21" s="353" t="str">
        <f t="shared" si="3"/>
        <v>0,00000000</v>
      </c>
      <c r="S21" s="353" t="str">
        <f t="shared" si="4"/>
        <v>0,00000000</v>
      </c>
      <c r="T21" s="353" t="str">
        <f t="shared" si="5"/>
        <v>0,00000000</v>
      </c>
      <c r="U21" s="218" t="s">
        <v>1073</v>
      </c>
      <c r="V21" s="598"/>
      <c r="W21" s="187"/>
      <c r="X21" s="614" t="str">
        <f>IF(V21=0,"",IF(V21="kg",'Factors emissió OCCC'!$D$34,'Factors emissió OCCC'!$F$34))</f>
        <v/>
      </c>
      <c r="Y21" s="616"/>
      <c r="Z21" s="616"/>
      <c r="AA21" s="353" t="str">
        <f t="shared" si="6"/>
        <v>0,00000000</v>
      </c>
      <c r="AB21" s="353" t="str">
        <f t="shared" si="7"/>
        <v>0,00000000</v>
      </c>
      <c r="AC21" s="353" t="str">
        <f t="shared" si="8"/>
        <v>0,00000000</v>
      </c>
      <c r="AD21" s="218" t="s">
        <v>1073</v>
      </c>
      <c r="AE21" s="1014"/>
      <c r="AF21" s="1014"/>
      <c r="AG21" s="598"/>
      <c r="AH21" s="187"/>
      <c r="AI21" s="614" t="str">
        <f>IF(AG21=0,"",IF(AG21="kg",'Factors emissió OCCC'!$D$35))</f>
        <v/>
      </c>
      <c r="AJ21" s="616"/>
      <c r="AK21" s="616"/>
      <c r="AL21" s="353" t="str">
        <f t="shared" si="9"/>
        <v>0,00000000</v>
      </c>
      <c r="AM21" s="353" t="str">
        <f t="shared" si="10"/>
        <v>0,00000000</v>
      </c>
      <c r="AN21" s="353" t="str">
        <f t="shared" si="11"/>
        <v>0,00000000</v>
      </c>
      <c r="AO21" s="218" t="s">
        <v>1073</v>
      </c>
      <c r="AP21" s="1014"/>
      <c r="AQ21" s="1014"/>
      <c r="AR21" s="571">
        <f t="shared" si="12"/>
        <v>0</v>
      </c>
      <c r="AS21" s="571">
        <f t="shared" si="13"/>
        <v>0</v>
      </c>
      <c r="AT21" s="571">
        <f t="shared" si="14"/>
        <v>0</v>
      </c>
      <c r="AU21" s="350" t="str">
        <f t="shared" si="15"/>
        <v>OCCC</v>
      </c>
      <c r="AV21" s="122"/>
      <c r="AX21" s="1481"/>
    </row>
    <row r="22" spans="2:50" s="107" customFormat="1" ht="21" customHeight="1" x14ac:dyDescent="0.25">
      <c r="B22" s="120"/>
      <c r="C22" s="686" t="s">
        <v>234</v>
      </c>
      <c r="D22" s="598"/>
      <c r="E22" s="187"/>
      <c r="F22" s="614" t="str">
        <f>IF(D22=0,"",IF(D22="l",'Factors emissió OCCC'!$F$32))</f>
        <v/>
      </c>
      <c r="G22" s="614" t="str">
        <f>IF(D22=0,"",IF(D22="l",'Factors emissió OCCC'!$M$38))</f>
        <v/>
      </c>
      <c r="H22" s="614" t="str">
        <f>IF(D22=0,"",IF(D22="l",'Factors emissió OCCC'!$O$38))</f>
        <v/>
      </c>
      <c r="I22" s="353" t="str">
        <f t="shared" si="0"/>
        <v>0,00000000</v>
      </c>
      <c r="J22" s="353" t="str">
        <f t="shared" si="1"/>
        <v>0,00000000</v>
      </c>
      <c r="K22" s="353" t="str">
        <f t="shared" si="2"/>
        <v>0,00000000</v>
      </c>
      <c r="L22" s="218" t="s">
        <v>1073</v>
      </c>
      <c r="M22" s="598"/>
      <c r="N22" s="187"/>
      <c r="O22" s="614" t="str">
        <f>IF(M22=0,"",IF(M22="l",'Factors emissió OCCC'!$F$33))</f>
        <v/>
      </c>
      <c r="P22" s="614" t="str">
        <f>IF(M22=0,"",IF(M22="l",'Factors emissió OCCC'!$M$39))</f>
        <v/>
      </c>
      <c r="Q22" s="614" t="str">
        <f>IF(M22=0,"",IF(M22="l",'Factors emissió OCCC'!$O$39))</f>
        <v/>
      </c>
      <c r="R22" s="353" t="str">
        <f t="shared" si="3"/>
        <v>0,00000000</v>
      </c>
      <c r="S22" s="353" t="str">
        <f t="shared" si="4"/>
        <v>0,00000000</v>
      </c>
      <c r="T22" s="353" t="str">
        <f t="shared" si="5"/>
        <v>0,00000000</v>
      </c>
      <c r="U22" s="218" t="s">
        <v>1073</v>
      </c>
      <c r="V22" s="598"/>
      <c r="W22" s="187"/>
      <c r="X22" s="614" t="str">
        <f>IF(V22=0,"",IF(V22="kg",'Factors emissió OCCC'!$D$34,'Factors emissió OCCC'!$F$34))</f>
        <v/>
      </c>
      <c r="Y22" s="616"/>
      <c r="Z22" s="616"/>
      <c r="AA22" s="353" t="str">
        <f t="shared" si="6"/>
        <v>0,00000000</v>
      </c>
      <c r="AB22" s="353" t="str">
        <f t="shared" si="7"/>
        <v>0,00000000</v>
      </c>
      <c r="AC22" s="353" t="str">
        <f t="shared" si="8"/>
        <v>0,00000000</v>
      </c>
      <c r="AD22" s="218" t="s">
        <v>1073</v>
      </c>
      <c r="AE22" s="1014"/>
      <c r="AF22" s="1014"/>
      <c r="AG22" s="598"/>
      <c r="AH22" s="187"/>
      <c r="AI22" s="614" t="str">
        <f>IF(AG22=0,"",IF(AG22="kg",'Factors emissió OCCC'!$D$35))</f>
        <v/>
      </c>
      <c r="AJ22" s="616"/>
      <c r="AK22" s="616"/>
      <c r="AL22" s="353" t="str">
        <f t="shared" si="9"/>
        <v>0,00000000</v>
      </c>
      <c r="AM22" s="353" t="str">
        <f t="shared" si="10"/>
        <v>0,00000000</v>
      </c>
      <c r="AN22" s="353" t="str">
        <f t="shared" si="11"/>
        <v>0,00000000</v>
      </c>
      <c r="AO22" s="218" t="s">
        <v>1073</v>
      </c>
      <c r="AP22" s="1014"/>
      <c r="AQ22" s="1014"/>
      <c r="AR22" s="571">
        <f t="shared" si="12"/>
        <v>0</v>
      </c>
      <c r="AS22" s="571">
        <f t="shared" si="13"/>
        <v>0</v>
      </c>
      <c r="AT22" s="571">
        <f t="shared" si="14"/>
        <v>0</v>
      </c>
      <c r="AU22" s="350" t="str">
        <f t="shared" si="15"/>
        <v>OCCC</v>
      </c>
      <c r="AV22" s="122"/>
      <c r="AX22" s="1481"/>
    </row>
    <row r="23" spans="2:50" s="107" customFormat="1" ht="21" customHeight="1" outlineLevel="1" x14ac:dyDescent="0.25">
      <c r="B23" s="120"/>
      <c r="C23" s="686" t="s">
        <v>235</v>
      </c>
      <c r="D23" s="598"/>
      <c r="E23" s="187"/>
      <c r="F23" s="614" t="str">
        <f>IF(D23=0,"",IF(D23="l",'Factors emissió OCCC'!$F$32))</f>
        <v/>
      </c>
      <c r="G23" s="614" t="str">
        <f>IF(D23=0,"",IF(D23="l",'Factors emissió OCCC'!$M$38))</f>
        <v/>
      </c>
      <c r="H23" s="614" t="str">
        <f>IF(D23=0,"",IF(D23="l",'Factors emissió OCCC'!$O$38))</f>
        <v/>
      </c>
      <c r="I23" s="353" t="str">
        <f t="shared" si="0"/>
        <v>0,00000000</v>
      </c>
      <c r="J23" s="353" t="str">
        <f t="shared" si="1"/>
        <v>0,00000000</v>
      </c>
      <c r="K23" s="353" t="str">
        <f t="shared" si="2"/>
        <v>0,00000000</v>
      </c>
      <c r="L23" s="218" t="s">
        <v>1073</v>
      </c>
      <c r="M23" s="598"/>
      <c r="N23" s="187"/>
      <c r="O23" s="614" t="str">
        <f>IF(M23=0,"",IF(M23="l",'Factors emissió OCCC'!$F$33))</f>
        <v/>
      </c>
      <c r="P23" s="614" t="str">
        <f>IF(M23=0,"",IF(M23="l",'Factors emissió OCCC'!$M$39))</f>
        <v/>
      </c>
      <c r="Q23" s="614" t="str">
        <f>IF(M23=0,"",IF(M23="l",'Factors emissió OCCC'!$O$39))</f>
        <v/>
      </c>
      <c r="R23" s="353" t="str">
        <f t="shared" si="3"/>
        <v>0,00000000</v>
      </c>
      <c r="S23" s="353" t="str">
        <f t="shared" si="4"/>
        <v>0,00000000</v>
      </c>
      <c r="T23" s="353" t="str">
        <f t="shared" si="5"/>
        <v>0,00000000</v>
      </c>
      <c r="U23" s="218" t="s">
        <v>1073</v>
      </c>
      <c r="V23" s="598"/>
      <c r="W23" s="187"/>
      <c r="X23" s="614" t="str">
        <f>IF(V23=0,"",IF(V23="kg",'Factors emissió OCCC'!$D$34,'Factors emissió OCCC'!$F$34))</f>
        <v/>
      </c>
      <c r="Y23" s="616"/>
      <c r="Z23" s="616"/>
      <c r="AA23" s="353" t="str">
        <f t="shared" si="6"/>
        <v>0,00000000</v>
      </c>
      <c r="AB23" s="353" t="str">
        <f t="shared" si="7"/>
        <v>0,00000000</v>
      </c>
      <c r="AC23" s="353" t="str">
        <f t="shared" si="8"/>
        <v>0,00000000</v>
      </c>
      <c r="AD23" s="218" t="s">
        <v>1073</v>
      </c>
      <c r="AE23" s="1014"/>
      <c r="AF23" s="1014"/>
      <c r="AG23" s="598"/>
      <c r="AH23" s="187"/>
      <c r="AI23" s="614" t="str">
        <f>IF(AG23=0,"",IF(AG23="kg",'Factors emissió OCCC'!$D$35))</f>
        <v/>
      </c>
      <c r="AJ23" s="616"/>
      <c r="AK23" s="616"/>
      <c r="AL23" s="353" t="str">
        <f t="shared" si="9"/>
        <v>0,00000000</v>
      </c>
      <c r="AM23" s="353" t="str">
        <f t="shared" si="10"/>
        <v>0,00000000</v>
      </c>
      <c r="AN23" s="353" t="str">
        <f t="shared" si="11"/>
        <v>0,00000000</v>
      </c>
      <c r="AO23" s="218" t="s">
        <v>1073</v>
      </c>
      <c r="AP23" s="1014"/>
      <c r="AQ23" s="1014"/>
      <c r="AR23" s="571">
        <f t="shared" si="12"/>
        <v>0</v>
      </c>
      <c r="AS23" s="571">
        <f t="shared" si="13"/>
        <v>0</v>
      </c>
      <c r="AT23" s="571">
        <f t="shared" si="14"/>
        <v>0</v>
      </c>
      <c r="AU23" s="350" t="str">
        <f t="shared" si="15"/>
        <v>OCCC</v>
      </c>
      <c r="AV23" s="122"/>
      <c r="AX23" s="1481"/>
    </row>
    <row r="24" spans="2:50" s="107" customFormat="1" ht="21" customHeight="1" outlineLevel="1" x14ac:dyDescent="0.25">
      <c r="B24" s="120"/>
      <c r="C24" s="686" t="s">
        <v>236</v>
      </c>
      <c r="D24" s="598"/>
      <c r="E24" s="187"/>
      <c r="F24" s="614" t="str">
        <f>IF(D24=0,"",IF(D24="l",'Factors emissió OCCC'!$F$32))</f>
        <v/>
      </c>
      <c r="G24" s="614" t="str">
        <f>IF(D24=0,"",IF(D24="l",'Factors emissió OCCC'!$M$38))</f>
        <v/>
      </c>
      <c r="H24" s="614" t="str">
        <f>IF(D24=0,"",IF(D24="l",'Factors emissió OCCC'!$O$38))</f>
        <v/>
      </c>
      <c r="I24" s="353" t="str">
        <f t="shared" si="0"/>
        <v>0,00000000</v>
      </c>
      <c r="J24" s="353" t="str">
        <f t="shared" si="1"/>
        <v>0,00000000</v>
      </c>
      <c r="K24" s="353" t="str">
        <f t="shared" si="2"/>
        <v>0,00000000</v>
      </c>
      <c r="L24" s="218" t="s">
        <v>1073</v>
      </c>
      <c r="M24" s="598"/>
      <c r="N24" s="187"/>
      <c r="O24" s="614" t="str">
        <f>IF(M24=0,"",IF(M24="l",'Factors emissió OCCC'!$F$33))</f>
        <v/>
      </c>
      <c r="P24" s="614" t="str">
        <f>IF(M24=0,"",IF(M24="l",'Factors emissió OCCC'!$M$39))</f>
        <v/>
      </c>
      <c r="Q24" s="614" t="str">
        <f>IF(M24=0,"",IF(M24="l",'Factors emissió OCCC'!$O$39))</f>
        <v/>
      </c>
      <c r="R24" s="353" t="str">
        <f t="shared" si="3"/>
        <v>0,00000000</v>
      </c>
      <c r="S24" s="353" t="str">
        <f t="shared" si="4"/>
        <v>0,00000000</v>
      </c>
      <c r="T24" s="353" t="str">
        <f t="shared" si="5"/>
        <v>0,00000000</v>
      </c>
      <c r="U24" s="218" t="s">
        <v>1073</v>
      </c>
      <c r="V24" s="598"/>
      <c r="W24" s="187"/>
      <c r="X24" s="614" t="str">
        <f>IF(V24=0,"",IF(V24="kg",'Factors emissió OCCC'!$D$34,'Factors emissió OCCC'!$F$34))</f>
        <v/>
      </c>
      <c r="Y24" s="616"/>
      <c r="Z24" s="616"/>
      <c r="AA24" s="353" t="str">
        <f t="shared" si="6"/>
        <v>0,00000000</v>
      </c>
      <c r="AB24" s="353" t="str">
        <f t="shared" si="7"/>
        <v>0,00000000</v>
      </c>
      <c r="AC24" s="353" t="str">
        <f t="shared" si="8"/>
        <v>0,00000000</v>
      </c>
      <c r="AD24" s="218" t="s">
        <v>1073</v>
      </c>
      <c r="AE24" s="1014"/>
      <c r="AF24" s="1014"/>
      <c r="AG24" s="598"/>
      <c r="AH24" s="187"/>
      <c r="AI24" s="614" t="str">
        <f>IF(AG24=0,"",IF(AG24="kg",'Factors emissió OCCC'!$D$35))</f>
        <v/>
      </c>
      <c r="AJ24" s="616"/>
      <c r="AK24" s="616"/>
      <c r="AL24" s="353" t="str">
        <f t="shared" si="9"/>
        <v>0,00000000</v>
      </c>
      <c r="AM24" s="353" t="str">
        <f t="shared" si="10"/>
        <v>0,00000000</v>
      </c>
      <c r="AN24" s="353" t="str">
        <f t="shared" si="11"/>
        <v>0,00000000</v>
      </c>
      <c r="AO24" s="218" t="s">
        <v>1073</v>
      </c>
      <c r="AP24" s="1014"/>
      <c r="AQ24" s="1014"/>
      <c r="AR24" s="571">
        <f t="shared" si="12"/>
        <v>0</v>
      </c>
      <c r="AS24" s="571">
        <f t="shared" si="13"/>
        <v>0</v>
      </c>
      <c r="AT24" s="571">
        <f t="shared" si="14"/>
        <v>0</v>
      </c>
      <c r="AU24" s="350" t="str">
        <f t="shared" si="15"/>
        <v>OCCC</v>
      </c>
      <c r="AV24" s="122"/>
      <c r="AX24" s="1481"/>
    </row>
    <row r="25" spans="2:50" s="107" customFormat="1" ht="21" customHeight="1" outlineLevel="1" x14ac:dyDescent="0.25">
      <c r="B25" s="120"/>
      <c r="C25" s="686" t="s">
        <v>237</v>
      </c>
      <c r="D25" s="598"/>
      <c r="E25" s="187"/>
      <c r="F25" s="614" t="str">
        <f>IF(D25=0,"",IF(D25="l",'Factors emissió OCCC'!$F$32))</f>
        <v/>
      </c>
      <c r="G25" s="614" t="str">
        <f>IF(D25=0,"",IF(D25="l",'Factors emissió OCCC'!$M$38))</f>
        <v/>
      </c>
      <c r="H25" s="614" t="str">
        <f>IF(D25=0,"",IF(D25="l",'Factors emissió OCCC'!$O$38))</f>
        <v/>
      </c>
      <c r="I25" s="353" t="str">
        <f t="shared" si="0"/>
        <v>0,00000000</v>
      </c>
      <c r="J25" s="353" t="str">
        <f t="shared" si="1"/>
        <v>0,00000000</v>
      </c>
      <c r="K25" s="353" t="str">
        <f t="shared" si="2"/>
        <v>0,00000000</v>
      </c>
      <c r="L25" s="218" t="s">
        <v>1073</v>
      </c>
      <c r="M25" s="598"/>
      <c r="N25" s="187"/>
      <c r="O25" s="614" t="str">
        <f>IF(M25=0,"",IF(M25="l",'Factors emissió OCCC'!$F$33))</f>
        <v/>
      </c>
      <c r="P25" s="614" t="str">
        <f>IF(M25=0,"",IF(M25="l",'Factors emissió OCCC'!$M$39))</f>
        <v/>
      </c>
      <c r="Q25" s="614" t="str">
        <f>IF(M25=0,"",IF(M25="l",'Factors emissió OCCC'!$O$39))</f>
        <v/>
      </c>
      <c r="R25" s="353" t="str">
        <f t="shared" si="3"/>
        <v>0,00000000</v>
      </c>
      <c r="S25" s="353" t="str">
        <f t="shared" si="4"/>
        <v>0,00000000</v>
      </c>
      <c r="T25" s="353" t="str">
        <f t="shared" si="5"/>
        <v>0,00000000</v>
      </c>
      <c r="U25" s="218" t="s">
        <v>1073</v>
      </c>
      <c r="V25" s="598"/>
      <c r="W25" s="187"/>
      <c r="X25" s="614" t="str">
        <f>IF(V25=0,"",IF(V25="kg",'Factors emissió OCCC'!$D$34,'Factors emissió OCCC'!$F$34))</f>
        <v/>
      </c>
      <c r="Y25" s="616"/>
      <c r="Z25" s="616"/>
      <c r="AA25" s="353" t="str">
        <f t="shared" si="6"/>
        <v>0,00000000</v>
      </c>
      <c r="AB25" s="353" t="str">
        <f t="shared" si="7"/>
        <v>0,00000000</v>
      </c>
      <c r="AC25" s="353" t="str">
        <f t="shared" si="8"/>
        <v>0,00000000</v>
      </c>
      <c r="AD25" s="218" t="s">
        <v>1073</v>
      </c>
      <c r="AE25" s="1014"/>
      <c r="AF25" s="1014"/>
      <c r="AG25" s="598"/>
      <c r="AH25" s="187"/>
      <c r="AI25" s="614" t="str">
        <f>IF(AG25=0,"",IF(AG25="kg",'Factors emissió OCCC'!$D$35))</f>
        <v/>
      </c>
      <c r="AJ25" s="616"/>
      <c r="AK25" s="616"/>
      <c r="AL25" s="353" t="str">
        <f t="shared" si="9"/>
        <v>0,00000000</v>
      </c>
      <c r="AM25" s="353" t="str">
        <f t="shared" si="10"/>
        <v>0,00000000</v>
      </c>
      <c r="AN25" s="353" t="str">
        <f t="shared" si="11"/>
        <v>0,00000000</v>
      </c>
      <c r="AO25" s="218" t="s">
        <v>1073</v>
      </c>
      <c r="AP25" s="1014"/>
      <c r="AQ25" s="1014"/>
      <c r="AR25" s="571">
        <f t="shared" si="12"/>
        <v>0</v>
      </c>
      <c r="AS25" s="571">
        <f t="shared" si="13"/>
        <v>0</v>
      </c>
      <c r="AT25" s="571">
        <f t="shared" si="14"/>
        <v>0</v>
      </c>
      <c r="AU25" s="350" t="str">
        <f t="shared" si="15"/>
        <v>OCCC</v>
      </c>
      <c r="AV25" s="122"/>
      <c r="AX25" s="1481"/>
    </row>
    <row r="26" spans="2:50" s="107" customFormat="1" ht="21" customHeight="1" outlineLevel="1" x14ac:dyDescent="0.25">
      <c r="B26" s="120"/>
      <c r="C26" s="686" t="s">
        <v>238</v>
      </c>
      <c r="D26" s="598"/>
      <c r="E26" s="187"/>
      <c r="F26" s="614" t="str">
        <f>IF(D26=0,"",IF(D26="l",'Factors emissió OCCC'!$F$32))</f>
        <v/>
      </c>
      <c r="G26" s="614" t="str">
        <f>IF(D26=0,"",IF(D26="l",'Factors emissió OCCC'!$M$38))</f>
        <v/>
      </c>
      <c r="H26" s="614" t="str">
        <f>IF(D26=0,"",IF(D26="l",'Factors emissió OCCC'!$O$38))</f>
        <v/>
      </c>
      <c r="I26" s="353" t="str">
        <f t="shared" si="0"/>
        <v>0,00000000</v>
      </c>
      <c r="J26" s="353" t="str">
        <f t="shared" si="1"/>
        <v>0,00000000</v>
      </c>
      <c r="K26" s="353" t="str">
        <f t="shared" si="2"/>
        <v>0,00000000</v>
      </c>
      <c r="L26" s="218" t="s">
        <v>1073</v>
      </c>
      <c r="M26" s="598"/>
      <c r="N26" s="187"/>
      <c r="O26" s="614" t="str">
        <f>IF(M26=0,"",IF(M26="l",'Factors emissió OCCC'!$F$33))</f>
        <v/>
      </c>
      <c r="P26" s="614" t="str">
        <f>IF(M26=0,"",IF(M26="l",'Factors emissió OCCC'!$M$39))</f>
        <v/>
      </c>
      <c r="Q26" s="614" t="str">
        <f>IF(M26=0,"",IF(M26="l",'Factors emissió OCCC'!$O$39))</f>
        <v/>
      </c>
      <c r="R26" s="353" t="str">
        <f t="shared" si="3"/>
        <v>0,00000000</v>
      </c>
      <c r="S26" s="353" t="str">
        <f t="shared" si="4"/>
        <v>0,00000000</v>
      </c>
      <c r="T26" s="353" t="str">
        <f t="shared" si="5"/>
        <v>0,00000000</v>
      </c>
      <c r="U26" s="218" t="s">
        <v>1073</v>
      </c>
      <c r="V26" s="598"/>
      <c r="W26" s="187"/>
      <c r="X26" s="614" t="str">
        <f>IF(V26=0,"",IF(V26="kg",'Factors emissió OCCC'!$D$34,'Factors emissió OCCC'!$F$34))</f>
        <v/>
      </c>
      <c r="Y26" s="616"/>
      <c r="Z26" s="616"/>
      <c r="AA26" s="353" t="str">
        <f t="shared" si="6"/>
        <v>0,00000000</v>
      </c>
      <c r="AB26" s="353" t="str">
        <f t="shared" si="7"/>
        <v>0,00000000</v>
      </c>
      <c r="AC26" s="353" t="str">
        <f t="shared" si="8"/>
        <v>0,00000000</v>
      </c>
      <c r="AD26" s="218" t="s">
        <v>1073</v>
      </c>
      <c r="AE26" s="1014"/>
      <c r="AF26" s="1014"/>
      <c r="AG26" s="598"/>
      <c r="AH26" s="187"/>
      <c r="AI26" s="614" t="str">
        <f>IF(AG26=0,"",IF(AG26="kg",'Factors emissió OCCC'!$D$35))</f>
        <v/>
      </c>
      <c r="AJ26" s="616"/>
      <c r="AK26" s="616"/>
      <c r="AL26" s="353" t="str">
        <f t="shared" si="9"/>
        <v>0,00000000</v>
      </c>
      <c r="AM26" s="353" t="str">
        <f t="shared" si="10"/>
        <v>0,00000000</v>
      </c>
      <c r="AN26" s="353" t="str">
        <f t="shared" si="11"/>
        <v>0,00000000</v>
      </c>
      <c r="AO26" s="218" t="s">
        <v>1073</v>
      </c>
      <c r="AP26" s="1014"/>
      <c r="AQ26" s="1014"/>
      <c r="AR26" s="571">
        <f t="shared" si="12"/>
        <v>0</v>
      </c>
      <c r="AS26" s="571">
        <f t="shared" si="13"/>
        <v>0</v>
      </c>
      <c r="AT26" s="571">
        <f t="shared" si="14"/>
        <v>0</v>
      </c>
      <c r="AU26" s="350" t="str">
        <f t="shared" si="15"/>
        <v>OCCC</v>
      </c>
      <c r="AV26" s="122"/>
      <c r="AX26" s="1481"/>
    </row>
    <row r="27" spans="2:50" s="107" customFormat="1" ht="21" customHeight="1" outlineLevel="1" x14ac:dyDescent="0.25">
      <c r="B27" s="120"/>
      <c r="C27" s="686" t="s">
        <v>239</v>
      </c>
      <c r="D27" s="598"/>
      <c r="E27" s="187"/>
      <c r="F27" s="614" t="str">
        <f>IF(D27=0,"",IF(D27="l",'Factors emissió OCCC'!$F$32))</f>
        <v/>
      </c>
      <c r="G27" s="614" t="str">
        <f>IF(D27=0,"",IF(D27="l",'Factors emissió OCCC'!$M$38))</f>
        <v/>
      </c>
      <c r="H27" s="614" t="str">
        <f>IF(D27=0,"",IF(D27="l",'Factors emissió OCCC'!$O$38))</f>
        <v/>
      </c>
      <c r="I27" s="353" t="str">
        <f t="shared" si="0"/>
        <v>0,00000000</v>
      </c>
      <c r="J27" s="353" t="str">
        <f t="shared" si="1"/>
        <v>0,00000000</v>
      </c>
      <c r="K27" s="353" t="str">
        <f t="shared" si="2"/>
        <v>0,00000000</v>
      </c>
      <c r="L27" s="218" t="s">
        <v>1073</v>
      </c>
      <c r="M27" s="598"/>
      <c r="N27" s="187"/>
      <c r="O27" s="614" t="str">
        <f>IF(M27=0,"",IF(M27="l",'Factors emissió OCCC'!$F$33))</f>
        <v/>
      </c>
      <c r="P27" s="614" t="str">
        <f>IF(M27=0,"",IF(M27="l",'Factors emissió OCCC'!$M$39))</f>
        <v/>
      </c>
      <c r="Q27" s="614" t="str">
        <f>IF(M27=0,"",IF(M27="l",'Factors emissió OCCC'!$O$39))</f>
        <v/>
      </c>
      <c r="R27" s="353" t="str">
        <f t="shared" si="3"/>
        <v>0,00000000</v>
      </c>
      <c r="S27" s="353" t="str">
        <f t="shared" si="4"/>
        <v>0,00000000</v>
      </c>
      <c r="T27" s="353" t="str">
        <f t="shared" si="5"/>
        <v>0,00000000</v>
      </c>
      <c r="U27" s="218" t="s">
        <v>1073</v>
      </c>
      <c r="V27" s="598"/>
      <c r="W27" s="187"/>
      <c r="X27" s="614" t="str">
        <f>IF(V27=0,"",IF(V27="kg",'Factors emissió OCCC'!$D$34,'Factors emissió OCCC'!$F$34))</f>
        <v/>
      </c>
      <c r="Y27" s="616"/>
      <c r="Z27" s="616"/>
      <c r="AA27" s="353" t="str">
        <f t="shared" si="6"/>
        <v>0,00000000</v>
      </c>
      <c r="AB27" s="353" t="str">
        <f t="shared" si="7"/>
        <v>0,00000000</v>
      </c>
      <c r="AC27" s="353" t="str">
        <f t="shared" si="8"/>
        <v>0,00000000</v>
      </c>
      <c r="AD27" s="218" t="s">
        <v>1073</v>
      </c>
      <c r="AE27" s="1014"/>
      <c r="AF27" s="1014"/>
      <c r="AG27" s="598"/>
      <c r="AH27" s="187"/>
      <c r="AI27" s="614" t="str">
        <f>IF(AG27=0,"",IF(AG27="kg",'Factors emissió OCCC'!$D$35))</f>
        <v/>
      </c>
      <c r="AJ27" s="616"/>
      <c r="AK27" s="616"/>
      <c r="AL27" s="353" t="str">
        <f t="shared" si="9"/>
        <v>0,00000000</v>
      </c>
      <c r="AM27" s="353" t="str">
        <f t="shared" si="10"/>
        <v>0,00000000</v>
      </c>
      <c r="AN27" s="353" t="str">
        <f t="shared" si="11"/>
        <v>0,00000000</v>
      </c>
      <c r="AO27" s="218" t="s">
        <v>1073</v>
      </c>
      <c r="AP27" s="1014"/>
      <c r="AQ27" s="1014"/>
      <c r="AR27" s="571">
        <f t="shared" si="12"/>
        <v>0</v>
      </c>
      <c r="AS27" s="571">
        <f t="shared" si="13"/>
        <v>0</v>
      </c>
      <c r="AT27" s="571">
        <f t="shared" si="14"/>
        <v>0</v>
      </c>
      <c r="AU27" s="350" t="str">
        <f t="shared" si="15"/>
        <v>OCCC</v>
      </c>
      <c r="AV27" s="122"/>
      <c r="AX27" s="1481"/>
    </row>
    <row r="28" spans="2:50" s="107" customFormat="1" ht="21" customHeight="1" outlineLevel="1" x14ac:dyDescent="0.25">
      <c r="B28" s="120"/>
      <c r="C28" s="686" t="s">
        <v>240</v>
      </c>
      <c r="D28" s="598"/>
      <c r="E28" s="187"/>
      <c r="F28" s="614" t="str">
        <f>IF(D28=0,"",IF(D28="l",'Factors emissió OCCC'!$F$32))</f>
        <v/>
      </c>
      <c r="G28" s="614" t="str">
        <f>IF(D28=0,"",IF(D28="l",'Factors emissió OCCC'!$M$38))</f>
        <v/>
      </c>
      <c r="H28" s="614" t="str">
        <f>IF(D28=0,"",IF(D28="l",'Factors emissió OCCC'!$O$38))</f>
        <v/>
      </c>
      <c r="I28" s="353" t="str">
        <f t="shared" si="0"/>
        <v>0,00000000</v>
      </c>
      <c r="J28" s="353" t="str">
        <f t="shared" si="1"/>
        <v>0,00000000</v>
      </c>
      <c r="K28" s="353" t="str">
        <f t="shared" si="2"/>
        <v>0,00000000</v>
      </c>
      <c r="L28" s="218" t="s">
        <v>1073</v>
      </c>
      <c r="M28" s="598"/>
      <c r="N28" s="187"/>
      <c r="O28" s="614" t="str">
        <f>IF(M28=0,"",IF(M28="l",'Factors emissió OCCC'!$F$33))</f>
        <v/>
      </c>
      <c r="P28" s="614" t="str">
        <f>IF(M28=0,"",IF(M28="l",'Factors emissió OCCC'!$M$39))</f>
        <v/>
      </c>
      <c r="Q28" s="614" t="str">
        <f>IF(M28=0,"",IF(M28="l",'Factors emissió OCCC'!$O$39))</f>
        <v/>
      </c>
      <c r="R28" s="353" t="str">
        <f t="shared" si="3"/>
        <v>0,00000000</v>
      </c>
      <c r="S28" s="353" t="str">
        <f t="shared" si="4"/>
        <v>0,00000000</v>
      </c>
      <c r="T28" s="353" t="str">
        <f t="shared" si="5"/>
        <v>0,00000000</v>
      </c>
      <c r="U28" s="218" t="s">
        <v>1073</v>
      </c>
      <c r="V28" s="598"/>
      <c r="W28" s="187"/>
      <c r="X28" s="614" t="str">
        <f>IF(V28=0,"",IF(V28="kg",'Factors emissió OCCC'!$D$34,'Factors emissió OCCC'!$F$34))</f>
        <v/>
      </c>
      <c r="Y28" s="616"/>
      <c r="Z28" s="616"/>
      <c r="AA28" s="353" t="str">
        <f t="shared" si="6"/>
        <v>0,00000000</v>
      </c>
      <c r="AB28" s="353" t="str">
        <f t="shared" si="7"/>
        <v>0,00000000</v>
      </c>
      <c r="AC28" s="353" t="str">
        <f t="shared" si="8"/>
        <v>0,00000000</v>
      </c>
      <c r="AD28" s="218" t="s">
        <v>1073</v>
      </c>
      <c r="AE28" s="1014"/>
      <c r="AF28" s="1014"/>
      <c r="AG28" s="598"/>
      <c r="AH28" s="187"/>
      <c r="AI28" s="614" t="str">
        <f>IF(AG28=0,"",IF(AG28="kg",'Factors emissió OCCC'!$D$35))</f>
        <v/>
      </c>
      <c r="AJ28" s="616"/>
      <c r="AK28" s="616"/>
      <c r="AL28" s="353" t="str">
        <f t="shared" si="9"/>
        <v>0,00000000</v>
      </c>
      <c r="AM28" s="353" t="str">
        <f t="shared" si="10"/>
        <v>0,00000000</v>
      </c>
      <c r="AN28" s="353" t="str">
        <f t="shared" si="11"/>
        <v>0,00000000</v>
      </c>
      <c r="AO28" s="218" t="s">
        <v>1073</v>
      </c>
      <c r="AP28" s="1014"/>
      <c r="AQ28" s="1014"/>
      <c r="AR28" s="571">
        <f t="shared" si="12"/>
        <v>0</v>
      </c>
      <c r="AS28" s="571">
        <f t="shared" si="13"/>
        <v>0</v>
      </c>
      <c r="AT28" s="571">
        <f t="shared" si="14"/>
        <v>0</v>
      </c>
      <c r="AU28" s="350" t="str">
        <f t="shared" si="15"/>
        <v>OCCC</v>
      </c>
      <c r="AV28" s="122"/>
      <c r="AX28" s="1481"/>
    </row>
    <row r="29" spans="2:50" s="107" customFormat="1" ht="21" customHeight="1" outlineLevel="1" x14ac:dyDescent="0.25">
      <c r="B29" s="120"/>
      <c r="C29" s="686" t="s">
        <v>241</v>
      </c>
      <c r="D29" s="598"/>
      <c r="E29" s="187"/>
      <c r="F29" s="614" t="str">
        <f>IF(D29=0,"",IF(D29="l",'Factors emissió OCCC'!$F$32))</f>
        <v/>
      </c>
      <c r="G29" s="614" t="str">
        <f>IF(D29=0,"",IF(D29="l",'Factors emissió OCCC'!$M$38))</f>
        <v/>
      </c>
      <c r="H29" s="614" t="str">
        <f>IF(D29=0,"",IF(D29="l",'Factors emissió OCCC'!$O$38))</f>
        <v/>
      </c>
      <c r="I29" s="353" t="str">
        <f t="shared" si="0"/>
        <v>0,00000000</v>
      </c>
      <c r="J29" s="353" t="str">
        <f t="shared" si="1"/>
        <v>0,00000000</v>
      </c>
      <c r="K29" s="353" t="str">
        <f t="shared" si="2"/>
        <v>0,00000000</v>
      </c>
      <c r="L29" s="218" t="s">
        <v>1073</v>
      </c>
      <c r="M29" s="598"/>
      <c r="N29" s="187"/>
      <c r="O29" s="614" t="str">
        <f>IF(M29=0,"",IF(M29="l",'Factors emissió OCCC'!$F$33))</f>
        <v/>
      </c>
      <c r="P29" s="614" t="str">
        <f>IF(M29=0,"",IF(M29="l",'Factors emissió OCCC'!$M$39))</f>
        <v/>
      </c>
      <c r="Q29" s="614" t="str">
        <f>IF(M29=0,"",IF(M29="l",'Factors emissió OCCC'!$O$39))</f>
        <v/>
      </c>
      <c r="R29" s="353" t="str">
        <f t="shared" si="3"/>
        <v>0,00000000</v>
      </c>
      <c r="S29" s="353" t="str">
        <f t="shared" si="4"/>
        <v>0,00000000</v>
      </c>
      <c r="T29" s="353" t="str">
        <f t="shared" si="5"/>
        <v>0,00000000</v>
      </c>
      <c r="U29" s="218" t="s">
        <v>1073</v>
      </c>
      <c r="V29" s="598"/>
      <c r="W29" s="187"/>
      <c r="X29" s="614" t="str">
        <f>IF(V29=0,"",IF(V29="kg",'Factors emissió OCCC'!$D$34,'Factors emissió OCCC'!$F$34))</f>
        <v/>
      </c>
      <c r="Y29" s="616"/>
      <c r="Z29" s="616"/>
      <c r="AA29" s="353" t="str">
        <f t="shared" si="6"/>
        <v>0,00000000</v>
      </c>
      <c r="AB29" s="353" t="str">
        <f t="shared" si="7"/>
        <v>0,00000000</v>
      </c>
      <c r="AC29" s="353" t="str">
        <f t="shared" si="8"/>
        <v>0,00000000</v>
      </c>
      <c r="AD29" s="218" t="s">
        <v>1073</v>
      </c>
      <c r="AE29" s="1014"/>
      <c r="AF29" s="1014"/>
      <c r="AG29" s="598"/>
      <c r="AH29" s="187"/>
      <c r="AI29" s="614" t="str">
        <f>IF(AG29=0,"",IF(AG29="kg",'Factors emissió OCCC'!$D$35))</f>
        <v/>
      </c>
      <c r="AJ29" s="616"/>
      <c r="AK29" s="616"/>
      <c r="AL29" s="353" t="str">
        <f t="shared" si="9"/>
        <v>0,00000000</v>
      </c>
      <c r="AM29" s="353" t="str">
        <f t="shared" si="10"/>
        <v>0,00000000</v>
      </c>
      <c r="AN29" s="353" t="str">
        <f t="shared" si="11"/>
        <v>0,00000000</v>
      </c>
      <c r="AO29" s="218" t="s">
        <v>1073</v>
      </c>
      <c r="AP29" s="1014"/>
      <c r="AQ29" s="1014"/>
      <c r="AR29" s="571">
        <f t="shared" si="12"/>
        <v>0</v>
      </c>
      <c r="AS29" s="571">
        <f t="shared" si="13"/>
        <v>0</v>
      </c>
      <c r="AT29" s="571">
        <f t="shared" si="14"/>
        <v>0</v>
      </c>
      <c r="AU29" s="350" t="str">
        <f t="shared" si="15"/>
        <v>OCCC</v>
      </c>
      <c r="AV29" s="122"/>
      <c r="AX29" s="1481"/>
    </row>
    <row r="30" spans="2:50" s="107" customFormat="1" ht="21" customHeight="1" outlineLevel="1" x14ac:dyDescent="0.25">
      <c r="B30" s="120"/>
      <c r="C30" s="686" t="s">
        <v>242</v>
      </c>
      <c r="D30" s="598"/>
      <c r="E30" s="187"/>
      <c r="F30" s="614" t="str">
        <f>IF(D30=0,"",IF(D30="l",'Factors emissió OCCC'!$F$32))</f>
        <v/>
      </c>
      <c r="G30" s="614" t="str">
        <f>IF(D30=0,"",IF(D30="l",'Factors emissió OCCC'!$M$38))</f>
        <v/>
      </c>
      <c r="H30" s="614" t="str">
        <f>IF(D30=0,"",IF(D30="l",'Factors emissió OCCC'!$O$38))</f>
        <v/>
      </c>
      <c r="I30" s="353" t="str">
        <f t="shared" si="0"/>
        <v>0,00000000</v>
      </c>
      <c r="J30" s="353" t="str">
        <f t="shared" si="1"/>
        <v>0,00000000</v>
      </c>
      <c r="K30" s="353" t="str">
        <f t="shared" si="2"/>
        <v>0,00000000</v>
      </c>
      <c r="L30" s="218" t="s">
        <v>1073</v>
      </c>
      <c r="M30" s="598"/>
      <c r="N30" s="187"/>
      <c r="O30" s="614" t="str">
        <f>IF(M30=0,"",IF(M30="l",'Factors emissió OCCC'!$F$33))</f>
        <v/>
      </c>
      <c r="P30" s="614" t="str">
        <f>IF(M30=0,"",IF(M30="l",'Factors emissió OCCC'!$M$39))</f>
        <v/>
      </c>
      <c r="Q30" s="614" t="str">
        <f>IF(M30=0,"",IF(M30="l",'Factors emissió OCCC'!$O$39))</f>
        <v/>
      </c>
      <c r="R30" s="353" t="str">
        <f t="shared" si="3"/>
        <v>0,00000000</v>
      </c>
      <c r="S30" s="353" t="str">
        <f t="shared" si="4"/>
        <v>0,00000000</v>
      </c>
      <c r="T30" s="353" t="str">
        <f t="shared" si="5"/>
        <v>0,00000000</v>
      </c>
      <c r="U30" s="218" t="s">
        <v>1073</v>
      </c>
      <c r="V30" s="598"/>
      <c r="W30" s="187"/>
      <c r="X30" s="614" t="str">
        <f>IF(V30=0,"",IF(V30="kg",'Factors emissió OCCC'!$D$34,'Factors emissió OCCC'!$F$34))</f>
        <v/>
      </c>
      <c r="Y30" s="616"/>
      <c r="Z30" s="616"/>
      <c r="AA30" s="353" t="str">
        <f t="shared" si="6"/>
        <v>0,00000000</v>
      </c>
      <c r="AB30" s="353" t="str">
        <f t="shared" si="7"/>
        <v>0,00000000</v>
      </c>
      <c r="AC30" s="353" t="str">
        <f t="shared" si="8"/>
        <v>0,00000000</v>
      </c>
      <c r="AD30" s="218" t="s">
        <v>1073</v>
      </c>
      <c r="AE30" s="1014"/>
      <c r="AF30" s="1014"/>
      <c r="AG30" s="598"/>
      <c r="AH30" s="187"/>
      <c r="AI30" s="614" t="str">
        <f>IF(AG30=0,"",IF(AG30="kg",'Factors emissió OCCC'!$D$35))</f>
        <v/>
      </c>
      <c r="AJ30" s="616"/>
      <c r="AK30" s="616"/>
      <c r="AL30" s="353" t="str">
        <f t="shared" si="9"/>
        <v>0,00000000</v>
      </c>
      <c r="AM30" s="353" t="str">
        <f t="shared" si="10"/>
        <v>0,00000000</v>
      </c>
      <c r="AN30" s="353" t="str">
        <f t="shared" si="11"/>
        <v>0,00000000</v>
      </c>
      <c r="AO30" s="218" t="s">
        <v>1073</v>
      </c>
      <c r="AP30" s="1014"/>
      <c r="AQ30" s="1014"/>
      <c r="AR30" s="571">
        <f t="shared" si="12"/>
        <v>0</v>
      </c>
      <c r="AS30" s="571">
        <f t="shared" si="13"/>
        <v>0</v>
      </c>
      <c r="AT30" s="571">
        <f t="shared" si="14"/>
        <v>0</v>
      </c>
      <c r="AU30" s="350" t="str">
        <f t="shared" si="15"/>
        <v>OCCC</v>
      </c>
      <c r="AV30" s="122"/>
      <c r="AX30" s="1481"/>
    </row>
    <row r="31" spans="2:50" s="107" customFormat="1" ht="21" customHeight="1" outlineLevel="1" x14ac:dyDescent="0.25">
      <c r="B31" s="120"/>
      <c r="C31" s="686" t="s">
        <v>243</v>
      </c>
      <c r="D31" s="598"/>
      <c r="E31" s="187"/>
      <c r="F31" s="614" t="str">
        <f>IF(D31=0,"",IF(D31="l",'Factors emissió OCCC'!$F$32))</f>
        <v/>
      </c>
      <c r="G31" s="614" t="str">
        <f>IF(D31=0,"",IF(D31="l",'Factors emissió OCCC'!$M$38))</f>
        <v/>
      </c>
      <c r="H31" s="614" t="str">
        <f>IF(D31=0,"",IF(D31="l",'Factors emissió OCCC'!$O$38))</f>
        <v/>
      </c>
      <c r="I31" s="353" t="str">
        <f t="shared" si="0"/>
        <v>0,00000000</v>
      </c>
      <c r="J31" s="353" t="str">
        <f t="shared" si="1"/>
        <v>0,00000000</v>
      </c>
      <c r="K31" s="353" t="str">
        <f t="shared" si="2"/>
        <v>0,00000000</v>
      </c>
      <c r="L31" s="218" t="s">
        <v>1073</v>
      </c>
      <c r="M31" s="598"/>
      <c r="N31" s="187"/>
      <c r="O31" s="614" t="str">
        <f>IF(M31=0,"",IF(M31="l",'Factors emissió OCCC'!$F$33))</f>
        <v/>
      </c>
      <c r="P31" s="614" t="str">
        <f>IF(M31=0,"",IF(M31="l",'Factors emissió OCCC'!$M$39))</f>
        <v/>
      </c>
      <c r="Q31" s="614" t="str">
        <f>IF(M31=0,"",IF(M31="l",'Factors emissió OCCC'!$O$39))</f>
        <v/>
      </c>
      <c r="R31" s="353" t="str">
        <f t="shared" si="3"/>
        <v>0,00000000</v>
      </c>
      <c r="S31" s="353" t="str">
        <f t="shared" si="4"/>
        <v>0,00000000</v>
      </c>
      <c r="T31" s="353" t="str">
        <f t="shared" si="5"/>
        <v>0,00000000</v>
      </c>
      <c r="U31" s="218" t="s">
        <v>1073</v>
      </c>
      <c r="V31" s="598"/>
      <c r="W31" s="187"/>
      <c r="X31" s="614" t="str">
        <f>IF(V31=0,"",IF(V31="kg",'Factors emissió OCCC'!$D$34,'Factors emissió OCCC'!$F$34))</f>
        <v/>
      </c>
      <c r="Y31" s="616"/>
      <c r="Z31" s="616"/>
      <c r="AA31" s="353" t="str">
        <f t="shared" si="6"/>
        <v>0,00000000</v>
      </c>
      <c r="AB31" s="353" t="str">
        <f t="shared" si="7"/>
        <v>0,00000000</v>
      </c>
      <c r="AC31" s="353" t="str">
        <f t="shared" si="8"/>
        <v>0,00000000</v>
      </c>
      <c r="AD31" s="218" t="s">
        <v>1073</v>
      </c>
      <c r="AE31" s="1014"/>
      <c r="AF31" s="1014"/>
      <c r="AG31" s="598"/>
      <c r="AH31" s="187"/>
      <c r="AI31" s="614" t="str">
        <f>IF(AG31=0,"",IF(AG31="kg",'Factors emissió OCCC'!$D$35))</f>
        <v/>
      </c>
      <c r="AJ31" s="616"/>
      <c r="AK31" s="616"/>
      <c r="AL31" s="353" t="str">
        <f t="shared" si="9"/>
        <v>0,00000000</v>
      </c>
      <c r="AM31" s="353" t="str">
        <f t="shared" si="10"/>
        <v>0,00000000</v>
      </c>
      <c r="AN31" s="353" t="str">
        <f t="shared" si="11"/>
        <v>0,00000000</v>
      </c>
      <c r="AO31" s="218" t="s">
        <v>1073</v>
      </c>
      <c r="AP31" s="1014"/>
      <c r="AQ31" s="1014"/>
      <c r="AR31" s="571">
        <f t="shared" si="12"/>
        <v>0</v>
      </c>
      <c r="AS31" s="571">
        <f t="shared" si="13"/>
        <v>0</v>
      </c>
      <c r="AT31" s="571">
        <f t="shared" si="14"/>
        <v>0</v>
      </c>
      <c r="AU31" s="350" t="str">
        <f t="shared" si="15"/>
        <v>OCCC</v>
      </c>
      <c r="AV31" s="122"/>
      <c r="AX31" s="141"/>
    </row>
    <row r="32" spans="2:50" s="107" customFormat="1" ht="21" customHeight="1" outlineLevel="1" x14ac:dyDescent="0.25">
      <c r="B32" s="120"/>
      <c r="C32" s="686" t="s">
        <v>244</v>
      </c>
      <c r="D32" s="598"/>
      <c r="E32" s="187"/>
      <c r="F32" s="614" t="str">
        <f>IF(D32=0,"",IF(D32="l",'Factors emissió OCCC'!$F$32))</f>
        <v/>
      </c>
      <c r="G32" s="614" t="str">
        <f>IF(D32=0,"",IF(D32="l",'Factors emissió OCCC'!$M$38))</f>
        <v/>
      </c>
      <c r="H32" s="614" t="str">
        <f>IF(D32=0,"",IF(D32="l",'Factors emissió OCCC'!$O$38))</f>
        <v/>
      </c>
      <c r="I32" s="353" t="str">
        <f t="shared" si="0"/>
        <v>0,00000000</v>
      </c>
      <c r="J32" s="353" t="str">
        <f t="shared" si="1"/>
        <v>0,00000000</v>
      </c>
      <c r="K32" s="353" t="str">
        <f t="shared" si="2"/>
        <v>0,00000000</v>
      </c>
      <c r="L32" s="218" t="s">
        <v>1073</v>
      </c>
      <c r="M32" s="598"/>
      <c r="N32" s="187"/>
      <c r="O32" s="614" t="str">
        <f>IF(M32=0,"",IF(M32="l",'Factors emissió OCCC'!$F$33))</f>
        <v/>
      </c>
      <c r="P32" s="614" t="str">
        <f>IF(M32=0,"",IF(M32="l",'Factors emissió OCCC'!$M$39))</f>
        <v/>
      </c>
      <c r="Q32" s="614" t="str">
        <f>IF(M32=0,"",IF(M32="l",'Factors emissió OCCC'!$O$39))</f>
        <v/>
      </c>
      <c r="R32" s="353" t="str">
        <f t="shared" si="3"/>
        <v>0,00000000</v>
      </c>
      <c r="S32" s="353" t="str">
        <f t="shared" si="4"/>
        <v>0,00000000</v>
      </c>
      <c r="T32" s="353" t="str">
        <f t="shared" si="5"/>
        <v>0,00000000</v>
      </c>
      <c r="U32" s="218" t="s">
        <v>1073</v>
      </c>
      <c r="V32" s="598"/>
      <c r="W32" s="187"/>
      <c r="X32" s="614" t="str">
        <f>IF(V32=0,"",IF(V32="kg",'Factors emissió OCCC'!$D$34,'Factors emissió OCCC'!$F$34))</f>
        <v/>
      </c>
      <c r="Y32" s="616"/>
      <c r="Z32" s="616"/>
      <c r="AA32" s="353" t="str">
        <f t="shared" si="6"/>
        <v>0,00000000</v>
      </c>
      <c r="AB32" s="353" t="str">
        <f t="shared" si="7"/>
        <v>0,00000000</v>
      </c>
      <c r="AC32" s="353" t="str">
        <f t="shared" si="8"/>
        <v>0,00000000</v>
      </c>
      <c r="AD32" s="218" t="s">
        <v>1073</v>
      </c>
      <c r="AE32" s="1014"/>
      <c r="AF32" s="1014"/>
      <c r="AG32" s="598"/>
      <c r="AH32" s="187"/>
      <c r="AI32" s="614" t="str">
        <f>IF(AG32=0,"",IF(AG32="kg",'Factors emissió OCCC'!$D$35))</f>
        <v/>
      </c>
      <c r="AJ32" s="616"/>
      <c r="AK32" s="616"/>
      <c r="AL32" s="353" t="str">
        <f t="shared" si="9"/>
        <v>0,00000000</v>
      </c>
      <c r="AM32" s="353" t="str">
        <f t="shared" si="10"/>
        <v>0,00000000</v>
      </c>
      <c r="AN32" s="353" t="str">
        <f t="shared" si="11"/>
        <v>0,00000000</v>
      </c>
      <c r="AO32" s="218" t="s">
        <v>1073</v>
      </c>
      <c r="AP32" s="1014"/>
      <c r="AQ32" s="1014"/>
      <c r="AR32" s="571">
        <f t="shared" si="12"/>
        <v>0</v>
      </c>
      <c r="AS32" s="571">
        <f t="shared" si="13"/>
        <v>0</v>
      </c>
      <c r="AT32" s="571">
        <f t="shared" si="14"/>
        <v>0</v>
      </c>
      <c r="AU32" s="350" t="str">
        <f t="shared" si="15"/>
        <v>OCCC</v>
      </c>
      <c r="AV32" s="122"/>
      <c r="AX32" s="141"/>
    </row>
    <row r="33" spans="2:50" s="107" customFormat="1" ht="21" customHeight="1" outlineLevel="1" x14ac:dyDescent="0.25">
      <c r="B33" s="120"/>
      <c r="C33" s="686" t="s">
        <v>245</v>
      </c>
      <c r="D33" s="598"/>
      <c r="E33" s="187"/>
      <c r="F33" s="614" t="str">
        <f>IF(D33=0,"",IF(D33="l",'Factors emissió OCCC'!$F$32))</f>
        <v/>
      </c>
      <c r="G33" s="614" t="str">
        <f>IF(D33=0,"",IF(D33="l",'Factors emissió OCCC'!$M$38))</f>
        <v/>
      </c>
      <c r="H33" s="614" t="str">
        <f>IF(D33=0,"",IF(D33="l",'Factors emissió OCCC'!$O$38))</f>
        <v/>
      </c>
      <c r="I33" s="353" t="str">
        <f t="shared" si="0"/>
        <v>0,00000000</v>
      </c>
      <c r="J33" s="353" t="str">
        <f t="shared" si="1"/>
        <v>0,00000000</v>
      </c>
      <c r="K33" s="353" t="str">
        <f t="shared" si="2"/>
        <v>0,00000000</v>
      </c>
      <c r="L33" s="218" t="s">
        <v>1073</v>
      </c>
      <c r="M33" s="598"/>
      <c r="N33" s="187"/>
      <c r="O33" s="614" t="str">
        <f>IF(M33=0,"",IF(M33="l",'Factors emissió OCCC'!$F$33))</f>
        <v/>
      </c>
      <c r="P33" s="614" t="str">
        <f>IF(M33=0,"",IF(M33="l",'Factors emissió OCCC'!$M$39))</f>
        <v/>
      </c>
      <c r="Q33" s="614" t="str">
        <f>IF(M33=0,"",IF(M33="l",'Factors emissió OCCC'!$O$39))</f>
        <v/>
      </c>
      <c r="R33" s="353" t="str">
        <f t="shared" si="3"/>
        <v>0,00000000</v>
      </c>
      <c r="S33" s="353" t="str">
        <f t="shared" si="4"/>
        <v>0,00000000</v>
      </c>
      <c r="T33" s="353" t="str">
        <f t="shared" si="5"/>
        <v>0,00000000</v>
      </c>
      <c r="U33" s="218" t="s">
        <v>1073</v>
      </c>
      <c r="V33" s="598"/>
      <c r="W33" s="187"/>
      <c r="X33" s="614" t="str">
        <f>IF(V33=0,"",IF(V33="kg",'Factors emissió OCCC'!$D$34,'Factors emissió OCCC'!$F$34))</f>
        <v/>
      </c>
      <c r="Y33" s="616"/>
      <c r="Z33" s="616"/>
      <c r="AA33" s="353" t="str">
        <f t="shared" si="6"/>
        <v>0,00000000</v>
      </c>
      <c r="AB33" s="353" t="str">
        <f t="shared" si="7"/>
        <v>0,00000000</v>
      </c>
      <c r="AC33" s="353" t="str">
        <f t="shared" si="8"/>
        <v>0,00000000</v>
      </c>
      <c r="AD33" s="218" t="s">
        <v>1073</v>
      </c>
      <c r="AE33" s="1014"/>
      <c r="AF33" s="1014"/>
      <c r="AG33" s="598"/>
      <c r="AH33" s="187"/>
      <c r="AI33" s="614" t="str">
        <f>IF(AG33=0,"",IF(AG33="kg",'Factors emissió OCCC'!$D$35))</f>
        <v/>
      </c>
      <c r="AJ33" s="616"/>
      <c r="AK33" s="616"/>
      <c r="AL33" s="353" t="str">
        <f t="shared" si="9"/>
        <v>0,00000000</v>
      </c>
      <c r="AM33" s="353" t="str">
        <f t="shared" si="10"/>
        <v>0,00000000</v>
      </c>
      <c r="AN33" s="353" t="str">
        <f t="shared" si="11"/>
        <v>0,00000000</v>
      </c>
      <c r="AO33" s="218" t="s">
        <v>1073</v>
      </c>
      <c r="AP33" s="1014"/>
      <c r="AQ33" s="1014"/>
      <c r="AR33" s="571">
        <f t="shared" si="12"/>
        <v>0</v>
      </c>
      <c r="AS33" s="571">
        <f t="shared" si="13"/>
        <v>0</v>
      </c>
      <c r="AT33" s="571">
        <f t="shared" si="14"/>
        <v>0</v>
      </c>
      <c r="AU33" s="350" t="str">
        <f t="shared" si="15"/>
        <v>OCCC</v>
      </c>
      <c r="AV33" s="122"/>
      <c r="AX33" s="141"/>
    </row>
    <row r="34" spans="2:50" s="107" customFormat="1" ht="21" customHeight="1" outlineLevel="1" x14ac:dyDescent="0.25">
      <c r="B34" s="120"/>
      <c r="C34" s="686" t="s">
        <v>246</v>
      </c>
      <c r="D34" s="598"/>
      <c r="E34" s="187"/>
      <c r="F34" s="614" t="str">
        <f>IF(D34=0,"",IF(D34="l",'Factors emissió OCCC'!$F$32))</f>
        <v/>
      </c>
      <c r="G34" s="614" t="str">
        <f>IF(D34=0,"",IF(D34="l",'Factors emissió OCCC'!$M$38))</f>
        <v/>
      </c>
      <c r="H34" s="614" t="str">
        <f>IF(D34=0,"",IF(D34="l",'Factors emissió OCCC'!$O$38))</f>
        <v/>
      </c>
      <c r="I34" s="353" t="str">
        <f t="shared" si="0"/>
        <v>0,00000000</v>
      </c>
      <c r="J34" s="353" t="str">
        <f t="shared" si="1"/>
        <v>0,00000000</v>
      </c>
      <c r="K34" s="353" t="str">
        <f t="shared" si="2"/>
        <v>0,00000000</v>
      </c>
      <c r="L34" s="218" t="s">
        <v>1073</v>
      </c>
      <c r="M34" s="598"/>
      <c r="N34" s="187"/>
      <c r="O34" s="614" t="str">
        <f>IF(M34=0,"",IF(M34="l",'Factors emissió OCCC'!$F$33))</f>
        <v/>
      </c>
      <c r="P34" s="614" t="str">
        <f>IF(M34=0,"",IF(M34="l",'Factors emissió OCCC'!$M$39))</f>
        <v/>
      </c>
      <c r="Q34" s="614" t="str">
        <f>IF(M34=0,"",IF(M34="l",'Factors emissió OCCC'!$O$39))</f>
        <v/>
      </c>
      <c r="R34" s="353" t="str">
        <f t="shared" si="3"/>
        <v>0,00000000</v>
      </c>
      <c r="S34" s="353" t="str">
        <f t="shared" si="4"/>
        <v>0,00000000</v>
      </c>
      <c r="T34" s="353" t="str">
        <f t="shared" si="5"/>
        <v>0,00000000</v>
      </c>
      <c r="U34" s="218" t="s">
        <v>1073</v>
      </c>
      <c r="V34" s="598"/>
      <c r="W34" s="187"/>
      <c r="X34" s="614" t="str">
        <f>IF(V34=0,"",IF(V34="kg",'Factors emissió OCCC'!$D$34,'Factors emissió OCCC'!$F$34))</f>
        <v/>
      </c>
      <c r="Y34" s="616"/>
      <c r="Z34" s="616"/>
      <c r="AA34" s="353" t="str">
        <f t="shared" si="6"/>
        <v>0,00000000</v>
      </c>
      <c r="AB34" s="353" t="str">
        <f t="shared" si="7"/>
        <v>0,00000000</v>
      </c>
      <c r="AC34" s="353" t="str">
        <f t="shared" si="8"/>
        <v>0,00000000</v>
      </c>
      <c r="AD34" s="218" t="s">
        <v>1073</v>
      </c>
      <c r="AE34" s="1014"/>
      <c r="AF34" s="1014"/>
      <c r="AG34" s="598"/>
      <c r="AH34" s="187"/>
      <c r="AI34" s="614" t="str">
        <f>IF(AG34=0,"",IF(AG34="kg",'Factors emissió OCCC'!$D$35))</f>
        <v/>
      </c>
      <c r="AJ34" s="616"/>
      <c r="AK34" s="616"/>
      <c r="AL34" s="353" t="str">
        <f t="shared" si="9"/>
        <v>0,00000000</v>
      </c>
      <c r="AM34" s="353" t="str">
        <f t="shared" si="10"/>
        <v>0,00000000</v>
      </c>
      <c r="AN34" s="353" t="str">
        <f t="shared" si="11"/>
        <v>0,00000000</v>
      </c>
      <c r="AO34" s="218" t="s">
        <v>1073</v>
      </c>
      <c r="AP34" s="1014"/>
      <c r="AQ34" s="1014"/>
      <c r="AR34" s="571">
        <f t="shared" si="12"/>
        <v>0</v>
      </c>
      <c r="AS34" s="571">
        <f t="shared" si="13"/>
        <v>0</v>
      </c>
      <c r="AT34" s="571">
        <f t="shared" si="14"/>
        <v>0</v>
      </c>
      <c r="AU34" s="350" t="str">
        <f t="shared" si="15"/>
        <v>OCCC</v>
      </c>
      <c r="AV34" s="122"/>
      <c r="AX34" s="141"/>
    </row>
    <row r="35" spans="2:50" s="107" customFormat="1" ht="21" customHeight="1" outlineLevel="1" x14ac:dyDescent="0.25">
      <c r="B35" s="120"/>
      <c r="C35" s="686" t="s">
        <v>247</v>
      </c>
      <c r="D35" s="598"/>
      <c r="E35" s="187"/>
      <c r="F35" s="614" t="str">
        <f>IF(D35=0,"",IF(D35="l",'Factors emissió OCCC'!$F$32))</f>
        <v/>
      </c>
      <c r="G35" s="614" t="str">
        <f>IF(D35=0,"",IF(D35="l",'Factors emissió OCCC'!$M$38))</f>
        <v/>
      </c>
      <c r="H35" s="614" t="str">
        <f>IF(D35=0,"",IF(D35="l",'Factors emissió OCCC'!$O$38))</f>
        <v/>
      </c>
      <c r="I35" s="353" t="str">
        <f t="shared" si="0"/>
        <v>0,00000000</v>
      </c>
      <c r="J35" s="353" t="str">
        <f t="shared" si="1"/>
        <v>0,00000000</v>
      </c>
      <c r="K35" s="353" t="str">
        <f t="shared" si="2"/>
        <v>0,00000000</v>
      </c>
      <c r="L35" s="218" t="s">
        <v>1073</v>
      </c>
      <c r="M35" s="598"/>
      <c r="N35" s="187"/>
      <c r="O35" s="614" t="str">
        <f>IF(M35=0,"",IF(M35="l",'Factors emissió OCCC'!$F$33))</f>
        <v/>
      </c>
      <c r="P35" s="614" t="str">
        <f>IF(M35=0,"",IF(M35="l",'Factors emissió OCCC'!$M$39))</f>
        <v/>
      </c>
      <c r="Q35" s="614" t="str">
        <f>IF(M35=0,"",IF(M35="l",'Factors emissió OCCC'!$O$39))</f>
        <v/>
      </c>
      <c r="R35" s="353" t="str">
        <f t="shared" si="3"/>
        <v>0,00000000</v>
      </c>
      <c r="S35" s="353" t="str">
        <f t="shared" si="4"/>
        <v>0,00000000</v>
      </c>
      <c r="T35" s="353" t="str">
        <f t="shared" si="5"/>
        <v>0,00000000</v>
      </c>
      <c r="U35" s="218" t="s">
        <v>1073</v>
      </c>
      <c r="V35" s="598"/>
      <c r="W35" s="187"/>
      <c r="X35" s="614" t="str">
        <f>IF(V35=0,"",IF(V35="kg",'Factors emissió OCCC'!$D$34,'Factors emissió OCCC'!$F$34))</f>
        <v/>
      </c>
      <c r="Y35" s="616"/>
      <c r="Z35" s="616"/>
      <c r="AA35" s="353" t="str">
        <f t="shared" si="6"/>
        <v>0,00000000</v>
      </c>
      <c r="AB35" s="353" t="str">
        <f t="shared" si="7"/>
        <v>0,00000000</v>
      </c>
      <c r="AC35" s="353" t="str">
        <f t="shared" si="8"/>
        <v>0,00000000</v>
      </c>
      <c r="AD35" s="218" t="s">
        <v>1073</v>
      </c>
      <c r="AE35" s="1014"/>
      <c r="AF35" s="1014"/>
      <c r="AG35" s="598"/>
      <c r="AH35" s="187"/>
      <c r="AI35" s="614" t="str">
        <f>IF(AG35=0,"",IF(AG35="kg",'Factors emissió OCCC'!$D$35))</f>
        <v/>
      </c>
      <c r="AJ35" s="616"/>
      <c r="AK35" s="616"/>
      <c r="AL35" s="353" t="str">
        <f t="shared" si="9"/>
        <v>0,00000000</v>
      </c>
      <c r="AM35" s="353" t="str">
        <f t="shared" si="10"/>
        <v>0,00000000</v>
      </c>
      <c r="AN35" s="353" t="str">
        <f t="shared" si="11"/>
        <v>0,00000000</v>
      </c>
      <c r="AO35" s="218" t="s">
        <v>1073</v>
      </c>
      <c r="AP35" s="1014"/>
      <c r="AQ35" s="1014"/>
      <c r="AR35" s="571">
        <f t="shared" si="12"/>
        <v>0</v>
      </c>
      <c r="AS35" s="571">
        <f t="shared" si="13"/>
        <v>0</v>
      </c>
      <c r="AT35" s="571">
        <f t="shared" si="14"/>
        <v>0</v>
      </c>
      <c r="AU35" s="350" t="str">
        <f t="shared" si="15"/>
        <v>OCCC</v>
      </c>
      <c r="AV35" s="122"/>
      <c r="AX35" s="141"/>
    </row>
    <row r="36" spans="2:50" s="107" customFormat="1" ht="21" customHeight="1" outlineLevel="1" thickBot="1" x14ac:dyDescent="0.3">
      <c r="B36" s="120"/>
      <c r="C36" s="576" t="s">
        <v>248</v>
      </c>
      <c r="D36" s="188"/>
      <c r="E36" s="577"/>
      <c r="F36" s="615" t="str">
        <f>IF(D36=0,"",IF(D36="l",'Factors emissió OCCC'!$F$32))</f>
        <v/>
      </c>
      <c r="G36" s="615" t="str">
        <f>IF(D36=0,"",IF(D36="l",'Factors emissió OCCC'!$M$38))</f>
        <v/>
      </c>
      <c r="H36" s="615" t="str">
        <f>IF(D36=0,"",IF(D36="l",'Factors emissió OCCC'!$O$38))</f>
        <v/>
      </c>
      <c r="I36" s="572" t="str">
        <f t="shared" si="0"/>
        <v>0,00000000</v>
      </c>
      <c r="J36" s="572" t="str">
        <f t="shared" si="1"/>
        <v>0,00000000</v>
      </c>
      <c r="K36" s="572" t="str">
        <f t="shared" si="2"/>
        <v>0,00000000</v>
      </c>
      <c r="L36" s="244" t="s">
        <v>1073</v>
      </c>
      <c r="M36" s="188"/>
      <c r="N36" s="577"/>
      <c r="O36" s="615" t="str">
        <f>IF(M36=0,"",IF(M36="l",'Factors emissió OCCC'!$F$33))</f>
        <v/>
      </c>
      <c r="P36" s="615" t="str">
        <f>IF(M36=0,"",IF(M36="l",'Factors emissió OCCC'!$M$39))</f>
        <v/>
      </c>
      <c r="Q36" s="615" t="str">
        <f>IF(M36=0,"",IF(M36="l",'Factors emissió OCCC'!$O$39))</f>
        <v/>
      </c>
      <c r="R36" s="572" t="str">
        <f t="shared" si="3"/>
        <v>0,00000000</v>
      </c>
      <c r="S36" s="572" t="str">
        <f t="shared" si="4"/>
        <v>0,00000000</v>
      </c>
      <c r="T36" s="572" t="str">
        <f t="shared" si="5"/>
        <v>0,00000000</v>
      </c>
      <c r="U36" s="244" t="s">
        <v>1073</v>
      </c>
      <c r="V36" s="599"/>
      <c r="W36" s="415"/>
      <c r="X36" s="617" t="str">
        <f>IF(V36=0,"",IF(V36="kg",'Factors emissió OCCC'!$D$34,'Factors emissió OCCC'!$F$34))</f>
        <v/>
      </c>
      <c r="Y36" s="618"/>
      <c r="Z36" s="618"/>
      <c r="AA36" s="416" t="str">
        <f t="shared" si="6"/>
        <v>0,00000000</v>
      </c>
      <c r="AB36" s="416" t="str">
        <f t="shared" si="7"/>
        <v>0,00000000</v>
      </c>
      <c r="AC36" s="416" t="str">
        <f t="shared" si="8"/>
        <v>0,00000000</v>
      </c>
      <c r="AD36" s="227" t="s">
        <v>1073</v>
      </c>
      <c r="AE36" s="1015"/>
      <c r="AF36" s="1015"/>
      <c r="AG36" s="599"/>
      <c r="AH36" s="415"/>
      <c r="AI36" s="617" t="str">
        <f>IF(AG36=0,"",IF(AG36="kg",'Factors emissió OCCC'!$D$35))</f>
        <v/>
      </c>
      <c r="AJ36" s="618"/>
      <c r="AK36" s="618"/>
      <c r="AL36" s="416" t="str">
        <f t="shared" si="9"/>
        <v>0,00000000</v>
      </c>
      <c r="AM36" s="416" t="str">
        <f t="shared" si="10"/>
        <v>0,00000000</v>
      </c>
      <c r="AN36" s="416" t="str">
        <f t="shared" si="11"/>
        <v>0,00000000</v>
      </c>
      <c r="AO36" s="227" t="s">
        <v>1073</v>
      </c>
      <c r="AP36" s="1015"/>
      <c r="AQ36" s="1015"/>
      <c r="AR36" s="578">
        <f t="shared" si="12"/>
        <v>0</v>
      </c>
      <c r="AS36" s="578">
        <f t="shared" si="13"/>
        <v>0</v>
      </c>
      <c r="AT36" s="578">
        <f t="shared" si="14"/>
        <v>0</v>
      </c>
      <c r="AU36" s="351" t="str">
        <f t="shared" si="15"/>
        <v>OCCC</v>
      </c>
      <c r="AV36" s="122"/>
      <c r="AX36" s="141"/>
    </row>
    <row r="37" spans="2:50" s="107" customFormat="1" ht="30" customHeight="1" x14ac:dyDescent="0.25">
      <c r="B37" s="120"/>
      <c r="C37" s="1520" t="s">
        <v>249</v>
      </c>
      <c r="D37" s="1521"/>
      <c r="E37" s="1521"/>
      <c r="F37" s="1521"/>
      <c r="G37" s="1521"/>
      <c r="H37" s="1521"/>
      <c r="I37" s="1521"/>
      <c r="J37" s="1521"/>
      <c r="K37" s="1521"/>
      <c r="L37" s="1521"/>
      <c r="M37" s="1521"/>
      <c r="N37" s="1521"/>
      <c r="O37" s="1521"/>
      <c r="P37" s="1521"/>
      <c r="Q37" s="1521"/>
      <c r="R37" s="1521"/>
      <c r="S37" s="1521"/>
      <c r="T37" s="1521"/>
      <c r="U37" s="1522"/>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122"/>
      <c r="AX37" s="141"/>
    </row>
    <row r="38" spans="2:50" s="107" customFormat="1" ht="18.899999999999999" customHeight="1" x14ac:dyDescent="0.25">
      <c r="B38" s="120"/>
      <c r="C38" s="1523" t="s">
        <v>97</v>
      </c>
      <c r="D38" s="1475"/>
      <c r="E38" s="1475"/>
      <c r="F38" s="1475"/>
      <c r="G38" s="1475"/>
      <c r="H38" s="1524" t="s">
        <v>197</v>
      </c>
      <c r="I38" s="1524"/>
      <c r="J38" s="1524"/>
      <c r="K38" s="1524"/>
      <c r="L38" s="1524"/>
      <c r="M38" s="1524" t="s">
        <v>250</v>
      </c>
      <c r="N38" s="1524"/>
      <c r="O38" s="1524"/>
      <c r="P38" s="1524" t="s">
        <v>198</v>
      </c>
      <c r="Q38" s="1524"/>
      <c r="R38" s="1475" t="s">
        <v>997</v>
      </c>
      <c r="S38" s="1475"/>
      <c r="T38" s="1475"/>
      <c r="U38" s="185" t="s">
        <v>25</v>
      </c>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122"/>
      <c r="AX38" s="141"/>
    </row>
    <row r="39" spans="2:50" s="107" customFormat="1" ht="18.899999999999999" customHeight="1" x14ac:dyDescent="0.25">
      <c r="B39" s="120"/>
      <c r="C39" s="1523"/>
      <c r="D39" s="1475"/>
      <c r="E39" s="1475"/>
      <c r="F39" s="1475"/>
      <c r="G39" s="1475"/>
      <c r="H39" s="1524"/>
      <c r="I39" s="1524"/>
      <c r="J39" s="1524"/>
      <c r="K39" s="1524"/>
      <c r="L39" s="1524"/>
      <c r="M39" s="1524"/>
      <c r="N39" s="1524"/>
      <c r="O39" s="1524"/>
      <c r="P39" s="1524"/>
      <c r="Q39" s="1524"/>
      <c r="R39" s="1475"/>
      <c r="S39" s="1475"/>
      <c r="T39" s="1475"/>
      <c r="U39" s="1476" t="s">
        <v>972</v>
      </c>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122"/>
      <c r="AX39" s="141"/>
    </row>
    <row r="40" spans="2:50" s="182" customFormat="1" ht="18.899999999999999" customHeight="1" x14ac:dyDescent="0.25">
      <c r="B40" s="164"/>
      <c r="C40" s="1523"/>
      <c r="D40" s="1475"/>
      <c r="E40" s="1475"/>
      <c r="F40" s="1475"/>
      <c r="G40" s="1475"/>
      <c r="H40" s="1524"/>
      <c r="I40" s="1524"/>
      <c r="J40" s="1524"/>
      <c r="K40" s="1524"/>
      <c r="L40" s="1524"/>
      <c r="M40" s="1524"/>
      <c r="N40" s="1524"/>
      <c r="O40" s="1524"/>
      <c r="P40" s="1524"/>
      <c r="Q40" s="1524"/>
      <c r="R40" s="1475"/>
      <c r="S40" s="1475"/>
      <c r="T40" s="1475"/>
      <c r="U40" s="1476"/>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186"/>
      <c r="AX40" s="1525"/>
    </row>
    <row r="41" spans="2:50" s="107" customFormat="1" ht="21" customHeight="1" x14ac:dyDescent="0.25">
      <c r="B41" s="120"/>
      <c r="C41" s="1528" t="s">
        <v>251</v>
      </c>
      <c r="D41" s="1529"/>
      <c r="E41" s="1529"/>
      <c r="F41" s="1529"/>
      <c r="G41" s="1529"/>
      <c r="H41" s="1516" t="s">
        <v>205</v>
      </c>
      <c r="I41" s="1516"/>
      <c r="J41" s="1516"/>
      <c r="K41" s="1516"/>
      <c r="L41" s="1516"/>
      <c r="M41" s="1532"/>
      <c r="N41" s="1532"/>
      <c r="O41" s="1532"/>
      <c r="P41" s="1516"/>
      <c r="Q41" s="1516"/>
      <c r="R41" s="1527" t="str">
        <f>IF(M41="","",+'Factors emissió OCCC'!$D$36)</f>
        <v/>
      </c>
      <c r="S41" s="1527"/>
      <c r="T41" s="1527"/>
      <c r="U41" s="121" t="str">
        <f>IF(M41="","0,00000000",(M41*P41*R41)/1000)</f>
        <v>0,00000000</v>
      </c>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122"/>
      <c r="AX41" s="1525"/>
    </row>
    <row r="42" spans="2:50" s="107" customFormat="1" ht="21" customHeight="1" x14ac:dyDescent="0.25">
      <c r="B42" s="120"/>
      <c r="C42" s="1528" t="s">
        <v>251</v>
      </c>
      <c r="D42" s="1529"/>
      <c r="E42" s="1529"/>
      <c r="F42" s="1529"/>
      <c r="G42" s="1529"/>
      <c r="H42" s="1516" t="s">
        <v>205</v>
      </c>
      <c r="I42" s="1516"/>
      <c r="J42" s="1516"/>
      <c r="K42" s="1516"/>
      <c r="L42" s="1516"/>
      <c r="M42" s="1532"/>
      <c r="N42" s="1532"/>
      <c r="O42" s="1532"/>
      <c r="P42" s="1516"/>
      <c r="Q42" s="1516"/>
      <c r="R42" s="1527" t="str">
        <f>IF(M42="","",+'Factors emissió OCCC'!$D$36)</f>
        <v/>
      </c>
      <c r="S42" s="1527"/>
      <c r="T42" s="1527"/>
      <c r="U42" s="121" t="str">
        <f t="shared" ref="U42:U60" si="16">IF(M42="","0,00000000",(M42*P42*R42)/1000)</f>
        <v>0,00000000</v>
      </c>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122"/>
      <c r="AX42" s="10"/>
    </row>
    <row r="43" spans="2:50" s="107" customFormat="1" ht="21" customHeight="1" x14ac:dyDescent="0.25">
      <c r="B43" s="120"/>
      <c r="C43" s="1528" t="s">
        <v>251</v>
      </c>
      <c r="D43" s="1529"/>
      <c r="E43" s="1529"/>
      <c r="F43" s="1529"/>
      <c r="G43" s="1529"/>
      <c r="H43" s="1516" t="s">
        <v>205</v>
      </c>
      <c r="I43" s="1516"/>
      <c r="J43" s="1516"/>
      <c r="K43" s="1516"/>
      <c r="L43" s="1516"/>
      <c r="M43" s="1532"/>
      <c r="N43" s="1532"/>
      <c r="O43" s="1532"/>
      <c r="P43" s="1516"/>
      <c r="Q43" s="1516"/>
      <c r="R43" s="1527" t="str">
        <f>IF(M43="","",+'Factors emissió OCCC'!$D$36)</f>
        <v/>
      </c>
      <c r="S43" s="1527"/>
      <c r="T43" s="1527"/>
      <c r="U43" s="121" t="str">
        <f t="shared" si="16"/>
        <v>0,00000000</v>
      </c>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122"/>
      <c r="AX43" s="10"/>
    </row>
    <row r="44" spans="2:50" s="107" customFormat="1" ht="21" customHeight="1" x14ac:dyDescent="0.25">
      <c r="B44" s="120"/>
      <c r="C44" s="1528" t="s">
        <v>251</v>
      </c>
      <c r="D44" s="1529"/>
      <c r="E44" s="1529"/>
      <c r="F44" s="1529"/>
      <c r="G44" s="1529"/>
      <c r="H44" s="1516" t="s">
        <v>205</v>
      </c>
      <c r="I44" s="1516"/>
      <c r="J44" s="1516"/>
      <c r="K44" s="1516"/>
      <c r="L44" s="1516"/>
      <c r="M44" s="1532"/>
      <c r="N44" s="1532"/>
      <c r="O44" s="1532"/>
      <c r="P44" s="1516"/>
      <c r="Q44" s="1516"/>
      <c r="R44" s="1527" t="str">
        <f>IF(M44="","",+'Factors emissió OCCC'!$D$36)</f>
        <v/>
      </c>
      <c r="S44" s="1527"/>
      <c r="T44" s="1527"/>
      <c r="U44" s="121" t="str">
        <f t="shared" si="16"/>
        <v>0,00000000</v>
      </c>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122"/>
      <c r="AX44" s="141"/>
    </row>
    <row r="45" spans="2:50" s="107" customFormat="1" ht="21" customHeight="1" x14ac:dyDescent="0.25">
      <c r="B45" s="120"/>
      <c r="C45" s="1528" t="s">
        <v>251</v>
      </c>
      <c r="D45" s="1529"/>
      <c r="E45" s="1529"/>
      <c r="F45" s="1529"/>
      <c r="G45" s="1529"/>
      <c r="H45" s="1516" t="s">
        <v>205</v>
      </c>
      <c r="I45" s="1516"/>
      <c r="J45" s="1516"/>
      <c r="K45" s="1516"/>
      <c r="L45" s="1516"/>
      <c r="M45" s="1532"/>
      <c r="N45" s="1532"/>
      <c r="O45" s="1532"/>
      <c r="P45" s="1516"/>
      <c r="Q45" s="1516"/>
      <c r="R45" s="1527" t="str">
        <f>IF(M45="","",+'Factors emissió OCCC'!$D$36)</f>
        <v/>
      </c>
      <c r="S45" s="1527"/>
      <c r="T45" s="1527"/>
      <c r="U45" s="121" t="str">
        <f t="shared" si="16"/>
        <v>0,00000000</v>
      </c>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122"/>
      <c r="AX45" s="141"/>
    </row>
    <row r="46" spans="2:50" s="107" customFormat="1" ht="21" customHeight="1" x14ac:dyDescent="0.25">
      <c r="B46" s="120"/>
      <c r="C46" s="1528" t="s">
        <v>251</v>
      </c>
      <c r="D46" s="1529"/>
      <c r="E46" s="1529"/>
      <c r="F46" s="1529"/>
      <c r="G46" s="1529"/>
      <c r="H46" s="1516" t="s">
        <v>205</v>
      </c>
      <c r="I46" s="1516"/>
      <c r="J46" s="1516"/>
      <c r="K46" s="1516"/>
      <c r="L46" s="1516"/>
      <c r="M46" s="1532"/>
      <c r="N46" s="1532"/>
      <c r="O46" s="1532"/>
      <c r="P46" s="1516"/>
      <c r="Q46" s="1516"/>
      <c r="R46" s="1527" t="str">
        <f>IF(M46="","",+'Factors emissió OCCC'!$D$36)</f>
        <v/>
      </c>
      <c r="S46" s="1527"/>
      <c r="T46" s="1527"/>
      <c r="U46" s="121" t="str">
        <f t="shared" si="16"/>
        <v>0,00000000</v>
      </c>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122"/>
      <c r="AX46" s="141"/>
    </row>
    <row r="47" spans="2:50" s="107" customFormat="1" ht="21" customHeight="1" outlineLevel="1" x14ac:dyDescent="0.25">
      <c r="B47" s="120"/>
      <c r="C47" s="1528" t="s">
        <v>251</v>
      </c>
      <c r="D47" s="1529"/>
      <c r="E47" s="1529"/>
      <c r="F47" s="1529"/>
      <c r="G47" s="1529"/>
      <c r="H47" s="1516" t="s">
        <v>205</v>
      </c>
      <c r="I47" s="1516"/>
      <c r="J47" s="1516"/>
      <c r="K47" s="1516"/>
      <c r="L47" s="1516"/>
      <c r="M47" s="1532"/>
      <c r="N47" s="1532"/>
      <c r="O47" s="1532"/>
      <c r="P47" s="1516"/>
      <c r="Q47" s="1516"/>
      <c r="R47" s="1527" t="str">
        <f>IF(M47="","",+'Factors emissió OCCC'!$D$36)</f>
        <v/>
      </c>
      <c r="S47" s="1527"/>
      <c r="T47" s="1527"/>
      <c r="U47" s="121" t="str">
        <f t="shared" si="16"/>
        <v>0,00000000</v>
      </c>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122"/>
      <c r="AX47" s="141"/>
    </row>
    <row r="48" spans="2:50" s="107" customFormat="1" ht="21" customHeight="1" outlineLevel="1" x14ac:dyDescent="0.25">
      <c r="B48" s="120"/>
      <c r="C48" s="1528" t="s">
        <v>251</v>
      </c>
      <c r="D48" s="1529"/>
      <c r="E48" s="1529"/>
      <c r="F48" s="1529"/>
      <c r="G48" s="1529"/>
      <c r="H48" s="1516" t="s">
        <v>205</v>
      </c>
      <c r="I48" s="1516"/>
      <c r="J48" s="1516"/>
      <c r="K48" s="1516"/>
      <c r="L48" s="1516"/>
      <c r="M48" s="1532"/>
      <c r="N48" s="1532"/>
      <c r="O48" s="1532"/>
      <c r="P48" s="1516"/>
      <c r="Q48" s="1516"/>
      <c r="R48" s="1527" t="str">
        <f>IF(M48="","",+'Factors emissió OCCC'!$D$36)</f>
        <v/>
      </c>
      <c r="S48" s="1527"/>
      <c r="T48" s="1527"/>
      <c r="U48" s="121" t="str">
        <f t="shared" si="16"/>
        <v>0,00000000</v>
      </c>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122"/>
      <c r="AX48" s="141"/>
    </row>
    <row r="49" spans="1:50" s="107" customFormat="1" ht="21" customHeight="1" outlineLevel="1" x14ac:dyDescent="0.25">
      <c r="B49" s="120"/>
      <c r="C49" s="1528" t="s">
        <v>251</v>
      </c>
      <c r="D49" s="1529"/>
      <c r="E49" s="1529"/>
      <c r="F49" s="1529"/>
      <c r="G49" s="1529"/>
      <c r="H49" s="1516" t="s">
        <v>205</v>
      </c>
      <c r="I49" s="1516"/>
      <c r="J49" s="1516"/>
      <c r="K49" s="1516"/>
      <c r="L49" s="1516"/>
      <c r="M49" s="1532"/>
      <c r="N49" s="1532"/>
      <c r="O49" s="1532"/>
      <c r="P49" s="1516"/>
      <c r="Q49" s="1516"/>
      <c r="R49" s="1527" t="str">
        <f>IF(M49="","",+'Factors emissió OCCC'!$D$36)</f>
        <v/>
      </c>
      <c r="S49" s="1527"/>
      <c r="T49" s="1527"/>
      <c r="U49" s="121" t="str">
        <f t="shared" si="16"/>
        <v>0,00000000</v>
      </c>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122"/>
      <c r="AX49" s="141"/>
    </row>
    <row r="50" spans="1:50" s="107" customFormat="1" ht="21" customHeight="1" outlineLevel="1" x14ac:dyDescent="0.25">
      <c r="B50" s="120"/>
      <c r="C50" s="1528" t="s">
        <v>251</v>
      </c>
      <c r="D50" s="1529"/>
      <c r="E50" s="1529"/>
      <c r="F50" s="1529"/>
      <c r="G50" s="1529"/>
      <c r="H50" s="1516" t="s">
        <v>205</v>
      </c>
      <c r="I50" s="1516"/>
      <c r="J50" s="1516"/>
      <c r="K50" s="1516"/>
      <c r="L50" s="1516"/>
      <c r="M50" s="1532"/>
      <c r="N50" s="1532"/>
      <c r="O50" s="1532"/>
      <c r="P50" s="1516"/>
      <c r="Q50" s="1516"/>
      <c r="R50" s="1527" t="str">
        <f>IF(M50="","",+'Factors emissió OCCC'!$D$36)</f>
        <v/>
      </c>
      <c r="S50" s="1527"/>
      <c r="T50" s="1527"/>
      <c r="U50" s="121" t="str">
        <f t="shared" si="16"/>
        <v>0,00000000</v>
      </c>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122"/>
      <c r="AX50" s="141"/>
    </row>
    <row r="51" spans="1:50" s="107" customFormat="1" ht="21" customHeight="1" outlineLevel="1" x14ac:dyDescent="0.25">
      <c r="B51" s="120"/>
      <c r="C51" s="1528" t="s">
        <v>251</v>
      </c>
      <c r="D51" s="1529"/>
      <c r="E51" s="1529"/>
      <c r="F51" s="1529"/>
      <c r="G51" s="1529"/>
      <c r="H51" s="1516" t="s">
        <v>205</v>
      </c>
      <c r="I51" s="1516"/>
      <c r="J51" s="1516"/>
      <c r="K51" s="1516"/>
      <c r="L51" s="1516"/>
      <c r="M51" s="1532"/>
      <c r="N51" s="1532"/>
      <c r="O51" s="1532"/>
      <c r="P51" s="1516"/>
      <c r="Q51" s="1516"/>
      <c r="R51" s="1527" t="str">
        <f>IF(M51="","",+'Factors emissió OCCC'!$D$36)</f>
        <v/>
      </c>
      <c r="S51" s="1527"/>
      <c r="T51" s="1527"/>
      <c r="U51" s="121" t="str">
        <f t="shared" si="16"/>
        <v>0,00000000</v>
      </c>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122"/>
      <c r="AX51" s="141"/>
    </row>
    <row r="52" spans="1:50" s="107" customFormat="1" ht="21" customHeight="1" outlineLevel="1" x14ac:dyDescent="0.25">
      <c r="B52" s="120"/>
      <c r="C52" s="1528" t="s">
        <v>251</v>
      </c>
      <c r="D52" s="1529"/>
      <c r="E52" s="1529"/>
      <c r="F52" s="1529"/>
      <c r="G52" s="1529"/>
      <c r="H52" s="1516" t="s">
        <v>205</v>
      </c>
      <c r="I52" s="1516"/>
      <c r="J52" s="1516"/>
      <c r="K52" s="1516"/>
      <c r="L52" s="1516"/>
      <c r="M52" s="1532"/>
      <c r="N52" s="1532"/>
      <c r="O52" s="1532"/>
      <c r="P52" s="1516"/>
      <c r="Q52" s="1516"/>
      <c r="R52" s="1527" t="str">
        <f>IF(M52="","",+'Factors emissió OCCC'!$D$36)</f>
        <v/>
      </c>
      <c r="S52" s="1527"/>
      <c r="T52" s="1527"/>
      <c r="U52" s="121" t="str">
        <f t="shared" si="16"/>
        <v>0,00000000</v>
      </c>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122"/>
      <c r="AX52" s="141"/>
    </row>
    <row r="53" spans="1:50" s="107" customFormat="1" ht="21" customHeight="1" outlineLevel="1" x14ac:dyDescent="0.25">
      <c r="B53" s="120"/>
      <c r="C53" s="1528" t="s">
        <v>251</v>
      </c>
      <c r="D53" s="1529"/>
      <c r="E53" s="1529"/>
      <c r="F53" s="1529"/>
      <c r="G53" s="1529"/>
      <c r="H53" s="1516" t="s">
        <v>205</v>
      </c>
      <c r="I53" s="1516"/>
      <c r="J53" s="1516"/>
      <c r="K53" s="1516"/>
      <c r="L53" s="1516"/>
      <c r="M53" s="1532"/>
      <c r="N53" s="1532"/>
      <c r="O53" s="1532"/>
      <c r="P53" s="1516"/>
      <c r="Q53" s="1516"/>
      <c r="R53" s="1527" t="str">
        <f>IF(M53="","",+'Factors emissió OCCC'!$D$36)</f>
        <v/>
      </c>
      <c r="S53" s="1527"/>
      <c r="T53" s="1527"/>
      <c r="U53" s="121" t="str">
        <f t="shared" si="16"/>
        <v>0,00000000</v>
      </c>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122"/>
      <c r="AX53" s="141"/>
    </row>
    <row r="54" spans="1:50" s="107" customFormat="1" ht="21" customHeight="1" outlineLevel="1" x14ac:dyDescent="0.25">
      <c r="B54" s="120"/>
      <c r="C54" s="1528" t="s">
        <v>251</v>
      </c>
      <c r="D54" s="1529"/>
      <c r="E54" s="1529"/>
      <c r="F54" s="1529"/>
      <c r="G54" s="1529"/>
      <c r="H54" s="1516" t="s">
        <v>205</v>
      </c>
      <c r="I54" s="1516"/>
      <c r="J54" s="1516"/>
      <c r="K54" s="1516"/>
      <c r="L54" s="1516"/>
      <c r="M54" s="1532"/>
      <c r="N54" s="1532"/>
      <c r="O54" s="1532"/>
      <c r="P54" s="1516"/>
      <c r="Q54" s="1516"/>
      <c r="R54" s="1527" t="str">
        <f>IF(M54="","",+'Factors emissió OCCC'!$D$36)</f>
        <v/>
      </c>
      <c r="S54" s="1527"/>
      <c r="T54" s="1527"/>
      <c r="U54" s="121" t="str">
        <f t="shared" si="16"/>
        <v>0,00000000</v>
      </c>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122"/>
      <c r="AX54" s="141"/>
    </row>
    <row r="55" spans="1:50" s="107" customFormat="1" ht="21" customHeight="1" outlineLevel="1" x14ac:dyDescent="0.25">
      <c r="B55" s="120"/>
      <c r="C55" s="1528" t="s">
        <v>251</v>
      </c>
      <c r="D55" s="1529"/>
      <c r="E55" s="1529"/>
      <c r="F55" s="1529"/>
      <c r="G55" s="1529"/>
      <c r="H55" s="1516" t="s">
        <v>205</v>
      </c>
      <c r="I55" s="1516"/>
      <c r="J55" s="1516"/>
      <c r="K55" s="1516"/>
      <c r="L55" s="1516"/>
      <c r="M55" s="1532"/>
      <c r="N55" s="1532"/>
      <c r="O55" s="1532"/>
      <c r="P55" s="1516"/>
      <c r="Q55" s="1516"/>
      <c r="R55" s="1527" t="str">
        <f>IF(M55="","",+'Factors emissió OCCC'!$D$36)</f>
        <v/>
      </c>
      <c r="S55" s="1527"/>
      <c r="T55" s="1527"/>
      <c r="U55" s="121" t="str">
        <f t="shared" si="16"/>
        <v>0,00000000</v>
      </c>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122"/>
      <c r="AX55" s="141"/>
    </row>
    <row r="56" spans="1:50" s="107" customFormat="1" ht="21" customHeight="1" outlineLevel="1" x14ac:dyDescent="0.25">
      <c r="B56" s="120"/>
      <c r="C56" s="1528" t="s">
        <v>251</v>
      </c>
      <c r="D56" s="1529"/>
      <c r="E56" s="1529"/>
      <c r="F56" s="1529"/>
      <c r="G56" s="1529"/>
      <c r="H56" s="1516" t="s">
        <v>205</v>
      </c>
      <c r="I56" s="1516"/>
      <c r="J56" s="1516"/>
      <c r="K56" s="1516"/>
      <c r="L56" s="1516"/>
      <c r="M56" s="1532"/>
      <c r="N56" s="1532"/>
      <c r="O56" s="1532"/>
      <c r="P56" s="1516"/>
      <c r="Q56" s="1516"/>
      <c r="R56" s="1527" t="str">
        <f>IF(M56="","",+'Factors emissió OCCC'!$D$36)</f>
        <v/>
      </c>
      <c r="S56" s="1527"/>
      <c r="T56" s="1527"/>
      <c r="U56" s="121" t="str">
        <f t="shared" si="16"/>
        <v>0,00000000</v>
      </c>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122"/>
      <c r="AX56" s="141"/>
    </row>
    <row r="57" spans="1:50" s="107" customFormat="1" ht="21" customHeight="1" outlineLevel="1" x14ac:dyDescent="0.25">
      <c r="B57" s="120"/>
      <c r="C57" s="1528" t="s">
        <v>251</v>
      </c>
      <c r="D57" s="1529"/>
      <c r="E57" s="1529"/>
      <c r="F57" s="1529"/>
      <c r="G57" s="1529"/>
      <c r="H57" s="1516" t="s">
        <v>205</v>
      </c>
      <c r="I57" s="1516"/>
      <c r="J57" s="1516"/>
      <c r="K57" s="1516"/>
      <c r="L57" s="1516"/>
      <c r="M57" s="1532"/>
      <c r="N57" s="1532"/>
      <c r="O57" s="1532"/>
      <c r="P57" s="1516"/>
      <c r="Q57" s="1516"/>
      <c r="R57" s="1527" t="str">
        <f>IF(M57="","",+'Factors emissió OCCC'!$D$36)</f>
        <v/>
      </c>
      <c r="S57" s="1527"/>
      <c r="T57" s="1527"/>
      <c r="U57" s="121" t="str">
        <f t="shared" si="16"/>
        <v>0,00000000</v>
      </c>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122"/>
      <c r="AX57" s="141"/>
    </row>
    <row r="58" spans="1:50" s="107" customFormat="1" ht="21" customHeight="1" outlineLevel="1" x14ac:dyDescent="0.25">
      <c r="B58" s="120"/>
      <c r="C58" s="1528" t="s">
        <v>251</v>
      </c>
      <c r="D58" s="1529"/>
      <c r="E58" s="1529"/>
      <c r="F58" s="1529"/>
      <c r="G58" s="1529"/>
      <c r="H58" s="1516" t="s">
        <v>205</v>
      </c>
      <c r="I58" s="1516"/>
      <c r="J58" s="1516"/>
      <c r="K58" s="1516"/>
      <c r="L58" s="1516"/>
      <c r="M58" s="1532"/>
      <c r="N58" s="1532"/>
      <c r="O58" s="1532"/>
      <c r="P58" s="1516"/>
      <c r="Q58" s="1516"/>
      <c r="R58" s="1527" t="str">
        <f>IF(M58="","",+'Factors emissió OCCC'!$D$36)</f>
        <v/>
      </c>
      <c r="S58" s="1527"/>
      <c r="T58" s="1527"/>
      <c r="U58" s="121" t="str">
        <f t="shared" si="16"/>
        <v>0,00000000</v>
      </c>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122"/>
      <c r="AX58" s="141"/>
    </row>
    <row r="59" spans="1:50" s="107" customFormat="1" ht="21" customHeight="1" outlineLevel="1" x14ac:dyDescent="0.25">
      <c r="B59" s="120"/>
      <c r="C59" s="1528" t="s">
        <v>251</v>
      </c>
      <c r="D59" s="1529"/>
      <c r="E59" s="1529"/>
      <c r="F59" s="1529"/>
      <c r="G59" s="1529"/>
      <c r="H59" s="1516" t="s">
        <v>205</v>
      </c>
      <c r="I59" s="1516"/>
      <c r="J59" s="1516"/>
      <c r="K59" s="1516"/>
      <c r="L59" s="1516"/>
      <c r="M59" s="1532"/>
      <c r="N59" s="1532"/>
      <c r="O59" s="1532"/>
      <c r="P59" s="1516"/>
      <c r="Q59" s="1516"/>
      <c r="R59" s="1527" t="str">
        <f>IF(M59="","",+'Factors emissió OCCC'!$D$36)</f>
        <v/>
      </c>
      <c r="S59" s="1527"/>
      <c r="T59" s="1527"/>
      <c r="U59" s="121" t="str">
        <f t="shared" si="16"/>
        <v>0,00000000</v>
      </c>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122"/>
      <c r="AX59" s="141"/>
    </row>
    <row r="60" spans="1:50" s="107" customFormat="1" ht="21" customHeight="1" outlineLevel="1" thickBot="1" x14ac:dyDescent="0.3">
      <c r="B60" s="120"/>
      <c r="C60" s="1530" t="s">
        <v>251</v>
      </c>
      <c r="D60" s="1531"/>
      <c r="E60" s="1531"/>
      <c r="F60" s="1531"/>
      <c r="G60" s="1531"/>
      <c r="H60" s="1509" t="s">
        <v>205</v>
      </c>
      <c r="I60" s="1509"/>
      <c r="J60" s="1509"/>
      <c r="K60" s="1509"/>
      <c r="L60" s="1509"/>
      <c r="M60" s="1533"/>
      <c r="N60" s="1533"/>
      <c r="O60" s="1533"/>
      <c r="P60" s="1509"/>
      <c r="Q60" s="1509"/>
      <c r="R60" s="1534" t="str">
        <f>IF(M60="","",+'Factors emissió OCCC'!$D$36)</f>
        <v/>
      </c>
      <c r="S60" s="1534"/>
      <c r="T60" s="1534"/>
      <c r="U60" s="149" t="str">
        <f t="shared" si="16"/>
        <v>0,00000000</v>
      </c>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122"/>
      <c r="AX60" s="141"/>
    </row>
    <row r="61" spans="1:50" s="107" customFormat="1" ht="13.5" customHeight="1" x14ac:dyDescent="0.25">
      <c r="B61" s="124"/>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6"/>
      <c r="AX61" s="151"/>
    </row>
    <row r="62" spans="1:50" s="107" customFormat="1" ht="16.5" customHeight="1" thickBot="1" x14ac:dyDescent="0.3">
      <c r="AX62" s="108"/>
    </row>
    <row r="63" spans="1:50" s="108" customFormat="1" ht="24.9" customHeight="1" thickBot="1" x14ac:dyDescent="0.3">
      <c r="C63" s="1512" t="s">
        <v>1475</v>
      </c>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513"/>
      <c r="AM63" s="1513"/>
      <c r="AN63" s="1513"/>
      <c r="AO63" s="1513"/>
      <c r="AP63" s="1513"/>
      <c r="AQ63" s="1513"/>
      <c r="AR63" s="579">
        <f>SUM(AR17:AR36)+SUM(U41:U60)</f>
        <v>0</v>
      </c>
      <c r="AS63" s="580">
        <f>SUM(AS17:AS36)</f>
        <v>0</v>
      </c>
      <c r="AT63" s="581">
        <f>SUM(AT17:AT36)</f>
        <v>0</v>
      </c>
      <c r="AU63" s="107"/>
      <c r="AV63" s="107"/>
    </row>
    <row r="64" spans="1:50" s="107" customFormat="1" ht="15.9" customHeight="1" x14ac:dyDescent="0.25">
      <c r="A64" s="128"/>
    </row>
    <row r="65" spans="2:50" s="107" customFormat="1" ht="18.75" customHeight="1" x14ac:dyDescent="0.25">
      <c r="B65" s="154" t="s">
        <v>190</v>
      </c>
      <c r="C65" s="129"/>
      <c r="D65" s="129"/>
      <c r="E65" s="129"/>
      <c r="AX65" s="108"/>
    </row>
    <row r="66" spans="2:50" s="107" customFormat="1" ht="18.75" customHeight="1" x14ac:dyDescent="0.25">
      <c r="B66" s="130"/>
      <c r="C66" s="129"/>
      <c r="D66" s="129"/>
      <c r="E66" s="129"/>
      <c r="AX66" s="108"/>
    </row>
    <row r="67" spans="2:50" s="107" customFormat="1" ht="17.25" customHeight="1" thickBot="1" x14ac:dyDescent="0.3">
      <c r="B67" s="115"/>
      <c r="C67" s="183"/>
      <c r="D67" s="183"/>
      <c r="E67" s="184"/>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7"/>
      <c r="AX67" s="1480" t="s">
        <v>1123</v>
      </c>
    </row>
    <row r="68" spans="2:50" s="107" customFormat="1" ht="30" customHeight="1" x14ac:dyDescent="0.25">
      <c r="B68" s="120"/>
      <c r="C68" s="1520" t="s">
        <v>1271</v>
      </c>
      <c r="D68" s="1521"/>
      <c r="E68" s="1521"/>
      <c r="F68" s="1521"/>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521"/>
      <c r="AM68" s="1521"/>
      <c r="AN68" s="1521"/>
      <c r="AO68" s="1521"/>
      <c r="AP68" s="1521"/>
      <c r="AQ68" s="1521"/>
      <c r="AR68" s="1521"/>
      <c r="AS68" s="1521"/>
      <c r="AT68" s="1521"/>
      <c r="AU68" s="1522"/>
      <c r="AV68" s="122"/>
      <c r="AX68" s="1481"/>
    </row>
    <row r="69" spans="2:50" s="107" customFormat="1" ht="20.100000000000001" customHeight="1" x14ac:dyDescent="0.25">
      <c r="B69" s="120"/>
      <c r="C69" s="1523" t="s">
        <v>225</v>
      </c>
      <c r="D69" s="1524" t="s">
        <v>226</v>
      </c>
      <c r="E69" s="1524"/>
      <c r="F69" s="1524"/>
      <c r="G69" s="1524"/>
      <c r="H69" s="1524"/>
      <c r="I69" s="1524"/>
      <c r="J69" s="1524"/>
      <c r="K69" s="1524"/>
      <c r="L69" s="684"/>
      <c r="M69" s="1524" t="s">
        <v>1189</v>
      </c>
      <c r="N69" s="1524"/>
      <c r="O69" s="1524"/>
      <c r="P69" s="1524"/>
      <c r="Q69" s="1524"/>
      <c r="R69" s="1524"/>
      <c r="S69" s="1524"/>
      <c r="T69" s="1524"/>
      <c r="U69" s="684"/>
      <c r="V69" s="1524" t="s">
        <v>227</v>
      </c>
      <c r="W69" s="1524"/>
      <c r="X69" s="1524"/>
      <c r="Y69" s="1524"/>
      <c r="Z69" s="1524"/>
      <c r="AA69" s="1524"/>
      <c r="AB69" s="1524"/>
      <c r="AC69" s="1524"/>
      <c r="AD69" s="1524"/>
      <c r="AE69" s="1524"/>
      <c r="AF69" s="1524"/>
      <c r="AG69" s="1524" t="s">
        <v>228</v>
      </c>
      <c r="AH69" s="1524"/>
      <c r="AI69" s="1524"/>
      <c r="AJ69" s="1524"/>
      <c r="AK69" s="1524"/>
      <c r="AL69" s="1524"/>
      <c r="AM69" s="1524"/>
      <c r="AN69" s="1524"/>
      <c r="AO69" s="1524"/>
      <c r="AP69" s="1524"/>
      <c r="AQ69" s="1524"/>
      <c r="AR69" s="1526" t="s">
        <v>1228</v>
      </c>
      <c r="AS69" s="1526"/>
      <c r="AT69" s="1526"/>
      <c r="AU69" s="582"/>
      <c r="AV69" s="122"/>
      <c r="AX69" s="1481"/>
    </row>
    <row r="70" spans="2:50" s="107" customFormat="1" ht="42" customHeight="1" x14ac:dyDescent="0.25">
      <c r="B70" s="120"/>
      <c r="C70" s="1523"/>
      <c r="D70" s="1475" t="s">
        <v>62</v>
      </c>
      <c r="E70" s="1475"/>
      <c r="F70" s="673" t="s">
        <v>1219</v>
      </c>
      <c r="G70" s="673" t="s">
        <v>1220</v>
      </c>
      <c r="H70" s="673" t="s">
        <v>1221</v>
      </c>
      <c r="I70" s="673" t="s">
        <v>971</v>
      </c>
      <c r="J70" s="673" t="s">
        <v>1070</v>
      </c>
      <c r="K70" s="673" t="s">
        <v>1069</v>
      </c>
      <c r="L70" s="1421" t="s">
        <v>1227</v>
      </c>
      <c r="M70" s="1475" t="s">
        <v>62</v>
      </c>
      <c r="N70" s="1475"/>
      <c r="O70" s="673" t="s">
        <v>1219</v>
      </c>
      <c r="P70" s="673" t="s">
        <v>1220</v>
      </c>
      <c r="Q70" s="673" t="s">
        <v>1221</v>
      </c>
      <c r="R70" s="673" t="s">
        <v>971</v>
      </c>
      <c r="S70" s="673" t="s">
        <v>1070</v>
      </c>
      <c r="T70" s="673" t="s">
        <v>1069</v>
      </c>
      <c r="U70" s="1421" t="s">
        <v>1227</v>
      </c>
      <c r="V70" s="1475" t="s">
        <v>62</v>
      </c>
      <c r="W70" s="1475"/>
      <c r="X70" s="673" t="s">
        <v>970</v>
      </c>
      <c r="Y70" s="673" t="s">
        <v>1220</v>
      </c>
      <c r="Z70" s="673" t="s">
        <v>1221</v>
      </c>
      <c r="AA70" s="673" t="s">
        <v>971</v>
      </c>
      <c r="AB70" s="673" t="s">
        <v>1070</v>
      </c>
      <c r="AC70" s="673" t="s">
        <v>1069</v>
      </c>
      <c r="AD70" s="1421" t="s">
        <v>1078</v>
      </c>
      <c r="AE70" s="1421" t="s">
        <v>1080</v>
      </c>
      <c r="AF70" s="1421" t="s">
        <v>1079</v>
      </c>
      <c r="AG70" s="1475" t="s">
        <v>62</v>
      </c>
      <c r="AH70" s="1475"/>
      <c r="AI70" s="673" t="s">
        <v>970</v>
      </c>
      <c r="AJ70" s="673" t="s">
        <v>1220</v>
      </c>
      <c r="AK70" s="673" t="s">
        <v>1221</v>
      </c>
      <c r="AL70" s="673" t="s">
        <v>971</v>
      </c>
      <c r="AM70" s="673" t="s">
        <v>1070</v>
      </c>
      <c r="AN70" s="673" t="s">
        <v>1069</v>
      </c>
      <c r="AO70" s="1421" t="s">
        <v>1078</v>
      </c>
      <c r="AP70" s="1421" t="s">
        <v>1080</v>
      </c>
      <c r="AQ70" s="1421" t="s">
        <v>1079</v>
      </c>
      <c r="AR70" s="673" t="s">
        <v>971</v>
      </c>
      <c r="AS70" s="673" t="s">
        <v>1070</v>
      </c>
      <c r="AT70" s="673" t="s">
        <v>1069</v>
      </c>
      <c r="AU70" s="1417" t="s">
        <v>1078</v>
      </c>
      <c r="AV70" s="122"/>
      <c r="AX70" s="1481"/>
    </row>
    <row r="71" spans="2:50" s="182" customFormat="1" ht="43.5" customHeight="1" x14ac:dyDescent="0.25">
      <c r="B71" s="164"/>
      <c r="C71" s="1523"/>
      <c r="D71" s="583" t="s">
        <v>92</v>
      </c>
      <c r="E71" s="583" t="s">
        <v>63</v>
      </c>
      <c r="F71" s="673" t="s">
        <v>1254</v>
      </c>
      <c r="G71" s="673" t="s">
        <v>1255</v>
      </c>
      <c r="H71" s="673" t="s">
        <v>1255</v>
      </c>
      <c r="I71" s="673" t="s">
        <v>1071</v>
      </c>
      <c r="J71" s="673" t="s">
        <v>1224</v>
      </c>
      <c r="K71" s="673" t="s">
        <v>1224</v>
      </c>
      <c r="L71" s="1421"/>
      <c r="M71" s="583" t="s">
        <v>92</v>
      </c>
      <c r="N71" s="583" t="s">
        <v>63</v>
      </c>
      <c r="O71" s="673" t="s">
        <v>1254</v>
      </c>
      <c r="P71" s="673" t="s">
        <v>1255</v>
      </c>
      <c r="Q71" s="673" t="s">
        <v>1255</v>
      </c>
      <c r="R71" s="673" t="s">
        <v>1071</v>
      </c>
      <c r="S71" s="673" t="s">
        <v>1224</v>
      </c>
      <c r="T71" s="673" t="s">
        <v>1224</v>
      </c>
      <c r="U71" s="1421"/>
      <c r="V71" s="583" t="s">
        <v>998</v>
      </c>
      <c r="W71" s="583" t="s">
        <v>63</v>
      </c>
      <c r="X71" s="673" t="s">
        <v>974</v>
      </c>
      <c r="Y71" s="673" t="s">
        <v>1102</v>
      </c>
      <c r="Z71" s="673" t="s">
        <v>1102</v>
      </c>
      <c r="AA71" s="673" t="s">
        <v>1071</v>
      </c>
      <c r="AB71" s="673" t="s">
        <v>1224</v>
      </c>
      <c r="AC71" s="673" t="s">
        <v>1224</v>
      </c>
      <c r="AD71" s="1421"/>
      <c r="AE71" s="1421"/>
      <c r="AF71" s="1421"/>
      <c r="AG71" s="583" t="s">
        <v>65</v>
      </c>
      <c r="AH71" s="583" t="s">
        <v>63</v>
      </c>
      <c r="AI71" s="673" t="s">
        <v>1473</v>
      </c>
      <c r="AJ71" s="673" t="s">
        <v>1474</v>
      </c>
      <c r="AK71" s="673" t="s">
        <v>1474</v>
      </c>
      <c r="AL71" s="673" t="s">
        <v>1071</v>
      </c>
      <c r="AM71" s="673" t="s">
        <v>1224</v>
      </c>
      <c r="AN71" s="673" t="s">
        <v>1224</v>
      </c>
      <c r="AO71" s="1421"/>
      <c r="AP71" s="1421"/>
      <c r="AQ71" s="1421"/>
      <c r="AR71" s="673" t="s">
        <v>1071</v>
      </c>
      <c r="AS71" s="673" t="s">
        <v>1224</v>
      </c>
      <c r="AT71" s="673" t="s">
        <v>1224</v>
      </c>
      <c r="AU71" s="1417"/>
      <c r="AV71" s="186"/>
      <c r="AX71" s="1432" t="s">
        <v>1832</v>
      </c>
    </row>
    <row r="72" spans="2:50" s="107" customFormat="1" ht="21" customHeight="1" x14ac:dyDescent="0.25">
      <c r="B72" s="120"/>
      <c r="C72" s="686" t="s">
        <v>229</v>
      </c>
      <c r="D72" s="598"/>
      <c r="E72" s="187"/>
      <c r="F72" s="614" t="str">
        <f>IF(D72=0,"",IF(D72="l",'Factors emissió OCCC'!$F$32,))</f>
        <v/>
      </c>
      <c r="G72" s="614" t="str">
        <f>IF(D72=0,"",IF(D72="l",'Factors emissió OCCC'!$M$38,))</f>
        <v/>
      </c>
      <c r="H72" s="614" t="str">
        <f>IF(D72=0,"",IF(D72="l",'Factors emissió OCCC'!$O$38,))</f>
        <v/>
      </c>
      <c r="I72" s="353" t="str">
        <f>IF(E72=0,IF(D72=0,"0,00000000",E72*F72/1000),IF(D72=0,"Indiqueu les unitats",E72*F72/1000))</f>
        <v>0,00000000</v>
      </c>
      <c r="J72" s="353" t="str">
        <f>IF(E72=0,IF(D72=0,"0,00000000",E72*G72/1000),IF(D72=0,"Indiqueu les unitats",E72*G72/1000))</f>
        <v>0,00000000</v>
      </c>
      <c r="K72" s="353" t="str">
        <f>IF(E72=0,IF(D72=0,"0,00000000",E72*H72/1000),IF(D72=0,"Indiqueu les unitats",E72*H72/1000))</f>
        <v>0,00000000</v>
      </c>
      <c r="L72" s="218" t="s">
        <v>1073</v>
      </c>
      <c r="M72" s="598"/>
      <c r="N72" s="187"/>
      <c r="O72" s="614" t="str">
        <f>IF(M72=0,"",IF(M72="l",'Factors emissió OCCC'!$F$33,))</f>
        <v/>
      </c>
      <c r="P72" s="614" t="str">
        <f>IF(M72=0,"",IF(M72="l",'Factors emissió OCCC'!$M$39,))</f>
        <v/>
      </c>
      <c r="Q72" s="614" t="str">
        <f>IF(M72=0,"",IF(M72="l",'Factors emissió OCCC'!$O$39,))</f>
        <v/>
      </c>
      <c r="R72" s="353" t="str">
        <f>IF(N72=0,IF(M72=0,"0,00000000",N72*O72/1000),IF(M72=0,"Indiqueu les unitats",N72*O72/1000))</f>
        <v>0,00000000</v>
      </c>
      <c r="S72" s="353" t="str">
        <f>IF(N72=0,IF(M72=0,"0,00000000",N72*P72/1000),IF(M72=0,"Indiqueu les unitats",N72*P72/1000))</f>
        <v>0,00000000</v>
      </c>
      <c r="T72" s="353" t="str">
        <f>IF(N72=0,IF(M72=0,"0,00000000",N72*Q72/1000),IF(M72=0,"Indiqueu les unitats",N72*Q72/1000))</f>
        <v>0,00000000</v>
      </c>
      <c r="U72" s="218" t="s">
        <v>1073</v>
      </c>
      <c r="V72" s="598"/>
      <c r="W72" s="187"/>
      <c r="X72" s="614" t="str">
        <f>IF(V72=0,"",IF(V72="kg",'Factors emissió OCCC'!$D$34,'Factors emissió OCCC'!$F$34))</f>
        <v/>
      </c>
      <c r="Y72" s="189"/>
      <c r="Z72" s="189"/>
      <c r="AA72" s="353" t="str">
        <f>IF(W72=0,IF(V72=0,"0,00000000",W72*X72/1000),IF(V72=0,"Indiqueu les unitats",W72*X72/1000))</f>
        <v>0,00000000</v>
      </c>
      <c r="AB72" s="353" t="str">
        <f>IF(W72=0,IF(V72=0,"0,00000000",W72*Y72/1000),IF(V72=0,"Indiqueu les unitats",W72*Y72/1000))</f>
        <v>0,00000000</v>
      </c>
      <c r="AC72" s="353" t="str">
        <f>IF(W72=0,IF(V72=0,"0,00000000",W72*Z72/1000),IF(V72=0,"Indiqueu les unitats",W72*Z72/1000))</f>
        <v>0,00000000</v>
      </c>
      <c r="AD72" s="218" t="s">
        <v>1073</v>
      </c>
      <c r="AE72" s="1014"/>
      <c r="AF72" s="1014"/>
      <c r="AG72" s="598"/>
      <c r="AH72" s="187"/>
      <c r="AI72" s="685" t="str">
        <f>IF(AG72=0,"",IF(AG72="kg",'Factors emissió OCCC'!$D$35))</f>
        <v/>
      </c>
      <c r="AJ72" s="189"/>
      <c r="AK72" s="189"/>
      <c r="AL72" s="353" t="str">
        <f>IF(AH72=0,IF(AG72=0,"0,00000000",AH72*AI72/1000),IF(AG72=0,"Indiqueu les unitats",AH72*AI72/1000))</f>
        <v>0,00000000</v>
      </c>
      <c r="AM72" s="353" t="str">
        <f>IF(AH72=0,IF(AG72=0,"0,00000000",AH72*AJ72/1000),IF(AG72=0,"Indiqueu les unitats",AH72*AJ72/1000))</f>
        <v>0,00000000</v>
      </c>
      <c r="AN72" s="353" t="str">
        <f>IF(AH72=0,IF(AG72=0,"0,00000000",AH72*AK72/1000),IF(AG72=0,"Indiqueu les unitats",AH72*AK72/1000))</f>
        <v>0,00000000</v>
      </c>
      <c r="AO72" s="218" t="s">
        <v>1073</v>
      </c>
      <c r="AP72" s="1014"/>
      <c r="AQ72" s="1014"/>
      <c r="AR72" s="571">
        <f>I72+R72+AA72+AL72</f>
        <v>0</v>
      </c>
      <c r="AS72" s="571">
        <f>J72+S72+AB72+AM72</f>
        <v>0</v>
      </c>
      <c r="AT72" s="571">
        <f>K72+T72+AC72+AN72</f>
        <v>0</v>
      </c>
      <c r="AU72" s="350" t="str">
        <f>IF(OR(AE72&gt;0,AF72&gt;0,AP72&gt;0,AQ72&gt;0),"Diversos","OCCC")</f>
        <v>OCCC</v>
      </c>
      <c r="AV72" s="122"/>
      <c r="AX72" s="1432"/>
    </row>
    <row r="73" spans="2:50" s="107" customFormat="1" ht="21" customHeight="1" x14ac:dyDescent="0.25">
      <c r="B73" s="120"/>
      <c r="C73" s="686" t="s">
        <v>230</v>
      </c>
      <c r="D73" s="598"/>
      <c r="E73" s="187"/>
      <c r="F73" s="614" t="str">
        <f>IF(D73=0,"",IF(D73="l",'Factors emissió OCCC'!$F$32,))</f>
        <v/>
      </c>
      <c r="G73" s="614" t="str">
        <f>IF(D73=0,"",IF(D73="l",'Factors emissió OCCC'!$M$38,))</f>
        <v/>
      </c>
      <c r="H73" s="614" t="str">
        <f>IF(D73=0,"",IF(D73="l",'Factors emissió OCCC'!$O$38,))</f>
        <v/>
      </c>
      <c r="I73" s="353" t="str">
        <f t="shared" ref="I73:I91" si="17">IF(E73=0,IF(D73=0,"0,00000000",E73*F73/1000),IF(D73=0,"Indiqueu les unitats",E73*F73/1000))</f>
        <v>0,00000000</v>
      </c>
      <c r="J73" s="353" t="str">
        <f t="shared" ref="J73:J91" si="18">IF(E73=0,IF(D73=0,"0,00000000",E73*G73/1000),IF(D73=0,"Indiqueu les unitats",E73*G73/1000))</f>
        <v>0,00000000</v>
      </c>
      <c r="K73" s="353" t="str">
        <f t="shared" ref="K73:K91" si="19">IF(E73=0,IF(D73=0,"0,00000000",E73*H73/1000),IF(D73=0,"Indiqueu les unitats",E73*H73/1000))</f>
        <v>0,00000000</v>
      </c>
      <c r="L73" s="218" t="s">
        <v>1073</v>
      </c>
      <c r="M73" s="598"/>
      <c r="N73" s="187"/>
      <c r="O73" s="614" t="str">
        <f>IF(M73=0,"",IF(M73="l",'Factors emissió OCCC'!$F$33,))</f>
        <v/>
      </c>
      <c r="P73" s="614" t="str">
        <f>IF(M73=0,"",IF(M73="l",'Factors emissió OCCC'!$M$39,))</f>
        <v/>
      </c>
      <c r="Q73" s="614" t="str">
        <f>IF(M73=0,"",IF(M73="l",'Factors emissió OCCC'!$O$39,))</f>
        <v/>
      </c>
      <c r="R73" s="353" t="str">
        <f t="shared" ref="R73:R91" si="20">IF(N73=0,IF(M73=0,"0,00000000",N73*O73/1000),IF(M73=0,"Indiqueu les unitats",N73*O73/1000))</f>
        <v>0,00000000</v>
      </c>
      <c r="S73" s="353" t="str">
        <f t="shared" ref="S73:S91" si="21">IF(N73=0,IF(M73=0,"0,00000000",N73*P73/1000),IF(M73=0,"Indiqueu les unitats",N73*P73/1000))</f>
        <v>0,00000000</v>
      </c>
      <c r="T73" s="353" t="str">
        <f t="shared" ref="T73:T91" si="22">IF(N73=0,IF(M73=0,"0,00000000",N73*Q73/1000),IF(M73=0,"Indiqueu les unitats",N73*Q73/1000))</f>
        <v>0,00000000</v>
      </c>
      <c r="U73" s="218" t="s">
        <v>1073</v>
      </c>
      <c r="V73" s="598"/>
      <c r="W73" s="187"/>
      <c r="X73" s="614" t="str">
        <f>IF(V73=0,"",IF(V73="kg",'Factors emissió OCCC'!$D$34,'Factors emissió OCCC'!$F$34))</f>
        <v/>
      </c>
      <c r="Y73" s="189"/>
      <c r="Z73" s="189"/>
      <c r="AA73" s="353" t="str">
        <f t="shared" ref="AA73:AA91" si="23">IF(W73=0,IF(V73=0,"0,00000000",W73*X73/1000),IF(V73=0,"Indiqueu les unitats",W73*X73/1000))</f>
        <v>0,00000000</v>
      </c>
      <c r="AB73" s="353" t="str">
        <f t="shared" ref="AB73:AB91" si="24">IF(W73=0,IF(V73=0,"0,00000000",W73*Y73/1000),IF(V73=0,"Indiqueu les unitats",W73*Y73/1000))</f>
        <v>0,00000000</v>
      </c>
      <c r="AC73" s="353" t="str">
        <f t="shared" ref="AC73:AC91" si="25">IF(W73=0,IF(V73=0,"0,00000000",W73*Z73/1000),IF(V73=0,"Indiqueu les unitats",W73*Z73/1000))</f>
        <v>0,00000000</v>
      </c>
      <c r="AD73" s="218" t="s">
        <v>1073</v>
      </c>
      <c r="AE73" s="1014"/>
      <c r="AF73" s="1014"/>
      <c r="AG73" s="598"/>
      <c r="AH73" s="187"/>
      <c r="AI73" s="685" t="str">
        <f>IF(AG73=0,"",IF(AG73="kg",'Factors emissió OCCC'!$D$35))</f>
        <v/>
      </c>
      <c r="AJ73" s="189"/>
      <c r="AK73" s="189"/>
      <c r="AL73" s="353" t="str">
        <f t="shared" ref="AL73:AL91" si="26">IF(AH73=0,IF(AG73=0,"0,00000000",AH73*AI73/1000),IF(AG73=0,"Indiqueu les unitats",AH73*AI73/1000))</f>
        <v>0,00000000</v>
      </c>
      <c r="AM73" s="353" t="str">
        <f t="shared" ref="AM73:AM91" si="27">IF(AH73=0,IF(AG73=0,"0,00000000",AH73*AJ73/1000),IF(AG73=0,"Indiqueu les unitats",AH73*AJ73/1000))</f>
        <v>0,00000000</v>
      </c>
      <c r="AN73" s="353" t="str">
        <f t="shared" ref="AN73:AN91" si="28">IF(AH73=0,IF(AG73=0,"0,00000000",AH73*AK73/1000),IF(AG73=0,"Indiqueu les unitats",AH73*AK73/1000))</f>
        <v>0,00000000</v>
      </c>
      <c r="AO73" s="218" t="s">
        <v>1073</v>
      </c>
      <c r="AP73" s="1014"/>
      <c r="AQ73" s="1014"/>
      <c r="AR73" s="571">
        <f t="shared" ref="AR73:AR91" si="29">I73+R73+AA73+AL73</f>
        <v>0</v>
      </c>
      <c r="AS73" s="571">
        <f t="shared" ref="AS73:AS91" si="30">J73+S73+AB73+AM73</f>
        <v>0</v>
      </c>
      <c r="AT73" s="571">
        <f t="shared" ref="AT73:AT91" si="31">K73+T73+AC73+AN73</f>
        <v>0</v>
      </c>
      <c r="AU73" s="350" t="str">
        <f t="shared" ref="AU73:AU91" si="32">IF(OR(AE73&gt;0,AF73&gt;0,AP73&gt;0,AQ73&gt;0),"Diversos","OCCC")</f>
        <v>OCCC</v>
      </c>
      <c r="AV73" s="122"/>
      <c r="AX73" s="10"/>
    </row>
    <row r="74" spans="2:50" s="107" customFormat="1" ht="21" customHeight="1" x14ac:dyDescent="0.25">
      <c r="B74" s="120"/>
      <c r="C74" s="686" t="s">
        <v>231</v>
      </c>
      <c r="D74" s="598"/>
      <c r="E74" s="187"/>
      <c r="F74" s="614" t="str">
        <f>IF(D74=0,"",IF(D74="l",'Factors emissió OCCC'!$F$32,))</f>
        <v/>
      </c>
      <c r="G74" s="614" t="str">
        <f>IF(D74=0,"",IF(D74="l",'Factors emissió OCCC'!$M$38,))</f>
        <v/>
      </c>
      <c r="H74" s="614" t="str">
        <f>IF(D74=0,"",IF(D74="l",'Factors emissió OCCC'!$O$38,))</f>
        <v/>
      </c>
      <c r="I74" s="353" t="str">
        <f t="shared" si="17"/>
        <v>0,00000000</v>
      </c>
      <c r="J74" s="353" t="str">
        <f t="shared" si="18"/>
        <v>0,00000000</v>
      </c>
      <c r="K74" s="353" t="str">
        <f t="shared" si="19"/>
        <v>0,00000000</v>
      </c>
      <c r="L74" s="218" t="s">
        <v>1073</v>
      </c>
      <c r="M74" s="598"/>
      <c r="N74" s="187"/>
      <c r="O74" s="614" t="str">
        <f>IF(M74=0,"",IF(M74="l",'Factors emissió OCCC'!$F$33,))</f>
        <v/>
      </c>
      <c r="P74" s="614" t="str">
        <f>IF(M74=0,"",IF(M74="l",'Factors emissió OCCC'!$M$39,))</f>
        <v/>
      </c>
      <c r="Q74" s="614" t="str">
        <f>IF(M74=0,"",IF(M74="l",'Factors emissió OCCC'!$O$39,))</f>
        <v/>
      </c>
      <c r="R74" s="353" t="str">
        <f t="shared" si="20"/>
        <v>0,00000000</v>
      </c>
      <c r="S74" s="353" t="str">
        <f t="shared" si="21"/>
        <v>0,00000000</v>
      </c>
      <c r="T74" s="353" t="str">
        <f t="shared" si="22"/>
        <v>0,00000000</v>
      </c>
      <c r="U74" s="218" t="s">
        <v>1073</v>
      </c>
      <c r="V74" s="598"/>
      <c r="W74" s="187"/>
      <c r="X74" s="614" t="str">
        <f>IF(V74=0,"",IF(V74="kg",'Factors emissió OCCC'!$D$34,'Factors emissió OCCC'!$F$34))</f>
        <v/>
      </c>
      <c r="Y74" s="189"/>
      <c r="Z74" s="189"/>
      <c r="AA74" s="353" t="str">
        <f t="shared" si="23"/>
        <v>0,00000000</v>
      </c>
      <c r="AB74" s="353" t="str">
        <f t="shared" si="24"/>
        <v>0,00000000</v>
      </c>
      <c r="AC74" s="353" t="str">
        <f t="shared" si="25"/>
        <v>0,00000000</v>
      </c>
      <c r="AD74" s="218" t="s">
        <v>1073</v>
      </c>
      <c r="AE74" s="1014"/>
      <c r="AF74" s="1014"/>
      <c r="AG74" s="598"/>
      <c r="AH74" s="187"/>
      <c r="AI74" s="685" t="str">
        <f>IF(AG74=0,"",IF(AG74="kg",'Factors emissió OCCC'!$D$35))</f>
        <v/>
      </c>
      <c r="AJ74" s="189"/>
      <c r="AK74" s="189"/>
      <c r="AL74" s="353" t="str">
        <f t="shared" si="26"/>
        <v>0,00000000</v>
      </c>
      <c r="AM74" s="353" t="str">
        <f t="shared" si="27"/>
        <v>0,00000000</v>
      </c>
      <c r="AN74" s="353" t="str">
        <f t="shared" si="28"/>
        <v>0,00000000</v>
      </c>
      <c r="AO74" s="218" t="s">
        <v>1073</v>
      </c>
      <c r="AP74" s="1014"/>
      <c r="AQ74" s="1014"/>
      <c r="AR74" s="571">
        <f t="shared" si="29"/>
        <v>0</v>
      </c>
      <c r="AS74" s="571">
        <f t="shared" si="30"/>
        <v>0</v>
      </c>
      <c r="AT74" s="571">
        <f t="shared" si="31"/>
        <v>0</v>
      </c>
      <c r="AU74" s="350" t="str">
        <f t="shared" si="32"/>
        <v>OCCC</v>
      </c>
      <c r="AV74" s="122"/>
      <c r="AX74" s="10"/>
    </row>
    <row r="75" spans="2:50" s="107" customFormat="1" ht="21" customHeight="1" x14ac:dyDescent="0.25">
      <c r="B75" s="120"/>
      <c r="C75" s="686" t="s">
        <v>232</v>
      </c>
      <c r="D75" s="598"/>
      <c r="E75" s="187"/>
      <c r="F75" s="614" t="str">
        <f>IF(D75=0,"",IF(D75="l",'Factors emissió OCCC'!$F$32,))</f>
        <v/>
      </c>
      <c r="G75" s="614" t="str">
        <f>IF(D75=0,"",IF(D75="l",'Factors emissió OCCC'!$M$38,))</f>
        <v/>
      </c>
      <c r="H75" s="614" t="str">
        <f>IF(D75=0,"",IF(D75="l",'Factors emissió OCCC'!$O$38,))</f>
        <v/>
      </c>
      <c r="I75" s="353" t="str">
        <f t="shared" si="17"/>
        <v>0,00000000</v>
      </c>
      <c r="J75" s="353" t="str">
        <f t="shared" si="18"/>
        <v>0,00000000</v>
      </c>
      <c r="K75" s="353" t="str">
        <f t="shared" si="19"/>
        <v>0,00000000</v>
      </c>
      <c r="L75" s="218" t="s">
        <v>1073</v>
      </c>
      <c r="M75" s="598"/>
      <c r="N75" s="187"/>
      <c r="O75" s="614" t="str">
        <f>IF(M75=0,"",IF(M75="l",'Factors emissió OCCC'!$F$33,))</f>
        <v/>
      </c>
      <c r="P75" s="614" t="str">
        <f>IF(M75=0,"",IF(M75="l",'Factors emissió OCCC'!$M$39,))</f>
        <v/>
      </c>
      <c r="Q75" s="614" t="str">
        <f>IF(M75=0,"",IF(M75="l",'Factors emissió OCCC'!$O$39,))</f>
        <v/>
      </c>
      <c r="R75" s="353" t="str">
        <f t="shared" si="20"/>
        <v>0,00000000</v>
      </c>
      <c r="S75" s="353" t="str">
        <f t="shared" si="21"/>
        <v>0,00000000</v>
      </c>
      <c r="T75" s="353" t="str">
        <f t="shared" si="22"/>
        <v>0,00000000</v>
      </c>
      <c r="U75" s="218" t="s">
        <v>1073</v>
      </c>
      <c r="V75" s="598"/>
      <c r="W75" s="187"/>
      <c r="X75" s="614" t="str">
        <f>IF(V75=0,"",IF(V75="kg",'Factors emissió OCCC'!$D$34,'Factors emissió OCCC'!$F$34))</f>
        <v/>
      </c>
      <c r="Y75" s="189"/>
      <c r="Z75" s="189"/>
      <c r="AA75" s="353" t="str">
        <f t="shared" si="23"/>
        <v>0,00000000</v>
      </c>
      <c r="AB75" s="353" t="str">
        <f t="shared" si="24"/>
        <v>0,00000000</v>
      </c>
      <c r="AC75" s="353" t="str">
        <f t="shared" si="25"/>
        <v>0,00000000</v>
      </c>
      <c r="AD75" s="218" t="s">
        <v>1073</v>
      </c>
      <c r="AE75" s="1014"/>
      <c r="AF75" s="1014"/>
      <c r="AG75" s="598"/>
      <c r="AH75" s="187"/>
      <c r="AI75" s="685" t="str">
        <f>IF(AG75=0,"",IF(AG75="kg",'Factors emissió OCCC'!$D$35))</f>
        <v/>
      </c>
      <c r="AJ75" s="189"/>
      <c r="AK75" s="189"/>
      <c r="AL75" s="353" t="str">
        <f t="shared" si="26"/>
        <v>0,00000000</v>
      </c>
      <c r="AM75" s="353" t="str">
        <f t="shared" si="27"/>
        <v>0,00000000</v>
      </c>
      <c r="AN75" s="353" t="str">
        <f t="shared" si="28"/>
        <v>0,00000000</v>
      </c>
      <c r="AO75" s="218" t="s">
        <v>1073</v>
      </c>
      <c r="AP75" s="1014"/>
      <c r="AQ75" s="1014"/>
      <c r="AR75" s="571">
        <f t="shared" si="29"/>
        <v>0</v>
      </c>
      <c r="AS75" s="571">
        <f t="shared" si="30"/>
        <v>0</v>
      </c>
      <c r="AT75" s="571">
        <f t="shared" si="31"/>
        <v>0</v>
      </c>
      <c r="AU75" s="350" t="str">
        <f t="shared" si="32"/>
        <v>OCCC</v>
      </c>
      <c r="AV75" s="122"/>
      <c r="AX75" s="141"/>
    </row>
    <row r="76" spans="2:50" s="107" customFormat="1" ht="21" customHeight="1" x14ac:dyDescent="0.25">
      <c r="B76" s="120"/>
      <c r="C76" s="686" t="s">
        <v>233</v>
      </c>
      <c r="D76" s="598"/>
      <c r="E76" s="187"/>
      <c r="F76" s="614" t="str">
        <f>IF(D76=0,"",IF(D76="l",'Factors emissió OCCC'!$F$32,))</f>
        <v/>
      </c>
      <c r="G76" s="614" t="str">
        <f>IF(D76=0,"",IF(D76="l",'Factors emissió OCCC'!$M$38,))</f>
        <v/>
      </c>
      <c r="H76" s="614" t="str">
        <f>IF(D76=0,"",IF(D76="l",'Factors emissió OCCC'!$O$38,))</f>
        <v/>
      </c>
      <c r="I76" s="353" t="str">
        <f t="shared" si="17"/>
        <v>0,00000000</v>
      </c>
      <c r="J76" s="353" t="str">
        <f t="shared" si="18"/>
        <v>0,00000000</v>
      </c>
      <c r="K76" s="353" t="str">
        <f t="shared" si="19"/>
        <v>0,00000000</v>
      </c>
      <c r="L76" s="218" t="s">
        <v>1073</v>
      </c>
      <c r="M76" s="598"/>
      <c r="N76" s="187"/>
      <c r="O76" s="614" t="str">
        <f>IF(M76=0,"",IF(M76="l",'Factors emissió OCCC'!$F$33,))</f>
        <v/>
      </c>
      <c r="P76" s="614" t="str">
        <f>IF(M76=0,"",IF(M76="l",'Factors emissió OCCC'!$M$39,))</f>
        <v/>
      </c>
      <c r="Q76" s="614" t="str">
        <f>IF(M76=0,"",IF(M76="l",'Factors emissió OCCC'!$O$39,))</f>
        <v/>
      </c>
      <c r="R76" s="353" t="str">
        <f t="shared" si="20"/>
        <v>0,00000000</v>
      </c>
      <c r="S76" s="353" t="str">
        <f t="shared" si="21"/>
        <v>0,00000000</v>
      </c>
      <c r="T76" s="353" t="str">
        <f t="shared" si="22"/>
        <v>0,00000000</v>
      </c>
      <c r="U76" s="218" t="s">
        <v>1073</v>
      </c>
      <c r="V76" s="598"/>
      <c r="W76" s="187"/>
      <c r="X76" s="614" t="str">
        <f>IF(V76=0,"",IF(V76="kg",'Factors emissió OCCC'!$D$34,'Factors emissió OCCC'!$F$34))</f>
        <v/>
      </c>
      <c r="Y76" s="189"/>
      <c r="Z76" s="189"/>
      <c r="AA76" s="353" t="str">
        <f t="shared" si="23"/>
        <v>0,00000000</v>
      </c>
      <c r="AB76" s="353" t="str">
        <f t="shared" si="24"/>
        <v>0,00000000</v>
      </c>
      <c r="AC76" s="353" t="str">
        <f t="shared" si="25"/>
        <v>0,00000000</v>
      </c>
      <c r="AD76" s="218" t="s">
        <v>1073</v>
      </c>
      <c r="AE76" s="1014"/>
      <c r="AF76" s="1014"/>
      <c r="AG76" s="598"/>
      <c r="AH76" s="187"/>
      <c r="AI76" s="685" t="str">
        <f>IF(AG76=0,"",IF(AG76="kg",'Factors emissió OCCC'!$D$35))</f>
        <v/>
      </c>
      <c r="AJ76" s="189"/>
      <c r="AK76" s="189"/>
      <c r="AL76" s="353" t="str">
        <f t="shared" si="26"/>
        <v>0,00000000</v>
      </c>
      <c r="AM76" s="353" t="str">
        <f t="shared" si="27"/>
        <v>0,00000000</v>
      </c>
      <c r="AN76" s="353" t="str">
        <f t="shared" si="28"/>
        <v>0,00000000</v>
      </c>
      <c r="AO76" s="218" t="s">
        <v>1073</v>
      </c>
      <c r="AP76" s="1014"/>
      <c r="AQ76" s="1014"/>
      <c r="AR76" s="571">
        <f t="shared" si="29"/>
        <v>0</v>
      </c>
      <c r="AS76" s="571">
        <f t="shared" si="30"/>
        <v>0</v>
      </c>
      <c r="AT76" s="571">
        <f t="shared" si="31"/>
        <v>0</v>
      </c>
      <c r="AU76" s="350" t="str">
        <f t="shared" si="32"/>
        <v>OCCC</v>
      </c>
      <c r="AV76" s="122"/>
      <c r="AX76" s="1519"/>
    </row>
    <row r="77" spans="2:50" s="107" customFormat="1" ht="21" customHeight="1" x14ac:dyDescent="0.25">
      <c r="B77" s="120"/>
      <c r="C77" s="686" t="s">
        <v>234</v>
      </c>
      <c r="D77" s="598"/>
      <c r="E77" s="187"/>
      <c r="F77" s="614" t="str">
        <f>IF(D77=0,"",IF(D77="l",'Factors emissió OCCC'!$F$32,))</f>
        <v/>
      </c>
      <c r="G77" s="614" t="str">
        <f>IF(D77=0,"",IF(D77="l",'Factors emissió OCCC'!$M$38,))</f>
        <v/>
      </c>
      <c r="H77" s="614" t="str">
        <f>IF(D77=0,"",IF(D77="l",'Factors emissió OCCC'!$O$38,))</f>
        <v/>
      </c>
      <c r="I77" s="353" t="str">
        <f t="shared" si="17"/>
        <v>0,00000000</v>
      </c>
      <c r="J77" s="353" t="str">
        <f t="shared" si="18"/>
        <v>0,00000000</v>
      </c>
      <c r="K77" s="353" t="str">
        <f t="shared" si="19"/>
        <v>0,00000000</v>
      </c>
      <c r="L77" s="218" t="s">
        <v>1073</v>
      </c>
      <c r="M77" s="598"/>
      <c r="N77" s="187"/>
      <c r="O77" s="614" t="str">
        <f>IF(M77=0,"",IF(M77="l",'Factors emissió OCCC'!$F$33,))</f>
        <v/>
      </c>
      <c r="P77" s="614" t="str">
        <f>IF(M77=0,"",IF(M77="l",'Factors emissió OCCC'!$M$39,))</f>
        <v/>
      </c>
      <c r="Q77" s="614" t="str">
        <f>IF(M77=0,"",IF(M77="l",'Factors emissió OCCC'!$O$39,))</f>
        <v/>
      </c>
      <c r="R77" s="353" t="str">
        <f t="shared" si="20"/>
        <v>0,00000000</v>
      </c>
      <c r="S77" s="353" t="str">
        <f t="shared" si="21"/>
        <v>0,00000000</v>
      </c>
      <c r="T77" s="353" t="str">
        <f t="shared" si="22"/>
        <v>0,00000000</v>
      </c>
      <c r="U77" s="218" t="s">
        <v>1073</v>
      </c>
      <c r="V77" s="598"/>
      <c r="W77" s="187"/>
      <c r="X77" s="614" t="str">
        <f>IF(V77=0,"",IF(V77="kg",'Factors emissió OCCC'!$D$34,'Factors emissió OCCC'!$F$34))</f>
        <v/>
      </c>
      <c r="Y77" s="189"/>
      <c r="Z77" s="189"/>
      <c r="AA77" s="353" t="str">
        <f t="shared" si="23"/>
        <v>0,00000000</v>
      </c>
      <c r="AB77" s="353" t="str">
        <f t="shared" si="24"/>
        <v>0,00000000</v>
      </c>
      <c r="AC77" s="353" t="str">
        <f t="shared" si="25"/>
        <v>0,00000000</v>
      </c>
      <c r="AD77" s="218" t="s">
        <v>1073</v>
      </c>
      <c r="AE77" s="1014"/>
      <c r="AF77" s="1014"/>
      <c r="AG77" s="598"/>
      <c r="AH77" s="187"/>
      <c r="AI77" s="685" t="str">
        <f>IF(AG77=0,"",IF(AG77="kg",'Factors emissió OCCC'!$D$35))</f>
        <v/>
      </c>
      <c r="AJ77" s="189"/>
      <c r="AK77" s="189"/>
      <c r="AL77" s="353" t="str">
        <f t="shared" si="26"/>
        <v>0,00000000</v>
      </c>
      <c r="AM77" s="353" t="str">
        <f t="shared" si="27"/>
        <v>0,00000000</v>
      </c>
      <c r="AN77" s="353" t="str">
        <f t="shared" si="28"/>
        <v>0,00000000</v>
      </c>
      <c r="AO77" s="218" t="s">
        <v>1073</v>
      </c>
      <c r="AP77" s="1014"/>
      <c r="AQ77" s="1014"/>
      <c r="AR77" s="571">
        <f t="shared" si="29"/>
        <v>0</v>
      </c>
      <c r="AS77" s="571">
        <f t="shared" si="30"/>
        <v>0</v>
      </c>
      <c r="AT77" s="571">
        <f t="shared" si="31"/>
        <v>0</v>
      </c>
      <c r="AU77" s="350" t="str">
        <f t="shared" si="32"/>
        <v>OCCC</v>
      </c>
      <c r="AV77" s="122"/>
      <c r="AX77" s="1519"/>
    </row>
    <row r="78" spans="2:50" s="107" customFormat="1" ht="21" customHeight="1" outlineLevel="1" x14ac:dyDescent="0.25">
      <c r="B78" s="120"/>
      <c r="C78" s="686" t="s">
        <v>235</v>
      </c>
      <c r="D78" s="598"/>
      <c r="E78" s="187"/>
      <c r="F78" s="614" t="str">
        <f>IF(D78=0,"",IF(D78="l",'Factors emissió OCCC'!$F$32,))</f>
        <v/>
      </c>
      <c r="G78" s="614" t="str">
        <f>IF(D78=0,"",IF(D78="l",'Factors emissió OCCC'!$M$38,))</f>
        <v/>
      </c>
      <c r="H78" s="614" t="str">
        <f>IF(D78=0,"",IF(D78="l",'Factors emissió OCCC'!$O$38,))</f>
        <v/>
      </c>
      <c r="I78" s="353" t="str">
        <f t="shared" si="17"/>
        <v>0,00000000</v>
      </c>
      <c r="J78" s="353" t="str">
        <f t="shared" si="18"/>
        <v>0,00000000</v>
      </c>
      <c r="K78" s="353" t="str">
        <f t="shared" si="19"/>
        <v>0,00000000</v>
      </c>
      <c r="L78" s="218" t="s">
        <v>1073</v>
      </c>
      <c r="M78" s="598"/>
      <c r="N78" s="187"/>
      <c r="O78" s="614" t="str">
        <f>IF(M78=0,"",IF(M78="l",'Factors emissió OCCC'!$F$33,))</f>
        <v/>
      </c>
      <c r="P78" s="614" t="str">
        <f>IF(M78=0,"",IF(M78="l",'Factors emissió OCCC'!$M$39,))</f>
        <v/>
      </c>
      <c r="Q78" s="614" t="str">
        <f>IF(M78=0,"",IF(M78="l",'Factors emissió OCCC'!$O$39,))</f>
        <v/>
      </c>
      <c r="R78" s="353" t="str">
        <f t="shared" si="20"/>
        <v>0,00000000</v>
      </c>
      <c r="S78" s="353" t="str">
        <f t="shared" si="21"/>
        <v>0,00000000</v>
      </c>
      <c r="T78" s="353" t="str">
        <f t="shared" si="22"/>
        <v>0,00000000</v>
      </c>
      <c r="U78" s="218" t="s">
        <v>1073</v>
      </c>
      <c r="V78" s="598"/>
      <c r="W78" s="187"/>
      <c r="X78" s="614" t="str">
        <f>IF(V78=0,"",IF(V78="kg",'Factors emissió OCCC'!$D$34,'Factors emissió OCCC'!$F$34))</f>
        <v/>
      </c>
      <c r="Y78" s="189"/>
      <c r="Z78" s="189"/>
      <c r="AA78" s="353" t="str">
        <f t="shared" si="23"/>
        <v>0,00000000</v>
      </c>
      <c r="AB78" s="353" t="str">
        <f t="shared" si="24"/>
        <v>0,00000000</v>
      </c>
      <c r="AC78" s="353" t="str">
        <f t="shared" si="25"/>
        <v>0,00000000</v>
      </c>
      <c r="AD78" s="218" t="s">
        <v>1073</v>
      </c>
      <c r="AE78" s="1014"/>
      <c r="AF78" s="1014"/>
      <c r="AG78" s="598"/>
      <c r="AH78" s="187"/>
      <c r="AI78" s="685" t="str">
        <f>IF(AG78=0,"",IF(AG78="kg",'Factors emissió OCCC'!$D$35))</f>
        <v/>
      </c>
      <c r="AJ78" s="189"/>
      <c r="AK78" s="189"/>
      <c r="AL78" s="353" t="str">
        <f t="shared" si="26"/>
        <v>0,00000000</v>
      </c>
      <c r="AM78" s="353" t="str">
        <f t="shared" si="27"/>
        <v>0,00000000</v>
      </c>
      <c r="AN78" s="353" t="str">
        <f t="shared" si="28"/>
        <v>0,00000000</v>
      </c>
      <c r="AO78" s="218" t="s">
        <v>1073</v>
      </c>
      <c r="AP78" s="1014"/>
      <c r="AQ78" s="1014"/>
      <c r="AR78" s="571">
        <f t="shared" si="29"/>
        <v>0</v>
      </c>
      <c r="AS78" s="571">
        <f t="shared" si="30"/>
        <v>0</v>
      </c>
      <c r="AT78" s="571">
        <f t="shared" si="31"/>
        <v>0</v>
      </c>
      <c r="AU78" s="350" t="str">
        <f t="shared" si="32"/>
        <v>OCCC</v>
      </c>
      <c r="AV78" s="122"/>
      <c r="AX78" s="1519"/>
    </row>
    <row r="79" spans="2:50" s="107" customFormat="1" ht="21" customHeight="1" outlineLevel="1" x14ac:dyDescent="0.25">
      <c r="B79" s="120"/>
      <c r="C79" s="686" t="s">
        <v>236</v>
      </c>
      <c r="D79" s="598"/>
      <c r="E79" s="187"/>
      <c r="F79" s="614" t="str">
        <f>IF(D79=0,"",IF(D79="l",'Factors emissió OCCC'!$F$32,))</f>
        <v/>
      </c>
      <c r="G79" s="614" t="str">
        <f>IF(D79=0,"",IF(D79="l",'Factors emissió OCCC'!$M$38,))</f>
        <v/>
      </c>
      <c r="H79" s="614" t="str">
        <f>IF(D79=0,"",IF(D79="l",'Factors emissió OCCC'!$O$38,))</f>
        <v/>
      </c>
      <c r="I79" s="353" t="str">
        <f t="shared" si="17"/>
        <v>0,00000000</v>
      </c>
      <c r="J79" s="353" t="str">
        <f t="shared" si="18"/>
        <v>0,00000000</v>
      </c>
      <c r="K79" s="353" t="str">
        <f t="shared" si="19"/>
        <v>0,00000000</v>
      </c>
      <c r="L79" s="218" t="s">
        <v>1073</v>
      </c>
      <c r="M79" s="598"/>
      <c r="N79" s="187"/>
      <c r="O79" s="614" t="str">
        <f>IF(M79=0,"",IF(M79="l",'Factors emissió OCCC'!$F$33,))</f>
        <v/>
      </c>
      <c r="P79" s="614" t="str">
        <f>IF(M79=0,"",IF(M79="l",'Factors emissió OCCC'!$M$39,))</f>
        <v/>
      </c>
      <c r="Q79" s="614" t="str">
        <f>IF(M79=0,"",IF(M79="l",'Factors emissió OCCC'!$O$39,))</f>
        <v/>
      </c>
      <c r="R79" s="353" t="str">
        <f t="shared" si="20"/>
        <v>0,00000000</v>
      </c>
      <c r="S79" s="353" t="str">
        <f t="shared" si="21"/>
        <v>0,00000000</v>
      </c>
      <c r="T79" s="353" t="str">
        <f t="shared" si="22"/>
        <v>0,00000000</v>
      </c>
      <c r="U79" s="218" t="s">
        <v>1073</v>
      </c>
      <c r="V79" s="598"/>
      <c r="W79" s="187"/>
      <c r="X79" s="614" t="str">
        <f>IF(V79=0,"",IF(V79="kg",'Factors emissió OCCC'!$D$34,'Factors emissió OCCC'!$F$34))</f>
        <v/>
      </c>
      <c r="Y79" s="189"/>
      <c r="Z79" s="189"/>
      <c r="AA79" s="353" t="str">
        <f t="shared" si="23"/>
        <v>0,00000000</v>
      </c>
      <c r="AB79" s="353" t="str">
        <f t="shared" si="24"/>
        <v>0,00000000</v>
      </c>
      <c r="AC79" s="353" t="str">
        <f t="shared" si="25"/>
        <v>0,00000000</v>
      </c>
      <c r="AD79" s="218" t="s">
        <v>1073</v>
      </c>
      <c r="AE79" s="1014"/>
      <c r="AF79" s="1014"/>
      <c r="AG79" s="598"/>
      <c r="AH79" s="187"/>
      <c r="AI79" s="685" t="str">
        <f>IF(AG79=0,"",IF(AG79="kg",'Factors emissió OCCC'!$D$35))</f>
        <v/>
      </c>
      <c r="AJ79" s="189"/>
      <c r="AK79" s="189"/>
      <c r="AL79" s="353" t="str">
        <f t="shared" si="26"/>
        <v>0,00000000</v>
      </c>
      <c r="AM79" s="353" t="str">
        <f t="shared" si="27"/>
        <v>0,00000000</v>
      </c>
      <c r="AN79" s="353" t="str">
        <f t="shared" si="28"/>
        <v>0,00000000</v>
      </c>
      <c r="AO79" s="218" t="s">
        <v>1073</v>
      </c>
      <c r="AP79" s="1014"/>
      <c r="AQ79" s="1014"/>
      <c r="AR79" s="571">
        <f t="shared" si="29"/>
        <v>0</v>
      </c>
      <c r="AS79" s="571">
        <f t="shared" si="30"/>
        <v>0</v>
      </c>
      <c r="AT79" s="571">
        <f t="shared" si="31"/>
        <v>0</v>
      </c>
      <c r="AU79" s="350" t="str">
        <f t="shared" si="32"/>
        <v>OCCC</v>
      </c>
      <c r="AV79" s="122"/>
      <c r="AX79" s="1519"/>
    </row>
    <row r="80" spans="2:50" s="107" customFormat="1" ht="21" customHeight="1" outlineLevel="1" x14ac:dyDescent="0.25">
      <c r="B80" s="120"/>
      <c r="C80" s="686" t="s">
        <v>237</v>
      </c>
      <c r="D80" s="598"/>
      <c r="E80" s="187"/>
      <c r="F80" s="614" t="str">
        <f>IF(D80=0,"",IF(D80="l",'Factors emissió OCCC'!$F$32,))</f>
        <v/>
      </c>
      <c r="G80" s="614" t="str">
        <f>IF(D80=0,"",IF(D80="l",'Factors emissió OCCC'!$M$38,))</f>
        <v/>
      </c>
      <c r="H80" s="614" t="str">
        <f>IF(D80=0,"",IF(D80="l",'Factors emissió OCCC'!$O$38,))</f>
        <v/>
      </c>
      <c r="I80" s="353" t="str">
        <f t="shared" si="17"/>
        <v>0,00000000</v>
      </c>
      <c r="J80" s="353" t="str">
        <f t="shared" si="18"/>
        <v>0,00000000</v>
      </c>
      <c r="K80" s="353" t="str">
        <f t="shared" si="19"/>
        <v>0,00000000</v>
      </c>
      <c r="L80" s="218" t="s">
        <v>1073</v>
      </c>
      <c r="M80" s="598"/>
      <c r="N80" s="187"/>
      <c r="O80" s="614" t="str">
        <f>IF(M80=0,"",IF(M80="l",'Factors emissió OCCC'!$F$33,))</f>
        <v/>
      </c>
      <c r="P80" s="614" t="str">
        <f>IF(M80=0,"",IF(M80="l",'Factors emissió OCCC'!$M$39,))</f>
        <v/>
      </c>
      <c r="Q80" s="614" t="str">
        <f>IF(M80=0,"",IF(M80="l",'Factors emissió OCCC'!$O$39,))</f>
        <v/>
      </c>
      <c r="R80" s="353" t="str">
        <f t="shared" si="20"/>
        <v>0,00000000</v>
      </c>
      <c r="S80" s="353" t="str">
        <f t="shared" si="21"/>
        <v>0,00000000</v>
      </c>
      <c r="T80" s="353" t="str">
        <f t="shared" si="22"/>
        <v>0,00000000</v>
      </c>
      <c r="U80" s="218" t="s">
        <v>1073</v>
      </c>
      <c r="V80" s="598"/>
      <c r="W80" s="187"/>
      <c r="X80" s="614" t="str">
        <f>IF(V80=0,"",IF(V80="kg",'Factors emissió OCCC'!$D$34,'Factors emissió OCCC'!$F$34))</f>
        <v/>
      </c>
      <c r="Y80" s="189"/>
      <c r="Z80" s="189"/>
      <c r="AA80" s="353" t="str">
        <f t="shared" si="23"/>
        <v>0,00000000</v>
      </c>
      <c r="AB80" s="353" t="str">
        <f t="shared" si="24"/>
        <v>0,00000000</v>
      </c>
      <c r="AC80" s="353" t="str">
        <f t="shared" si="25"/>
        <v>0,00000000</v>
      </c>
      <c r="AD80" s="218" t="s">
        <v>1073</v>
      </c>
      <c r="AE80" s="1014"/>
      <c r="AF80" s="1014"/>
      <c r="AG80" s="598"/>
      <c r="AH80" s="187"/>
      <c r="AI80" s="685" t="str">
        <f>IF(AG80=0,"",IF(AG80="kg",'Factors emissió OCCC'!$D$35))</f>
        <v/>
      </c>
      <c r="AJ80" s="189"/>
      <c r="AK80" s="189"/>
      <c r="AL80" s="353" t="str">
        <f t="shared" si="26"/>
        <v>0,00000000</v>
      </c>
      <c r="AM80" s="353" t="str">
        <f t="shared" si="27"/>
        <v>0,00000000</v>
      </c>
      <c r="AN80" s="353" t="str">
        <f t="shared" si="28"/>
        <v>0,00000000</v>
      </c>
      <c r="AO80" s="218" t="s">
        <v>1073</v>
      </c>
      <c r="AP80" s="1014"/>
      <c r="AQ80" s="1014"/>
      <c r="AR80" s="571">
        <f t="shared" si="29"/>
        <v>0</v>
      </c>
      <c r="AS80" s="571">
        <f t="shared" si="30"/>
        <v>0</v>
      </c>
      <c r="AT80" s="571">
        <f t="shared" si="31"/>
        <v>0</v>
      </c>
      <c r="AU80" s="350" t="str">
        <f t="shared" si="32"/>
        <v>OCCC</v>
      </c>
      <c r="AV80" s="122"/>
      <c r="AX80" s="1519"/>
    </row>
    <row r="81" spans="2:50" s="107" customFormat="1" ht="21" customHeight="1" outlineLevel="1" x14ac:dyDescent="0.25">
      <c r="B81" s="120"/>
      <c r="C81" s="686" t="s">
        <v>238</v>
      </c>
      <c r="D81" s="598"/>
      <c r="E81" s="187"/>
      <c r="F81" s="614" t="str">
        <f>IF(D81=0,"",IF(D81="l",'Factors emissió OCCC'!$F$32,))</f>
        <v/>
      </c>
      <c r="G81" s="614" t="str">
        <f>IF(D81=0,"",IF(D81="l",'Factors emissió OCCC'!$M$38,))</f>
        <v/>
      </c>
      <c r="H81" s="614" t="str">
        <f>IF(D81=0,"",IF(D81="l",'Factors emissió OCCC'!$O$38,))</f>
        <v/>
      </c>
      <c r="I81" s="353" t="str">
        <f t="shared" si="17"/>
        <v>0,00000000</v>
      </c>
      <c r="J81" s="353" t="str">
        <f t="shared" si="18"/>
        <v>0,00000000</v>
      </c>
      <c r="K81" s="353" t="str">
        <f t="shared" si="19"/>
        <v>0,00000000</v>
      </c>
      <c r="L81" s="218" t="s">
        <v>1073</v>
      </c>
      <c r="M81" s="598"/>
      <c r="N81" s="187"/>
      <c r="O81" s="614" t="str">
        <f>IF(M81=0,"",IF(M81="l",'Factors emissió OCCC'!$F$33,))</f>
        <v/>
      </c>
      <c r="P81" s="614" t="str">
        <f>IF(M81=0,"",IF(M81="l",'Factors emissió OCCC'!$M$39,))</f>
        <v/>
      </c>
      <c r="Q81" s="614" t="str">
        <f>IF(M81=0,"",IF(M81="l",'Factors emissió OCCC'!$O$39,))</f>
        <v/>
      </c>
      <c r="R81" s="353" t="str">
        <f t="shared" si="20"/>
        <v>0,00000000</v>
      </c>
      <c r="S81" s="353" t="str">
        <f t="shared" si="21"/>
        <v>0,00000000</v>
      </c>
      <c r="T81" s="353" t="str">
        <f t="shared" si="22"/>
        <v>0,00000000</v>
      </c>
      <c r="U81" s="218" t="s">
        <v>1073</v>
      </c>
      <c r="V81" s="598"/>
      <c r="W81" s="187"/>
      <c r="X81" s="614" t="str">
        <f>IF(V81=0,"",IF(V81="kg",'Factors emissió OCCC'!$D$34,'Factors emissió OCCC'!$F$34))</f>
        <v/>
      </c>
      <c r="Y81" s="189"/>
      <c r="Z81" s="189"/>
      <c r="AA81" s="353" t="str">
        <f t="shared" si="23"/>
        <v>0,00000000</v>
      </c>
      <c r="AB81" s="353" t="str">
        <f t="shared" si="24"/>
        <v>0,00000000</v>
      </c>
      <c r="AC81" s="353" t="str">
        <f t="shared" si="25"/>
        <v>0,00000000</v>
      </c>
      <c r="AD81" s="218" t="s">
        <v>1073</v>
      </c>
      <c r="AE81" s="1014"/>
      <c r="AF81" s="1014"/>
      <c r="AG81" s="598"/>
      <c r="AH81" s="187"/>
      <c r="AI81" s="685" t="str">
        <f>IF(AG81=0,"",IF(AG81="kg",'Factors emissió OCCC'!$D$35))</f>
        <v/>
      </c>
      <c r="AJ81" s="189"/>
      <c r="AK81" s="189"/>
      <c r="AL81" s="353" t="str">
        <f t="shared" si="26"/>
        <v>0,00000000</v>
      </c>
      <c r="AM81" s="353" t="str">
        <f t="shared" si="27"/>
        <v>0,00000000</v>
      </c>
      <c r="AN81" s="353" t="str">
        <f t="shared" si="28"/>
        <v>0,00000000</v>
      </c>
      <c r="AO81" s="218" t="s">
        <v>1073</v>
      </c>
      <c r="AP81" s="1014"/>
      <c r="AQ81" s="1014"/>
      <c r="AR81" s="571">
        <f t="shared" si="29"/>
        <v>0</v>
      </c>
      <c r="AS81" s="571">
        <f t="shared" si="30"/>
        <v>0</v>
      </c>
      <c r="AT81" s="571">
        <f t="shared" si="31"/>
        <v>0</v>
      </c>
      <c r="AU81" s="350" t="str">
        <f t="shared" si="32"/>
        <v>OCCC</v>
      </c>
      <c r="AV81" s="122"/>
      <c r="AX81" s="1519"/>
    </row>
    <row r="82" spans="2:50" s="107" customFormat="1" ht="21" customHeight="1" outlineLevel="1" x14ac:dyDescent="0.25">
      <c r="B82" s="120"/>
      <c r="C82" s="686" t="s">
        <v>239</v>
      </c>
      <c r="D82" s="598"/>
      <c r="E82" s="187"/>
      <c r="F82" s="614" t="str">
        <f>IF(D82=0,"",IF(D82="l",'Factors emissió OCCC'!$F$32,))</f>
        <v/>
      </c>
      <c r="G82" s="614" t="str">
        <f>IF(D82=0,"",IF(D82="l",'Factors emissió OCCC'!$M$38,))</f>
        <v/>
      </c>
      <c r="H82" s="614" t="str">
        <f>IF(D82=0,"",IF(D82="l",'Factors emissió OCCC'!$O$38,))</f>
        <v/>
      </c>
      <c r="I82" s="353" t="str">
        <f t="shared" si="17"/>
        <v>0,00000000</v>
      </c>
      <c r="J82" s="353" t="str">
        <f t="shared" si="18"/>
        <v>0,00000000</v>
      </c>
      <c r="K82" s="353" t="str">
        <f t="shared" si="19"/>
        <v>0,00000000</v>
      </c>
      <c r="L82" s="218" t="s">
        <v>1073</v>
      </c>
      <c r="M82" s="598"/>
      <c r="N82" s="187"/>
      <c r="O82" s="614" t="str">
        <f>IF(M82=0,"",IF(M82="l",'Factors emissió OCCC'!$F$33,))</f>
        <v/>
      </c>
      <c r="P82" s="614" t="str">
        <f>IF(M82=0,"",IF(M82="l",'Factors emissió OCCC'!$M$39,))</f>
        <v/>
      </c>
      <c r="Q82" s="614" t="str">
        <f>IF(M82=0,"",IF(M82="l",'Factors emissió OCCC'!$O$39,))</f>
        <v/>
      </c>
      <c r="R82" s="353" t="str">
        <f t="shared" si="20"/>
        <v>0,00000000</v>
      </c>
      <c r="S82" s="353" t="str">
        <f t="shared" si="21"/>
        <v>0,00000000</v>
      </c>
      <c r="T82" s="353" t="str">
        <f t="shared" si="22"/>
        <v>0,00000000</v>
      </c>
      <c r="U82" s="218" t="s">
        <v>1073</v>
      </c>
      <c r="V82" s="598"/>
      <c r="W82" s="187"/>
      <c r="X82" s="614" t="str">
        <f>IF(V82=0,"",IF(V82="kg",'Factors emissió OCCC'!$D$34,'Factors emissió OCCC'!$F$34))</f>
        <v/>
      </c>
      <c r="Y82" s="189"/>
      <c r="Z82" s="189"/>
      <c r="AA82" s="353" t="str">
        <f t="shared" si="23"/>
        <v>0,00000000</v>
      </c>
      <c r="AB82" s="353" t="str">
        <f t="shared" si="24"/>
        <v>0,00000000</v>
      </c>
      <c r="AC82" s="353" t="str">
        <f t="shared" si="25"/>
        <v>0,00000000</v>
      </c>
      <c r="AD82" s="218" t="s">
        <v>1073</v>
      </c>
      <c r="AE82" s="1014"/>
      <c r="AF82" s="1014"/>
      <c r="AG82" s="598"/>
      <c r="AH82" s="187"/>
      <c r="AI82" s="685" t="str">
        <f>IF(AG82=0,"",IF(AG82="kg",'Factors emissió OCCC'!$D$35))</f>
        <v/>
      </c>
      <c r="AJ82" s="189"/>
      <c r="AK82" s="189"/>
      <c r="AL82" s="353" t="str">
        <f t="shared" si="26"/>
        <v>0,00000000</v>
      </c>
      <c r="AM82" s="353" t="str">
        <f t="shared" si="27"/>
        <v>0,00000000</v>
      </c>
      <c r="AN82" s="353" t="str">
        <f t="shared" si="28"/>
        <v>0,00000000</v>
      </c>
      <c r="AO82" s="218" t="s">
        <v>1073</v>
      </c>
      <c r="AP82" s="1014"/>
      <c r="AQ82" s="1014"/>
      <c r="AR82" s="571">
        <f t="shared" si="29"/>
        <v>0</v>
      </c>
      <c r="AS82" s="571">
        <f t="shared" si="30"/>
        <v>0</v>
      </c>
      <c r="AT82" s="571">
        <f t="shared" si="31"/>
        <v>0</v>
      </c>
      <c r="AU82" s="350" t="str">
        <f t="shared" si="32"/>
        <v>OCCC</v>
      </c>
      <c r="AV82" s="122"/>
      <c r="AX82" s="1519"/>
    </row>
    <row r="83" spans="2:50" s="107" customFormat="1" ht="21" customHeight="1" outlineLevel="1" x14ac:dyDescent="0.25">
      <c r="B83" s="120"/>
      <c r="C83" s="686" t="s">
        <v>240</v>
      </c>
      <c r="D83" s="598"/>
      <c r="E83" s="187"/>
      <c r="F83" s="614" t="str">
        <f>IF(D83=0,"",IF(D83="l",'Factors emissió OCCC'!$F$32,))</f>
        <v/>
      </c>
      <c r="G83" s="614" t="str">
        <f>IF(D83=0,"",IF(D83="l",'Factors emissió OCCC'!$M$38,))</f>
        <v/>
      </c>
      <c r="H83" s="614" t="str">
        <f>IF(D83=0,"",IF(D83="l",'Factors emissió OCCC'!$O$38,))</f>
        <v/>
      </c>
      <c r="I83" s="353" t="str">
        <f t="shared" si="17"/>
        <v>0,00000000</v>
      </c>
      <c r="J83" s="353" t="str">
        <f t="shared" si="18"/>
        <v>0,00000000</v>
      </c>
      <c r="K83" s="353" t="str">
        <f t="shared" si="19"/>
        <v>0,00000000</v>
      </c>
      <c r="L83" s="218" t="s">
        <v>1073</v>
      </c>
      <c r="M83" s="598"/>
      <c r="N83" s="187"/>
      <c r="O83" s="614" t="str">
        <f>IF(M83=0,"",IF(M83="l",'Factors emissió OCCC'!$F$33,))</f>
        <v/>
      </c>
      <c r="P83" s="614" t="str">
        <f>IF(M83=0,"",IF(M83="l",'Factors emissió OCCC'!$M$39,))</f>
        <v/>
      </c>
      <c r="Q83" s="614" t="str">
        <f>IF(M83=0,"",IF(M83="l",'Factors emissió OCCC'!$O$39,))</f>
        <v/>
      </c>
      <c r="R83" s="353" t="str">
        <f t="shared" si="20"/>
        <v>0,00000000</v>
      </c>
      <c r="S83" s="353" t="str">
        <f t="shared" si="21"/>
        <v>0,00000000</v>
      </c>
      <c r="T83" s="353" t="str">
        <f t="shared" si="22"/>
        <v>0,00000000</v>
      </c>
      <c r="U83" s="218" t="s">
        <v>1073</v>
      </c>
      <c r="V83" s="598"/>
      <c r="W83" s="187"/>
      <c r="X83" s="614" t="str">
        <f>IF(V83=0,"",IF(V83="kg",'Factors emissió OCCC'!$D$34,'Factors emissió OCCC'!$F$34))</f>
        <v/>
      </c>
      <c r="Y83" s="189"/>
      <c r="Z83" s="189"/>
      <c r="AA83" s="353" t="str">
        <f t="shared" si="23"/>
        <v>0,00000000</v>
      </c>
      <c r="AB83" s="353" t="str">
        <f t="shared" si="24"/>
        <v>0,00000000</v>
      </c>
      <c r="AC83" s="353" t="str">
        <f t="shared" si="25"/>
        <v>0,00000000</v>
      </c>
      <c r="AD83" s="218" t="s">
        <v>1073</v>
      </c>
      <c r="AE83" s="1014"/>
      <c r="AF83" s="1014"/>
      <c r="AG83" s="598"/>
      <c r="AH83" s="187"/>
      <c r="AI83" s="685" t="str">
        <f>IF(AG83=0,"",IF(AG83="kg",'Factors emissió OCCC'!$D$35))</f>
        <v/>
      </c>
      <c r="AJ83" s="189"/>
      <c r="AK83" s="189"/>
      <c r="AL83" s="353" t="str">
        <f t="shared" si="26"/>
        <v>0,00000000</v>
      </c>
      <c r="AM83" s="353" t="str">
        <f t="shared" si="27"/>
        <v>0,00000000</v>
      </c>
      <c r="AN83" s="353" t="str">
        <f t="shared" si="28"/>
        <v>0,00000000</v>
      </c>
      <c r="AO83" s="218" t="s">
        <v>1073</v>
      </c>
      <c r="AP83" s="1014"/>
      <c r="AQ83" s="1014"/>
      <c r="AR83" s="571">
        <f t="shared" si="29"/>
        <v>0</v>
      </c>
      <c r="AS83" s="571">
        <f t="shared" si="30"/>
        <v>0</v>
      </c>
      <c r="AT83" s="571">
        <f t="shared" si="31"/>
        <v>0</v>
      </c>
      <c r="AU83" s="350" t="str">
        <f t="shared" si="32"/>
        <v>OCCC</v>
      </c>
      <c r="AV83" s="122"/>
      <c r="AX83" s="1519"/>
    </row>
    <row r="84" spans="2:50" s="107" customFormat="1" ht="21" customHeight="1" outlineLevel="1" x14ac:dyDescent="0.25">
      <c r="B84" s="120"/>
      <c r="C84" s="686" t="s">
        <v>241</v>
      </c>
      <c r="D84" s="598"/>
      <c r="E84" s="187"/>
      <c r="F84" s="614" t="str">
        <f>IF(D84=0,"",IF(D84="l",'Factors emissió OCCC'!$F$32,))</f>
        <v/>
      </c>
      <c r="G84" s="614" t="str">
        <f>IF(D84=0,"",IF(D84="l",'Factors emissió OCCC'!$M$38,))</f>
        <v/>
      </c>
      <c r="H84" s="614" t="str">
        <f>IF(D84=0,"",IF(D84="l",'Factors emissió OCCC'!$O$38,))</f>
        <v/>
      </c>
      <c r="I84" s="353" t="str">
        <f t="shared" si="17"/>
        <v>0,00000000</v>
      </c>
      <c r="J84" s="353" t="str">
        <f t="shared" si="18"/>
        <v>0,00000000</v>
      </c>
      <c r="K84" s="353" t="str">
        <f t="shared" si="19"/>
        <v>0,00000000</v>
      </c>
      <c r="L84" s="218" t="s">
        <v>1073</v>
      </c>
      <c r="M84" s="598"/>
      <c r="N84" s="187"/>
      <c r="O84" s="614" t="str">
        <f>IF(M84=0,"",IF(M84="l",'Factors emissió OCCC'!$F$33,))</f>
        <v/>
      </c>
      <c r="P84" s="614" t="str">
        <f>IF(M84=0,"",IF(M84="l",'Factors emissió OCCC'!$M$39,))</f>
        <v/>
      </c>
      <c r="Q84" s="614" t="str">
        <f>IF(M84=0,"",IF(M84="l",'Factors emissió OCCC'!$O$39,))</f>
        <v/>
      </c>
      <c r="R84" s="353" t="str">
        <f t="shared" si="20"/>
        <v>0,00000000</v>
      </c>
      <c r="S84" s="353" t="str">
        <f t="shared" si="21"/>
        <v>0,00000000</v>
      </c>
      <c r="T84" s="353" t="str">
        <f t="shared" si="22"/>
        <v>0,00000000</v>
      </c>
      <c r="U84" s="218" t="s">
        <v>1073</v>
      </c>
      <c r="V84" s="598"/>
      <c r="W84" s="187"/>
      <c r="X84" s="614" t="str">
        <f>IF(V84=0,"",IF(V84="kg",'Factors emissió OCCC'!$D$34,'Factors emissió OCCC'!$F$34))</f>
        <v/>
      </c>
      <c r="Y84" s="189"/>
      <c r="Z84" s="189"/>
      <c r="AA84" s="353" t="str">
        <f t="shared" si="23"/>
        <v>0,00000000</v>
      </c>
      <c r="AB84" s="353" t="str">
        <f t="shared" si="24"/>
        <v>0,00000000</v>
      </c>
      <c r="AC84" s="353" t="str">
        <f t="shared" si="25"/>
        <v>0,00000000</v>
      </c>
      <c r="AD84" s="218" t="s">
        <v>1073</v>
      </c>
      <c r="AE84" s="1014"/>
      <c r="AF84" s="1014"/>
      <c r="AG84" s="598"/>
      <c r="AH84" s="187"/>
      <c r="AI84" s="685" t="str">
        <f>IF(AG84=0,"",IF(AG84="kg",'Factors emissió OCCC'!$D$35))</f>
        <v/>
      </c>
      <c r="AJ84" s="189"/>
      <c r="AK84" s="189"/>
      <c r="AL84" s="353" t="str">
        <f t="shared" si="26"/>
        <v>0,00000000</v>
      </c>
      <c r="AM84" s="353" t="str">
        <f t="shared" si="27"/>
        <v>0,00000000</v>
      </c>
      <c r="AN84" s="353" t="str">
        <f t="shared" si="28"/>
        <v>0,00000000</v>
      </c>
      <c r="AO84" s="218" t="s">
        <v>1073</v>
      </c>
      <c r="AP84" s="1014"/>
      <c r="AQ84" s="1014"/>
      <c r="AR84" s="571">
        <f t="shared" si="29"/>
        <v>0</v>
      </c>
      <c r="AS84" s="571">
        <f t="shared" si="30"/>
        <v>0</v>
      </c>
      <c r="AT84" s="571">
        <f t="shared" si="31"/>
        <v>0</v>
      </c>
      <c r="AU84" s="350" t="str">
        <f t="shared" si="32"/>
        <v>OCCC</v>
      </c>
      <c r="AV84" s="122"/>
      <c r="AX84" s="1519"/>
    </row>
    <row r="85" spans="2:50" s="107" customFormat="1" ht="21" customHeight="1" outlineLevel="1" x14ac:dyDescent="0.25">
      <c r="B85" s="120"/>
      <c r="C85" s="686" t="s">
        <v>242</v>
      </c>
      <c r="D85" s="598"/>
      <c r="E85" s="187"/>
      <c r="F85" s="614" t="str">
        <f>IF(D85=0,"",IF(D85="l",'Factors emissió OCCC'!$F$32,))</f>
        <v/>
      </c>
      <c r="G85" s="614" t="str">
        <f>IF(D85=0,"",IF(D85="l",'Factors emissió OCCC'!$M$38,))</f>
        <v/>
      </c>
      <c r="H85" s="614" t="str">
        <f>IF(D85=0,"",IF(D85="l",'Factors emissió OCCC'!$O$38,))</f>
        <v/>
      </c>
      <c r="I85" s="353" t="str">
        <f t="shared" si="17"/>
        <v>0,00000000</v>
      </c>
      <c r="J85" s="353" t="str">
        <f t="shared" si="18"/>
        <v>0,00000000</v>
      </c>
      <c r="K85" s="353" t="str">
        <f t="shared" si="19"/>
        <v>0,00000000</v>
      </c>
      <c r="L85" s="218" t="s">
        <v>1073</v>
      </c>
      <c r="M85" s="598"/>
      <c r="N85" s="187"/>
      <c r="O85" s="614" t="str">
        <f>IF(M85=0,"",IF(M85="l",'Factors emissió OCCC'!$F$33,))</f>
        <v/>
      </c>
      <c r="P85" s="614" t="str">
        <f>IF(M85=0,"",IF(M85="l",'Factors emissió OCCC'!$M$39,))</f>
        <v/>
      </c>
      <c r="Q85" s="614" t="str">
        <f>IF(M85=0,"",IF(M85="l",'Factors emissió OCCC'!$O$39,))</f>
        <v/>
      </c>
      <c r="R85" s="353" t="str">
        <f t="shared" si="20"/>
        <v>0,00000000</v>
      </c>
      <c r="S85" s="353" t="str">
        <f t="shared" si="21"/>
        <v>0,00000000</v>
      </c>
      <c r="T85" s="353" t="str">
        <f t="shared" si="22"/>
        <v>0,00000000</v>
      </c>
      <c r="U85" s="218" t="s">
        <v>1073</v>
      </c>
      <c r="V85" s="598"/>
      <c r="W85" s="187"/>
      <c r="X85" s="614" t="str">
        <f>IF(V85=0,"",IF(V85="kg",'Factors emissió OCCC'!$D$34,'Factors emissió OCCC'!$F$34))</f>
        <v/>
      </c>
      <c r="Y85" s="189"/>
      <c r="Z85" s="189"/>
      <c r="AA85" s="353" t="str">
        <f t="shared" si="23"/>
        <v>0,00000000</v>
      </c>
      <c r="AB85" s="353" t="str">
        <f t="shared" si="24"/>
        <v>0,00000000</v>
      </c>
      <c r="AC85" s="353" t="str">
        <f t="shared" si="25"/>
        <v>0,00000000</v>
      </c>
      <c r="AD85" s="218" t="s">
        <v>1073</v>
      </c>
      <c r="AE85" s="1014"/>
      <c r="AF85" s="1014"/>
      <c r="AG85" s="598"/>
      <c r="AH85" s="187"/>
      <c r="AI85" s="685" t="str">
        <f>IF(AG85=0,"",IF(AG85="kg",'Factors emissió OCCC'!$D$35))</f>
        <v/>
      </c>
      <c r="AJ85" s="189"/>
      <c r="AK85" s="189"/>
      <c r="AL85" s="353" t="str">
        <f t="shared" si="26"/>
        <v>0,00000000</v>
      </c>
      <c r="AM85" s="353" t="str">
        <f t="shared" si="27"/>
        <v>0,00000000</v>
      </c>
      <c r="AN85" s="353" t="str">
        <f t="shared" si="28"/>
        <v>0,00000000</v>
      </c>
      <c r="AO85" s="218" t="s">
        <v>1073</v>
      </c>
      <c r="AP85" s="1014"/>
      <c r="AQ85" s="1014"/>
      <c r="AR85" s="571">
        <f t="shared" si="29"/>
        <v>0</v>
      </c>
      <c r="AS85" s="571">
        <f t="shared" si="30"/>
        <v>0</v>
      </c>
      <c r="AT85" s="571">
        <f t="shared" si="31"/>
        <v>0</v>
      </c>
      <c r="AU85" s="350" t="str">
        <f t="shared" si="32"/>
        <v>OCCC</v>
      </c>
      <c r="AV85" s="122"/>
      <c r="AX85" s="1519"/>
    </row>
    <row r="86" spans="2:50" s="107" customFormat="1" ht="21" customHeight="1" outlineLevel="1" x14ac:dyDescent="0.25">
      <c r="B86" s="120"/>
      <c r="C86" s="686" t="s">
        <v>243</v>
      </c>
      <c r="D86" s="598"/>
      <c r="E86" s="187"/>
      <c r="F86" s="614" t="str">
        <f>IF(D86=0,"",IF(D86="l",'Factors emissió OCCC'!$F$32,))</f>
        <v/>
      </c>
      <c r="G86" s="614" t="str">
        <f>IF(D86=0,"",IF(D86="l",'Factors emissió OCCC'!$M$38,))</f>
        <v/>
      </c>
      <c r="H86" s="614" t="str">
        <f>IF(D86=0,"",IF(D86="l",'Factors emissió OCCC'!$O$38,))</f>
        <v/>
      </c>
      <c r="I86" s="353" t="str">
        <f t="shared" si="17"/>
        <v>0,00000000</v>
      </c>
      <c r="J86" s="353" t="str">
        <f t="shared" si="18"/>
        <v>0,00000000</v>
      </c>
      <c r="K86" s="353" t="str">
        <f t="shared" si="19"/>
        <v>0,00000000</v>
      </c>
      <c r="L86" s="218" t="s">
        <v>1073</v>
      </c>
      <c r="M86" s="598"/>
      <c r="N86" s="187"/>
      <c r="O86" s="614" t="str">
        <f>IF(M86=0,"",IF(M86="l",'Factors emissió OCCC'!$F$33,))</f>
        <v/>
      </c>
      <c r="P86" s="614" t="str">
        <f>IF(M86=0,"",IF(M86="l",'Factors emissió OCCC'!$M$39,))</f>
        <v/>
      </c>
      <c r="Q86" s="614" t="str">
        <f>IF(M86=0,"",IF(M86="l",'Factors emissió OCCC'!$O$39,))</f>
        <v/>
      </c>
      <c r="R86" s="353" t="str">
        <f t="shared" si="20"/>
        <v>0,00000000</v>
      </c>
      <c r="S86" s="353" t="str">
        <f t="shared" si="21"/>
        <v>0,00000000</v>
      </c>
      <c r="T86" s="353" t="str">
        <f t="shared" si="22"/>
        <v>0,00000000</v>
      </c>
      <c r="U86" s="218" t="s">
        <v>1073</v>
      </c>
      <c r="V86" s="598"/>
      <c r="W86" s="187"/>
      <c r="X86" s="614" t="str">
        <f>IF(V86=0,"",IF(V86="kg",'Factors emissió OCCC'!$D$34,'Factors emissió OCCC'!$F$34))</f>
        <v/>
      </c>
      <c r="Y86" s="189"/>
      <c r="Z86" s="189"/>
      <c r="AA86" s="353" t="str">
        <f t="shared" si="23"/>
        <v>0,00000000</v>
      </c>
      <c r="AB86" s="353" t="str">
        <f t="shared" si="24"/>
        <v>0,00000000</v>
      </c>
      <c r="AC86" s="353" t="str">
        <f t="shared" si="25"/>
        <v>0,00000000</v>
      </c>
      <c r="AD86" s="218" t="s">
        <v>1073</v>
      </c>
      <c r="AE86" s="1014"/>
      <c r="AF86" s="1014"/>
      <c r="AG86" s="598"/>
      <c r="AH86" s="187"/>
      <c r="AI86" s="685" t="str">
        <f>IF(AG86=0,"",IF(AG86="kg",'Factors emissió OCCC'!$D$35))</f>
        <v/>
      </c>
      <c r="AJ86" s="189"/>
      <c r="AK86" s="189"/>
      <c r="AL86" s="353" t="str">
        <f t="shared" si="26"/>
        <v>0,00000000</v>
      </c>
      <c r="AM86" s="353" t="str">
        <f t="shared" si="27"/>
        <v>0,00000000</v>
      </c>
      <c r="AN86" s="353" t="str">
        <f t="shared" si="28"/>
        <v>0,00000000</v>
      </c>
      <c r="AO86" s="218" t="s">
        <v>1073</v>
      </c>
      <c r="AP86" s="1014"/>
      <c r="AQ86" s="1014"/>
      <c r="AR86" s="571">
        <f t="shared" si="29"/>
        <v>0</v>
      </c>
      <c r="AS86" s="571">
        <f t="shared" si="30"/>
        <v>0</v>
      </c>
      <c r="AT86" s="571">
        <f t="shared" si="31"/>
        <v>0</v>
      </c>
      <c r="AU86" s="350" t="str">
        <f t="shared" si="32"/>
        <v>OCCC</v>
      </c>
      <c r="AV86" s="122"/>
      <c r="AX86" s="141"/>
    </row>
    <row r="87" spans="2:50" s="107" customFormat="1" ht="21" customHeight="1" outlineLevel="1" x14ac:dyDescent="0.25">
      <c r="B87" s="120"/>
      <c r="C87" s="686" t="s">
        <v>244</v>
      </c>
      <c r="D87" s="598"/>
      <c r="E87" s="187"/>
      <c r="F87" s="614" t="str">
        <f>IF(D87=0,"",IF(D87="l",'Factors emissió OCCC'!$F$32,))</f>
        <v/>
      </c>
      <c r="G87" s="614" t="str">
        <f>IF(D87=0,"",IF(D87="l",'Factors emissió OCCC'!$M$38,))</f>
        <v/>
      </c>
      <c r="H87" s="614" t="str">
        <f>IF(D87=0,"",IF(D87="l",'Factors emissió OCCC'!$O$38,))</f>
        <v/>
      </c>
      <c r="I87" s="353" t="str">
        <f t="shared" si="17"/>
        <v>0,00000000</v>
      </c>
      <c r="J87" s="353" t="str">
        <f t="shared" si="18"/>
        <v>0,00000000</v>
      </c>
      <c r="K87" s="353" t="str">
        <f t="shared" si="19"/>
        <v>0,00000000</v>
      </c>
      <c r="L87" s="218" t="s">
        <v>1073</v>
      </c>
      <c r="M87" s="598"/>
      <c r="N87" s="187"/>
      <c r="O87" s="614" t="str">
        <f>IF(M87=0,"",IF(M87="l",'Factors emissió OCCC'!$F$33,))</f>
        <v/>
      </c>
      <c r="P87" s="614" t="str">
        <f>IF(M87=0,"",IF(M87="l",'Factors emissió OCCC'!$M$39,))</f>
        <v/>
      </c>
      <c r="Q87" s="614" t="str">
        <f>IF(M87=0,"",IF(M87="l",'Factors emissió OCCC'!$O$39,))</f>
        <v/>
      </c>
      <c r="R87" s="353" t="str">
        <f t="shared" si="20"/>
        <v>0,00000000</v>
      </c>
      <c r="S87" s="353" t="str">
        <f t="shared" si="21"/>
        <v>0,00000000</v>
      </c>
      <c r="T87" s="353" t="str">
        <f t="shared" si="22"/>
        <v>0,00000000</v>
      </c>
      <c r="U87" s="218" t="s">
        <v>1073</v>
      </c>
      <c r="V87" s="598"/>
      <c r="W87" s="187"/>
      <c r="X87" s="614" t="str">
        <f>IF(V87=0,"",IF(V87="kg",'Factors emissió OCCC'!$D$34,'Factors emissió OCCC'!$F$34))</f>
        <v/>
      </c>
      <c r="Y87" s="189"/>
      <c r="Z87" s="189"/>
      <c r="AA87" s="353" t="str">
        <f t="shared" si="23"/>
        <v>0,00000000</v>
      </c>
      <c r="AB87" s="353" t="str">
        <f t="shared" si="24"/>
        <v>0,00000000</v>
      </c>
      <c r="AC87" s="353" t="str">
        <f t="shared" si="25"/>
        <v>0,00000000</v>
      </c>
      <c r="AD87" s="218" t="s">
        <v>1073</v>
      </c>
      <c r="AE87" s="1014"/>
      <c r="AF87" s="1014"/>
      <c r="AG87" s="598"/>
      <c r="AH87" s="187"/>
      <c r="AI87" s="685" t="str">
        <f>IF(AG87=0,"",IF(AG87="kg",'Factors emissió OCCC'!$D$35))</f>
        <v/>
      </c>
      <c r="AJ87" s="189"/>
      <c r="AK87" s="189"/>
      <c r="AL87" s="353" t="str">
        <f t="shared" si="26"/>
        <v>0,00000000</v>
      </c>
      <c r="AM87" s="353" t="str">
        <f t="shared" si="27"/>
        <v>0,00000000</v>
      </c>
      <c r="AN87" s="353" t="str">
        <f t="shared" si="28"/>
        <v>0,00000000</v>
      </c>
      <c r="AO87" s="218" t="s">
        <v>1073</v>
      </c>
      <c r="AP87" s="1014"/>
      <c r="AQ87" s="1014"/>
      <c r="AR87" s="571">
        <f t="shared" si="29"/>
        <v>0</v>
      </c>
      <c r="AS87" s="571">
        <f t="shared" si="30"/>
        <v>0</v>
      </c>
      <c r="AT87" s="571">
        <f t="shared" si="31"/>
        <v>0</v>
      </c>
      <c r="AU87" s="350" t="str">
        <f t="shared" si="32"/>
        <v>OCCC</v>
      </c>
      <c r="AV87" s="122"/>
      <c r="AX87" s="141"/>
    </row>
    <row r="88" spans="2:50" s="107" customFormat="1" ht="21" customHeight="1" outlineLevel="1" x14ac:dyDescent="0.25">
      <c r="B88" s="120"/>
      <c r="C88" s="686" t="s">
        <v>245</v>
      </c>
      <c r="D88" s="598"/>
      <c r="E88" s="187"/>
      <c r="F88" s="614" t="str">
        <f>IF(D88=0,"",IF(D88="l",'Factors emissió OCCC'!$F$32,))</f>
        <v/>
      </c>
      <c r="G88" s="614" t="str">
        <f>IF(D88=0,"",IF(D88="l",'Factors emissió OCCC'!$M$38,))</f>
        <v/>
      </c>
      <c r="H88" s="614" t="str">
        <f>IF(D88=0,"",IF(D88="l",'Factors emissió OCCC'!$O$38,))</f>
        <v/>
      </c>
      <c r="I88" s="353" t="str">
        <f t="shared" si="17"/>
        <v>0,00000000</v>
      </c>
      <c r="J88" s="353" t="str">
        <f t="shared" si="18"/>
        <v>0,00000000</v>
      </c>
      <c r="K88" s="353" t="str">
        <f t="shared" si="19"/>
        <v>0,00000000</v>
      </c>
      <c r="L88" s="218" t="s">
        <v>1073</v>
      </c>
      <c r="M88" s="598"/>
      <c r="N88" s="187"/>
      <c r="O88" s="614" t="str">
        <f>IF(M88=0,"",IF(M88="l",'Factors emissió OCCC'!$F$33,))</f>
        <v/>
      </c>
      <c r="P88" s="614" t="str">
        <f>IF(M88=0,"",IF(M88="l",'Factors emissió OCCC'!$M$39,))</f>
        <v/>
      </c>
      <c r="Q88" s="614" t="str">
        <f>IF(M88=0,"",IF(M88="l",'Factors emissió OCCC'!$O$39,))</f>
        <v/>
      </c>
      <c r="R88" s="353" t="str">
        <f t="shared" si="20"/>
        <v>0,00000000</v>
      </c>
      <c r="S88" s="353" t="str">
        <f t="shared" si="21"/>
        <v>0,00000000</v>
      </c>
      <c r="T88" s="353" t="str">
        <f t="shared" si="22"/>
        <v>0,00000000</v>
      </c>
      <c r="U88" s="218" t="s">
        <v>1073</v>
      </c>
      <c r="V88" s="598"/>
      <c r="W88" s="187"/>
      <c r="X88" s="614" t="str">
        <f>IF(V88=0,"",IF(V88="kg",'Factors emissió OCCC'!$D$34,'Factors emissió OCCC'!$F$34))</f>
        <v/>
      </c>
      <c r="Y88" s="189"/>
      <c r="Z88" s="189"/>
      <c r="AA88" s="353" t="str">
        <f t="shared" si="23"/>
        <v>0,00000000</v>
      </c>
      <c r="AB88" s="353" t="str">
        <f t="shared" si="24"/>
        <v>0,00000000</v>
      </c>
      <c r="AC88" s="353" t="str">
        <f t="shared" si="25"/>
        <v>0,00000000</v>
      </c>
      <c r="AD88" s="218" t="s">
        <v>1073</v>
      </c>
      <c r="AE88" s="1014"/>
      <c r="AF88" s="1014"/>
      <c r="AG88" s="598"/>
      <c r="AH88" s="187"/>
      <c r="AI88" s="685" t="str">
        <f>IF(AG88=0,"",IF(AG88="kg",'Factors emissió OCCC'!$D$35))</f>
        <v/>
      </c>
      <c r="AJ88" s="189"/>
      <c r="AK88" s="189"/>
      <c r="AL88" s="353" t="str">
        <f t="shared" si="26"/>
        <v>0,00000000</v>
      </c>
      <c r="AM88" s="353" t="str">
        <f t="shared" si="27"/>
        <v>0,00000000</v>
      </c>
      <c r="AN88" s="353" t="str">
        <f t="shared" si="28"/>
        <v>0,00000000</v>
      </c>
      <c r="AO88" s="218" t="s">
        <v>1073</v>
      </c>
      <c r="AP88" s="1014"/>
      <c r="AQ88" s="1014"/>
      <c r="AR88" s="571">
        <f t="shared" si="29"/>
        <v>0</v>
      </c>
      <c r="AS88" s="571">
        <f t="shared" si="30"/>
        <v>0</v>
      </c>
      <c r="AT88" s="571">
        <f t="shared" si="31"/>
        <v>0</v>
      </c>
      <c r="AU88" s="350" t="str">
        <f t="shared" si="32"/>
        <v>OCCC</v>
      </c>
      <c r="AV88" s="122"/>
      <c r="AX88" s="141"/>
    </row>
    <row r="89" spans="2:50" s="107" customFormat="1" ht="21" customHeight="1" outlineLevel="1" x14ac:dyDescent="0.25">
      <c r="B89" s="120"/>
      <c r="C89" s="686" t="s">
        <v>246</v>
      </c>
      <c r="D89" s="598"/>
      <c r="E89" s="187"/>
      <c r="F89" s="614" t="str">
        <f>IF(D89=0,"",IF(D89="l",'Factors emissió OCCC'!$F$32,))</f>
        <v/>
      </c>
      <c r="G89" s="614" t="str">
        <f>IF(D89=0,"",IF(D89="l",'Factors emissió OCCC'!$M$38,))</f>
        <v/>
      </c>
      <c r="H89" s="614" t="str">
        <f>IF(D89=0,"",IF(D89="l",'Factors emissió OCCC'!$O$38,))</f>
        <v/>
      </c>
      <c r="I89" s="353" t="str">
        <f t="shared" si="17"/>
        <v>0,00000000</v>
      </c>
      <c r="J89" s="353" t="str">
        <f t="shared" si="18"/>
        <v>0,00000000</v>
      </c>
      <c r="K89" s="353" t="str">
        <f t="shared" si="19"/>
        <v>0,00000000</v>
      </c>
      <c r="L89" s="218" t="s">
        <v>1073</v>
      </c>
      <c r="M89" s="598"/>
      <c r="N89" s="187"/>
      <c r="O89" s="614" t="str">
        <f>IF(M89=0,"",IF(M89="l",'Factors emissió OCCC'!$F$33,))</f>
        <v/>
      </c>
      <c r="P89" s="614" t="str">
        <f>IF(M89=0,"",IF(M89="l",'Factors emissió OCCC'!$M$39,))</f>
        <v/>
      </c>
      <c r="Q89" s="614" t="str">
        <f>IF(M89=0,"",IF(M89="l",'Factors emissió OCCC'!$O$39,))</f>
        <v/>
      </c>
      <c r="R89" s="353" t="str">
        <f t="shared" si="20"/>
        <v>0,00000000</v>
      </c>
      <c r="S89" s="353" t="str">
        <f t="shared" si="21"/>
        <v>0,00000000</v>
      </c>
      <c r="T89" s="353" t="str">
        <f t="shared" si="22"/>
        <v>0,00000000</v>
      </c>
      <c r="U89" s="218" t="s">
        <v>1073</v>
      </c>
      <c r="V89" s="598"/>
      <c r="W89" s="187"/>
      <c r="X89" s="614" t="str">
        <f>IF(V89=0,"",IF(V89="kg",'Factors emissió OCCC'!$D$34,'Factors emissió OCCC'!$F$34))</f>
        <v/>
      </c>
      <c r="Y89" s="189"/>
      <c r="Z89" s="189"/>
      <c r="AA89" s="353" t="str">
        <f t="shared" si="23"/>
        <v>0,00000000</v>
      </c>
      <c r="AB89" s="353" t="str">
        <f t="shared" si="24"/>
        <v>0,00000000</v>
      </c>
      <c r="AC89" s="353" t="str">
        <f t="shared" si="25"/>
        <v>0,00000000</v>
      </c>
      <c r="AD89" s="218" t="s">
        <v>1073</v>
      </c>
      <c r="AE89" s="1014"/>
      <c r="AF89" s="1014"/>
      <c r="AG89" s="598"/>
      <c r="AH89" s="187"/>
      <c r="AI89" s="685" t="str">
        <f>IF(AG89=0,"",IF(AG89="kg",'Factors emissió OCCC'!$D$35))</f>
        <v/>
      </c>
      <c r="AJ89" s="189"/>
      <c r="AK89" s="189"/>
      <c r="AL89" s="353" t="str">
        <f t="shared" si="26"/>
        <v>0,00000000</v>
      </c>
      <c r="AM89" s="353" t="str">
        <f t="shared" si="27"/>
        <v>0,00000000</v>
      </c>
      <c r="AN89" s="353" t="str">
        <f t="shared" si="28"/>
        <v>0,00000000</v>
      </c>
      <c r="AO89" s="218" t="s">
        <v>1073</v>
      </c>
      <c r="AP89" s="1014"/>
      <c r="AQ89" s="1014"/>
      <c r="AR89" s="571">
        <f t="shared" si="29"/>
        <v>0</v>
      </c>
      <c r="AS89" s="571">
        <f t="shared" si="30"/>
        <v>0</v>
      </c>
      <c r="AT89" s="571">
        <f t="shared" si="31"/>
        <v>0</v>
      </c>
      <c r="AU89" s="350" t="str">
        <f t="shared" si="32"/>
        <v>OCCC</v>
      </c>
      <c r="AV89" s="122"/>
      <c r="AX89" s="141"/>
    </row>
    <row r="90" spans="2:50" s="107" customFormat="1" ht="21" customHeight="1" outlineLevel="1" x14ac:dyDescent="0.25">
      <c r="B90" s="120"/>
      <c r="C90" s="686" t="s">
        <v>247</v>
      </c>
      <c r="D90" s="598"/>
      <c r="E90" s="187"/>
      <c r="F90" s="614" t="str">
        <f>IF(D90=0,"",IF(D90="l",'Factors emissió OCCC'!$F$32,))</f>
        <v/>
      </c>
      <c r="G90" s="614" t="str">
        <f>IF(D90=0,"",IF(D90="l",'Factors emissió OCCC'!$M$38,))</f>
        <v/>
      </c>
      <c r="H90" s="614" t="str">
        <f>IF(D90=0,"",IF(D90="l",'Factors emissió OCCC'!$O$38,))</f>
        <v/>
      </c>
      <c r="I90" s="353" t="str">
        <f t="shared" si="17"/>
        <v>0,00000000</v>
      </c>
      <c r="J90" s="353" t="str">
        <f t="shared" si="18"/>
        <v>0,00000000</v>
      </c>
      <c r="K90" s="353" t="str">
        <f t="shared" si="19"/>
        <v>0,00000000</v>
      </c>
      <c r="L90" s="218" t="s">
        <v>1073</v>
      </c>
      <c r="M90" s="598"/>
      <c r="N90" s="187"/>
      <c r="O90" s="614" t="str">
        <f>IF(M90=0,"",IF(M90="l",'Factors emissió OCCC'!$F$33,))</f>
        <v/>
      </c>
      <c r="P90" s="614" t="str">
        <f>IF(M90=0,"",IF(M90="l",'Factors emissió OCCC'!$M$39,))</f>
        <v/>
      </c>
      <c r="Q90" s="614" t="str">
        <f>IF(M90=0,"",IF(M90="l",'Factors emissió OCCC'!$O$39,))</f>
        <v/>
      </c>
      <c r="R90" s="353" t="str">
        <f t="shared" si="20"/>
        <v>0,00000000</v>
      </c>
      <c r="S90" s="353" t="str">
        <f t="shared" si="21"/>
        <v>0,00000000</v>
      </c>
      <c r="T90" s="353" t="str">
        <f t="shared" si="22"/>
        <v>0,00000000</v>
      </c>
      <c r="U90" s="218" t="s">
        <v>1073</v>
      </c>
      <c r="V90" s="598"/>
      <c r="W90" s="187"/>
      <c r="X90" s="614" t="str">
        <f>IF(V90=0,"",IF(V90="kg",'Factors emissió OCCC'!$D$34,'Factors emissió OCCC'!$F$34))</f>
        <v/>
      </c>
      <c r="Y90" s="189"/>
      <c r="Z90" s="189"/>
      <c r="AA90" s="353" t="str">
        <f t="shared" si="23"/>
        <v>0,00000000</v>
      </c>
      <c r="AB90" s="353" t="str">
        <f t="shared" si="24"/>
        <v>0,00000000</v>
      </c>
      <c r="AC90" s="353" t="str">
        <f t="shared" si="25"/>
        <v>0,00000000</v>
      </c>
      <c r="AD90" s="218" t="s">
        <v>1073</v>
      </c>
      <c r="AE90" s="1014"/>
      <c r="AF90" s="1014"/>
      <c r="AG90" s="598"/>
      <c r="AH90" s="187"/>
      <c r="AI90" s="685" t="str">
        <f>IF(AG90=0,"",IF(AG90="kg",'Factors emissió OCCC'!$D$35))</f>
        <v/>
      </c>
      <c r="AJ90" s="189"/>
      <c r="AK90" s="189"/>
      <c r="AL90" s="353" t="str">
        <f t="shared" si="26"/>
        <v>0,00000000</v>
      </c>
      <c r="AM90" s="353" t="str">
        <f t="shared" si="27"/>
        <v>0,00000000</v>
      </c>
      <c r="AN90" s="353" t="str">
        <f t="shared" si="28"/>
        <v>0,00000000</v>
      </c>
      <c r="AO90" s="218" t="s">
        <v>1073</v>
      </c>
      <c r="AP90" s="1014"/>
      <c r="AQ90" s="1014"/>
      <c r="AR90" s="571">
        <f t="shared" si="29"/>
        <v>0</v>
      </c>
      <c r="AS90" s="571">
        <f t="shared" si="30"/>
        <v>0</v>
      </c>
      <c r="AT90" s="571">
        <f t="shared" si="31"/>
        <v>0</v>
      </c>
      <c r="AU90" s="350" t="str">
        <f t="shared" si="32"/>
        <v>OCCC</v>
      </c>
      <c r="AV90" s="122"/>
      <c r="AX90" s="141"/>
    </row>
    <row r="91" spans="2:50" s="107" customFormat="1" ht="21" customHeight="1" outlineLevel="1" thickBot="1" x14ac:dyDescent="0.3">
      <c r="B91" s="120"/>
      <c r="C91" s="576" t="s">
        <v>248</v>
      </c>
      <c r="D91" s="188"/>
      <c r="E91" s="577"/>
      <c r="F91" s="615" t="str">
        <f>IF(D91=0,"",IF(D91="l",'Factors emissió OCCC'!$F$32,))</f>
        <v/>
      </c>
      <c r="G91" s="615" t="str">
        <f>IF(D91=0,"",IF(D91="l",'Factors emissió OCCC'!$M$38,))</f>
        <v/>
      </c>
      <c r="H91" s="615" t="str">
        <f>IF(D91=0,"",IF(D91="l",'Factors emissió OCCC'!$O$38,))</f>
        <v/>
      </c>
      <c r="I91" s="572" t="str">
        <f t="shared" si="17"/>
        <v>0,00000000</v>
      </c>
      <c r="J91" s="572" t="str">
        <f t="shared" si="18"/>
        <v>0,00000000</v>
      </c>
      <c r="K91" s="572" t="str">
        <f t="shared" si="19"/>
        <v>0,00000000</v>
      </c>
      <c r="L91" s="244" t="s">
        <v>1073</v>
      </c>
      <c r="M91" s="188"/>
      <c r="N91" s="577"/>
      <c r="O91" s="615" t="str">
        <f>IF(M91=0,"",IF(M91="l",'Factors emissió OCCC'!$F$33,))</f>
        <v/>
      </c>
      <c r="P91" s="615" t="str">
        <f>IF(M91=0,"",IF(M91="l",'Factors emissió OCCC'!$M$39,))</f>
        <v/>
      </c>
      <c r="Q91" s="615" t="str">
        <f>IF(M91=0,"",IF(M91="l",'Factors emissió OCCC'!$O$39,))</f>
        <v/>
      </c>
      <c r="R91" s="572" t="str">
        <f t="shared" si="20"/>
        <v>0,00000000</v>
      </c>
      <c r="S91" s="572" t="str">
        <f t="shared" si="21"/>
        <v>0,00000000</v>
      </c>
      <c r="T91" s="572" t="str">
        <f t="shared" si="22"/>
        <v>0,00000000</v>
      </c>
      <c r="U91" s="244" t="s">
        <v>1073</v>
      </c>
      <c r="V91" s="599"/>
      <c r="W91" s="415"/>
      <c r="X91" s="617" t="str">
        <f>IF(V91=0,"",IF(V91="kg",'Factors emissió OCCC'!$D$34,'Factors emissió OCCC'!$F$34))</f>
        <v/>
      </c>
      <c r="Y91" s="575"/>
      <c r="Z91" s="575"/>
      <c r="AA91" s="416" t="str">
        <f t="shared" si="23"/>
        <v>0,00000000</v>
      </c>
      <c r="AB91" s="416" t="str">
        <f t="shared" si="24"/>
        <v>0,00000000</v>
      </c>
      <c r="AC91" s="416" t="str">
        <f t="shared" si="25"/>
        <v>0,00000000</v>
      </c>
      <c r="AD91" s="227" t="s">
        <v>1073</v>
      </c>
      <c r="AE91" s="1015"/>
      <c r="AF91" s="1015"/>
      <c r="AG91" s="599"/>
      <c r="AH91" s="415"/>
      <c r="AI91" s="688" t="str">
        <f>IF(AG91=0,"",IF(AG91="kg",'Factors emissió OCCC'!$D$35))</f>
        <v/>
      </c>
      <c r="AJ91" s="575"/>
      <c r="AK91" s="575"/>
      <c r="AL91" s="416" t="str">
        <f t="shared" si="26"/>
        <v>0,00000000</v>
      </c>
      <c r="AM91" s="416" t="str">
        <f t="shared" si="27"/>
        <v>0,00000000</v>
      </c>
      <c r="AN91" s="416" t="str">
        <f t="shared" si="28"/>
        <v>0,00000000</v>
      </c>
      <c r="AO91" s="227" t="s">
        <v>1073</v>
      </c>
      <c r="AP91" s="1015"/>
      <c r="AQ91" s="1015"/>
      <c r="AR91" s="578">
        <f t="shared" si="29"/>
        <v>0</v>
      </c>
      <c r="AS91" s="578">
        <f t="shared" si="30"/>
        <v>0</v>
      </c>
      <c r="AT91" s="578">
        <f t="shared" si="31"/>
        <v>0</v>
      </c>
      <c r="AU91" s="351" t="str">
        <f t="shared" si="32"/>
        <v>OCCC</v>
      </c>
      <c r="AV91" s="122"/>
      <c r="AX91" s="141"/>
    </row>
    <row r="92" spans="2:50" s="107" customFormat="1" ht="30" customHeight="1" x14ac:dyDescent="0.25">
      <c r="B92" s="120"/>
      <c r="C92" s="1520" t="s">
        <v>249</v>
      </c>
      <c r="D92" s="1521"/>
      <c r="E92" s="1521"/>
      <c r="F92" s="1521"/>
      <c r="G92" s="1521"/>
      <c r="H92" s="1521"/>
      <c r="I92" s="1521"/>
      <c r="J92" s="1521"/>
      <c r="K92" s="1521"/>
      <c r="L92" s="1521"/>
      <c r="M92" s="1521"/>
      <c r="N92" s="1521"/>
      <c r="O92" s="1521"/>
      <c r="P92" s="1521"/>
      <c r="Q92" s="1521"/>
      <c r="R92" s="1521"/>
      <c r="S92" s="1521"/>
      <c r="T92" s="1521"/>
      <c r="U92" s="1522"/>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122"/>
      <c r="AX92" s="141"/>
    </row>
    <row r="93" spans="2:50" s="107" customFormat="1" ht="18.899999999999999" customHeight="1" x14ac:dyDescent="0.25">
      <c r="B93" s="120"/>
      <c r="C93" s="1523" t="s">
        <v>97</v>
      </c>
      <c r="D93" s="1475"/>
      <c r="E93" s="1475"/>
      <c r="F93" s="1475"/>
      <c r="G93" s="1475"/>
      <c r="H93" s="1524" t="s">
        <v>197</v>
      </c>
      <c r="I93" s="1524"/>
      <c r="J93" s="1524"/>
      <c r="K93" s="1524"/>
      <c r="L93" s="1524"/>
      <c r="M93" s="1524" t="s">
        <v>250</v>
      </c>
      <c r="N93" s="1524"/>
      <c r="O93" s="1524"/>
      <c r="P93" s="1524" t="s">
        <v>1464</v>
      </c>
      <c r="Q93" s="1524"/>
      <c r="R93" s="1475" t="s">
        <v>1270</v>
      </c>
      <c r="S93" s="1475"/>
      <c r="T93" s="1475"/>
      <c r="U93" s="185" t="s">
        <v>25</v>
      </c>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122"/>
      <c r="AX93" s="141"/>
    </row>
    <row r="94" spans="2:50" s="107" customFormat="1" ht="18.899999999999999" customHeight="1" x14ac:dyDescent="0.25">
      <c r="B94" s="120"/>
      <c r="C94" s="1523"/>
      <c r="D94" s="1475"/>
      <c r="E94" s="1475"/>
      <c r="F94" s="1475"/>
      <c r="G94" s="1475"/>
      <c r="H94" s="1524"/>
      <c r="I94" s="1524"/>
      <c r="J94" s="1524"/>
      <c r="K94" s="1524"/>
      <c r="L94" s="1524"/>
      <c r="M94" s="1524"/>
      <c r="N94" s="1524"/>
      <c r="O94" s="1524"/>
      <c r="P94" s="1524"/>
      <c r="Q94" s="1524"/>
      <c r="R94" s="1475"/>
      <c r="S94" s="1475"/>
      <c r="T94" s="1475"/>
      <c r="U94" s="1476" t="s">
        <v>972</v>
      </c>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122"/>
      <c r="AX94" s="141"/>
    </row>
    <row r="95" spans="2:50" s="182" customFormat="1" ht="18.899999999999999" customHeight="1" x14ac:dyDescent="0.25">
      <c r="B95" s="164"/>
      <c r="C95" s="1523"/>
      <c r="D95" s="1475"/>
      <c r="E95" s="1475"/>
      <c r="F95" s="1475"/>
      <c r="G95" s="1475"/>
      <c r="H95" s="1524"/>
      <c r="I95" s="1524"/>
      <c r="J95" s="1524"/>
      <c r="K95" s="1524"/>
      <c r="L95" s="1524"/>
      <c r="M95" s="1524"/>
      <c r="N95" s="1524"/>
      <c r="O95" s="1524"/>
      <c r="P95" s="1524"/>
      <c r="Q95" s="1524"/>
      <c r="R95" s="1475"/>
      <c r="S95" s="1475"/>
      <c r="T95" s="1475"/>
      <c r="U95" s="1476"/>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186"/>
      <c r="AX95" s="1525"/>
    </row>
    <row r="96" spans="2:50" s="107" customFormat="1" ht="21" customHeight="1" x14ac:dyDescent="0.25">
      <c r="B96" s="120"/>
      <c r="C96" s="1514"/>
      <c r="D96" s="1515"/>
      <c r="E96" s="1515"/>
      <c r="F96" s="1515"/>
      <c r="G96" s="1515"/>
      <c r="H96" s="1516" t="s">
        <v>205</v>
      </c>
      <c r="I96" s="1516"/>
      <c r="J96" s="1516"/>
      <c r="K96" s="1516"/>
      <c r="L96" s="1516"/>
      <c r="M96" s="1517"/>
      <c r="N96" s="1517"/>
      <c r="O96" s="1517"/>
      <c r="P96" s="1516"/>
      <c r="Q96" s="1516"/>
      <c r="R96" s="1518" t="str">
        <f>IF(C96="","",IF(C96=$BC$1,'Factors emissió OCCC'!$D$37,IF(C96=$BC$2,'Factors emissió OCCC'!$D$38)))</f>
        <v/>
      </c>
      <c r="S96" s="1518"/>
      <c r="T96" s="1518"/>
      <c r="U96" s="121" t="str">
        <f>IF(M96="","0,00000000",(M96*P96*R96)/1000)</f>
        <v>0,00000000</v>
      </c>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122"/>
      <c r="AX96" s="1525"/>
    </row>
    <row r="97" spans="2:50" s="107" customFormat="1" ht="21" customHeight="1" x14ac:dyDescent="0.25">
      <c r="B97" s="120"/>
      <c r="C97" s="1514"/>
      <c r="D97" s="1515"/>
      <c r="E97" s="1515"/>
      <c r="F97" s="1515"/>
      <c r="G97" s="1515"/>
      <c r="H97" s="1516" t="s">
        <v>205</v>
      </c>
      <c r="I97" s="1516"/>
      <c r="J97" s="1516"/>
      <c r="K97" s="1516"/>
      <c r="L97" s="1516"/>
      <c r="M97" s="1517"/>
      <c r="N97" s="1517"/>
      <c r="O97" s="1517"/>
      <c r="P97" s="1516"/>
      <c r="Q97" s="1516"/>
      <c r="R97" s="1518" t="str">
        <f>IF(C97="","",IF(C97=$BC$1,'Factors emissió OCCC'!$D$37,IF(C97=$BC$2,'Factors emissió OCCC'!$D$38)))</f>
        <v/>
      </c>
      <c r="S97" s="1518"/>
      <c r="T97" s="1518"/>
      <c r="U97" s="121" t="str">
        <f t="shared" ref="U97:U115" si="33">IF(M97="","0,00000000",(M97*P97*R97)/1000)</f>
        <v>0,00000000</v>
      </c>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122"/>
      <c r="AX97" s="10"/>
    </row>
    <row r="98" spans="2:50" s="107" customFormat="1" ht="21" customHeight="1" x14ac:dyDescent="0.25">
      <c r="B98" s="120"/>
      <c r="C98" s="1514"/>
      <c r="D98" s="1515"/>
      <c r="E98" s="1515"/>
      <c r="F98" s="1515"/>
      <c r="G98" s="1515"/>
      <c r="H98" s="1516" t="s">
        <v>205</v>
      </c>
      <c r="I98" s="1516"/>
      <c r="J98" s="1516"/>
      <c r="K98" s="1516"/>
      <c r="L98" s="1516"/>
      <c r="M98" s="1517"/>
      <c r="N98" s="1517"/>
      <c r="O98" s="1517"/>
      <c r="P98" s="1516"/>
      <c r="Q98" s="1516"/>
      <c r="R98" s="1518" t="str">
        <f>IF(C98="","",IF(C98=$BC$1,'Factors emissió OCCC'!$D$37,IF(C98=$BC$2,'Factors emissió OCCC'!$D$38)))</f>
        <v/>
      </c>
      <c r="S98" s="1518"/>
      <c r="T98" s="1518"/>
      <c r="U98" s="121" t="str">
        <f t="shared" si="33"/>
        <v>0,00000000</v>
      </c>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122"/>
      <c r="AX98" s="10"/>
    </row>
    <row r="99" spans="2:50" s="107" customFormat="1" ht="21" customHeight="1" x14ac:dyDescent="0.25">
      <c r="B99" s="120"/>
      <c r="C99" s="1514"/>
      <c r="D99" s="1515"/>
      <c r="E99" s="1515"/>
      <c r="F99" s="1515"/>
      <c r="G99" s="1515"/>
      <c r="H99" s="1516" t="s">
        <v>205</v>
      </c>
      <c r="I99" s="1516"/>
      <c r="J99" s="1516"/>
      <c r="K99" s="1516"/>
      <c r="L99" s="1516"/>
      <c r="M99" s="1517"/>
      <c r="N99" s="1517"/>
      <c r="O99" s="1517"/>
      <c r="P99" s="1516"/>
      <c r="Q99" s="1516"/>
      <c r="R99" s="1518" t="str">
        <f>IF(C99="","",IF(C99=$BC$1,'Factors emissió OCCC'!$D$37,IF(C99=$BC$2,'Factors emissió OCCC'!$D$38)))</f>
        <v/>
      </c>
      <c r="S99" s="1518"/>
      <c r="T99" s="1518"/>
      <c r="U99" s="121" t="str">
        <f t="shared" si="33"/>
        <v>0,00000000</v>
      </c>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122"/>
      <c r="AX99" s="141"/>
    </row>
    <row r="100" spans="2:50" s="107" customFormat="1" ht="21" customHeight="1" x14ac:dyDescent="0.25">
      <c r="B100" s="120"/>
      <c r="C100" s="1514"/>
      <c r="D100" s="1515"/>
      <c r="E100" s="1515"/>
      <c r="F100" s="1515"/>
      <c r="G100" s="1515"/>
      <c r="H100" s="1516" t="s">
        <v>205</v>
      </c>
      <c r="I100" s="1516"/>
      <c r="J100" s="1516"/>
      <c r="K100" s="1516"/>
      <c r="L100" s="1516"/>
      <c r="M100" s="1517"/>
      <c r="N100" s="1517"/>
      <c r="O100" s="1517"/>
      <c r="P100" s="1516"/>
      <c r="Q100" s="1516"/>
      <c r="R100" s="1518" t="str">
        <f>IF(C100="","",IF(C100=$BC$1,'Factors emissió OCCC'!$D$37,IF(C100=$BC$2,'Factors emissió OCCC'!$D$38)))</f>
        <v/>
      </c>
      <c r="S100" s="1518"/>
      <c r="T100" s="1518"/>
      <c r="U100" s="121" t="str">
        <f t="shared" si="33"/>
        <v>0,00000000</v>
      </c>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122"/>
      <c r="AX100" s="141"/>
    </row>
    <row r="101" spans="2:50" s="107" customFormat="1" ht="21" customHeight="1" x14ac:dyDescent="0.25">
      <c r="B101" s="120"/>
      <c r="C101" s="1514"/>
      <c r="D101" s="1515"/>
      <c r="E101" s="1515"/>
      <c r="F101" s="1515"/>
      <c r="G101" s="1515"/>
      <c r="H101" s="1516" t="s">
        <v>205</v>
      </c>
      <c r="I101" s="1516"/>
      <c r="J101" s="1516"/>
      <c r="K101" s="1516"/>
      <c r="L101" s="1516"/>
      <c r="M101" s="1517"/>
      <c r="N101" s="1517"/>
      <c r="O101" s="1517"/>
      <c r="P101" s="1516"/>
      <c r="Q101" s="1516"/>
      <c r="R101" s="1518" t="str">
        <f>IF(C101="","",IF(C101=$BC$1,'Factors emissió OCCC'!$D$37,IF(C101=$BC$2,'Factors emissió OCCC'!$D$38)))</f>
        <v/>
      </c>
      <c r="S101" s="1518"/>
      <c r="T101" s="1518"/>
      <c r="U101" s="121" t="str">
        <f t="shared" si="33"/>
        <v>0,00000000</v>
      </c>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122"/>
      <c r="AX101" s="141"/>
    </row>
    <row r="102" spans="2:50" s="107" customFormat="1" ht="21" customHeight="1" outlineLevel="1" x14ac:dyDescent="0.25">
      <c r="B102" s="120"/>
      <c r="C102" s="1514"/>
      <c r="D102" s="1515"/>
      <c r="E102" s="1515"/>
      <c r="F102" s="1515"/>
      <c r="G102" s="1515"/>
      <c r="H102" s="1516" t="s">
        <v>205</v>
      </c>
      <c r="I102" s="1516"/>
      <c r="J102" s="1516"/>
      <c r="K102" s="1516"/>
      <c r="L102" s="1516"/>
      <c r="M102" s="1517"/>
      <c r="N102" s="1517"/>
      <c r="O102" s="1517"/>
      <c r="P102" s="1516"/>
      <c r="Q102" s="1516"/>
      <c r="R102" s="1518" t="str">
        <f>IF(C102="","",IF(C102=$BC$1,'Factors emissió OCCC'!$D$37,IF(C102=$BC$2,'Factors emissió OCCC'!$D$38)))</f>
        <v/>
      </c>
      <c r="S102" s="1518"/>
      <c r="T102" s="1518"/>
      <c r="U102" s="121" t="str">
        <f t="shared" si="33"/>
        <v>0,00000000</v>
      </c>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122"/>
      <c r="AX102" s="141"/>
    </row>
    <row r="103" spans="2:50" s="107" customFormat="1" ht="21" customHeight="1" outlineLevel="1" x14ac:dyDescent="0.25">
      <c r="B103" s="120"/>
      <c r="C103" s="1514"/>
      <c r="D103" s="1515"/>
      <c r="E103" s="1515"/>
      <c r="F103" s="1515"/>
      <c r="G103" s="1515"/>
      <c r="H103" s="1516" t="s">
        <v>205</v>
      </c>
      <c r="I103" s="1516"/>
      <c r="J103" s="1516"/>
      <c r="K103" s="1516"/>
      <c r="L103" s="1516"/>
      <c r="M103" s="1517"/>
      <c r="N103" s="1517"/>
      <c r="O103" s="1517"/>
      <c r="P103" s="1516"/>
      <c r="Q103" s="1516"/>
      <c r="R103" s="1518" t="str">
        <f>IF(C103="","",IF(C103=$BC$1,'Factors emissió OCCC'!$D$37,IF(C103=$BC$2,'Factors emissió OCCC'!$D$38)))</f>
        <v/>
      </c>
      <c r="S103" s="1518"/>
      <c r="T103" s="1518"/>
      <c r="U103" s="121" t="str">
        <f t="shared" si="33"/>
        <v>0,00000000</v>
      </c>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122"/>
      <c r="AX103" s="141"/>
    </row>
    <row r="104" spans="2:50" s="107" customFormat="1" ht="21" customHeight="1" outlineLevel="1" x14ac:dyDescent="0.25">
      <c r="B104" s="120"/>
      <c r="C104" s="1514"/>
      <c r="D104" s="1515"/>
      <c r="E104" s="1515"/>
      <c r="F104" s="1515"/>
      <c r="G104" s="1515"/>
      <c r="H104" s="1516" t="s">
        <v>205</v>
      </c>
      <c r="I104" s="1516"/>
      <c r="J104" s="1516"/>
      <c r="K104" s="1516"/>
      <c r="L104" s="1516"/>
      <c r="M104" s="1517"/>
      <c r="N104" s="1517"/>
      <c r="O104" s="1517"/>
      <c r="P104" s="1516"/>
      <c r="Q104" s="1516"/>
      <c r="R104" s="1518" t="str">
        <f>IF(C104="","",IF(C104=$BC$1,'Factors emissió OCCC'!$D$37,IF(C104=$BC$2,'Factors emissió OCCC'!$D$38)))</f>
        <v/>
      </c>
      <c r="S104" s="1518"/>
      <c r="T104" s="1518"/>
      <c r="U104" s="121" t="str">
        <f t="shared" si="33"/>
        <v>0,00000000</v>
      </c>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122"/>
      <c r="AX104" s="141"/>
    </row>
    <row r="105" spans="2:50" s="107" customFormat="1" ht="21" customHeight="1" outlineLevel="1" x14ac:dyDescent="0.25">
      <c r="B105" s="120"/>
      <c r="C105" s="1514"/>
      <c r="D105" s="1515"/>
      <c r="E105" s="1515"/>
      <c r="F105" s="1515"/>
      <c r="G105" s="1515"/>
      <c r="H105" s="1516" t="s">
        <v>205</v>
      </c>
      <c r="I105" s="1516"/>
      <c r="J105" s="1516"/>
      <c r="K105" s="1516"/>
      <c r="L105" s="1516"/>
      <c r="M105" s="1517"/>
      <c r="N105" s="1517"/>
      <c r="O105" s="1517"/>
      <c r="P105" s="1516"/>
      <c r="Q105" s="1516"/>
      <c r="R105" s="1518" t="str">
        <f>IF(C105="","",IF(C105=$BC$1,'Factors emissió OCCC'!$D$37,IF(C105=$BC$2,'Factors emissió OCCC'!$D$38)))</f>
        <v/>
      </c>
      <c r="S105" s="1518"/>
      <c r="T105" s="1518"/>
      <c r="U105" s="121" t="str">
        <f t="shared" si="33"/>
        <v>0,00000000</v>
      </c>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c r="AS105" s="243"/>
      <c r="AT105" s="243"/>
      <c r="AU105" s="243"/>
      <c r="AV105" s="122"/>
      <c r="AX105" s="141"/>
    </row>
    <row r="106" spans="2:50" s="107" customFormat="1" ht="21" customHeight="1" outlineLevel="1" x14ac:dyDescent="0.25">
      <c r="B106" s="120"/>
      <c r="C106" s="1514"/>
      <c r="D106" s="1515"/>
      <c r="E106" s="1515"/>
      <c r="F106" s="1515"/>
      <c r="G106" s="1515"/>
      <c r="H106" s="1516" t="s">
        <v>205</v>
      </c>
      <c r="I106" s="1516"/>
      <c r="J106" s="1516"/>
      <c r="K106" s="1516"/>
      <c r="L106" s="1516"/>
      <c r="M106" s="1517"/>
      <c r="N106" s="1517"/>
      <c r="O106" s="1517"/>
      <c r="P106" s="1516"/>
      <c r="Q106" s="1516"/>
      <c r="R106" s="1518" t="str">
        <f>IF(C106="","",IF(C106=$BC$1,'Factors emissió OCCC'!$D$37,IF(C106=$BC$2,'Factors emissió OCCC'!$D$38)))</f>
        <v/>
      </c>
      <c r="S106" s="1518"/>
      <c r="T106" s="1518"/>
      <c r="U106" s="121" t="str">
        <f t="shared" si="33"/>
        <v>0,00000000</v>
      </c>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122"/>
      <c r="AX106" s="141"/>
    </row>
    <row r="107" spans="2:50" s="107" customFormat="1" ht="21" customHeight="1" outlineLevel="1" x14ac:dyDescent="0.25">
      <c r="B107" s="120"/>
      <c r="C107" s="1514"/>
      <c r="D107" s="1515"/>
      <c r="E107" s="1515"/>
      <c r="F107" s="1515"/>
      <c r="G107" s="1515"/>
      <c r="H107" s="1516" t="s">
        <v>205</v>
      </c>
      <c r="I107" s="1516"/>
      <c r="J107" s="1516"/>
      <c r="K107" s="1516"/>
      <c r="L107" s="1516"/>
      <c r="M107" s="1517"/>
      <c r="N107" s="1517"/>
      <c r="O107" s="1517"/>
      <c r="P107" s="1516"/>
      <c r="Q107" s="1516"/>
      <c r="R107" s="1518" t="str">
        <f>IF(C107="","",IF(C107=$BC$1,'Factors emissió OCCC'!$D$37,IF(C107=$BC$2,'Factors emissió OCCC'!$D$38)))</f>
        <v/>
      </c>
      <c r="S107" s="1518"/>
      <c r="T107" s="1518"/>
      <c r="U107" s="121" t="str">
        <f t="shared" si="33"/>
        <v>0,00000000</v>
      </c>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122"/>
      <c r="AX107" s="141"/>
    </row>
    <row r="108" spans="2:50" s="107" customFormat="1" ht="21" customHeight="1" outlineLevel="1" x14ac:dyDescent="0.25">
      <c r="B108" s="120"/>
      <c r="C108" s="1514"/>
      <c r="D108" s="1515"/>
      <c r="E108" s="1515"/>
      <c r="F108" s="1515"/>
      <c r="G108" s="1515"/>
      <c r="H108" s="1516" t="s">
        <v>205</v>
      </c>
      <c r="I108" s="1516"/>
      <c r="J108" s="1516"/>
      <c r="K108" s="1516"/>
      <c r="L108" s="1516"/>
      <c r="M108" s="1517"/>
      <c r="N108" s="1517"/>
      <c r="O108" s="1517"/>
      <c r="P108" s="1516"/>
      <c r="Q108" s="1516"/>
      <c r="R108" s="1518" t="str">
        <f>IF(C108="","",IF(C108=$BC$1,'Factors emissió OCCC'!$D$37,IF(C108=$BC$2,'Factors emissió OCCC'!$D$38)))</f>
        <v/>
      </c>
      <c r="S108" s="1518"/>
      <c r="T108" s="1518"/>
      <c r="U108" s="121" t="str">
        <f t="shared" si="33"/>
        <v>0,00000000</v>
      </c>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122"/>
      <c r="AX108" s="141"/>
    </row>
    <row r="109" spans="2:50" s="107" customFormat="1" ht="21" customHeight="1" outlineLevel="1" x14ac:dyDescent="0.25">
      <c r="B109" s="120"/>
      <c r="C109" s="1514"/>
      <c r="D109" s="1515"/>
      <c r="E109" s="1515"/>
      <c r="F109" s="1515"/>
      <c r="G109" s="1515"/>
      <c r="H109" s="1516" t="s">
        <v>205</v>
      </c>
      <c r="I109" s="1516"/>
      <c r="J109" s="1516"/>
      <c r="K109" s="1516"/>
      <c r="L109" s="1516"/>
      <c r="M109" s="1517"/>
      <c r="N109" s="1517"/>
      <c r="O109" s="1517"/>
      <c r="P109" s="1516"/>
      <c r="Q109" s="1516"/>
      <c r="R109" s="1518" t="str">
        <f>IF(C109="","",IF(C109=$BC$1,'Factors emissió OCCC'!$D$37,IF(C109=$BC$2,'Factors emissió OCCC'!$D$38)))</f>
        <v/>
      </c>
      <c r="S109" s="1518"/>
      <c r="T109" s="1518"/>
      <c r="U109" s="121" t="str">
        <f t="shared" si="33"/>
        <v>0,00000000</v>
      </c>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122"/>
      <c r="AX109" s="141"/>
    </row>
    <row r="110" spans="2:50" s="107" customFormat="1" ht="21" customHeight="1" outlineLevel="1" x14ac:dyDescent="0.25">
      <c r="B110" s="120"/>
      <c r="C110" s="1514"/>
      <c r="D110" s="1515"/>
      <c r="E110" s="1515"/>
      <c r="F110" s="1515"/>
      <c r="G110" s="1515"/>
      <c r="H110" s="1516" t="s">
        <v>205</v>
      </c>
      <c r="I110" s="1516"/>
      <c r="J110" s="1516"/>
      <c r="K110" s="1516"/>
      <c r="L110" s="1516"/>
      <c r="M110" s="1517"/>
      <c r="N110" s="1517"/>
      <c r="O110" s="1517"/>
      <c r="P110" s="1516"/>
      <c r="Q110" s="1516"/>
      <c r="R110" s="1518" t="str">
        <f>IF(C110="","",IF(C110=$BC$1,'Factors emissió OCCC'!$D$37,IF(C110=$BC$2,'Factors emissió OCCC'!$D$38)))</f>
        <v/>
      </c>
      <c r="S110" s="1518"/>
      <c r="T110" s="1518"/>
      <c r="U110" s="121" t="str">
        <f t="shared" si="33"/>
        <v>0,00000000</v>
      </c>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122"/>
      <c r="AX110" s="141"/>
    </row>
    <row r="111" spans="2:50" s="107" customFormat="1" ht="21" customHeight="1" outlineLevel="1" x14ac:dyDescent="0.25">
      <c r="B111" s="120"/>
      <c r="C111" s="1514"/>
      <c r="D111" s="1515"/>
      <c r="E111" s="1515"/>
      <c r="F111" s="1515"/>
      <c r="G111" s="1515"/>
      <c r="H111" s="1516" t="s">
        <v>205</v>
      </c>
      <c r="I111" s="1516"/>
      <c r="J111" s="1516"/>
      <c r="K111" s="1516"/>
      <c r="L111" s="1516"/>
      <c r="M111" s="1517"/>
      <c r="N111" s="1517"/>
      <c r="O111" s="1517"/>
      <c r="P111" s="1516"/>
      <c r="Q111" s="1516"/>
      <c r="R111" s="1518" t="str">
        <f>IF(C111="","",IF(C111=$BC$1,'Factors emissió OCCC'!$D$37,IF(C111=$BC$2,'Factors emissió OCCC'!$D$38)))</f>
        <v/>
      </c>
      <c r="S111" s="1518"/>
      <c r="T111" s="1518"/>
      <c r="U111" s="121" t="str">
        <f t="shared" si="33"/>
        <v>0,00000000</v>
      </c>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122"/>
      <c r="AX111" s="141"/>
    </row>
    <row r="112" spans="2:50" s="107" customFormat="1" ht="21" customHeight="1" outlineLevel="1" x14ac:dyDescent="0.25">
      <c r="B112" s="120"/>
      <c r="C112" s="1514"/>
      <c r="D112" s="1515"/>
      <c r="E112" s="1515"/>
      <c r="F112" s="1515"/>
      <c r="G112" s="1515"/>
      <c r="H112" s="1516" t="s">
        <v>205</v>
      </c>
      <c r="I112" s="1516"/>
      <c r="J112" s="1516"/>
      <c r="K112" s="1516"/>
      <c r="L112" s="1516"/>
      <c r="M112" s="1517"/>
      <c r="N112" s="1517"/>
      <c r="O112" s="1517"/>
      <c r="P112" s="1516"/>
      <c r="Q112" s="1516"/>
      <c r="R112" s="1518" t="str">
        <f>IF(C112="","",IF(C112=$BC$1,'Factors emissió OCCC'!$D$37,IF(C112=$BC$2,'Factors emissió OCCC'!$D$38)))</f>
        <v/>
      </c>
      <c r="S112" s="1518"/>
      <c r="T112" s="1518"/>
      <c r="U112" s="121" t="str">
        <f t="shared" si="33"/>
        <v>0,00000000</v>
      </c>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122"/>
      <c r="AX112" s="141"/>
    </row>
    <row r="113" spans="2:50" s="107" customFormat="1" ht="21" customHeight="1" outlineLevel="1" x14ac:dyDescent="0.25">
      <c r="B113" s="120"/>
      <c r="C113" s="1514"/>
      <c r="D113" s="1515"/>
      <c r="E113" s="1515"/>
      <c r="F113" s="1515"/>
      <c r="G113" s="1515"/>
      <c r="H113" s="1516" t="s">
        <v>205</v>
      </c>
      <c r="I113" s="1516"/>
      <c r="J113" s="1516"/>
      <c r="K113" s="1516"/>
      <c r="L113" s="1516"/>
      <c r="M113" s="1517"/>
      <c r="N113" s="1517"/>
      <c r="O113" s="1517"/>
      <c r="P113" s="1516"/>
      <c r="Q113" s="1516"/>
      <c r="R113" s="1518" t="str">
        <f>IF(C113="","",IF(C113=$BC$1,'Factors emissió OCCC'!$D$37,IF(C113=$BC$2,'Factors emissió OCCC'!$D$38)))</f>
        <v/>
      </c>
      <c r="S113" s="1518"/>
      <c r="T113" s="1518"/>
      <c r="U113" s="121" t="str">
        <f t="shared" si="33"/>
        <v>0,00000000</v>
      </c>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122"/>
      <c r="AX113" s="141"/>
    </row>
    <row r="114" spans="2:50" s="107" customFormat="1" ht="21" customHeight="1" outlineLevel="1" x14ac:dyDescent="0.25">
      <c r="B114" s="120"/>
      <c r="C114" s="1514"/>
      <c r="D114" s="1515"/>
      <c r="E114" s="1515"/>
      <c r="F114" s="1515"/>
      <c r="G114" s="1515"/>
      <c r="H114" s="1516" t="s">
        <v>205</v>
      </c>
      <c r="I114" s="1516"/>
      <c r="J114" s="1516"/>
      <c r="K114" s="1516"/>
      <c r="L114" s="1516"/>
      <c r="M114" s="1517"/>
      <c r="N114" s="1517"/>
      <c r="O114" s="1517"/>
      <c r="P114" s="1516"/>
      <c r="Q114" s="1516"/>
      <c r="R114" s="1518" t="str">
        <f>IF(C114="","",IF(C114=$BC$1,'Factors emissió OCCC'!$D$37,IF(C114=$BC$2,'Factors emissió OCCC'!$D$38)))</f>
        <v/>
      </c>
      <c r="S114" s="1518"/>
      <c r="T114" s="1518"/>
      <c r="U114" s="121" t="str">
        <f t="shared" si="33"/>
        <v>0,00000000</v>
      </c>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c r="AS114" s="243"/>
      <c r="AT114" s="243"/>
      <c r="AU114" s="243"/>
      <c r="AV114" s="122"/>
      <c r="AX114" s="141"/>
    </row>
    <row r="115" spans="2:50" s="107" customFormat="1" ht="21" customHeight="1" outlineLevel="1" thickBot="1" x14ac:dyDescent="0.3">
      <c r="B115" s="120"/>
      <c r="C115" s="1507"/>
      <c r="D115" s="1508"/>
      <c r="E115" s="1508"/>
      <c r="F115" s="1508"/>
      <c r="G115" s="1508"/>
      <c r="H115" s="1509" t="s">
        <v>205</v>
      </c>
      <c r="I115" s="1509"/>
      <c r="J115" s="1509"/>
      <c r="K115" s="1509"/>
      <c r="L115" s="1509"/>
      <c r="M115" s="1510"/>
      <c r="N115" s="1510"/>
      <c r="O115" s="1510"/>
      <c r="P115" s="1509"/>
      <c r="Q115" s="1509"/>
      <c r="R115" s="1511" t="str">
        <f>IF(C115="","",IF(C115=$BC$1,'Factors emissió OCCC'!$D$37,IF(C115=$BC$2,'Factors emissió OCCC'!$D$38)))</f>
        <v/>
      </c>
      <c r="S115" s="1511"/>
      <c r="T115" s="1511"/>
      <c r="U115" s="149" t="str">
        <f t="shared" si="33"/>
        <v>0,00000000</v>
      </c>
      <c r="V115" s="243"/>
      <c r="W115" s="243"/>
      <c r="X115" s="243"/>
      <c r="Y115" s="243"/>
      <c r="Z115" s="243"/>
      <c r="AA115" s="243"/>
      <c r="AB115" s="243"/>
      <c r="AC115" s="243"/>
      <c r="AD115" s="243"/>
      <c r="AE115" s="243"/>
      <c r="AF115" s="243"/>
      <c r="AG115" s="243"/>
      <c r="AH115" s="243"/>
      <c r="AI115" s="243"/>
      <c r="AJ115" s="243"/>
      <c r="AK115" s="243"/>
      <c r="AL115" s="243"/>
      <c r="AM115" s="243"/>
      <c r="AN115" s="243"/>
      <c r="AO115" s="243"/>
      <c r="AP115" s="243"/>
      <c r="AQ115" s="243"/>
      <c r="AR115" s="243"/>
      <c r="AS115" s="243"/>
      <c r="AT115" s="243"/>
      <c r="AU115" s="243"/>
      <c r="AV115" s="122"/>
      <c r="AX115" s="141"/>
    </row>
    <row r="116" spans="2:50" s="107" customFormat="1" ht="13.5" customHeight="1" x14ac:dyDescent="0.25">
      <c r="B116" s="124"/>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6"/>
      <c r="AX116" s="151"/>
    </row>
    <row r="117" spans="2:50" s="107" customFormat="1" ht="16.5" customHeight="1" thickBot="1" x14ac:dyDescent="0.3">
      <c r="AX117" s="108"/>
    </row>
    <row r="118" spans="2:50" s="108" customFormat="1" ht="24.9" customHeight="1" thickBot="1" x14ac:dyDescent="0.3">
      <c r="C118" s="1512" t="s">
        <v>1476</v>
      </c>
      <c r="D118" s="1513"/>
      <c r="E118" s="1513"/>
      <c r="F118" s="1513"/>
      <c r="G118" s="1513"/>
      <c r="H118" s="1513"/>
      <c r="I118" s="1513"/>
      <c r="J118" s="1513"/>
      <c r="K118" s="1513"/>
      <c r="L118" s="1513"/>
      <c r="M118" s="1513"/>
      <c r="N118" s="1513"/>
      <c r="O118" s="1513"/>
      <c r="P118" s="1513"/>
      <c r="Q118" s="1513"/>
      <c r="R118" s="1513"/>
      <c r="S118" s="1513"/>
      <c r="T118" s="1513"/>
      <c r="U118" s="1513"/>
      <c r="V118" s="1513"/>
      <c r="W118" s="1513"/>
      <c r="X118" s="1513"/>
      <c r="Y118" s="1513"/>
      <c r="Z118" s="1513"/>
      <c r="AA118" s="1513"/>
      <c r="AB118" s="1513"/>
      <c r="AC118" s="1513"/>
      <c r="AD118" s="1513"/>
      <c r="AE118" s="1513"/>
      <c r="AF118" s="1513"/>
      <c r="AG118" s="1513"/>
      <c r="AH118" s="1513"/>
      <c r="AI118" s="1513"/>
      <c r="AJ118" s="1513"/>
      <c r="AK118" s="1513"/>
      <c r="AL118" s="1513"/>
      <c r="AM118" s="1513"/>
      <c r="AN118" s="1513"/>
      <c r="AO118" s="1513"/>
      <c r="AP118" s="1513"/>
      <c r="AQ118" s="1513"/>
      <c r="AR118" s="579">
        <f>SUM(AR72:AR91)+SUM(U96:U115)</f>
        <v>0</v>
      </c>
      <c r="AS118" s="580">
        <f>SUM(AS72:AS91)</f>
        <v>0</v>
      </c>
      <c r="AT118" s="581">
        <f>SUM(AT72:AT91)</f>
        <v>0</v>
      </c>
      <c r="AU118" s="107"/>
      <c r="AV118" s="107"/>
    </row>
    <row r="119" spans="2:50" s="107" customFormat="1" x14ac:dyDescent="0.25">
      <c r="AX119" s="108"/>
    </row>
    <row r="120" spans="2:50" s="107" customFormat="1" x14ac:dyDescent="0.25">
      <c r="AX120" s="108"/>
    </row>
    <row r="121" spans="2:50" s="107" customFormat="1" x14ac:dyDescent="0.25">
      <c r="AD121" s="569"/>
      <c r="AE121" s="569" t="s">
        <v>1073</v>
      </c>
      <c r="AF121" s="569" t="s">
        <v>1073</v>
      </c>
      <c r="AG121" s="569"/>
      <c r="AH121" s="569"/>
      <c r="AX121" s="108"/>
    </row>
    <row r="122" spans="2:50" s="107" customFormat="1" x14ac:dyDescent="0.25">
      <c r="AD122" s="569"/>
      <c r="AE122" s="569" t="s">
        <v>1074</v>
      </c>
      <c r="AF122" s="569" t="s">
        <v>1074</v>
      </c>
      <c r="AG122" s="569"/>
      <c r="AH122" s="569"/>
      <c r="AX122" s="108"/>
    </row>
    <row r="123" spans="2:50" s="107" customFormat="1" x14ac:dyDescent="0.25">
      <c r="AD123" s="569"/>
      <c r="AE123" s="569" t="s">
        <v>1075</v>
      </c>
      <c r="AF123" s="569" t="s">
        <v>1075</v>
      </c>
      <c r="AG123" s="569"/>
      <c r="AH123" s="569"/>
      <c r="AX123" s="108"/>
    </row>
    <row r="124" spans="2:50" s="107" customFormat="1" x14ac:dyDescent="0.25">
      <c r="AD124" s="569"/>
      <c r="AE124" s="569" t="s">
        <v>1076</v>
      </c>
      <c r="AF124" s="569" t="s">
        <v>1076</v>
      </c>
      <c r="AG124" s="569"/>
      <c r="AH124" s="569"/>
      <c r="AX124" s="108"/>
    </row>
    <row r="125" spans="2:50" s="107" customFormat="1" x14ac:dyDescent="0.25">
      <c r="AD125" s="569"/>
      <c r="AE125" s="569" t="s">
        <v>1077</v>
      </c>
      <c r="AF125" s="569" t="s">
        <v>1077</v>
      </c>
      <c r="AG125" s="569"/>
      <c r="AH125" s="569"/>
      <c r="AX125" s="108"/>
    </row>
    <row r="126" spans="2:50" s="107" customFormat="1" x14ac:dyDescent="0.25">
      <c r="AD126" s="569"/>
      <c r="AE126" s="569" t="s">
        <v>925</v>
      </c>
      <c r="AF126" s="569" t="s">
        <v>925</v>
      </c>
      <c r="AG126" s="569"/>
      <c r="AH126" s="569"/>
      <c r="AX126" s="108"/>
    </row>
    <row r="127" spans="2:50" s="107" customFormat="1" x14ac:dyDescent="0.25">
      <c r="AD127" s="569"/>
      <c r="AE127" s="569"/>
      <c r="AF127" s="569"/>
      <c r="AG127" s="569"/>
      <c r="AH127" s="569"/>
      <c r="AX127" s="108"/>
    </row>
    <row r="128" spans="2:50" s="107" customFormat="1" x14ac:dyDescent="0.25">
      <c r="AD128" s="569"/>
      <c r="AE128" s="569"/>
      <c r="AF128" s="569"/>
      <c r="AG128" s="569"/>
      <c r="AH128" s="569"/>
      <c r="AX128" s="108"/>
    </row>
    <row r="129" spans="1:145" x14ac:dyDescent="0.25">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569"/>
      <c r="AE129" s="569"/>
      <c r="AF129" s="569"/>
      <c r="AG129" s="569"/>
      <c r="AH129" s="569"/>
      <c r="AI129" s="107"/>
      <c r="AJ129" s="107"/>
      <c r="AK129" s="107"/>
      <c r="AL129" s="107"/>
      <c r="AM129" s="107"/>
      <c r="AN129" s="107"/>
      <c r="AO129" s="107"/>
      <c r="AP129" s="107"/>
      <c r="AQ129" s="107"/>
      <c r="AR129" s="107"/>
      <c r="AS129" s="107"/>
      <c r="AT129" s="107"/>
      <c r="AU129" s="107"/>
      <c r="AV129" s="107"/>
      <c r="AW129" s="107"/>
      <c r="AX129" s="108"/>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row>
    <row r="130" spans="1:145" x14ac:dyDescent="0.25">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569"/>
      <c r="AE130" s="569"/>
      <c r="AF130" s="569"/>
      <c r="AG130" s="569"/>
      <c r="AH130" s="569"/>
      <c r="AI130" s="107"/>
      <c r="AJ130" s="107"/>
      <c r="AK130" s="107"/>
      <c r="AL130" s="107"/>
      <c r="AM130" s="107"/>
      <c r="AN130" s="107"/>
      <c r="AO130" s="107"/>
      <c r="AP130" s="107"/>
      <c r="AQ130" s="107"/>
      <c r="AR130" s="107"/>
      <c r="AS130" s="107"/>
      <c r="AT130" s="107"/>
      <c r="AU130" s="107"/>
      <c r="AV130" s="107"/>
      <c r="AW130" s="107"/>
      <c r="AX130" s="108"/>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row>
    <row r="131" spans="1:145" x14ac:dyDescent="0.25">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569"/>
      <c r="AE131" s="569"/>
      <c r="AF131" s="569"/>
      <c r="AG131" s="569"/>
      <c r="AH131" s="569"/>
      <c r="AI131" s="107"/>
      <c r="AJ131" s="107"/>
      <c r="AK131" s="107"/>
      <c r="AL131" s="107"/>
      <c r="AM131" s="107"/>
      <c r="AN131" s="107"/>
      <c r="AO131" s="107"/>
      <c r="AP131" s="107"/>
      <c r="AQ131" s="107"/>
      <c r="AR131" s="107"/>
      <c r="AS131" s="107"/>
      <c r="AT131" s="107"/>
      <c r="AU131" s="107"/>
      <c r="AV131" s="107"/>
      <c r="AW131" s="107"/>
      <c r="AX131" s="108"/>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row>
    <row r="132" spans="1:145" x14ac:dyDescent="0.25">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569"/>
      <c r="AE132" s="569"/>
      <c r="AF132" s="569"/>
      <c r="AG132" s="569"/>
      <c r="AH132" s="569"/>
      <c r="AI132" s="107"/>
      <c r="AJ132" s="107"/>
      <c r="AK132" s="107"/>
      <c r="AL132" s="107"/>
      <c r="AM132" s="107"/>
      <c r="AN132" s="107"/>
      <c r="AO132" s="107"/>
      <c r="AP132" s="107"/>
      <c r="AQ132" s="107"/>
      <c r="AR132" s="107"/>
      <c r="AS132" s="107"/>
      <c r="AT132" s="107"/>
      <c r="AU132" s="107"/>
      <c r="AV132" s="107"/>
      <c r="AW132" s="107"/>
      <c r="AX132" s="108"/>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row>
    <row r="133" spans="1:145" x14ac:dyDescent="0.25">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569"/>
      <c r="AE133" s="569"/>
      <c r="AF133" s="569"/>
      <c r="AG133" s="569"/>
      <c r="AH133" s="569"/>
      <c r="AI133" s="107"/>
      <c r="AJ133" s="107"/>
      <c r="AK133" s="107"/>
      <c r="AL133" s="107"/>
      <c r="AM133" s="107"/>
      <c r="AN133" s="107"/>
      <c r="AO133" s="107"/>
      <c r="AP133" s="107"/>
      <c r="AQ133" s="107"/>
      <c r="AR133" s="107"/>
      <c r="AS133" s="107"/>
      <c r="AT133" s="107"/>
      <c r="AU133" s="107"/>
      <c r="AV133" s="107"/>
      <c r="AW133" s="107"/>
      <c r="AX133" s="108"/>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row>
    <row r="134" spans="1:145" x14ac:dyDescent="0.25">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569"/>
      <c r="AE134" s="569"/>
      <c r="AF134" s="569"/>
      <c r="AG134" s="569"/>
      <c r="AH134" s="569"/>
      <c r="AI134" s="107"/>
      <c r="AJ134" s="107"/>
      <c r="AK134" s="107"/>
      <c r="AL134" s="107"/>
      <c r="AM134" s="107"/>
      <c r="AN134" s="107"/>
      <c r="AO134" s="107"/>
      <c r="AP134" s="107"/>
      <c r="AQ134" s="107"/>
      <c r="AR134" s="107"/>
      <c r="AS134" s="107"/>
      <c r="AT134" s="107"/>
      <c r="AU134" s="107"/>
      <c r="AV134" s="107"/>
      <c r="AW134" s="107"/>
      <c r="AX134" s="108"/>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row>
    <row r="135" spans="1:145"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569"/>
      <c r="AE135" s="569"/>
      <c r="AF135" s="569"/>
      <c r="AG135" s="569"/>
      <c r="AH135" s="569"/>
      <c r="AI135" s="107"/>
      <c r="AJ135" s="107"/>
      <c r="AK135" s="107"/>
      <c r="AL135" s="107"/>
      <c r="AM135" s="107"/>
      <c r="AN135" s="107"/>
      <c r="AO135" s="107"/>
      <c r="AP135" s="107"/>
      <c r="AQ135" s="107"/>
      <c r="AR135" s="107"/>
      <c r="AS135" s="107"/>
      <c r="AT135" s="107"/>
      <c r="AU135" s="107"/>
      <c r="AV135" s="107"/>
      <c r="AW135" s="107"/>
      <c r="AX135" s="108"/>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row>
    <row r="136" spans="1:145" x14ac:dyDescent="0.25">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569"/>
      <c r="AE136" s="569"/>
      <c r="AF136" s="569"/>
      <c r="AG136" s="569"/>
      <c r="AH136" s="569"/>
      <c r="AI136" s="107"/>
      <c r="AJ136" s="107"/>
      <c r="AK136" s="107"/>
      <c r="AL136" s="107"/>
      <c r="AM136" s="107"/>
      <c r="AN136" s="107"/>
      <c r="AO136" s="107"/>
      <c r="AP136" s="107"/>
      <c r="AQ136" s="107"/>
      <c r="AR136" s="107"/>
      <c r="AS136" s="107"/>
      <c r="AT136" s="107"/>
      <c r="AU136" s="107"/>
      <c r="AV136" s="107"/>
      <c r="AW136" s="107"/>
      <c r="AX136" s="108"/>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row>
    <row r="137" spans="1:145" x14ac:dyDescent="0.25">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569"/>
      <c r="AE137" s="569"/>
      <c r="AF137" s="569"/>
      <c r="AG137" s="569"/>
      <c r="AH137" s="569"/>
      <c r="AI137" s="107"/>
      <c r="AJ137" s="107"/>
      <c r="AK137" s="107"/>
      <c r="AL137" s="107"/>
      <c r="AM137" s="107"/>
      <c r="AN137" s="107"/>
      <c r="AO137" s="107"/>
      <c r="AP137" s="107"/>
      <c r="AQ137" s="107"/>
      <c r="AR137" s="107"/>
      <c r="AS137" s="107"/>
      <c r="AT137" s="107"/>
      <c r="AU137" s="107"/>
      <c r="AV137" s="107"/>
      <c r="AW137" s="107"/>
      <c r="AX137" s="108"/>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row>
    <row r="138" spans="1:145" x14ac:dyDescent="0.25">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569"/>
      <c r="AE138" s="569"/>
      <c r="AF138" s="569"/>
      <c r="AG138" s="569"/>
      <c r="AH138" s="569"/>
      <c r="AI138" s="107"/>
      <c r="AJ138" s="107"/>
      <c r="AK138" s="107"/>
      <c r="AL138" s="107"/>
      <c r="AM138" s="107"/>
      <c r="AN138" s="107"/>
      <c r="AO138" s="107"/>
      <c r="AP138" s="107"/>
      <c r="AQ138" s="107"/>
      <c r="AR138" s="107"/>
      <c r="AS138" s="107"/>
      <c r="AT138" s="107"/>
      <c r="AU138" s="107"/>
      <c r="AV138" s="107"/>
      <c r="AW138" s="107"/>
      <c r="AX138" s="108"/>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row>
    <row r="139" spans="1:145" x14ac:dyDescent="0.25">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569"/>
      <c r="AE139" s="569"/>
      <c r="AF139" s="569"/>
      <c r="AG139" s="569"/>
      <c r="AH139" s="569"/>
      <c r="AI139" s="107"/>
      <c r="AJ139" s="107"/>
      <c r="AK139" s="107"/>
      <c r="AL139" s="107"/>
      <c r="AM139" s="107"/>
      <c r="AN139" s="107"/>
      <c r="AO139" s="107"/>
      <c r="AP139" s="107"/>
      <c r="AQ139" s="107"/>
      <c r="AR139" s="107"/>
      <c r="AS139" s="107"/>
      <c r="AT139" s="107"/>
      <c r="AU139" s="107"/>
      <c r="AV139" s="107"/>
      <c r="AW139" s="107"/>
      <c r="AX139" s="108"/>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row>
    <row r="140" spans="1:145" x14ac:dyDescent="0.25">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569"/>
      <c r="AE140" s="569"/>
      <c r="AF140" s="569"/>
      <c r="AG140" s="569"/>
      <c r="AH140" s="569"/>
      <c r="AI140" s="107"/>
      <c r="AJ140" s="107"/>
      <c r="AK140" s="107"/>
      <c r="AL140" s="107"/>
      <c r="AM140" s="107"/>
      <c r="AN140" s="107"/>
      <c r="AO140" s="107"/>
      <c r="AP140" s="107"/>
      <c r="AQ140" s="107"/>
      <c r="AR140" s="107"/>
      <c r="AS140" s="107"/>
      <c r="AT140" s="107"/>
      <c r="AU140" s="107"/>
      <c r="AV140" s="107"/>
      <c r="AW140" s="107"/>
      <c r="AX140" s="108"/>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row>
    <row r="141" spans="1:145" x14ac:dyDescent="0.25">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569"/>
      <c r="AE141" s="569"/>
      <c r="AF141" s="569"/>
      <c r="AG141" s="569"/>
      <c r="AH141" s="569"/>
      <c r="AI141" s="107"/>
      <c r="AJ141" s="107"/>
      <c r="AK141" s="107"/>
      <c r="AL141" s="107"/>
      <c r="AM141" s="107"/>
      <c r="AN141" s="107"/>
      <c r="AO141" s="107"/>
      <c r="AP141" s="107"/>
      <c r="AQ141" s="107"/>
      <c r="AR141" s="107"/>
      <c r="AS141" s="107"/>
      <c r="AT141" s="107"/>
      <c r="AU141" s="107"/>
      <c r="AV141" s="107"/>
      <c r="AW141" s="107"/>
      <c r="AX141" s="108"/>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row>
    <row r="142" spans="1:145"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569"/>
      <c r="AE142" s="569"/>
      <c r="AF142" s="569"/>
      <c r="AG142" s="569"/>
      <c r="AH142" s="569"/>
      <c r="AI142" s="107"/>
      <c r="AJ142" s="107"/>
      <c r="AK142" s="107"/>
      <c r="AL142" s="107"/>
      <c r="AM142" s="107"/>
      <c r="AN142" s="107"/>
      <c r="AO142" s="107"/>
      <c r="AP142" s="107"/>
      <c r="AQ142" s="107"/>
      <c r="AR142" s="107"/>
      <c r="AS142" s="107"/>
      <c r="AT142" s="107"/>
      <c r="AU142" s="107"/>
      <c r="AV142" s="107"/>
      <c r="AW142" s="107"/>
      <c r="AX142" s="108"/>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row>
    <row r="143" spans="1:145" x14ac:dyDescent="0.25">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569"/>
      <c r="AE143" s="569"/>
      <c r="AF143" s="569"/>
      <c r="AG143" s="569"/>
      <c r="AH143" s="569"/>
      <c r="AI143" s="107"/>
      <c r="AJ143" s="107"/>
      <c r="AK143" s="107"/>
      <c r="AL143" s="107"/>
      <c r="AM143" s="107"/>
      <c r="AN143" s="107"/>
      <c r="AO143" s="107"/>
      <c r="AP143" s="107"/>
      <c r="AQ143" s="107"/>
      <c r="AR143" s="107"/>
      <c r="AS143" s="107"/>
      <c r="AT143" s="107"/>
      <c r="AU143" s="107"/>
      <c r="AV143" s="107"/>
      <c r="AW143" s="107"/>
      <c r="AX143" s="108"/>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row>
    <row r="144" spans="1:145" x14ac:dyDescent="0.25">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569"/>
      <c r="AE144" s="569"/>
      <c r="AF144" s="569"/>
      <c r="AG144" s="569"/>
      <c r="AH144" s="569"/>
      <c r="AI144" s="107"/>
      <c r="AJ144" s="107"/>
      <c r="AK144" s="107"/>
      <c r="AL144" s="107"/>
      <c r="AM144" s="107"/>
      <c r="AN144" s="107"/>
      <c r="AO144" s="107"/>
      <c r="AP144" s="107"/>
      <c r="AQ144" s="107"/>
      <c r="AR144" s="107"/>
      <c r="AS144" s="107"/>
      <c r="AT144" s="107"/>
      <c r="AU144" s="107"/>
      <c r="AV144" s="107"/>
      <c r="AW144" s="107"/>
      <c r="AX144" s="108"/>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row>
    <row r="145" spans="1:145" x14ac:dyDescent="0.25">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569"/>
      <c r="AE145" s="569"/>
      <c r="AF145" s="569"/>
      <c r="AG145" s="569"/>
      <c r="AH145" s="569"/>
      <c r="AI145" s="107"/>
      <c r="AJ145" s="107"/>
      <c r="AK145" s="107"/>
      <c r="AL145" s="107"/>
      <c r="AM145" s="107"/>
      <c r="AN145" s="107"/>
      <c r="AO145" s="107"/>
      <c r="AP145" s="107"/>
      <c r="AQ145" s="107"/>
      <c r="AR145" s="107"/>
      <c r="AS145" s="107"/>
      <c r="AT145" s="107"/>
      <c r="AU145" s="107"/>
      <c r="AV145" s="107"/>
      <c r="AW145" s="107"/>
      <c r="AX145" s="108"/>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row>
    <row r="146" spans="1:145" x14ac:dyDescent="0.25">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569"/>
      <c r="AE146" s="569"/>
      <c r="AF146" s="569"/>
      <c r="AG146" s="569"/>
      <c r="AH146" s="569"/>
      <c r="AI146" s="107"/>
      <c r="AJ146" s="107"/>
      <c r="AK146" s="107"/>
      <c r="AL146" s="107"/>
      <c r="AM146" s="107"/>
      <c r="AN146" s="107"/>
      <c r="AO146" s="107"/>
      <c r="AP146" s="107"/>
      <c r="AQ146" s="107"/>
      <c r="AR146" s="107"/>
      <c r="AS146" s="107"/>
      <c r="AT146" s="107"/>
      <c r="AU146" s="107"/>
      <c r="AV146" s="107"/>
      <c r="AW146" s="107"/>
      <c r="AX146" s="108"/>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row>
    <row r="147" spans="1:145" x14ac:dyDescent="0.25">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569"/>
      <c r="AE147" s="569"/>
      <c r="AF147" s="569"/>
      <c r="AG147" s="569"/>
      <c r="AH147" s="569"/>
      <c r="AI147" s="107"/>
      <c r="AJ147" s="107"/>
      <c r="AK147" s="107"/>
      <c r="AL147" s="107"/>
      <c r="AM147" s="107"/>
      <c r="AN147" s="107"/>
      <c r="AO147" s="107"/>
      <c r="AP147" s="107"/>
      <c r="AQ147" s="107"/>
      <c r="AR147" s="107"/>
      <c r="AS147" s="107"/>
      <c r="AT147" s="107"/>
      <c r="AU147" s="107"/>
      <c r="AV147" s="107"/>
      <c r="AW147" s="107"/>
      <c r="AX147" s="108"/>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row>
    <row r="148" spans="1:145" x14ac:dyDescent="0.25">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569"/>
      <c r="AE148" s="569"/>
      <c r="AF148" s="569"/>
      <c r="AG148" s="569"/>
      <c r="AH148" s="569"/>
      <c r="AI148" s="107"/>
      <c r="AJ148" s="107"/>
      <c r="AK148" s="107"/>
      <c r="AL148" s="107"/>
      <c r="AM148" s="107"/>
      <c r="AN148" s="107"/>
      <c r="AO148" s="107"/>
      <c r="AP148" s="107"/>
      <c r="AQ148" s="107"/>
      <c r="AR148" s="107"/>
      <c r="AS148" s="107"/>
      <c r="AT148" s="107"/>
      <c r="AU148" s="107"/>
      <c r="AV148" s="107"/>
      <c r="AW148" s="107"/>
      <c r="AX148" s="108"/>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row>
    <row r="149" spans="1:145" x14ac:dyDescent="0.25">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569"/>
      <c r="AE149" s="569"/>
      <c r="AF149" s="569"/>
      <c r="AG149" s="569"/>
      <c r="AH149" s="569"/>
      <c r="AI149" s="107"/>
      <c r="AJ149" s="107"/>
      <c r="AK149" s="107"/>
      <c r="AL149" s="107"/>
      <c r="AM149" s="107"/>
      <c r="AN149" s="107"/>
      <c r="AO149" s="107"/>
      <c r="AP149" s="107"/>
      <c r="AQ149" s="107"/>
      <c r="AR149" s="107"/>
      <c r="AS149" s="107"/>
      <c r="AT149" s="107"/>
      <c r="AU149" s="107"/>
      <c r="AV149" s="107"/>
      <c r="AW149" s="107"/>
      <c r="AX149" s="108"/>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row>
    <row r="150" spans="1:145" x14ac:dyDescent="0.25">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569"/>
      <c r="AE150" s="569"/>
      <c r="AF150" s="569"/>
      <c r="AG150" s="569"/>
      <c r="AH150" s="569"/>
      <c r="AI150" s="107"/>
      <c r="AJ150" s="107"/>
      <c r="AK150" s="107"/>
      <c r="AL150" s="107"/>
      <c r="AM150" s="107"/>
      <c r="AN150" s="107"/>
      <c r="AO150" s="107"/>
      <c r="AP150" s="107"/>
      <c r="AQ150" s="107"/>
      <c r="AR150" s="107"/>
      <c r="AS150" s="107"/>
      <c r="AT150" s="107"/>
      <c r="AU150" s="107"/>
      <c r="AV150" s="107"/>
      <c r="AW150" s="107"/>
      <c r="AX150" s="108"/>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row>
    <row r="151" spans="1:145" x14ac:dyDescent="0.25">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569"/>
      <c r="AE151" s="569"/>
      <c r="AF151" s="569"/>
      <c r="AG151" s="569"/>
      <c r="AH151" s="569"/>
      <c r="AI151" s="107"/>
      <c r="AJ151" s="107"/>
      <c r="AK151" s="107"/>
      <c r="AL151" s="107"/>
      <c r="AM151" s="107"/>
      <c r="AN151" s="107"/>
      <c r="AO151" s="107"/>
      <c r="AP151" s="107"/>
      <c r="AQ151" s="107"/>
      <c r="AR151" s="107"/>
      <c r="AS151" s="107"/>
      <c r="AT151" s="107"/>
      <c r="AU151" s="107"/>
      <c r="AV151" s="107"/>
      <c r="AW151" s="107"/>
      <c r="AX151" s="108"/>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row>
    <row r="152" spans="1:145" x14ac:dyDescent="0.25">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569"/>
      <c r="AE152" s="569"/>
      <c r="AF152" s="569"/>
      <c r="AG152" s="569"/>
      <c r="AH152" s="569"/>
      <c r="AI152" s="107"/>
      <c r="AJ152" s="107"/>
      <c r="AK152" s="107"/>
      <c r="AL152" s="107"/>
      <c r="AM152" s="107"/>
      <c r="AN152" s="107"/>
      <c r="AO152" s="107"/>
      <c r="AP152" s="107"/>
      <c r="AQ152" s="107"/>
      <c r="AR152" s="107"/>
      <c r="AS152" s="107"/>
      <c r="AT152" s="107"/>
      <c r="AU152" s="107"/>
      <c r="AV152" s="107"/>
      <c r="AW152" s="107"/>
      <c r="AX152" s="108"/>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row>
    <row r="153" spans="1:145" x14ac:dyDescent="0.25">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569"/>
      <c r="AE153" s="569"/>
      <c r="AF153" s="569"/>
      <c r="AG153" s="569"/>
      <c r="AH153" s="569"/>
      <c r="AI153" s="107"/>
      <c r="AJ153" s="107"/>
      <c r="AK153" s="107"/>
      <c r="AL153" s="107"/>
      <c r="AM153" s="107"/>
      <c r="AN153" s="107"/>
      <c r="AO153" s="107"/>
      <c r="AP153" s="107"/>
      <c r="AQ153" s="107"/>
      <c r="AR153" s="107"/>
      <c r="AS153" s="107"/>
      <c r="AT153" s="107"/>
      <c r="AU153" s="107"/>
      <c r="AV153" s="107"/>
      <c r="AW153" s="107"/>
      <c r="AX153" s="108"/>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row>
    <row r="154" spans="1:145" x14ac:dyDescent="0.25">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569"/>
      <c r="AE154" s="569"/>
      <c r="AF154" s="569"/>
      <c r="AG154" s="569"/>
      <c r="AH154" s="569"/>
      <c r="AI154" s="107"/>
      <c r="AJ154" s="107"/>
      <c r="AK154" s="107"/>
      <c r="AL154" s="107"/>
      <c r="AM154" s="107"/>
      <c r="AN154" s="107"/>
      <c r="AO154" s="107"/>
      <c r="AP154" s="107"/>
      <c r="AQ154" s="107"/>
      <c r="AR154" s="107"/>
      <c r="AS154" s="107"/>
      <c r="AT154" s="107"/>
      <c r="AU154" s="107"/>
      <c r="AV154" s="107"/>
      <c r="AW154" s="107"/>
      <c r="AX154" s="108"/>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row>
    <row r="155" spans="1:145" x14ac:dyDescent="0.25">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569"/>
      <c r="AE155" s="569"/>
      <c r="AF155" s="569"/>
      <c r="AG155" s="569"/>
      <c r="AH155" s="569"/>
      <c r="AI155" s="107"/>
      <c r="AJ155" s="107"/>
      <c r="AK155" s="107"/>
      <c r="AL155" s="107"/>
      <c r="AM155" s="107"/>
      <c r="AN155" s="107"/>
      <c r="AO155" s="107"/>
      <c r="AP155" s="107"/>
      <c r="AQ155" s="107"/>
      <c r="AR155" s="107"/>
      <c r="AS155" s="107"/>
      <c r="AT155" s="107"/>
      <c r="AU155" s="107"/>
      <c r="AV155" s="107"/>
      <c r="AW155" s="107"/>
      <c r="AX155" s="108"/>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row>
    <row r="156" spans="1:145" x14ac:dyDescent="0.25">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569"/>
      <c r="AE156" s="569"/>
      <c r="AF156" s="569"/>
      <c r="AG156" s="569"/>
      <c r="AH156" s="569"/>
      <c r="AI156" s="107"/>
      <c r="AJ156" s="107"/>
      <c r="AK156" s="107"/>
      <c r="AL156" s="107"/>
      <c r="AM156" s="107"/>
      <c r="AN156" s="107"/>
      <c r="AO156" s="107"/>
      <c r="AP156" s="107"/>
      <c r="AQ156" s="107"/>
      <c r="AR156" s="107"/>
      <c r="AS156" s="107"/>
      <c r="AT156" s="107"/>
      <c r="AU156" s="107"/>
      <c r="AV156" s="107"/>
      <c r="AW156" s="107"/>
      <c r="AX156" s="108"/>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row>
    <row r="157" spans="1:145" x14ac:dyDescent="0.25">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569"/>
      <c r="AE157" s="569"/>
      <c r="AF157" s="569"/>
      <c r="AG157" s="569"/>
      <c r="AH157" s="569"/>
      <c r="AI157" s="107"/>
      <c r="AJ157" s="107"/>
      <c r="AK157" s="107"/>
      <c r="AL157" s="107"/>
      <c r="AM157" s="107"/>
      <c r="AN157" s="107"/>
      <c r="AO157" s="107"/>
      <c r="AP157" s="107"/>
      <c r="AQ157" s="107"/>
      <c r="AR157" s="107"/>
      <c r="AS157" s="107"/>
      <c r="AT157" s="107"/>
      <c r="AU157" s="107"/>
      <c r="AV157" s="107"/>
      <c r="AW157" s="107"/>
      <c r="AX157" s="108"/>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row>
    <row r="158" spans="1:145" x14ac:dyDescent="0.25">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569"/>
      <c r="AE158" s="569"/>
      <c r="AF158" s="569"/>
      <c r="AG158" s="569"/>
      <c r="AH158" s="569"/>
      <c r="AI158" s="107"/>
      <c r="AJ158" s="107"/>
      <c r="AK158" s="107"/>
      <c r="AL158" s="107"/>
      <c r="AM158" s="107"/>
      <c r="AN158" s="107"/>
      <c r="AO158" s="107"/>
      <c r="AP158" s="107"/>
      <c r="AQ158" s="107"/>
      <c r="AR158" s="107"/>
      <c r="AS158" s="107"/>
      <c r="AT158" s="107"/>
      <c r="AU158" s="107"/>
      <c r="AV158" s="107"/>
      <c r="AW158" s="107"/>
      <c r="AX158" s="108"/>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row>
    <row r="159" spans="1:145" x14ac:dyDescent="0.25">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569"/>
      <c r="AE159" s="569"/>
      <c r="AF159" s="569"/>
      <c r="AG159" s="569"/>
      <c r="AH159" s="569"/>
      <c r="AI159" s="107"/>
      <c r="AJ159" s="107"/>
      <c r="AK159" s="107"/>
      <c r="AL159" s="107"/>
      <c r="AM159" s="107"/>
      <c r="AN159" s="107"/>
      <c r="AO159" s="107"/>
      <c r="AP159" s="107"/>
      <c r="AQ159" s="107"/>
      <c r="AR159" s="107"/>
      <c r="AS159" s="107"/>
      <c r="AT159" s="107"/>
      <c r="AU159" s="107"/>
      <c r="AV159" s="107"/>
      <c r="AW159" s="107"/>
      <c r="AX159" s="108"/>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row>
    <row r="160" spans="1:145" x14ac:dyDescent="0.25">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569"/>
      <c r="AE160" s="569"/>
      <c r="AF160" s="569"/>
      <c r="AG160" s="569"/>
      <c r="AH160" s="569"/>
      <c r="AI160" s="107"/>
      <c r="AJ160" s="107"/>
      <c r="AK160" s="107"/>
      <c r="AL160" s="107"/>
      <c r="AM160" s="107"/>
      <c r="AN160" s="107"/>
      <c r="AO160" s="107"/>
      <c r="AP160" s="107"/>
      <c r="AQ160" s="107"/>
      <c r="AR160" s="107"/>
      <c r="AS160" s="107"/>
      <c r="AT160" s="107"/>
      <c r="AU160" s="107"/>
      <c r="AV160" s="107"/>
      <c r="AW160" s="107"/>
      <c r="AX160" s="108"/>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row>
    <row r="161" spans="1:145" x14ac:dyDescent="0.25">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569"/>
      <c r="AE161" s="569"/>
      <c r="AF161" s="569"/>
      <c r="AG161" s="569"/>
      <c r="AH161" s="569"/>
      <c r="AI161" s="107"/>
      <c r="AJ161" s="107"/>
      <c r="AK161" s="107"/>
      <c r="AL161" s="107"/>
      <c r="AM161" s="107"/>
      <c r="AN161" s="107"/>
      <c r="AO161" s="107"/>
      <c r="AP161" s="107"/>
      <c r="AQ161" s="107"/>
      <c r="AR161" s="107"/>
      <c r="AS161" s="107"/>
      <c r="AT161" s="107"/>
      <c r="AU161" s="107"/>
      <c r="AV161" s="107"/>
      <c r="AW161" s="107"/>
      <c r="AX161" s="108"/>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row>
    <row r="162" spans="1:145" x14ac:dyDescent="0.25">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569"/>
      <c r="AE162" s="569"/>
      <c r="AF162" s="569"/>
      <c r="AG162" s="569"/>
      <c r="AH162" s="569"/>
      <c r="AI162" s="107"/>
      <c r="AJ162" s="107"/>
      <c r="AK162" s="107"/>
      <c r="AL162" s="107"/>
      <c r="AM162" s="107"/>
      <c r="AN162" s="107"/>
      <c r="AO162" s="107"/>
      <c r="AP162" s="107"/>
      <c r="AQ162" s="107"/>
      <c r="AR162" s="107"/>
      <c r="AS162" s="107"/>
      <c r="AT162" s="107"/>
      <c r="AU162" s="107"/>
      <c r="AV162" s="107"/>
      <c r="AW162" s="107"/>
      <c r="AX162" s="108"/>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row>
    <row r="163" spans="1:145" x14ac:dyDescent="0.25">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569"/>
      <c r="AE163" s="569"/>
      <c r="AF163" s="569"/>
      <c r="AG163" s="569"/>
      <c r="AH163" s="569"/>
      <c r="AI163" s="107"/>
      <c r="AJ163" s="107"/>
      <c r="AK163" s="107"/>
      <c r="AL163" s="107"/>
      <c r="AM163" s="107"/>
      <c r="AN163" s="107"/>
      <c r="AO163" s="107"/>
      <c r="AP163" s="107"/>
      <c r="AQ163" s="107"/>
      <c r="AR163" s="107"/>
      <c r="AS163" s="107"/>
      <c r="AT163" s="107"/>
      <c r="AU163" s="107"/>
      <c r="AV163" s="107"/>
      <c r="AW163" s="107"/>
      <c r="AX163" s="108"/>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row>
    <row r="164" spans="1:145" x14ac:dyDescent="0.25">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569"/>
      <c r="AE164" s="569"/>
      <c r="AF164" s="569"/>
      <c r="AG164" s="569"/>
      <c r="AH164" s="569"/>
      <c r="AI164" s="107"/>
      <c r="AJ164" s="107"/>
      <c r="AK164" s="107"/>
      <c r="AL164" s="107"/>
      <c r="AM164" s="107"/>
      <c r="AN164" s="107"/>
      <c r="AO164" s="107"/>
      <c r="AP164" s="107"/>
      <c r="AQ164" s="107"/>
      <c r="AR164" s="107"/>
      <c r="AS164" s="107"/>
      <c r="AT164" s="107"/>
      <c r="AU164" s="107"/>
      <c r="AV164" s="107"/>
      <c r="AW164" s="107"/>
      <c r="AX164" s="108"/>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row>
    <row r="165" spans="1:145" x14ac:dyDescent="0.25">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569"/>
      <c r="AE165" s="569"/>
      <c r="AF165" s="569"/>
      <c r="AG165" s="569"/>
      <c r="AH165" s="569"/>
      <c r="AI165" s="107"/>
      <c r="AJ165" s="107"/>
      <c r="AK165" s="107"/>
      <c r="AL165" s="107"/>
      <c r="AM165" s="107"/>
      <c r="AN165" s="107"/>
      <c r="AO165" s="107"/>
      <c r="AP165" s="107"/>
      <c r="AQ165" s="107"/>
      <c r="AR165" s="107"/>
      <c r="AS165" s="107"/>
      <c r="AT165" s="107"/>
      <c r="AU165" s="107"/>
      <c r="AV165" s="107"/>
      <c r="AW165" s="107"/>
      <c r="AX165" s="108"/>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row>
    <row r="166" spans="1:145" x14ac:dyDescent="0.25">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569"/>
      <c r="AE166" s="569"/>
      <c r="AF166" s="569"/>
      <c r="AG166" s="569"/>
      <c r="AH166" s="569"/>
      <c r="AI166" s="107"/>
      <c r="AJ166" s="107"/>
      <c r="AK166" s="107"/>
      <c r="AL166" s="107"/>
      <c r="AM166" s="107"/>
      <c r="AN166" s="107"/>
      <c r="AO166" s="107"/>
      <c r="AP166" s="107"/>
      <c r="AQ166" s="107"/>
      <c r="AR166" s="107"/>
      <c r="AS166" s="107"/>
      <c r="AT166" s="107"/>
      <c r="AU166" s="107"/>
      <c r="AV166" s="107"/>
      <c r="AW166" s="107"/>
      <c r="AX166" s="108"/>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row>
    <row r="167" spans="1:145" x14ac:dyDescent="0.25">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569"/>
      <c r="AE167" s="569"/>
      <c r="AF167" s="569"/>
      <c r="AG167" s="569"/>
      <c r="AH167" s="569"/>
      <c r="AI167" s="107"/>
      <c r="AJ167" s="107"/>
      <c r="AK167" s="107"/>
      <c r="AL167" s="107"/>
      <c r="AM167" s="107"/>
      <c r="AN167" s="107"/>
      <c r="AO167" s="107"/>
      <c r="AP167" s="107"/>
      <c r="AQ167" s="107"/>
      <c r="AR167" s="107"/>
      <c r="AS167" s="107"/>
      <c r="AT167" s="107"/>
      <c r="AU167" s="107"/>
      <c r="AV167" s="107"/>
      <c r="AW167" s="107"/>
      <c r="AX167" s="108"/>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row>
    <row r="168" spans="1:145" x14ac:dyDescent="0.25">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569"/>
      <c r="AE168" s="569"/>
      <c r="AF168" s="569"/>
      <c r="AG168" s="569"/>
      <c r="AH168" s="569"/>
      <c r="AI168" s="107"/>
      <c r="AJ168" s="107"/>
      <c r="AK168" s="107"/>
      <c r="AL168" s="107"/>
      <c r="AM168" s="107"/>
      <c r="AN168" s="107"/>
      <c r="AO168" s="107"/>
      <c r="AP168" s="107"/>
      <c r="AQ168" s="107"/>
      <c r="AR168" s="107"/>
      <c r="AS168" s="107"/>
      <c r="AT168" s="107"/>
      <c r="AU168" s="107"/>
      <c r="AV168" s="107"/>
      <c r="AW168" s="107"/>
      <c r="AX168" s="108"/>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row>
    <row r="169" spans="1:145" x14ac:dyDescent="0.25">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569"/>
      <c r="AE169" s="569"/>
      <c r="AF169" s="569"/>
      <c r="AG169" s="569"/>
      <c r="AH169" s="569"/>
      <c r="AI169" s="107"/>
      <c r="AJ169" s="107"/>
      <c r="AK169" s="107"/>
      <c r="AL169" s="107"/>
      <c r="AM169" s="107"/>
      <c r="AN169" s="107"/>
      <c r="AO169" s="107"/>
      <c r="AP169" s="107"/>
      <c r="AQ169" s="107"/>
      <c r="AR169" s="107"/>
      <c r="AS169" s="107"/>
      <c r="AT169" s="107"/>
      <c r="AU169" s="107"/>
      <c r="AV169" s="107"/>
      <c r="AW169" s="107"/>
      <c r="AX169" s="108"/>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row>
    <row r="170" spans="1:145" x14ac:dyDescent="0.25">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569"/>
      <c r="AE170" s="569"/>
      <c r="AF170" s="569"/>
      <c r="AG170" s="569"/>
      <c r="AH170" s="569"/>
      <c r="AI170" s="107"/>
      <c r="AJ170" s="107"/>
      <c r="AK170" s="107"/>
      <c r="AL170" s="107"/>
      <c r="AM170" s="107"/>
      <c r="AN170" s="107"/>
      <c r="AO170" s="107"/>
      <c r="AP170" s="107"/>
      <c r="AQ170" s="107"/>
      <c r="AR170" s="107"/>
      <c r="AS170" s="107"/>
      <c r="AT170" s="107"/>
      <c r="AU170" s="107"/>
      <c r="AV170" s="107"/>
      <c r="AW170" s="107"/>
      <c r="AX170" s="108"/>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row>
    <row r="171" spans="1:145" x14ac:dyDescent="0.25">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569"/>
      <c r="AE171" s="569"/>
      <c r="AF171" s="569"/>
      <c r="AG171" s="569"/>
      <c r="AH171" s="569"/>
      <c r="AI171" s="107"/>
      <c r="AJ171" s="107"/>
      <c r="AK171" s="107"/>
      <c r="AL171" s="107"/>
      <c r="AM171" s="107"/>
      <c r="AN171" s="107"/>
      <c r="AO171" s="107"/>
      <c r="AP171" s="107"/>
      <c r="AQ171" s="107"/>
      <c r="AR171" s="107"/>
      <c r="AS171" s="107"/>
      <c r="AT171" s="107"/>
      <c r="AU171" s="107"/>
      <c r="AV171" s="107"/>
      <c r="AW171" s="107"/>
      <c r="AX171" s="108"/>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row>
    <row r="172" spans="1:145" x14ac:dyDescent="0.25">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569"/>
      <c r="AE172" s="569"/>
      <c r="AF172" s="569"/>
      <c r="AG172" s="569"/>
      <c r="AH172" s="569"/>
      <c r="AI172" s="107"/>
      <c r="AJ172" s="107"/>
      <c r="AK172" s="107"/>
      <c r="AL172" s="107"/>
      <c r="AM172" s="107"/>
      <c r="AN172" s="107"/>
      <c r="AO172" s="107"/>
      <c r="AP172" s="107"/>
      <c r="AQ172" s="107"/>
      <c r="AR172" s="107"/>
      <c r="AS172" s="107"/>
      <c r="AT172" s="107"/>
      <c r="AU172" s="107"/>
      <c r="AV172" s="107"/>
      <c r="AW172" s="107"/>
      <c r="AX172" s="108"/>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row>
    <row r="173" spans="1:145" x14ac:dyDescent="0.25">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569"/>
      <c r="AE173" s="569"/>
      <c r="AF173" s="569"/>
      <c r="AG173" s="569"/>
      <c r="AH173" s="569"/>
      <c r="AI173" s="107"/>
      <c r="AJ173" s="107"/>
      <c r="AK173" s="107"/>
      <c r="AL173" s="107"/>
      <c r="AM173" s="107"/>
      <c r="AN173" s="107"/>
      <c r="AO173" s="107"/>
      <c r="AP173" s="107"/>
      <c r="AQ173" s="107"/>
      <c r="AR173" s="107"/>
      <c r="AS173" s="107"/>
      <c r="AT173" s="107"/>
      <c r="AU173" s="107"/>
      <c r="AV173" s="107"/>
      <c r="AW173" s="107"/>
      <c r="AX173" s="108"/>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row>
    <row r="174" spans="1:145" x14ac:dyDescent="0.25">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569"/>
      <c r="AE174" s="569"/>
      <c r="AF174" s="569"/>
      <c r="AG174" s="569"/>
      <c r="AH174" s="569"/>
      <c r="AI174" s="107"/>
      <c r="AJ174" s="107"/>
      <c r="AK174" s="107"/>
      <c r="AL174" s="107"/>
      <c r="AM174" s="107"/>
      <c r="AN174" s="107"/>
      <c r="AO174" s="107"/>
      <c r="AP174" s="107"/>
      <c r="AQ174" s="107"/>
      <c r="AR174" s="107"/>
      <c r="AS174" s="107"/>
      <c r="AT174" s="107"/>
      <c r="AU174" s="107"/>
      <c r="AV174" s="107"/>
      <c r="AW174" s="107"/>
      <c r="AX174" s="108"/>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row>
    <row r="175" spans="1:145" x14ac:dyDescent="0.25">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569"/>
      <c r="AE175" s="569"/>
      <c r="AF175" s="569"/>
      <c r="AG175" s="569"/>
      <c r="AH175" s="569"/>
      <c r="AI175" s="107"/>
      <c r="AJ175" s="107"/>
      <c r="AK175" s="107"/>
      <c r="AL175" s="107"/>
      <c r="AM175" s="107"/>
      <c r="AN175" s="107"/>
      <c r="AO175" s="107"/>
      <c r="AP175" s="107"/>
      <c r="AQ175" s="107"/>
      <c r="AR175" s="107"/>
      <c r="AS175" s="107"/>
      <c r="AT175" s="107"/>
      <c r="AU175" s="107"/>
      <c r="AV175" s="107"/>
      <c r="AW175" s="107"/>
      <c r="AX175" s="108"/>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row>
    <row r="176" spans="1:145" x14ac:dyDescent="0.25">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569"/>
      <c r="AE176" s="569"/>
      <c r="AF176" s="569"/>
      <c r="AG176" s="569"/>
      <c r="AH176" s="569"/>
      <c r="AI176" s="107"/>
      <c r="AJ176" s="107"/>
      <c r="AK176" s="107"/>
      <c r="AL176" s="107"/>
      <c r="AM176" s="107"/>
      <c r="AN176" s="107"/>
      <c r="AO176" s="107"/>
      <c r="AP176" s="107"/>
      <c r="AQ176" s="107"/>
      <c r="AR176" s="107"/>
      <c r="AS176" s="107"/>
      <c r="AT176" s="107"/>
      <c r="AU176" s="107"/>
      <c r="AV176" s="107"/>
      <c r="AW176" s="107"/>
      <c r="AX176" s="108"/>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row>
    <row r="177" spans="1:145" x14ac:dyDescent="0.25">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569"/>
      <c r="AE177" s="569"/>
      <c r="AF177" s="569"/>
      <c r="AG177" s="569"/>
      <c r="AH177" s="569"/>
      <c r="AI177" s="107"/>
      <c r="AJ177" s="107"/>
      <c r="AK177" s="107"/>
      <c r="AL177" s="107"/>
      <c r="AM177" s="107"/>
      <c r="AN177" s="107"/>
      <c r="AO177" s="107"/>
      <c r="AP177" s="107"/>
      <c r="AQ177" s="107"/>
      <c r="AR177" s="107"/>
      <c r="AS177" s="107"/>
      <c r="AT177" s="107"/>
      <c r="AU177" s="107"/>
      <c r="AV177" s="107"/>
      <c r="AW177" s="107"/>
      <c r="AX177" s="108"/>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row>
    <row r="178" spans="1:145" x14ac:dyDescent="0.25">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569"/>
      <c r="AE178" s="569"/>
      <c r="AF178" s="569"/>
      <c r="AG178" s="569"/>
      <c r="AH178" s="569"/>
      <c r="AI178" s="107"/>
      <c r="AJ178" s="107"/>
      <c r="AK178" s="107"/>
      <c r="AL178" s="107"/>
      <c r="AM178" s="107"/>
      <c r="AN178" s="107"/>
      <c r="AO178" s="107"/>
      <c r="AP178" s="107"/>
      <c r="AQ178" s="107"/>
      <c r="AR178" s="107"/>
      <c r="AS178" s="107"/>
      <c r="AT178" s="107"/>
      <c r="AU178" s="107"/>
      <c r="AV178" s="107"/>
      <c r="AW178" s="107"/>
      <c r="AX178" s="108"/>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row>
    <row r="179" spans="1:145" x14ac:dyDescent="0.25">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569"/>
      <c r="AE179" s="569"/>
      <c r="AF179" s="569"/>
      <c r="AG179" s="569"/>
      <c r="AH179" s="569"/>
      <c r="AI179" s="107"/>
      <c r="AJ179" s="107"/>
      <c r="AK179" s="107"/>
      <c r="AL179" s="107"/>
      <c r="AM179" s="107"/>
      <c r="AN179" s="107"/>
      <c r="AO179" s="107"/>
      <c r="AP179" s="107"/>
      <c r="AQ179" s="107"/>
      <c r="AR179" s="107"/>
      <c r="AS179" s="107"/>
      <c r="AT179" s="107"/>
      <c r="AU179" s="107"/>
      <c r="AV179" s="107"/>
      <c r="AW179" s="107"/>
      <c r="AX179" s="108"/>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row>
    <row r="180" spans="1:145" x14ac:dyDescent="0.25">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569"/>
      <c r="AE180" s="569"/>
      <c r="AF180" s="569"/>
      <c r="AG180" s="569"/>
      <c r="AH180" s="569"/>
      <c r="AI180" s="107"/>
      <c r="AJ180" s="107"/>
      <c r="AK180" s="107"/>
      <c r="AL180" s="107"/>
      <c r="AM180" s="107"/>
      <c r="AN180" s="107"/>
      <c r="AO180" s="107"/>
      <c r="AP180" s="107"/>
      <c r="AQ180" s="107"/>
      <c r="AR180" s="107"/>
      <c r="AS180" s="107"/>
      <c r="AT180" s="107"/>
      <c r="AU180" s="107"/>
      <c r="AV180" s="107"/>
      <c r="AW180" s="107"/>
      <c r="AX180" s="108"/>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row>
    <row r="181" spans="1:145" x14ac:dyDescent="0.25">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569"/>
      <c r="AE181" s="569"/>
      <c r="AF181" s="569"/>
      <c r="AG181" s="569"/>
      <c r="AH181" s="569"/>
      <c r="AI181" s="107"/>
      <c r="AJ181" s="107"/>
      <c r="AK181" s="107"/>
      <c r="AL181" s="107"/>
      <c r="AM181" s="107"/>
      <c r="AN181" s="107"/>
      <c r="AO181" s="107"/>
      <c r="AP181" s="107"/>
      <c r="AQ181" s="107"/>
      <c r="AR181" s="107"/>
      <c r="AS181" s="107"/>
      <c r="AT181" s="107"/>
      <c r="AU181" s="107"/>
      <c r="AV181" s="107"/>
      <c r="AW181" s="107"/>
      <c r="AX181" s="108"/>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row>
    <row r="182" spans="1:145" x14ac:dyDescent="0.25">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569"/>
      <c r="AE182" s="569"/>
      <c r="AF182" s="569"/>
      <c r="AG182" s="569"/>
      <c r="AH182" s="569"/>
      <c r="AI182" s="107"/>
      <c r="AJ182" s="107"/>
      <c r="AK182" s="107"/>
      <c r="AL182" s="107"/>
      <c r="AM182" s="107"/>
      <c r="AN182" s="107"/>
      <c r="AO182" s="107"/>
      <c r="AP182" s="107"/>
      <c r="AQ182" s="107"/>
      <c r="AR182" s="107"/>
      <c r="AS182" s="107"/>
      <c r="AT182" s="107"/>
      <c r="AU182" s="107"/>
      <c r="AV182" s="107"/>
      <c r="AW182" s="107"/>
      <c r="AX182" s="108"/>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row>
    <row r="183" spans="1:145" x14ac:dyDescent="0.25">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569"/>
      <c r="AE183" s="569"/>
      <c r="AF183" s="569"/>
      <c r="AG183" s="569"/>
      <c r="AH183" s="569"/>
      <c r="AI183" s="107"/>
      <c r="AJ183" s="107"/>
      <c r="AK183" s="107"/>
      <c r="AL183" s="107"/>
      <c r="AM183" s="107"/>
      <c r="AN183" s="107"/>
      <c r="AO183" s="107"/>
      <c r="AP183" s="107"/>
      <c r="AQ183" s="107"/>
      <c r="AR183" s="107"/>
      <c r="AS183" s="107"/>
      <c r="AT183" s="107"/>
      <c r="AU183" s="107"/>
      <c r="AV183" s="107"/>
      <c r="AW183" s="107"/>
      <c r="AX183" s="108"/>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row>
    <row r="184" spans="1:145" x14ac:dyDescent="0.25">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569"/>
      <c r="AE184" s="569"/>
      <c r="AF184" s="569"/>
      <c r="AG184" s="569"/>
      <c r="AH184" s="569"/>
      <c r="AI184" s="107"/>
      <c r="AJ184" s="107"/>
      <c r="AK184" s="107"/>
      <c r="AL184" s="107"/>
      <c r="AM184" s="107"/>
      <c r="AN184" s="107"/>
      <c r="AO184" s="107"/>
      <c r="AP184" s="107"/>
      <c r="AQ184" s="107"/>
      <c r="AR184" s="107"/>
      <c r="AS184" s="107"/>
      <c r="AT184" s="107"/>
      <c r="AU184" s="107"/>
      <c r="AV184" s="107"/>
      <c r="AW184" s="107"/>
      <c r="AX184" s="108"/>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row>
    <row r="185" spans="1:145" x14ac:dyDescent="0.25">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569"/>
      <c r="AE185" s="569"/>
      <c r="AF185" s="569"/>
      <c r="AG185" s="569"/>
      <c r="AH185" s="569"/>
      <c r="AI185" s="107"/>
      <c r="AJ185" s="107"/>
      <c r="AK185" s="107"/>
      <c r="AL185" s="107"/>
      <c r="AM185" s="107"/>
      <c r="AN185" s="107"/>
      <c r="AO185" s="107"/>
      <c r="AP185" s="107"/>
      <c r="AQ185" s="107"/>
      <c r="AR185" s="107"/>
      <c r="AS185" s="107"/>
      <c r="AT185" s="107"/>
      <c r="AU185" s="107"/>
      <c r="AV185" s="107"/>
      <c r="AW185" s="107"/>
      <c r="AX185" s="108"/>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row>
    <row r="186" spans="1:145" x14ac:dyDescent="0.25">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569"/>
      <c r="AE186" s="569"/>
      <c r="AF186" s="569"/>
      <c r="AG186" s="569"/>
      <c r="AH186" s="569"/>
      <c r="AI186" s="107"/>
      <c r="AJ186" s="107"/>
      <c r="AK186" s="107"/>
      <c r="AL186" s="107"/>
      <c r="AM186" s="107"/>
      <c r="AN186" s="107"/>
      <c r="AO186" s="107"/>
      <c r="AP186" s="107"/>
      <c r="AQ186" s="107"/>
      <c r="AR186" s="107"/>
      <c r="AS186" s="107"/>
      <c r="AT186" s="107"/>
      <c r="AU186" s="107"/>
      <c r="AV186" s="107"/>
      <c r="AW186" s="107"/>
      <c r="AX186" s="108"/>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row>
    <row r="187" spans="1:145" x14ac:dyDescent="0.25">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569"/>
      <c r="AE187" s="569"/>
      <c r="AF187" s="569"/>
      <c r="AG187" s="569"/>
      <c r="AH187" s="569"/>
      <c r="AI187" s="107"/>
      <c r="AJ187" s="107"/>
      <c r="AK187" s="107"/>
      <c r="AL187" s="107"/>
      <c r="AM187" s="107"/>
      <c r="AN187" s="107"/>
      <c r="AO187" s="107"/>
      <c r="AP187" s="107"/>
      <c r="AQ187" s="107"/>
      <c r="AR187" s="107"/>
      <c r="AS187" s="107"/>
      <c r="AT187" s="107"/>
      <c r="AU187" s="107"/>
      <c r="AV187" s="107"/>
      <c r="AW187" s="107"/>
      <c r="AX187" s="108"/>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row>
    <row r="188" spans="1:145" x14ac:dyDescent="0.25">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569"/>
      <c r="AE188" s="569"/>
      <c r="AF188" s="569"/>
      <c r="AG188" s="569"/>
      <c r="AH188" s="569"/>
      <c r="AI188" s="107"/>
      <c r="AJ188" s="107"/>
      <c r="AK188" s="107"/>
      <c r="AL188" s="107"/>
      <c r="AM188" s="107"/>
      <c r="AN188" s="107"/>
      <c r="AO188" s="107"/>
      <c r="AP188" s="107"/>
      <c r="AQ188" s="107"/>
      <c r="AR188" s="107"/>
      <c r="AS188" s="107"/>
      <c r="AT188" s="107"/>
      <c r="AU188" s="107"/>
      <c r="AV188" s="107"/>
      <c r="AW188" s="107"/>
      <c r="AX188" s="108"/>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row>
    <row r="189" spans="1:145" x14ac:dyDescent="0.25">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569"/>
      <c r="AE189" s="569"/>
      <c r="AF189" s="569"/>
      <c r="AG189" s="569"/>
      <c r="AH189" s="569"/>
      <c r="AI189" s="107"/>
      <c r="AJ189" s="107"/>
      <c r="AK189" s="107"/>
      <c r="AL189" s="107"/>
      <c r="AM189" s="107"/>
      <c r="AN189" s="107"/>
      <c r="AO189" s="107"/>
      <c r="AP189" s="107"/>
      <c r="AQ189" s="107"/>
      <c r="AR189" s="107"/>
      <c r="AS189" s="107"/>
      <c r="AT189" s="107"/>
      <c r="AU189" s="107"/>
      <c r="AV189" s="107"/>
      <c r="AW189" s="107"/>
      <c r="AX189" s="108"/>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row>
    <row r="190" spans="1:145" x14ac:dyDescent="0.25">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569"/>
      <c r="AE190" s="569"/>
      <c r="AF190" s="569"/>
      <c r="AG190" s="569"/>
      <c r="AH190" s="569"/>
      <c r="AI190" s="107"/>
      <c r="AJ190" s="107"/>
      <c r="AK190" s="107"/>
      <c r="AL190" s="107"/>
      <c r="AM190" s="107"/>
      <c r="AN190" s="107"/>
      <c r="AO190" s="107"/>
      <c r="AP190" s="107"/>
      <c r="AQ190" s="107"/>
      <c r="AR190" s="107"/>
      <c r="AS190" s="107"/>
      <c r="AT190" s="107"/>
      <c r="AU190" s="107"/>
      <c r="AV190" s="107"/>
      <c r="AW190" s="107"/>
      <c r="AX190" s="108"/>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row>
    <row r="191" spans="1:145" x14ac:dyDescent="0.25">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569"/>
      <c r="AE191" s="569"/>
      <c r="AF191" s="569"/>
      <c r="AG191" s="569"/>
      <c r="AH191" s="569"/>
      <c r="AI191" s="107"/>
      <c r="AJ191" s="107"/>
      <c r="AK191" s="107"/>
      <c r="AL191" s="107"/>
      <c r="AM191" s="107"/>
      <c r="AN191" s="107"/>
      <c r="AO191" s="107"/>
      <c r="AP191" s="107"/>
      <c r="AQ191" s="107"/>
      <c r="AR191" s="107"/>
      <c r="AS191" s="107"/>
      <c r="AT191" s="107"/>
      <c r="AU191" s="107"/>
      <c r="AV191" s="107"/>
      <c r="AW191" s="107"/>
      <c r="AX191" s="108"/>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row>
    <row r="192" spans="1:145" x14ac:dyDescent="0.25">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569"/>
      <c r="AE192" s="569"/>
      <c r="AF192" s="569"/>
      <c r="AG192" s="569"/>
      <c r="AH192" s="569"/>
      <c r="AI192" s="107"/>
      <c r="AJ192" s="107"/>
      <c r="AK192" s="107"/>
      <c r="AL192" s="107"/>
      <c r="AM192" s="107"/>
      <c r="AN192" s="107"/>
      <c r="AO192" s="107"/>
      <c r="AP192" s="107"/>
      <c r="AQ192" s="107"/>
      <c r="AR192" s="107"/>
      <c r="AS192" s="107"/>
      <c r="AT192" s="107"/>
      <c r="AU192" s="107"/>
      <c r="AV192" s="107"/>
      <c r="AW192" s="107"/>
      <c r="AX192" s="108"/>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row>
    <row r="193" spans="1:145" x14ac:dyDescent="0.25">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569"/>
      <c r="AE193" s="569"/>
      <c r="AF193" s="569"/>
      <c r="AG193" s="569"/>
      <c r="AH193" s="569"/>
      <c r="AI193" s="107"/>
      <c r="AJ193" s="107"/>
      <c r="AK193" s="107"/>
      <c r="AL193" s="107"/>
      <c r="AM193" s="107"/>
      <c r="AN193" s="107"/>
      <c r="AO193" s="107"/>
      <c r="AP193" s="107"/>
      <c r="AQ193" s="107"/>
      <c r="AR193" s="107"/>
      <c r="AS193" s="107"/>
      <c r="AT193" s="107"/>
      <c r="AU193" s="107"/>
      <c r="AV193" s="107"/>
      <c r="AW193" s="107"/>
      <c r="AX193" s="108"/>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row>
    <row r="194" spans="1:145" x14ac:dyDescent="0.25">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569"/>
      <c r="AE194" s="569"/>
      <c r="AF194" s="569"/>
      <c r="AG194" s="569"/>
      <c r="AH194" s="569"/>
      <c r="AI194" s="107"/>
      <c r="AJ194" s="107"/>
      <c r="AK194" s="107"/>
      <c r="AL194" s="107"/>
      <c r="AM194" s="107"/>
      <c r="AN194" s="107"/>
      <c r="AO194" s="107"/>
      <c r="AP194" s="107"/>
      <c r="AQ194" s="107"/>
      <c r="AR194" s="107"/>
      <c r="AS194" s="107"/>
      <c r="AT194" s="107"/>
      <c r="AU194" s="107"/>
      <c r="AV194" s="107"/>
      <c r="AW194" s="107"/>
      <c r="AX194" s="108"/>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row>
    <row r="195" spans="1:145" x14ac:dyDescent="0.2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569"/>
      <c r="AE195" s="569"/>
      <c r="AF195" s="569"/>
      <c r="AG195" s="569"/>
      <c r="AH195" s="569"/>
      <c r="AI195" s="107"/>
      <c r="AJ195" s="107"/>
      <c r="AK195" s="107"/>
      <c r="AL195" s="107"/>
      <c r="AM195" s="107"/>
      <c r="AN195" s="107"/>
      <c r="AO195" s="107"/>
      <c r="AP195" s="107"/>
      <c r="AQ195" s="107"/>
      <c r="AR195" s="107"/>
      <c r="AS195" s="107"/>
      <c r="AT195" s="107"/>
      <c r="AU195" s="107"/>
      <c r="AV195" s="107"/>
      <c r="AW195" s="107"/>
      <c r="AX195" s="108"/>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row>
    <row r="196" spans="1:145" x14ac:dyDescent="0.25">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569"/>
      <c r="AE196" s="569"/>
      <c r="AF196" s="569"/>
      <c r="AG196" s="569"/>
      <c r="AH196" s="569"/>
      <c r="AI196" s="107"/>
      <c r="AJ196" s="107"/>
      <c r="AK196" s="107"/>
      <c r="AL196" s="107"/>
      <c r="AM196" s="107"/>
      <c r="AN196" s="107"/>
      <c r="AO196" s="107"/>
      <c r="AP196" s="107"/>
      <c r="AQ196" s="107"/>
      <c r="AR196" s="107"/>
      <c r="AS196" s="107"/>
      <c r="AT196" s="107"/>
      <c r="AU196" s="107"/>
      <c r="AV196" s="107"/>
      <c r="AW196" s="107"/>
      <c r="AX196" s="108"/>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row>
    <row r="197" spans="1:145" x14ac:dyDescent="0.25">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569"/>
      <c r="AE197" s="569"/>
      <c r="AF197" s="569"/>
      <c r="AG197" s="569"/>
      <c r="AH197" s="569"/>
      <c r="AI197" s="107"/>
      <c r="AJ197" s="107"/>
      <c r="AK197" s="107"/>
      <c r="AL197" s="107"/>
      <c r="AM197" s="107"/>
      <c r="AN197" s="107"/>
      <c r="AO197" s="107"/>
      <c r="AP197" s="107"/>
      <c r="AQ197" s="107"/>
      <c r="AR197" s="107"/>
      <c r="AS197" s="107"/>
      <c r="AT197" s="107"/>
      <c r="AU197" s="107"/>
      <c r="AV197" s="107"/>
      <c r="AW197" s="107"/>
      <c r="AX197" s="108"/>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row>
    <row r="198" spans="1:145" x14ac:dyDescent="0.25">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569"/>
      <c r="AE198" s="569"/>
      <c r="AF198" s="569"/>
      <c r="AG198" s="569"/>
      <c r="AH198" s="569"/>
      <c r="AI198" s="107"/>
      <c r="AJ198" s="107"/>
      <c r="AK198" s="107"/>
      <c r="AL198" s="107"/>
      <c r="AM198" s="107"/>
      <c r="AN198" s="107"/>
      <c r="AO198" s="107"/>
      <c r="AP198" s="107"/>
      <c r="AQ198" s="107"/>
      <c r="AR198" s="107"/>
      <c r="AS198" s="107"/>
      <c r="AT198" s="107"/>
      <c r="AU198" s="107"/>
      <c r="AV198" s="107"/>
      <c r="AW198" s="107"/>
      <c r="AX198" s="108"/>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row>
    <row r="199" spans="1:145" x14ac:dyDescent="0.25">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569"/>
      <c r="AE199" s="569"/>
      <c r="AF199" s="569"/>
      <c r="AG199" s="569"/>
      <c r="AH199" s="569"/>
      <c r="AI199" s="107"/>
      <c r="AJ199" s="107"/>
      <c r="AK199" s="107"/>
      <c r="AL199" s="107"/>
      <c r="AM199" s="107"/>
      <c r="AN199" s="107"/>
      <c r="AO199" s="107"/>
      <c r="AP199" s="107"/>
      <c r="AQ199" s="107"/>
      <c r="AR199" s="107"/>
      <c r="AS199" s="107"/>
      <c r="AT199" s="107"/>
      <c r="AU199" s="107"/>
      <c r="AV199" s="107"/>
      <c r="AW199" s="107"/>
      <c r="AX199" s="108"/>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row>
    <row r="200" spans="1:145" x14ac:dyDescent="0.25">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569"/>
      <c r="AE200" s="569"/>
      <c r="AF200" s="569"/>
      <c r="AG200" s="569"/>
      <c r="AH200" s="569"/>
      <c r="AI200" s="107"/>
      <c r="AJ200" s="107"/>
      <c r="AK200" s="107"/>
      <c r="AL200" s="107"/>
      <c r="AM200" s="107"/>
      <c r="AN200" s="107"/>
      <c r="AO200" s="107"/>
      <c r="AP200" s="107"/>
      <c r="AQ200" s="107"/>
      <c r="AR200" s="107"/>
      <c r="AS200" s="107"/>
      <c r="AT200" s="107"/>
      <c r="AU200" s="107"/>
      <c r="AV200" s="107"/>
      <c r="AW200" s="107"/>
      <c r="AX200" s="108"/>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row>
    <row r="201" spans="1:145" x14ac:dyDescent="0.25">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569"/>
      <c r="AE201" s="569"/>
      <c r="AF201" s="569"/>
      <c r="AG201" s="569"/>
      <c r="AH201" s="569"/>
      <c r="AI201" s="107"/>
      <c r="AJ201" s="107"/>
      <c r="AK201" s="107"/>
      <c r="AL201" s="107"/>
      <c r="AM201" s="107"/>
      <c r="AN201" s="107"/>
      <c r="AO201" s="107"/>
      <c r="AP201" s="107"/>
      <c r="AQ201" s="107"/>
      <c r="AR201" s="107"/>
      <c r="AS201" s="107"/>
      <c r="AT201" s="107"/>
      <c r="AU201" s="107"/>
      <c r="AV201" s="107"/>
      <c r="AW201" s="107"/>
      <c r="AX201" s="108"/>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row>
    <row r="202" spans="1:145" x14ac:dyDescent="0.25">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569"/>
      <c r="AE202" s="569"/>
      <c r="AF202" s="569"/>
      <c r="AG202" s="569"/>
      <c r="AH202" s="569"/>
      <c r="AI202" s="107"/>
      <c r="AJ202" s="107"/>
      <c r="AK202" s="107"/>
      <c r="AL202" s="107"/>
      <c r="AM202" s="107"/>
      <c r="AN202" s="107"/>
      <c r="AO202" s="107"/>
      <c r="AP202" s="107"/>
      <c r="AQ202" s="107"/>
      <c r="AR202" s="107"/>
      <c r="AS202" s="107"/>
      <c r="AT202" s="107"/>
      <c r="AU202" s="107"/>
      <c r="AV202" s="107"/>
      <c r="AW202" s="107"/>
      <c r="AX202" s="108"/>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row>
    <row r="203" spans="1:145" x14ac:dyDescent="0.25">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569"/>
      <c r="AE203" s="569"/>
      <c r="AF203" s="569"/>
      <c r="AG203" s="569"/>
      <c r="AH203" s="569"/>
      <c r="AI203" s="107"/>
      <c r="AJ203" s="107"/>
      <c r="AK203" s="107"/>
      <c r="AL203" s="107"/>
      <c r="AM203" s="107"/>
      <c r="AN203" s="107"/>
      <c r="AO203" s="107"/>
      <c r="AP203" s="107"/>
      <c r="AQ203" s="107"/>
      <c r="AR203" s="107"/>
      <c r="AS203" s="107"/>
      <c r="AT203" s="107"/>
      <c r="AU203" s="107"/>
      <c r="AV203" s="107"/>
      <c r="AW203" s="107"/>
      <c r="AX203" s="108"/>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row>
    <row r="204" spans="1:145" x14ac:dyDescent="0.25">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569"/>
      <c r="AE204" s="569"/>
      <c r="AF204" s="569"/>
      <c r="AG204" s="569"/>
      <c r="AH204" s="569"/>
      <c r="AI204" s="107"/>
      <c r="AJ204" s="107"/>
      <c r="AK204" s="107"/>
      <c r="AL204" s="107"/>
      <c r="AM204" s="107"/>
      <c r="AN204" s="107"/>
      <c r="AO204" s="107"/>
      <c r="AP204" s="107"/>
      <c r="AQ204" s="107"/>
      <c r="AR204" s="107"/>
      <c r="AS204" s="107"/>
      <c r="AT204" s="107"/>
      <c r="AU204" s="107"/>
      <c r="AV204" s="107"/>
      <c r="AW204" s="107"/>
      <c r="AX204" s="108"/>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row>
    <row r="205" spans="1:145" x14ac:dyDescent="0.2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569"/>
      <c r="AE205" s="569"/>
      <c r="AF205" s="569"/>
      <c r="AG205" s="569"/>
      <c r="AH205" s="569"/>
      <c r="AI205" s="107"/>
      <c r="AJ205" s="107"/>
      <c r="AK205" s="107"/>
      <c r="AL205" s="107"/>
      <c r="AM205" s="107"/>
      <c r="AN205" s="107"/>
      <c r="AO205" s="107"/>
      <c r="AP205" s="107"/>
      <c r="AQ205" s="107"/>
      <c r="AR205" s="107"/>
      <c r="AS205" s="107"/>
      <c r="AT205" s="107"/>
      <c r="AU205" s="107"/>
      <c r="AV205" s="107"/>
      <c r="AW205" s="107"/>
      <c r="AX205" s="108"/>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row>
    <row r="206" spans="1:145" x14ac:dyDescent="0.25">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569"/>
      <c r="AE206" s="569"/>
      <c r="AF206" s="569"/>
      <c r="AG206" s="569"/>
      <c r="AH206" s="569"/>
      <c r="AI206" s="107"/>
      <c r="AJ206" s="107"/>
      <c r="AK206" s="107"/>
      <c r="AL206" s="107"/>
      <c r="AM206" s="107"/>
      <c r="AN206" s="107"/>
      <c r="AO206" s="107"/>
      <c r="AP206" s="107"/>
      <c r="AQ206" s="107"/>
      <c r="AR206" s="107"/>
      <c r="AS206" s="107"/>
      <c r="AT206" s="107"/>
      <c r="AU206" s="107"/>
      <c r="AV206" s="107"/>
      <c r="AW206" s="107"/>
      <c r="AX206" s="108"/>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row>
    <row r="207" spans="1:145" x14ac:dyDescent="0.25">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569"/>
      <c r="AE207" s="569"/>
      <c r="AF207" s="569"/>
      <c r="AG207" s="569"/>
      <c r="AH207" s="569"/>
      <c r="AI207" s="107"/>
      <c r="AJ207" s="107"/>
      <c r="AK207" s="107"/>
      <c r="AL207" s="107"/>
      <c r="AM207" s="107"/>
      <c r="AN207" s="107"/>
      <c r="AO207" s="107"/>
      <c r="AP207" s="107"/>
      <c r="AQ207" s="107"/>
      <c r="AR207" s="107"/>
      <c r="AS207" s="107"/>
      <c r="AT207" s="107"/>
      <c r="AU207" s="107"/>
      <c r="AV207" s="107"/>
      <c r="AW207" s="107"/>
      <c r="AX207" s="108"/>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row>
    <row r="208" spans="1:145" x14ac:dyDescent="0.25">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569"/>
      <c r="AE208" s="569"/>
      <c r="AF208" s="569"/>
      <c r="AG208" s="569"/>
      <c r="AH208" s="569"/>
      <c r="AI208" s="107"/>
      <c r="AJ208" s="107"/>
      <c r="AK208" s="107"/>
      <c r="AL208" s="107"/>
      <c r="AM208" s="107"/>
      <c r="AN208" s="107"/>
      <c r="AO208" s="107"/>
      <c r="AP208" s="107"/>
      <c r="AQ208" s="107"/>
      <c r="AR208" s="107"/>
      <c r="AS208" s="107"/>
      <c r="AT208" s="107"/>
      <c r="AU208" s="107"/>
      <c r="AV208" s="107"/>
      <c r="AW208" s="107"/>
      <c r="AX208" s="108"/>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row>
    <row r="209" spans="1:145" x14ac:dyDescent="0.25">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569"/>
      <c r="AE209" s="569"/>
      <c r="AF209" s="569"/>
      <c r="AG209" s="569"/>
      <c r="AH209" s="569"/>
      <c r="AI209" s="107"/>
      <c r="AJ209" s="107"/>
      <c r="AK209" s="107"/>
      <c r="AL209" s="107"/>
      <c r="AM209" s="107"/>
      <c r="AN209" s="107"/>
      <c r="AO209" s="107"/>
      <c r="AP209" s="107"/>
      <c r="AQ209" s="107"/>
      <c r="AR209" s="107"/>
      <c r="AS209" s="107"/>
      <c r="AT209" s="107"/>
      <c r="AU209" s="107"/>
      <c r="AV209" s="107"/>
      <c r="AW209" s="107"/>
      <c r="AX209" s="108"/>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c r="EO209" s="107"/>
    </row>
    <row r="210" spans="1:145" x14ac:dyDescent="0.25">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569"/>
      <c r="AE210" s="569"/>
      <c r="AF210" s="569"/>
      <c r="AG210" s="569"/>
      <c r="AH210" s="569"/>
      <c r="AI210" s="107"/>
      <c r="AJ210" s="107"/>
      <c r="AK210" s="107"/>
      <c r="AL210" s="107"/>
      <c r="AM210" s="107"/>
      <c r="AN210" s="107"/>
      <c r="AO210" s="107"/>
      <c r="AP210" s="107"/>
      <c r="AQ210" s="107"/>
      <c r="AR210" s="107"/>
      <c r="AS210" s="107"/>
      <c r="AT210" s="107"/>
      <c r="AU210" s="107"/>
      <c r="AV210" s="107"/>
      <c r="AW210" s="107"/>
      <c r="AX210" s="108"/>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c r="EO210" s="107"/>
    </row>
    <row r="211" spans="1:145" x14ac:dyDescent="0.2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569"/>
      <c r="AE211" s="569"/>
      <c r="AF211" s="569"/>
      <c r="AG211" s="569"/>
      <c r="AH211" s="569"/>
      <c r="AI211" s="107"/>
      <c r="AJ211" s="107"/>
      <c r="AK211" s="107"/>
      <c r="AL211" s="107"/>
      <c r="AM211" s="107"/>
      <c r="AN211" s="107"/>
      <c r="AO211" s="107"/>
      <c r="AP211" s="107"/>
      <c r="AQ211" s="107"/>
      <c r="AR211" s="107"/>
      <c r="AS211" s="107"/>
      <c r="AT211" s="107"/>
      <c r="AU211" s="107"/>
      <c r="AV211" s="107"/>
      <c r="AW211" s="107"/>
      <c r="AX211" s="108"/>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c r="EO211" s="107"/>
    </row>
    <row r="212" spans="1:145" x14ac:dyDescent="0.25">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569"/>
      <c r="AE212" s="569"/>
      <c r="AF212" s="569"/>
      <c r="AG212" s="569"/>
      <c r="AH212" s="569"/>
      <c r="AI212" s="107"/>
      <c r="AJ212" s="107"/>
      <c r="AK212" s="107"/>
      <c r="AL212" s="107"/>
      <c r="AM212" s="107"/>
      <c r="AN212" s="107"/>
      <c r="AO212" s="107"/>
      <c r="AP212" s="107"/>
      <c r="AQ212" s="107"/>
      <c r="AR212" s="107"/>
      <c r="AS212" s="107"/>
      <c r="AT212" s="107"/>
      <c r="AU212" s="107"/>
      <c r="AV212" s="107"/>
      <c r="AW212" s="107"/>
      <c r="AX212" s="108"/>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c r="EO212" s="107"/>
    </row>
    <row r="213" spans="1:145" x14ac:dyDescent="0.25">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569"/>
      <c r="AE213" s="569"/>
      <c r="AF213" s="569"/>
      <c r="AG213" s="569"/>
      <c r="AH213" s="569"/>
      <c r="AI213" s="107"/>
      <c r="AJ213" s="107"/>
      <c r="AK213" s="107"/>
      <c r="AL213" s="107"/>
      <c r="AM213" s="107"/>
      <c r="AN213" s="107"/>
      <c r="AO213" s="107"/>
      <c r="AP213" s="107"/>
      <c r="AQ213" s="107"/>
      <c r="AR213" s="107"/>
      <c r="AS213" s="107"/>
      <c r="AT213" s="107"/>
      <c r="AU213" s="107"/>
      <c r="AV213" s="107"/>
      <c r="AW213" s="107"/>
      <c r="AX213" s="108"/>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c r="DT213" s="107"/>
      <c r="DU213" s="107"/>
      <c r="DV213" s="107"/>
      <c r="DW213" s="107"/>
      <c r="DX213" s="107"/>
      <c r="DY213" s="107"/>
      <c r="DZ213" s="107"/>
      <c r="EA213" s="107"/>
      <c r="EB213" s="107"/>
      <c r="EC213" s="107"/>
      <c r="ED213" s="107"/>
      <c r="EE213" s="107"/>
      <c r="EF213" s="107"/>
      <c r="EG213" s="107"/>
      <c r="EH213" s="107"/>
      <c r="EI213" s="107"/>
      <c r="EJ213" s="107"/>
      <c r="EK213" s="107"/>
      <c r="EL213" s="107"/>
      <c r="EM213" s="107"/>
      <c r="EN213" s="107"/>
      <c r="EO213" s="107"/>
    </row>
    <row r="214" spans="1:145" x14ac:dyDescent="0.25">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569"/>
      <c r="AE214" s="569"/>
      <c r="AF214" s="569"/>
      <c r="AG214" s="569"/>
      <c r="AH214" s="569"/>
      <c r="AI214" s="107"/>
      <c r="AJ214" s="107"/>
      <c r="AK214" s="107"/>
      <c r="AL214" s="107"/>
      <c r="AM214" s="107"/>
      <c r="AN214" s="107"/>
      <c r="AO214" s="107"/>
      <c r="AP214" s="107"/>
      <c r="AQ214" s="107"/>
      <c r="AR214" s="107"/>
      <c r="AS214" s="107"/>
      <c r="AT214" s="107"/>
      <c r="AU214" s="107"/>
      <c r="AV214" s="107"/>
      <c r="AW214" s="107"/>
      <c r="AX214" s="108"/>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c r="DT214" s="107"/>
      <c r="DU214" s="107"/>
      <c r="DV214" s="107"/>
      <c r="DW214" s="107"/>
      <c r="DX214" s="107"/>
      <c r="DY214" s="107"/>
      <c r="DZ214" s="107"/>
      <c r="EA214" s="107"/>
      <c r="EB214" s="107"/>
      <c r="EC214" s="107"/>
      <c r="ED214" s="107"/>
      <c r="EE214" s="107"/>
      <c r="EF214" s="107"/>
      <c r="EG214" s="107"/>
      <c r="EH214" s="107"/>
      <c r="EI214" s="107"/>
      <c r="EJ214" s="107"/>
      <c r="EK214" s="107"/>
      <c r="EL214" s="107"/>
      <c r="EM214" s="107"/>
      <c r="EN214" s="107"/>
      <c r="EO214" s="107"/>
    </row>
    <row r="215" spans="1:145" x14ac:dyDescent="0.2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569"/>
      <c r="AE215" s="569"/>
      <c r="AF215" s="569"/>
      <c r="AG215" s="569"/>
      <c r="AH215" s="569"/>
      <c r="AI215" s="107"/>
      <c r="AJ215" s="107"/>
      <c r="AK215" s="107"/>
      <c r="AL215" s="107"/>
      <c r="AM215" s="107"/>
      <c r="AN215" s="107"/>
      <c r="AO215" s="107"/>
      <c r="AP215" s="107"/>
      <c r="AQ215" s="107"/>
      <c r="AR215" s="107"/>
      <c r="AS215" s="107"/>
      <c r="AT215" s="107"/>
      <c r="AU215" s="107"/>
      <c r="AV215" s="107"/>
      <c r="AW215" s="107"/>
      <c r="AX215" s="108"/>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c r="DT215" s="107"/>
      <c r="DU215" s="107"/>
      <c r="DV215" s="107"/>
      <c r="DW215" s="107"/>
      <c r="DX215" s="107"/>
      <c r="DY215" s="107"/>
      <c r="DZ215" s="107"/>
      <c r="EA215" s="107"/>
      <c r="EB215" s="107"/>
      <c r="EC215" s="107"/>
      <c r="ED215" s="107"/>
      <c r="EE215" s="107"/>
      <c r="EF215" s="107"/>
      <c r="EG215" s="107"/>
      <c r="EH215" s="107"/>
      <c r="EI215" s="107"/>
      <c r="EJ215" s="107"/>
      <c r="EK215" s="107"/>
      <c r="EL215" s="107"/>
      <c r="EM215" s="107"/>
      <c r="EN215" s="107"/>
      <c r="EO215" s="107"/>
    </row>
    <row r="216" spans="1:145" x14ac:dyDescent="0.25">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569"/>
      <c r="AE216" s="569"/>
      <c r="AF216" s="569"/>
      <c r="AG216" s="569"/>
      <c r="AH216" s="569"/>
      <c r="AI216" s="107"/>
      <c r="AJ216" s="107"/>
      <c r="AK216" s="107"/>
      <c r="AL216" s="107"/>
      <c r="AM216" s="107"/>
      <c r="AN216" s="107"/>
      <c r="AO216" s="107"/>
      <c r="AP216" s="107"/>
      <c r="AQ216" s="107"/>
      <c r="AR216" s="107"/>
      <c r="AS216" s="107"/>
      <c r="AT216" s="107"/>
      <c r="AU216" s="107"/>
      <c r="AV216" s="107"/>
      <c r="AW216" s="107"/>
      <c r="AX216" s="108"/>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c r="DT216" s="107"/>
      <c r="DU216" s="107"/>
      <c r="DV216" s="107"/>
      <c r="DW216" s="107"/>
      <c r="DX216" s="107"/>
      <c r="DY216" s="107"/>
      <c r="DZ216" s="107"/>
      <c r="EA216" s="107"/>
      <c r="EB216" s="107"/>
      <c r="EC216" s="107"/>
      <c r="ED216" s="107"/>
      <c r="EE216" s="107"/>
      <c r="EF216" s="107"/>
      <c r="EG216" s="107"/>
      <c r="EH216" s="107"/>
      <c r="EI216" s="107"/>
      <c r="EJ216" s="107"/>
      <c r="EK216" s="107"/>
      <c r="EL216" s="107"/>
      <c r="EM216" s="107"/>
      <c r="EN216" s="107"/>
      <c r="EO216" s="107"/>
    </row>
    <row r="217" spans="1:145" x14ac:dyDescent="0.25">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569"/>
      <c r="AE217" s="569"/>
      <c r="AF217" s="569"/>
      <c r="AG217" s="569"/>
      <c r="AH217" s="569"/>
      <c r="AI217" s="107"/>
      <c r="AJ217" s="107"/>
      <c r="AK217" s="107"/>
      <c r="AL217" s="107"/>
      <c r="AM217" s="107"/>
      <c r="AN217" s="107"/>
      <c r="AO217" s="107"/>
      <c r="AP217" s="107"/>
      <c r="AQ217" s="107"/>
      <c r="AR217" s="107"/>
      <c r="AS217" s="107"/>
      <c r="AT217" s="107"/>
      <c r="AU217" s="107"/>
      <c r="AV217" s="107"/>
      <c r="AW217" s="107"/>
      <c r="AX217" s="108"/>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c r="DT217" s="107"/>
      <c r="DU217" s="107"/>
      <c r="DV217" s="107"/>
      <c r="DW217" s="107"/>
      <c r="DX217" s="107"/>
      <c r="DY217" s="107"/>
      <c r="DZ217" s="107"/>
      <c r="EA217" s="107"/>
      <c r="EB217" s="107"/>
      <c r="EC217" s="107"/>
      <c r="ED217" s="107"/>
      <c r="EE217" s="107"/>
      <c r="EF217" s="107"/>
      <c r="EG217" s="107"/>
      <c r="EH217" s="107"/>
      <c r="EI217" s="107"/>
      <c r="EJ217" s="107"/>
      <c r="EK217" s="107"/>
      <c r="EL217" s="107"/>
      <c r="EM217" s="107"/>
      <c r="EN217" s="107"/>
      <c r="EO217" s="107"/>
    </row>
    <row r="218" spans="1:145" x14ac:dyDescent="0.25">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569"/>
      <c r="AE218" s="569"/>
      <c r="AF218" s="569"/>
      <c r="AG218" s="569"/>
      <c r="AH218" s="569"/>
      <c r="AI218" s="107"/>
      <c r="AJ218" s="107"/>
      <c r="AK218" s="107"/>
      <c r="AL218" s="107"/>
      <c r="AM218" s="107"/>
      <c r="AN218" s="107"/>
      <c r="AO218" s="107"/>
      <c r="AP218" s="107"/>
      <c r="AQ218" s="107"/>
      <c r="AR218" s="107"/>
      <c r="AS218" s="107"/>
      <c r="AT218" s="107"/>
      <c r="AU218" s="107"/>
      <c r="AV218" s="107"/>
      <c r="AW218" s="107"/>
      <c r="AX218" s="108"/>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D218" s="107"/>
      <c r="EE218" s="107"/>
      <c r="EF218" s="107"/>
      <c r="EG218" s="107"/>
      <c r="EH218" s="107"/>
      <c r="EI218" s="107"/>
      <c r="EJ218" s="107"/>
      <c r="EK218" s="107"/>
      <c r="EL218" s="107"/>
      <c r="EM218" s="107"/>
      <c r="EN218" s="107"/>
      <c r="EO218" s="107"/>
    </row>
    <row r="219" spans="1:145" x14ac:dyDescent="0.25">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569"/>
      <c r="AE219" s="569"/>
      <c r="AF219" s="569"/>
      <c r="AG219" s="569"/>
      <c r="AH219" s="569"/>
      <c r="AI219" s="107"/>
      <c r="AJ219" s="107"/>
      <c r="AK219" s="107"/>
      <c r="AL219" s="107"/>
      <c r="AM219" s="107"/>
      <c r="AN219" s="107"/>
      <c r="AO219" s="107"/>
      <c r="AP219" s="107"/>
      <c r="AQ219" s="107"/>
      <c r="AR219" s="107"/>
      <c r="AS219" s="107"/>
      <c r="AT219" s="107"/>
      <c r="AU219" s="107"/>
      <c r="AV219" s="107"/>
      <c r="AW219" s="107"/>
      <c r="AX219" s="108"/>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D219" s="107"/>
      <c r="EE219" s="107"/>
      <c r="EF219" s="107"/>
      <c r="EG219" s="107"/>
      <c r="EH219" s="107"/>
      <c r="EI219" s="107"/>
      <c r="EJ219" s="107"/>
      <c r="EK219" s="107"/>
      <c r="EL219" s="107"/>
      <c r="EM219" s="107"/>
      <c r="EN219" s="107"/>
      <c r="EO219" s="107"/>
    </row>
    <row r="220" spans="1:145" x14ac:dyDescent="0.25">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569"/>
      <c r="AE220" s="569"/>
      <c r="AF220" s="569"/>
      <c r="AG220" s="569"/>
      <c r="AH220" s="569"/>
      <c r="AI220" s="107"/>
      <c r="AJ220" s="107"/>
      <c r="AK220" s="107"/>
      <c r="AL220" s="107"/>
      <c r="AM220" s="107"/>
      <c r="AN220" s="107"/>
      <c r="AO220" s="107"/>
      <c r="AP220" s="107"/>
      <c r="AQ220" s="107"/>
      <c r="AR220" s="107"/>
      <c r="AS220" s="107"/>
      <c r="AT220" s="107"/>
      <c r="AU220" s="107"/>
      <c r="AV220" s="107"/>
      <c r="AW220" s="107"/>
      <c r="AX220" s="108"/>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D220" s="107"/>
      <c r="EE220" s="107"/>
      <c r="EF220" s="107"/>
      <c r="EG220" s="107"/>
      <c r="EH220" s="107"/>
      <c r="EI220" s="107"/>
      <c r="EJ220" s="107"/>
      <c r="EK220" s="107"/>
      <c r="EL220" s="107"/>
      <c r="EM220" s="107"/>
      <c r="EN220" s="107"/>
      <c r="EO220" s="107"/>
    </row>
    <row r="221" spans="1:145" x14ac:dyDescent="0.25">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569"/>
      <c r="AE221" s="569"/>
      <c r="AF221" s="569"/>
      <c r="AG221" s="569"/>
      <c r="AH221" s="569"/>
      <c r="AI221" s="107"/>
      <c r="AJ221" s="107"/>
      <c r="AK221" s="107"/>
      <c r="AL221" s="107"/>
      <c r="AM221" s="107"/>
      <c r="AN221" s="107"/>
      <c r="AO221" s="107"/>
      <c r="AP221" s="107"/>
      <c r="AQ221" s="107"/>
      <c r="AR221" s="107"/>
      <c r="AS221" s="107"/>
      <c r="AT221" s="107"/>
      <c r="AU221" s="107"/>
      <c r="AV221" s="107"/>
      <c r="AW221" s="107"/>
      <c r="AX221" s="108"/>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D221" s="107"/>
      <c r="EE221" s="107"/>
      <c r="EF221" s="107"/>
      <c r="EG221" s="107"/>
      <c r="EH221" s="107"/>
      <c r="EI221" s="107"/>
      <c r="EJ221" s="107"/>
      <c r="EK221" s="107"/>
      <c r="EL221" s="107"/>
      <c r="EM221" s="107"/>
      <c r="EN221" s="107"/>
      <c r="EO221" s="107"/>
    </row>
    <row r="222" spans="1:145" x14ac:dyDescent="0.25">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569"/>
      <c r="AE222" s="569"/>
      <c r="AF222" s="569"/>
      <c r="AG222" s="569"/>
      <c r="AH222" s="569"/>
      <c r="AI222" s="107"/>
      <c r="AJ222" s="107"/>
      <c r="AK222" s="107"/>
      <c r="AL222" s="107"/>
      <c r="AM222" s="107"/>
      <c r="AN222" s="107"/>
      <c r="AO222" s="107"/>
      <c r="AP222" s="107"/>
      <c r="AQ222" s="107"/>
      <c r="AR222" s="107"/>
      <c r="AS222" s="107"/>
      <c r="AT222" s="107"/>
      <c r="AU222" s="107"/>
      <c r="AV222" s="107"/>
      <c r="AW222" s="107"/>
      <c r="AX222" s="108"/>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row>
    <row r="223" spans="1:145" x14ac:dyDescent="0.25">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569"/>
      <c r="AE223" s="569"/>
      <c r="AF223" s="569"/>
      <c r="AG223" s="569"/>
      <c r="AH223" s="569"/>
      <c r="AI223" s="107"/>
      <c r="AJ223" s="107"/>
      <c r="AK223" s="107"/>
      <c r="AL223" s="107"/>
      <c r="AM223" s="107"/>
      <c r="AN223" s="107"/>
      <c r="AO223" s="107"/>
      <c r="AP223" s="107"/>
      <c r="AQ223" s="107"/>
      <c r="AR223" s="107"/>
      <c r="AS223" s="107"/>
      <c r="AT223" s="107"/>
      <c r="AU223" s="107"/>
      <c r="AV223" s="107"/>
      <c r="AW223" s="107"/>
      <c r="AX223" s="108"/>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c r="EB223" s="107"/>
      <c r="EC223" s="107"/>
      <c r="ED223" s="107"/>
      <c r="EE223" s="107"/>
      <c r="EF223" s="107"/>
      <c r="EG223" s="107"/>
      <c r="EH223" s="107"/>
      <c r="EI223" s="107"/>
      <c r="EJ223" s="107"/>
      <c r="EK223" s="107"/>
      <c r="EL223" s="107"/>
      <c r="EM223" s="107"/>
      <c r="EN223" s="107"/>
      <c r="EO223" s="107"/>
    </row>
    <row r="224" spans="1:145" x14ac:dyDescent="0.25">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569"/>
      <c r="AE224" s="569"/>
      <c r="AF224" s="569"/>
      <c r="AG224" s="569"/>
      <c r="AH224" s="569"/>
      <c r="AI224" s="107"/>
      <c r="AJ224" s="107"/>
      <c r="AK224" s="107"/>
      <c r="AL224" s="107"/>
      <c r="AM224" s="107"/>
      <c r="AN224" s="107"/>
      <c r="AO224" s="107"/>
      <c r="AP224" s="107"/>
      <c r="AQ224" s="107"/>
      <c r="AR224" s="107"/>
      <c r="AS224" s="107"/>
      <c r="AT224" s="107"/>
      <c r="AU224" s="107"/>
      <c r="AV224" s="107"/>
      <c r="AW224" s="107"/>
      <c r="AX224" s="108"/>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c r="DT224" s="107"/>
      <c r="DU224" s="107"/>
      <c r="DV224" s="107"/>
      <c r="DW224" s="107"/>
      <c r="DX224" s="107"/>
      <c r="DY224" s="107"/>
      <c r="DZ224" s="107"/>
      <c r="EA224" s="107"/>
      <c r="EB224" s="107"/>
      <c r="EC224" s="107"/>
      <c r="ED224" s="107"/>
      <c r="EE224" s="107"/>
      <c r="EF224" s="107"/>
      <c r="EG224" s="107"/>
      <c r="EH224" s="107"/>
      <c r="EI224" s="107"/>
      <c r="EJ224" s="107"/>
      <c r="EK224" s="107"/>
      <c r="EL224" s="107"/>
      <c r="EM224" s="107"/>
      <c r="EN224" s="107"/>
      <c r="EO224" s="107"/>
    </row>
    <row r="225" spans="1:145" x14ac:dyDescent="0.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569"/>
      <c r="AE225" s="569"/>
      <c r="AF225" s="569"/>
      <c r="AG225" s="569"/>
      <c r="AH225" s="569"/>
      <c r="AI225" s="107"/>
      <c r="AJ225" s="107"/>
      <c r="AK225" s="107"/>
      <c r="AL225" s="107"/>
      <c r="AM225" s="107"/>
      <c r="AN225" s="107"/>
      <c r="AO225" s="107"/>
      <c r="AP225" s="107"/>
      <c r="AQ225" s="107"/>
      <c r="AR225" s="107"/>
      <c r="AS225" s="107"/>
      <c r="AT225" s="107"/>
      <c r="AU225" s="107"/>
      <c r="AV225" s="107"/>
      <c r="AW225" s="107"/>
      <c r="AX225" s="108"/>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c r="DT225" s="107"/>
      <c r="DU225" s="107"/>
      <c r="DV225" s="107"/>
      <c r="DW225" s="107"/>
      <c r="DX225" s="107"/>
      <c r="DY225" s="107"/>
      <c r="DZ225" s="107"/>
      <c r="EA225" s="107"/>
      <c r="EB225" s="107"/>
      <c r="EC225" s="107"/>
      <c r="ED225" s="107"/>
      <c r="EE225" s="107"/>
      <c r="EF225" s="107"/>
      <c r="EG225" s="107"/>
      <c r="EH225" s="107"/>
      <c r="EI225" s="107"/>
      <c r="EJ225" s="107"/>
      <c r="EK225" s="107"/>
      <c r="EL225" s="107"/>
      <c r="EM225" s="107"/>
      <c r="EN225" s="107"/>
      <c r="EO225" s="107"/>
    </row>
    <row r="226" spans="1:145" x14ac:dyDescent="0.25">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569"/>
      <c r="AE226" s="569"/>
      <c r="AF226" s="569"/>
      <c r="AG226" s="569"/>
      <c r="AH226" s="569"/>
      <c r="AI226" s="107"/>
      <c r="AJ226" s="107"/>
      <c r="AK226" s="107"/>
      <c r="AL226" s="107"/>
      <c r="AM226" s="107"/>
      <c r="AN226" s="107"/>
      <c r="AO226" s="107"/>
      <c r="AP226" s="107"/>
      <c r="AQ226" s="107"/>
      <c r="AR226" s="107"/>
      <c r="AS226" s="107"/>
      <c r="AT226" s="107"/>
      <c r="AU226" s="107"/>
      <c r="AV226" s="107"/>
      <c r="AW226" s="107"/>
      <c r="AX226" s="108"/>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107"/>
      <c r="ED226" s="107"/>
      <c r="EE226" s="107"/>
      <c r="EF226" s="107"/>
      <c r="EG226" s="107"/>
      <c r="EH226" s="107"/>
      <c r="EI226" s="107"/>
      <c r="EJ226" s="107"/>
      <c r="EK226" s="107"/>
      <c r="EL226" s="107"/>
      <c r="EM226" s="107"/>
      <c r="EN226" s="107"/>
      <c r="EO226" s="107"/>
    </row>
    <row r="227" spans="1:145" x14ac:dyDescent="0.25">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569"/>
      <c r="AE227" s="569"/>
      <c r="AF227" s="569"/>
      <c r="AG227" s="569"/>
      <c r="AH227" s="569"/>
      <c r="AI227" s="107"/>
      <c r="AJ227" s="107"/>
      <c r="AK227" s="107"/>
      <c r="AL227" s="107"/>
      <c r="AM227" s="107"/>
      <c r="AN227" s="107"/>
      <c r="AO227" s="107"/>
      <c r="AP227" s="107"/>
      <c r="AQ227" s="107"/>
      <c r="AR227" s="107"/>
      <c r="AS227" s="107"/>
      <c r="AT227" s="107"/>
      <c r="AU227" s="107"/>
      <c r="AV227" s="107"/>
      <c r="AW227" s="107"/>
      <c r="AX227" s="108"/>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c r="EO227" s="107"/>
    </row>
    <row r="228" spans="1:145" x14ac:dyDescent="0.25">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569"/>
      <c r="AE228" s="569"/>
      <c r="AF228" s="569"/>
      <c r="AG228" s="569"/>
      <c r="AH228" s="569"/>
      <c r="AI228" s="107"/>
      <c r="AJ228" s="107"/>
      <c r="AK228" s="107"/>
      <c r="AL228" s="107"/>
      <c r="AM228" s="107"/>
      <c r="AN228" s="107"/>
      <c r="AO228" s="107"/>
      <c r="AP228" s="107"/>
      <c r="AQ228" s="107"/>
      <c r="AR228" s="107"/>
      <c r="AS228" s="107"/>
      <c r="AT228" s="107"/>
      <c r="AU228" s="107"/>
      <c r="AV228" s="107"/>
      <c r="AW228" s="107"/>
      <c r="AX228" s="108"/>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row>
    <row r="229" spans="1:145" x14ac:dyDescent="0.25">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569"/>
      <c r="AE229" s="569"/>
      <c r="AF229" s="569"/>
      <c r="AG229" s="569"/>
      <c r="AH229" s="569"/>
      <c r="AI229" s="107"/>
      <c r="AJ229" s="107"/>
      <c r="AK229" s="107"/>
      <c r="AL229" s="107"/>
      <c r="AM229" s="107"/>
      <c r="AN229" s="107"/>
      <c r="AO229" s="107"/>
      <c r="AP229" s="107"/>
      <c r="AQ229" s="107"/>
      <c r="AR229" s="107"/>
      <c r="AS229" s="107"/>
      <c r="AT229" s="107"/>
      <c r="AU229" s="107"/>
      <c r="AV229" s="107"/>
      <c r="AW229" s="107"/>
      <c r="AX229" s="108"/>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107"/>
      <c r="ED229" s="107"/>
      <c r="EE229" s="107"/>
      <c r="EF229" s="107"/>
      <c r="EG229" s="107"/>
      <c r="EH229" s="107"/>
      <c r="EI229" s="107"/>
      <c r="EJ229" s="107"/>
      <c r="EK229" s="107"/>
      <c r="EL229" s="107"/>
      <c r="EM229" s="107"/>
      <c r="EN229" s="107"/>
      <c r="EO229" s="107"/>
    </row>
    <row r="230" spans="1:145" x14ac:dyDescent="0.25">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569"/>
      <c r="AE230" s="569"/>
      <c r="AF230" s="569"/>
      <c r="AG230" s="569"/>
      <c r="AH230" s="569"/>
      <c r="AI230" s="107"/>
      <c r="AJ230" s="107"/>
      <c r="AK230" s="107"/>
      <c r="AL230" s="107"/>
      <c r="AM230" s="107"/>
      <c r="AN230" s="107"/>
      <c r="AO230" s="107"/>
      <c r="AP230" s="107"/>
      <c r="AQ230" s="107"/>
      <c r="AR230" s="107"/>
      <c r="AS230" s="107"/>
      <c r="AT230" s="107"/>
      <c r="AU230" s="107"/>
      <c r="AV230" s="107"/>
      <c r="AW230" s="107"/>
      <c r="AX230" s="108"/>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row>
    <row r="231" spans="1:145" x14ac:dyDescent="0.2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569"/>
      <c r="AE231" s="569"/>
      <c r="AF231" s="569"/>
      <c r="AG231" s="569"/>
      <c r="AH231" s="569"/>
      <c r="AI231" s="107"/>
      <c r="AJ231" s="107"/>
      <c r="AK231" s="107"/>
      <c r="AL231" s="107"/>
      <c r="AM231" s="107"/>
      <c r="AN231" s="107"/>
      <c r="AO231" s="107"/>
      <c r="AP231" s="107"/>
      <c r="AQ231" s="107"/>
      <c r="AR231" s="107"/>
      <c r="AS231" s="107"/>
      <c r="AT231" s="107"/>
      <c r="AU231" s="107"/>
      <c r="AV231" s="107"/>
      <c r="AW231" s="107"/>
      <c r="AX231" s="108"/>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row>
    <row r="232" spans="1:145" x14ac:dyDescent="0.25">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569"/>
      <c r="AE232" s="569"/>
      <c r="AF232" s="569"/>
      <c r="AG232" s="569"/>
      <c r="AH232" s="569"/>
      <c r="AI232" s="107"/>
      <c r="AJ232" s="107"/>
      <c r="AK232" s="107"/>
      <c r="AL232" s="107"/>
      <c r="AM232" s="107"/>
      <c r="AN232" s="107"/>
      <c r="AO232" s="107"/>
      <c r="AP232" s="107"/>
      <c r="AQ232" s="107"/>
      <c r="AR232" s="107"/>
      <c r="AS232" s="107"/>
      <c r="AT232" s="107"/>
      <c r="AU232" s="107"/>
      <c r="AV232" s="107"/>
      <c r="AW232" s="107"/>
      <c r="AX232" s="108"/>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row>
    <row r="233" spans="1:145" x14ac:dyDescent="0.25">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569"/>
      <c r="AE233" s="569"/>
      <c r="AF233" s="569"/>
      <c r="AG233" s="569"/>
      <c r="AH233" s="569"/>
      <c r="AI233" s="107"/>
      <c r="AJ233" s="107"/>
      <c r="AK233" s="107"/>
      <c r="AL233" s="107"/>
      <c r="AM233" s="107"/>
      <c r="AN233" s="107"/>
      <c r="AO233" s="107"/>
      <c r="AP233" s="107"/>
      <c r="AQ233" s="107"/>
      <c r="AR233" s="107"/>
      <c r="AS233" s="107"/>
      <c r="AT233" s="107"/>
      <c r="AU233" s="107"/>
      <c r="AV233" s="107"/>
      <c r="AW233" s="107"/>
      <c r="AX233" s="108"/>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row>
    <row r="234" spans="1:145" x14ac:dyDescent="0.25">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569"/>
      <c r="AE234" s="569"/>
      <c r="AF234" s="569"/>
      <c r="AG234" s="569"/>
      <c r="AH234" s="569"/>
      <c r="AI234" s="107"/>
      <c r="AJ234" s="107"/>
      <c r="AK234" s="107"/>
      <c r="AL234" s="107"/>
      <c r="AM234" s="107"/>
      <c r="AN234" s="107"/>
      <c r="AO234" s="107"/>
      <c r="AP234" s="107"/>
      <c r="AQ234" s="107"/>
      <c r="AR234" s="107"/>
      <c r="AS234" s="107"/>
      <c r="AT234" s="107"/>
      <c r="AU234" s="107"/>
      <c r="AV234" s="107"/>
      <c r="AW234" s="107"/>
      <c r="AX234" s="108"/>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row>
    <row r="235" spans="1:145" x14ac:dyDescent="0.2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569"/>
      <c r="AE235" s="569"/>
      <c r="AF235" s="569"/>
      <c r="AG235" s="569"/>
      <c r="AH235" s="569"/>
      <c r="AI235" s="107"/>
      <c r="AJ235" s="107"/>
      <c r="AK235" s="107"/>
      <c r="AL235" s="107"/>
      <c r="AM235" s="107"/>
      <c r="AN235" s="107"/>
      <c r="AO235" s="107"/>
      <c r="AP235" s="107"/>
      <c r="AQ235" s="107"/>
      <c r="AR235" s="107"/>
      <c r="AS235" s="107"/>
      <c r="AT235" s="107"/>
      <c r="AU235" s="107"/>
      <c r="AV235" s="107"/>
      <c r="AW235" s="107"/>
      <c r="AX235" s="108"/>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c r="DT235" s="107"/>
      <c r="DU235" s="107"/>
      <c r="DV235" s="107"/>
      <c r="DW235" s="107"/>
      <c r="DX235" s="107"/>
      <c r="DY235" s="107"/>
      <c r="DZ235" s="107"/>
      <c r="EA235" s="107"/>
      <c r="EB235" s="107"/>
      <c r="EC235" s="107"/>
      <c r="ED235" s="107"/>
      <c r="EE235" s="107"/>
      <c r="EF235" s="107"/>
      <c r="EG235" s="107"/>
      <c r="EH235" s="107"/>
      <c r="EI235" s="107"/>
      <c r="EJ235" s="107"/>
      <c r="EK235" s="107"/>
      <c r="EL235" s="107"/>
      <c r="EM235" s="107"/>
      <c r="EN235" s="107"/>
      <c r="EO235" s="107"/>
    </row>
    <row r="236" spans="1:145" x14ac:dyDescent="0.2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569"/>
      <c r="AE236" s="569"/>
      <c r="AF236" s="569"/>
      <c r="AG236" s="569"/>
      <c r="AH236" s="569"/>
      <c r="AI236" s="107"/>
      <c r="AJ236" s="107"/>
      <c r="AK236" s="107"/>
      <c r="AL236" s="107"/>
      <c r="AM236" s="107"/>
      <c r="AN236" s="107"/>
      <c r="AO236" s="107"/>
      <c r="AP236" s="107"/>
      <c r="AQ236" s="107"/>
      <c r="AR236" s="107"/>
      <c r="AS236" s="107"/>
      <c r="AT236" s="107"/>
      <c r="AU236" s="107"/>
      <c r="AV236" s="107"/>
      <c r="AW236" s="107"/>
      <c r="AX236" s="108"/>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c r="DT236" s="107"/>
      <c r="DU236" s="107"/>
      <c r="DV236" s="107"/>
      <c r="DW236" s="107"/>
      <c r="DX236" s="107"/>
      <c r="DY236" s="107"/>
      <c r="DZ236" s="107"/>
      <c r="EA236" s="107"/>
      <c r="EB236" s="107"/>
      <c r="EC236" s="107"/>
      <c r="ED236" s="107"/>
      <c r="EE236" s="107"/>
      <c r="EF236" s="107"/>
      <c r="EG236" s="107"/>
      <c r="EH236" s="107"/>
      <c r="EI236" s="107"/>
      <c r="EJ236" s="107"/>
      <c r="EK236" s="107"/>
      <c r="EL236" s="107"/>
      <c r="EM236" s="107"/>
      <c r="EN236" s="107"/>
      <c r="EO236" s="107"/>
    </row>
    <row r="237" spans="1:145" x14ac:dyDescent="0.25">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569"/>
      <c r="AE237" s="569"/>
      <c r="AF237" s="569"/>
      <c r="AG237" s="569"/>
      <c r="AH237" s="569"/>
      <c r="AI237" s="107"/>
      <c r="AJ237" s="107"/>
      <c r="AK237" s="107"/>
      <c r="AL237" s="107"/>
      <c r="AM237" s="107"/>
      <c r="AN237" s="107"/>
      <c r="AO237" s="107"/>
      <c r="AP237" s="107"/>
      <c r="AQ237" s="107"/>
      <c r="AR237" s="107"/>
      <c r="AS237" s="107"/>
      <c r="AT237" s="107"/>
      <c r="AU237" s="107"/>
      <c r="AV237" s="107"/>
      <c r="AW237" s="107"/>
      <c r="AX237" s="108"/>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c r="DT237" s="107"/>
      <c r="DU237" s="107"/>
      <c r="DV237" s="107"/>
      <c r="DW237" s="107"/>
      <c r="DX237" s="107"/>
      <c r="DY237" s="107"/>
      <c r="DZ237" s="107"/>
      <c r="EA237" s="107"/>
      <c r="EB237" s="107"/>
      <c r="EC237" s="107"/>
      <c r="ED237" s="107"/>
      <c r="EE237" s="107"/>
      <c r="EF237" s="107"/>
      <c r="EG237" s="107"/>
      <c r="EH237" s="107"/>
      <c r="EI237" s="107"/>
      <c r="EJ237" s="107"/>
      <c r="EK237" s="107"/>
      <c r="EL237" s="107"/>
      <c r="EM237" s="107"/>
      <c r="EN237" s="107"/>
      <c r="EO237" s="107"/>
    </row>
    <row r="238" spans="1:145" x14ac:dyDescent="0.25">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569"/>
      <c r="AE238" s="569"/>
      <c r="AF238" s="569"/>
      <c r="AG238" s="569"/>
      <c r="AH238" s="569"/>
      <c r="AI238" s="107"/>
      <c r="AJ238" s="107"/>
      <c r="AK238" s="107"/>
      <c r="AL238" s="107"/>
      <c r="AM238" s="107"/>
      <c r="AN238" s="107"/>
      <c r="AO238" s="107"/>
      <c r="AP238" s="107"/>
      <c r="AQ238" s="107"/>
      <c r="AR238" s="107"/>
      <c r="AS238" s="107"/>
      <c r="AT238" s="107"/>
      <c r="AU238" s="107"/>
      <c r="AV238" s="107"/>
      <c r="AW238" s="107"/>
      <c r="AX238" s="108"/>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c r="DT238" s="107"/>
      <c r="DU238" s="107"/>
      <c r="DV238" s="107"/>
      <c r="DW238" s="107"/>
      <c r="DX238" s="107"/>
      <c r="DY238" s="107"/>
      <c r="DZ238" s="107"/>
      <c r="EA238" s="107"/>
      <c r="EB238" s="107"/>
      <c r="EC238" s="107"/>
      <c r="ED238" s="107"/>
      <c r="EE238" s="107"/>
      <c r="EF238" s="107"/>
      <c r="EG238" s="107"/>
      <c r="EH238" s="107"/>
      <c r="EI238" s="107"/>
      <c r="EJ238" s="107"/>
      <c r="EK238" s="107"/>
      <c r="EL238" s="107"/>
      <c r="EM238" s="107"/>
      <c r="EN238" s="107"/>
      <c r="EO238" s="107"/>
    </row>
    <row r="239" spans="1:145" x14ac:dyDescent="0.25">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569"/>
      <c r="AE239" s="569"/>
      <c r="AF239" s="569"/>
      <c r="AG239" s="569"/>
      <c r="AH239" s="569"/>
      <c r="AI239" s="107"/>
      <c r="AJ239" s="107"/>
      <c r="AK239" s="107"/>
      <c r="AL239" s="107"/>
      <c r="AM239" s="107"/>
      <c r="AN239" s="107"/>
      <c r="AO239" s="107"/>
      <c r="AP239" s="107"/>
      <c r="AQ239" s="107"/>
      <c r="AR239" s="107"/>
      <c r="AS239" s="107"/>
      <c r="AT239" s="107"/>
      <c r="AU239" s="107"/>
      <c r="AV239" s="107"/>
      <c r="AW239" s="107"/>
      <c r="AX239" s="108"/>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row>
    <row r="240" spans="1:145" x14ac:dyDescent="0.25">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569"/>
      <c r="AE240" s="569"/>
      <c r="AF240" s="569"/>
      <c r="AG240" s="569"/>
      <c r="AH240" s="569"/>
      <c r="AI240" s="107"/>
      <c r="AJ240" s="107"/>
      <c r="AK240" s="107"/>
      <c r="AL240" s="107"/>
      <c r="AM240" s="107"/>
      <c r="AN240" s="107"/>
      <c r="AO240" s="107"/>
      <c r="AP240" s="107"/>
      <c r="AQ240" s="107"/>
      <c r="AR240" s="107"/>
      <c r="AS240" s="107"/>
      <c r="AT240" s="107"/>
      <c r="AU240" s="107"/>
      <c r="AV240" s="107"/>
      <c r="AW240" s="107"/>
      <c r="AX240" s="108"/>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row>
    <row r="241" spans="1:145" x14ac:dyDescent="0.25">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569"/>
      <c r="AE241" s="569"/>
      <c r="AF241" s="569"/>
      <c r="AG241" s="569"/>
      <c r="AH241" s="569"/>
      <c r="AI241" s="107"/>
      <c r="AJ241" s="107"/>
      <c r="AK241" s="107"/>
      <c r="AL241" s="107"/>
      <c r="AM241" s="107"/>
      <c r="AN241" s="107"/>
      <c r="AO241" s="107"/>
      <c r="AP241" s="107"/>
      <c r="AQ241" s="107"/>
      <c r="AR241" s="107"/>
      <c r="AS241" s="107"/>
      <c r="AT241" s="107"/>
      <c r="AU241" s="107"/>
      <c r="AV241" s="107"/>
      <c r="AW241" s="107"/>
      <c r="AX241" s="108"/>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row>
    <row r="242" spans="1:145" x14ac:dyDescent="0.25">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569"/>
      <c r="AE242" s="569"/>
      <c r="AF242" s="569"/>
      <c r="AG242" s="569"/>
      <c r="AH242" s="569"/>
      <c r="AI242" s="107"/>
      <c r="AJ242" s="107"/>
      <c r="AK242" s="107"/>
      <c r="AL242" s="107"/>
      <c r="AM242" s="107"/>
      <c r="AN242" s="107"/>
      <c r="AO242" s="107"/>
      <c r="AP242" s="107"/>
      <c r="AQ242" s="107"/>
      <c r="AR242" s="107"/>
      <c r="AS242" s="107"/>
      <c r="AT242" s="107"/>
      <c r="AU242" s="107"/>
      <c r="AV242" s="107"/>
      <c r="AW242" s="107"/>
      <c r="AX242" s="108"/>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c r="DT242" s="107"/>
      <c r="DU242" s="107"/>
      <c r="DV242" s="107"/>
      <c r="DW242" s="107"/>
      <c r="DX242" s="107"/>
      <c r="DY242" s="107"/>
      <c r="DZ242" s="107"/>
      <c r="EA242" s="107"/>
      <c r="EB242" s="107"/>
      <c r="EC242" s="107"/>
      <c r="ED242" s="107"/>
      <c r="EE242" s="107"/>
      <c r="EF242" s="107"/>
      <c r="EG242" s="107"/>
      <c r="EH242" s="107"/>
      <c r="EI242" s="107"/>
      <c r="EJ242" s="107"/>
      <c r="EK242" s="107"/>
      <c r="EL242" s="107"/>
      <c r="EM242" s="107"/>
      <c r="EN242" s="107"/>
      <c r="EO242" s="107"/>
    </row>
    <row r="243" spans="1:145" x14ac:dyDescent="0.25">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569"/>
      <c r="AE243" s="569"/>
      <c r="AF243" s="569"/>
      <c r="AG243" s="569"/>
      <c r="AH243" s="569"/>
      <c r="AI243" s="107"/>
      <c r="AJ243" s="107"/>
      <c r="AK243" s="107"/>
      <c r="AL243" s="107"/>
      <c r="AM243" s="107"/>
      <c r="AN243" s="107"/>
      <c r="AO243" s="107"/>
      <c r="AP243" s="107"/>
      <c r="AQ243" s="107"/>
      <c r="AR243" s="107"/>
      <c r="AS243" s="107"/>
      <c r="AT243" s="107"/>
      <c r="AU243" s="107"/>
      <c r="AV243" s="107"/>
      <c r="AW243" s="107"/>
      <c r="AX243" s="108"/>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row>
    <row r="244" spans="1:145" x14ac:dyDescent="0.25">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569"/>
      <c r="AE244" s="569"/>
      <c r="AF244" s="569"/>
      <c r="AG244" s="569"/>
      <c r="AH244" s="569"/>
      <c r="AI244" s="107"/>
      <c r="AJ244" s="107"/>
      <c r="AK244" s="107"/>
      <c r="AL244" s="107"/>
      <c r="AM244" s="107"/>
      <c r="AN244" s="107"/>
      <c r="AO244" s="107"/>
      <c r="AP244" s="107"/>
      <c r="AQ244" s="107"/>
      <c r="AR244" s="107"/>
      <c r="AS244" s="107"/>
      <c r="AT244" s="107"/>
      <c r="AU244" s="107"/>
      <c r="AV244" s="107"/>
      <c r="AW244" s="107"/>
      <c r="AX244" s="108"/>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row>
    <row r="245" spans="1:145" x14ac:dyDescent="0.2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569"/>
      <c r="AE245" s="569"/>
      <c r="AF245" s="569"/>
      <c r="AG245" s="569"/>
      <c r="AH245" s="569"/>
      <c r="AI245" s="107"/>
      <c r="AJ245" s="107"/>
      <c r="AK245" s="107"/>
      <c r="AL245" s="107"/>
      <c r="AM245" s="107"/>
      <c r="AN245" s="107"/>
      <c r="AO245" s="107"/>
      <c r="AP245" s="107"/>
      <c r="AQ245" s="107"/>
      <c r="AR245" s="107"/>
      <c r="AS245" s="107"/>
      <c r="AT245" s="107"/>
      <c r="AU245" s="107"/>
      <c r="AV245" s="107"/>
      <c r="AW245" s="107"/>
      <c r="AX245" s="108"/>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c r="DT245" s="107"/>
      <c r="DU245" s="107"/>
      <c r="DV245" s="107"/>
      <c r="DW245" s="107"/>
      <c r="DX245" s="107"/>
      <c r="DY245" s="107"/>
      <c r="DZ245" s="107"/>
      <c r="EA245" s="107"/>
      <c r="EB245" s="107"/>
      <c r="EC245" s="107"/>
      <c r="ED245" s="107"/>
      <c r="EE245" s="107"/>
      <c r="EF245" s="107"/>
      <c r="EG245" s="107"/>
      <c r="EH245" s="107"/>
      <c r="EI245" s="107"/>
      <c r="EJ245" s="107"/>
      <c r="EK245" s="107"/>
      <c r="EL245" s="107"/>
      <c r="EM245" s="107"/>
      <c r="EN245" s="107"/>
      <c r="EO245" s="107"/>
    </row>
    <row r="246" spans="1:145" x14ac:dyDescent="0.25">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569"/>
      <c r="AE246" s="569"/>
      <c r="AF246" s="569"/>
      <c r="AG246" s="569"/>
      <c r="AH246" s="569"/>
      <c r="AI246" s="107"/>
      <c r="AJ246" s="107"/>
      <c r="AK246" s="107"/>
      <c r="AL246" s="107"/>
      <c r="AM246" s="107"/>
      <c r="AN246" s="107"/>
      <c r="AO246" s="107"/>
      <c r="AP246" s="107"/>
      <c r="AQ246" s="107"/>
      <c r="AR246" s="107"/>
      <c r="AS246" s="107"/>
      <c r="AT246" s="107"/>
      <c r="AU246" s="107"/>
      <c r="AV246" s="107"/>
      <c r="AW246" s="107"/>
      <c r="AX246" s="108"/>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c r="DT246" s="107"/>
      <c r="DU246" s="107"/>
      <c r="DV246" s="107"/>
      <c r="DW246" s="107"/>
      <c r="DX246" s="107"/>
      <c r="DY246" s="107"/>
      <c r="DZ246" s="107"/>
      <c r="EA246" s="107"/>
      <c r="EB246" s="107"/>
      <c r="EC246" s="107"/>
      <c r="ED246" s="107"/>
      <c r="EE246" s="107"/>
      <c r="EF246" s="107"/>
      <c r="EG246" s="107"/>
      <c r="EH246" s="107"/>
      <c r="EI246" s="107"/>
      <c r="EJ246" s="107"/>
      <c r="EK246" s="107"/>
      <c r="EL246" s="107"/>
      <c r="EM246" s="107"/>
      <c r="EN246" s="107"/>
      <c r="EO246" s="107"/>
    </row>
    <row r="247" spans="1:145" x14ac:dyDescent="0.25">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569"/>
      <c r="AE247" s="569"/>
      <c r="AF247" s="569"/>
      <c r="AG247" s="569"/>
      <c r="AH247" s="569"/>
      <c r="AI247" s="107"/>
      <c r="AJ247" s="107"/>
      <c r="AK247" s="107"/>
      <c r="AL247" s="107"/>
      <c r="AM247" s="107"/>
      <c r="AN247" s="107"/>
      <c r="AO247" s="107"/>
      <c r="AP247" s="107"/>
      <c r="AQ247" s="107"/>
      <c r="AR247" s="107"/>
      <c r="AS247" s="107"/>
      <c r="AT247" s="107"/>
      <c r="AU247" s="107"/>
      <c r="AV247" s="107"/>
      <c r="AW247" s="107"/>
      <c r="AX247" s="108"/>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c r="DT247" s="107"/>
      <c r="DU247" s="107"/>
      <c r="DV247" s="107"/>
      <c r="DW247" s="107"/>
      <c r="DX247" s="107"/>
      <c r="DY247" s="107"/>
      <c r="DZ247" s="107"/>
      <c r="EA247" s="107"/>
      <c r="EB247" s="107"/>
      <c r="EC247" s="107"/>
      <c r="ED247" s="107"/>
      <c r="EE247" s="107"/>
      <c r="EF247" s="107"/>
      <c r="EG247" s="107"/>
      <c r="EH247" s="107"/>
      <c r="EI247" s="107"/>
      <c r="EJ247" s="107"/>
      <c r="EK247" s="107"/>
      <c r="EL247" s="107"/>
      <c r="EM247" s="107"/>
      <c r="EN247" s="107"/>
      <c r="EO247" s="107"/>
    </row>
    <row r="248" spans="1:145" x14ac:dyDescent="0.25">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569"/>
      <c r="AE248" s="569"/>
      <c r="AF248" s="569"/>
      <c r="AG248" s="569"/>
      <c r="AH248" s="569"/>
      <c r="AI248" s="107"/>
      <c r="AJ248" s="107"/>
      <c r="AK248" s="107"/>
      <c r="AL248" s="107"/>
      <c r="AM248" s="107"/>
      <c r="AN248" s="107"/>
      <c r="AO248" s="107"/>
      <c r="AP248" s="107"/>
      <c r="AQ248" s="107"/>
      <c r="AR248" s="107"/>
      <c r="AS248" s="107"/>
      <c r="AT248" s="107"/>
      <c r="AU248" s="107"/>
      <c r="AV248" s="107"/>
      <c r="AW248" s="107"/>
      <c r="AX248" s="108"/>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row>
    <row r="249" spans="1:145" x14ac:dyDescent="0.25">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569"/>
      <c r="AE249" s="569"/>
      <c r="AF249" s="569"/>
      <c r="AG249" s="569"/>
      <c r="AH249" s="569"/>
      <c r="AI249" s="107"/>
      <c r="AJ249" s="107"/>
      <c r="AK249" s="107"/>
      <c r="AL249" s="107"/>
      <c r="AM249" s="107"/>
      <c r="AN249" s="107"/>
      <c r="AO249" s="107"/>
      <c r="AP249" s="107"/>
      <c r="AQ249" s="107"/>
      <c r="AR249" s="107"/>
      <c r="AS249" s="107"/>
      <c r="AT249" s="107"/>
      <c r="AU249" s="107"/>
      <c r="AV249" s="107"/>
      <c r="AW249" s="107"/>
      <c r="AX249" s="108"/>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row>
    <row r="250" spans="1:145" x14ac:dyDescent="0.25">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569"/>
      <c r="AE250" s="569"/>
      <c r="AF250" s="569"/>
      <c r="AG250" s="569"/>
      <c r="AH250" s="569"/>
      <c r="AI250" s="107"/>
      <c r="AJ250" s="107"/>
      <c r="AK250" s="107"/>
      <c r="AL250" s="107"/>
      <c r="AM250" s="107"/>
      <c r="AN250" s="107"/>
      <c r="AO250" s="107"/>
      <c r="AP250" s="107"/>
      <c r="AQ250" s="107"/>
      <c r="AR250" s="107"/>
      <c r="AS250" s="107"/>
      <c r="AT250" s="107"/>
      <c r="AU250" s="107"/>
      <c r="AV250" s="107"/>
      <c r="AW250" s="107"/>
      <c r="AX250" s="108"/>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row>
    <row r="251" spans="1:145" x14ac:dyDescent="0.25">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569"/>
      <c r="AE251" s="569"/>
      <c r="AF251" s="569"/>
      <c r="AG251" s="569"/>
      <c r="AH251" s="569"/>
      <c r="AI251" s="107"/>
      <c r="AJ251" s="107"/>
      <c r="AK251" s="107"/>
      <c r="AL251" s="107"/>
      <c r="AM251" s="107"/>
      <c r="AN251" s="107"/>
      <c r="AO251" s="107"/>
      <c r="AP251" s="107"/>
      <c r="AQ251" s="107"/>
      <c r="AR251" s="107"/>
      <c r="AS251" s="107"/>
      <c r="AT251" s="107"/>
      <c r="AU251" s="107"/>
      <c r="AV251" s="107"/>
      <c r="AW251" s="107"/>
      <c r="AX251" s="108"/>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row>
    <row r="252" spans="1:145" x14ac:dyDescent="0.25">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569"/>
      <c r="AE252" s="569"/>
      <c r="AF252" s="569"/>
      <c r="AG252" s="569"/>
      <c r="AH252" s="569"/>
      <c r="AI252" s="107"/>
      <c r="AJ252" s="107"/>
      <c r="AK252" s="107"/>
      <c r="AL252" s="107"/>
      <c r="AM252" s="107"/>
      <c r="AN252" s="107"/>
      <c r="AO252" s="107"/>
      <c r="AP252" s="107"/>
      <c r="AQ252" s="107"/>
      <c r="AR252" s="107"/>
      <c r="AS252" s="107"/>
      <c r="AT252" s="107"/>
      <c r="AU252" s="107"/>
      <c r="AV252" s="107"/>
      <c r="AW252" s="107"/>
      <c r="AX252" s="108"/>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row>
    <row r="253" spans="1:145" x14ac:dyDescent="0.25">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569"/>
      <c r="AE253" s="569"/>
      <c r="AF253" s="569"/>
      <c r="AG253" s="569"/>
      <c r="AH253" s="569"/>
      <c r="AI253" s="107"/>
      <c r="AJ253" s="107"/>
      <c r="AK253" s="107"/>
      <c r="AL253" s="107"/>
      <c r="AM253" s="107"/>
      <c r="AN253" s="107"/>
      <c r="AO253" s="107"/>
      <c r="AP253" s="107"/>
      <c r="AQ253" s="107"/>
      <c r="AR253" s="107"/>
      <c r="AS253" s="107"/>
      <c r="AT253" s="107"/>
      <c r="AU253" s="107"/>
      <c r="AV253" s="107"/>
      <c r="AW253" s="107"/>
      <c r="AX253" s="108"/>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row>
    <row r="254" spans="1:145" x14ac:dyDescent="0.25">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569"/>
      <c r="AE254" s="569"/>
      <c r="AF254" s="569"/>
      <c r="AG254" s="569"/>
      <c r="AH254" s="569"/>
      <c r="AI254" s="107"/>
      <c r="AJ254" s="107"/>
      <c r="AK254" s="107"/>
      <c r="AL254" s="107"/>
      <c r="AM254" s="107"/>
      <c r="AN254" s="107"/>
      <c r="AO254" s="107"/>
      <c r="AP254" s="107"/>
      <c r="AQ254" s="107"/>
      <c r="AR254" s="107"/>
      <c r="AS254" s="107"/>
      <c r="AT254" s="107"/>
      <c r="AU254" s="107"/>
      <c r="AV254" s="107"/>
      <c r="AW254" s="107"/>
      <c r="AX254" s="108"/>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row>
    <row r="255" spans="1:145" x14ac:dyDescent="0.2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569"/>
      <c r="AE255" s="569"/>
      <c r="AF255" s="569"/>
      <c r="AG255" s="569"/>
      <c r="AH255" s="569"/>
      <c r="AI255" s="107"/>
      <c r="AJ255" s="107"/>
      <c r="AK255" s="107"/>
      <c r="AL255" s="107"/>
      <c r="AM255" s="107"/>
      <c r="AN255" s="107"/>
      <c r="AO255" s="107"/>
      <c r="AP255" s="107"/>
      <c r="AQ255" s="107"/>
      <c r="AR255" s="107"/>
      <c r="AS255" s="107"/>
      <c r="AT255" s="107"/>
      <c r="AU255" s="107"/>
      <c r="AV255" s="107"/>
      <c r="AW255" s="107"/>
      <c r="AX255" s="108"/>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row>
    <row r="256" spans="1:145" x14ac:dyDescent="0.25">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569"/>
      <c r="AE256" s="569"/>
      <c r="AF256" s="569"/>
      <c r="AG256" s="569"/>
      <c r="AH256" s="569"/>
      <c r="AI256" s="107"/>
      <c r="AJ256" s="107"/>
      <c r="AK256" s="107"/>
      <c r="AL256" s="107"/>
      <c r="AM256" s="107"/>
      <c r="AN256" s="107"/>
      <c r="AO256" s="107"/>
      <c r="AP256" s="107"/>
      <c r="AQ256" s="107"/>
      <c r="AR256" s="107"/>
      <c r="AS256" s="107"/>
      <c r="AT256" s="107"/>
      <c r="AU256" s="107"/>
      <c r="AV256" s="107"/>
      <c r="AW256" s="107"/>
      <c r="AX256" s="108"/>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row>
    <row r="257" spans="1:145" x14ac:dyDescent="0.25">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569"/>
      <c r="AE257" s="569"/>
      <c r="AF257" s="569"/>
      <c r="AG257" s="569"/>
      <c r="AH257" s="569"/>
      <c r="AI257" s="107"/>
      <c r="AJ257" s="107"/>
      <c r="AK257" s="107"/>
      <c r="AL257" s="107"/>
      <c r="AM257" s="107"/>
      <c r="AN257" s="107"/>
      <c r="AO257" s="107"/>
      <c r="AP257" s="107"/>
      <c r="AQ257" s="107"/>
      <c r="AR257" s="107"/>
      <c r="AS257" s="107"/>
      <c r="AT257" s="107"/>
      <c r="AU257" s="107"/>
      <c r="AV257" s="107"/>
      <c r="AW257" s="107"/>
      <c r="AX257" s="108"/>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row>
    <row r="258" spans="1:145" x14ac:dyDescent="0.25">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569"/>
      <c r="AE258" s="569"/>
      <c r="AF258" s="569"/>
      <c r="AG258" s="569"/>
      <c r="AH258" s="569"/>
      <c r="AI258" s="107"/>
      <c r="AJ258" s="107"/>
      <c r="AK258" s="107"/>
      <c r="AL258" s="107"/>
      <c r="AM258" s="107"/>
      <c r="AN258" s="107"/>
      <c r="AO258" s="107"/>
      <c r="AP258" s="107"/>
      <c r="AQ258" s="107"/>
      <c r="AR258" s="107"/>
      <c r="AS258" s="107"/>
      <c r="AT258" s="107"/>
      <c r="AU258" s="107"/>
      <c r="AV258" s="107"/>
      <c r="AW258" s="107"/>
      <c r="AX258" s="108"/>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row>
    <row r="259" spans="1:145" x14ac:dyDescent="0.25">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569"/>
      <c r="AE259" s="569"/>
      <c r="AF259" s="569"/>
      <c r="AG259" s="569"/>
      <c r="AH259" s="569"/>
      <c r="AI259" s="107"/>
      <c r="AJ259" s="107"/>
      <c r="AK259" s="107"/>
      <c r="AL259" s="107"/>
      <c r="AM259" s="107"/>
      <c r="AN259" s="107"/>
      <c r="AO259" s="107"/>
      <c r="AP259" s="107"/>
      <c r="AQ259" s="107"/>
      <c r="AR259" s="107"/>
      <c r="AS259" s="107"/>
      <c r="AT259" s="107"/>
      <c r="AU259" s="107"/>
      <c r="AV259" s="107"/>
      <c r="AW259" s="107"/>
      <c r="AX259" s="108"/>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row>
    <row r="260" spans="1:145" x14ac:dyDescent="0.25">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569"/>
      <c r="AE260" s="569"/>
      <c r="AF260" s="569"/>
      <c r="AG260" s="569"/>
      <c r="AH260" s="569"/>
      <c r="AI260" s="107"/>
      <c r="AJ260" s="107"/>
      <c r="AK260" s="107"/>
      <c r="AL260" s="107"/>
      <c r="AM260" s="107"/>
      <c r="AN260" s="107"/>
      <c r="AO260" s="107"/>
      <c r="AP260" s="107"/>
      <c r="AQ260" s="107"/>
      <c r="AR260" s="107"/>
      <c r="AS260" s="107"/>
      <c r="AT260" s="107"/>
      <c r="AU260" s="107"/>
      <c r="AV260" s="107"/>
      <c r="AW260" s="107"/>
      <c r="AX260" s="108"/>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row>
    <row r="261" spans="1:145" x14ac:dyDescent="0.25">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569"/>
      <c r="AE261" s="569"/>
      <c r="AF261" s="569"/>
      <c r="AG261" s="569"/>
      <c r="AH261" s="569"/>
      <c r="AI261" s="107"/>
      <c r="AJ261" s="107"/>
      <c r="AK261" s="107"/>
      <c r="AL261" s="107"/>
      <c r="AM261" s="107"/>
      <c r="AN261" s="107"/>
      <c r="AO261" s="107"/>
      <c r="AP261" s="107"/>
      <c r="AQ261" s="107"/>
      <c r="AR261" s="107"/>
      <c r="AS261" s="107"/>
      <c r="AT261" s="107"/>
      <c r="AU261" s="107"/>
      <c r="AV261" s="107"/>
      <c r="AW261" s="107"/>
      <c r="AX261" s="108"/>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row>
    <row r="262" spans="1:145" x14ac:dyDescent="0.25">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569"/>
      <c r="AE262" s="569"/>
      <c r="AF262" s="569"/>
      <c r="AG262" s="569"/>
      <c r="AH262" s="569"/>
      <c r="AI262" s="107"/>
      <c r="AJ262" s="107"/>
      <c r="AK262" s="107"/>
      <c r="AL262" s="107"/>
      <c r="AM262" s="107"/>
      <c r="AN262" s="107"/>
      <c r="AO262" s="107"/>
      <c r="AP262" s="107"/>
      <c r="AQ262" s="107"/>
      <c r="AR262" s="107"/>
      <c r="AS262" s="107"/>
      <c r="AT262" s="107"/>
      <c r="AU262" s="107"/>
      <c r="AV262" s="107"/>
      <c r="AW262" s="107"/>
      <c r="AX262" s="108"/>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row>
    <row r="263" spans="1:145" x14ac:dyDescent="0.25">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569"/>
      <c r="AE263" s="569"/>
      <c r="AF263" s="569"/>
      <c r="AG263" s="569"/>
      <c r="AH263" s="569"/>
      <c r="AI263" s="107"/>
      <c r="AJ263" s="107"/>
      <c r="AK263" s="107"/>
      <c r="AL263" s="107"/>
      <c r="AM263" s="107"/>
      <c r="AN263" s="107"/>
      <c r="AO263" s="107"/>
      <c r="AP263" s="107"/>
      <c r="AQ263" s="107"/>
      <c r="AR263" s="107"/>
      <c r="AS263" s="107"/>
      <c r="AT263" s="107"/>
      <c r="AU263" s="107"/>
      <c r="AV263" s="107"/>
      <c r="AW263" s="107"/>
      <c r="AX263" s="108"/>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row>
    <row r="264" spans="1:145" x14ac:dyDescent="0.25">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569"/>
      <c r="AE264" s="569"/>
      <c r="AF264" s="569"/>
      <c r="AG264" s="569"/>
      <c r="AH264" s="569"/>
      <c r="AI264" s="107"/>
      <c r="AJ264" s="107"/>
      <c r="AK264" s="107"/>
      <c r="AL264" s="107"/>
      <c r="AM264" s="107"/>
      <c r="AN264" s="107"/>
      <c r="AO264" s="107"/>
      <c r="AP264" s="107"/>
      <c r="AQ264" s="107"/>
      <c r="AR264" s="107"/>
      <c r="AS264" s="107"/>
      <c r="AT264" s="107"/>
      <c r="AU264" s="107"/>
      <c r="AV264" s="107"/>
      <c r="AW264" s="107"/>
      <c r="AX264" s="108"/>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row>
    <row r="265" spans="1:145" x14ac:dyDescent="0.2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569"/>
      <c r="AE265" s="569"/>
      <c r="AF265" s="569"/>
      <c r="AG265" s="569"/>
      <c r="AH265" s="569"/>
      <c r="AI265" s="107"/>
      <c r="AJ265" s="107"/>
      <c r="AK265" s="107"/>
      <c r="AL265" s="107"/>
      <c r="AM265" s="107"/>
      <c r="AN265" s="107"/>
      <c r="AO265" s="107"/>
      <c r="AP265" s="107"/>
      <c r="AQ265" s="107"/>
      <c r="AR265" s="107"/>
      <c r="AS265" s="107"/>
      <c r="AT265" s="107"/>
      <c r="AU265" s="107"/>
      <c r="AV265" s="107"/>
      <c r="AW265" s="107"/>
      <c r="AX265" s="108"/>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row>
    <row r="266" spans="1:145" x14ac:dyDescent="0.25">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569"/>
      <c r="AE266" s="569"/>
      <c r="AF266" s="569"/>
      <c r="AG266" s="569"/>
      <c r="AH266" s="569"/>
      <c r="AI266" s="107"/>
      <c r="AJ266" s="107"/>
      <c r="AK266" s="107"/>
      <c r="AL266" s="107"/>
      <c r="AM266" s="107"/>
      <c r="AN266" s="107"/>
      <c r="AO266" s="107"/>
      <c r="AP266" s="107"/>
      <c r="AQ266" s="107"/>
      <c r="AR266" s="107"/>
      <c r="AS266" s="107"/>
      <c r="AT266" s="107"/>
      <c r="AU266" s="107"/>
      <c r="AV266" s="107"/>
      <c r="AW266" s="107"/>
      <c r="AX266" s="108"/>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row>
    <row r="267" spans="1:145" x14ac:dyDescent="0.25">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569"/>
      <c r="AE267" s="569"/>
      <c r="AF267" s="569"/>
      <c r="AG267" s="569"/>
      <c r="AH267" s="569"/>
      <c r="AI267" s="107"/>
      <c r="AJ267" s="107"/>
      <c r="AK267" s="107"/>
      <c r="AL267" s="107"/>
      <c r="AM267" s="107"/>
      <c r="AN267" s="107"/>
      <c r="AO267" s="107"/>
      <c r="AP267" s="107"/>
      <c r="AQ267" s="107"/>
      <c r="AR267" s="107"/>
      <c r="AS267" s="107"/>
      <c r="AT267" s="107"/>
      <c r="AU267" s="107"/>
      <c r="AV267" s="107"/>
      <c r="AW267" s="107"/>
      <c r="AX267" s="108"/>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row>
    <row r="268" spans="1:145" x14ac:dyDescent="0.25">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569"/>
      <c r="AE268" s="569"/>
      <c r="AF268" s="569"/>
      <c r="AG268" s="569"/>
      <c r="AH268" s="569"/>
      <c r="AI268" s="107"/>
      <c r="AJ268" s="107"/>
      <c r="AK268" s="107"/>
      <c r="AL268" s="107"/>
      <c r="AM268" s="107"/>
      <c r="AN268" s="107"/>
      <c r="AO268" s="107"/>
      <c r="AP268" s="107"/>
      <c r="AQ268" s="107"/>
      <c r="AR268" s="107"/>
      <c r="AS268" s="107"/>
      <c r="AT268" s="107"/>
      <c r="AU268" s="107"/>
      <c r="AV268" s="107"/>
      <c r="AW268" s="107"/>
      <c r="AX268" s="108"/>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row>
    <row r="269" spans="1:145" x14ac:dyDescent="0.25">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569"/>
      <c r="AE269" s="569"/>
      <c r="AF269" s="569"/>
      <c r="AG269" s="569"/>
      <c r="AH269" s="569"/>
      <c r="AI269" s="107"/>
      <c r="AJ269" s="107"/>
      <c r="AK269" s="107"/>
      <c r="AL269" s="107"/>
      <c r="AM269" s="107"/>
      <c r="AN269" s="107"/>
      <c r="AO269" s="107"/>
      <c r="AP269" s="107"/>
      <c r="AQ269" s="107"/>
      <c r="AR269" s="107"/>
      <c r="AS269" s="107"/>
      <c r="AT269" s="107"/>
      <c r="AU269" s="107"/>
      <c r="AV269" s="107"/>
      <c r="AW269" s="107"/>
      <c r="AX269" s="108"/>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row>
    <row r="270" spans="1:145" x14ac:dyDescent="0.25">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569"/>
      <c r="AE270" s="569"/>
      <c r="AF270" s="569"/>
      <c r="AG270" s="569"/>
      <c r="AH270" s="569"/>
      <c r="AI270" s="107"/>
      <c r="AJ270" s="107"/>
      <c r="AK270" s="107"/>
      <c r="AL270" s="107"/>
      <c r="AM270" s="107"/>
      <c r="AN270" s="107"/>
      <c r="AO270" s="107"/>
      <c r="AP270" s="107"/>
      <c r="AQ270" s="107"/>
      <c r="AR270" s="107"/>
      <c r="AS270" s="107"/>
      <c r="AT270" s="107"/>
      <c r="AU270" s="107"/>
      <c r="AV270" s="107"/>
      <c r="AW270" s="107"/>
      <c r="AX270" s="108"/>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row>
    <row r="271" spans="1:145" x14ac:dyDescent="0.25">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569"/>
      <c r="AE271" s="569"/>
      <c r="AF271" s="569"/>
      <c r="AG271" s="569"/>
      <c r="AH271" s="569"/>
      <c r="AI271" s="107"/>
      <c r="AJ271" s="107"/>
      <c r="AK271" s="107"/>
      <c r="AL271" s="107"/>
      <c r="AM271" s="107"/>
      <c r="AN271" s="107"/>
      <c r="AO271" s="107"/>
      <c r="AP271" s="107"/>
      <c r="AQ271" s="107"/>
      <c r="AR271" s="107"/>
      <c r="AS271" s="107"/>
      <c r="AT271" s="107"/>
      <c r="AU271" s="107"/>
      <c r="AV271" s="107"/>
      <c r="AW271" s="107"/>
      <c r="AX271" s="108"/>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row>
    <row r="272" spans="1:145" x14ac:dyDescent="0.25">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569"/>
      <c r="AE272" s="569"/>
      <c r="AF272" s="569"/>
      <c r="AG272" s="569"/>
      <c r="AH272" s="569"/>
      <c r="AI272" s="107"/>
      <c r="AJ272" s="107"/>
      <c r="AK272" s="107"/>
      <c r="AL272" s="107"/>
      <c r="AM272" s="107"/>
      <c r="AN272" s="107"/>
      <c r="AO272" s="107"/>
      <c r="AP272" s="107"/>
      <c r="AQ272" s="107"/>
      <c r="AR272" s="107"/>
      <c r="AS272" s="107"/>
      <c r="AT272" s="107"/>
      <c r="AU272" s="107"/>
      <c r="AV272" s="107"/>
      <c r="AW272" s="107"/>
      <c r="AX272" s="108"/>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row>
    <row r="273" spans="1:145" x14ac:dyDescent="0.25">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569"/>
      <c r="AE273" s="569"/>
      <c r="AF273" s="569"/>
      <c r="AG273" s="569"/>
      <c r="AH273" s="569"/>
      <c r="AI273" s="107"/>
      <c r="AJ273" s="107"/>
      <c r="AK273" s="107"/>
      <c r="AL273" s="107"/>
      <c r="AM273" s="107"/>
      <c r="AN273" s="107"/>
      <c r="AO273" s="107"/>
      <c r="AP273" s="107"/>
      <c r="AQ273" s="107"/>
      <c r="AR273" s="107"/>
      <c r="AS273" s="107"/>
      <c r="AT273" s="107"/>
      <c r="AU273" s="107"/>
      <c r="AV273" s="107"/>
      <c r="AW273" s="107"/>
      <c r="AX273" s="108"/>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row>
    <row r="274" spans="1:145" x14ac:dyDescent="0.25">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569"/>
      <c r="AE274" s="569"/>
      <c r="AF274" s="569"/>
      <c r="AG274" s="569"/>
      <c r="AH274" s="569"/>
      <c r="AI274" s="107"/>
      <c r="AJ274" s="107"/>
      <c r="AK274" s="107"/>
      <c r="AL274" s="107"/>
      <c r="AM274" s="107"/>
      <c r="AN274" s="107"/>
      <c r="AO274" s="107"/>
      <c r="AP274" s="107"/>
      <c r="AQ274" s="107"/>
      <c r="AR274" s="107"/>
      <c r="AS274" s="107"/>
      <c r="AT274" s="107"/>
      <c r="AU274" s="107"/>
      <c r="AV274" s="107"/>
      <c r="AW274" s="107"/>
      <c r="AX274" s="108"/>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row>
    <row r="275" spans="1:145" x14ac:dyDescent="0.2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569"/>
      <c r="AE275" s="569"/>
      <c r="AF275" s="569"/>
      <c r="AG275" s="569"/>
      <c r="AH275" s="569"/>
      <c r="AI275" s="107"/>
      <c r="AJ275" s="107"/>
      <c r="AK275" s="107"/>
      <c r="AL275" s="107"/>
      <c r="AM275" s="107"/>
      <c r="AN275" s="107"/>
      <c r="AO275" s="107"/>
      <c r="AP275" s="107"/>
      <c r="AQ275" s="107"/>
      <c r="AR275" s="107"/>
      <c r="AS275" s="107"/>
      <c r="AT275" s="107"/>
      <c r="AU275" s="107"/>
      <c r="AV275" s="107"/>
      <c r="AW275" s="107"/>
      <c r="AX275" s="108"/>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row>
    <row r="276" spans="1:145" x14ac:dyDescent="0.25">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569"/>
      <c r="AE276" s="569"/>
      <c r="AF276" s="569"/>
      <c r="AG276" s="569"/>
      <c r="AH276" s="569"/>
      <c r="AI276" s="107"/>
      <c r="AJ276" s="107"/>
      <c r="AK276" s="107"/>
      <c r="AL276" s="107"/>
      <c r="AM276" s="107"/>
      <c r="AN276" s="107"/>
      <c r="AO276" s="107"/>
      <c r="AP276" s="107"/>
      <c r="AQ276" s="107"/>
      <c r="AR276" s="107"/>
      <c r="AS276" s="107"/>
      <c r="AT276" s="107"/>
      <c r="AU276" s="107"/>
      <c r="AV276" s="107"/>
      <c r="AW276" s="107"/>
      <c r="AX276" s="108"/>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row>
    <row r="277" spans="1:145" x14ac:dyDescent="0.25">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569"/>
      <c r="AE277" s="569"/>
      <c r="AF277" s="569"/>
      <c r="AG277" s="569"/>
      <c r="AH277" s="569"/>
      <c r="AI277" s="107"/>
      <c r="AJ277" s="107"/>
      <c r="AK277" s="107"/>
      <c r="AL277" s="107"/>
      <c r="AM277" s="107"/>
      <c r="AN277" s="107"/>
      <c r="AO277" s="107"/>
      <c r="AP277" s="107"/>
      <c r="AQ277" s="107"/>
      <c r="AR277" s="107"/>
      <c r="AS277" s="107"/>
      <c r="AT277" s="107"/>
      <c r="AU277" s="107"/>
      <c r="AV277" s="107"/>
      <c r="AW277" s="107"/>
      <c r="AX277" s="108"/>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row>
    <row r="278" spans="1:145" x14ac:dyDescent="0.25">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569"/>
      <c r="AE278" s="569"/>
      <c r="AF278" s="569"/>
      <c r="AG278" s="569"/>
      <c r="AH278" s="569"/>
      <c r="AI278" s="107"/>
      <c r="AJ278" s="107"/>
      <c r="AK278" s="107"/>
      <c r="AL278" s="107"/>
      <c r="AM278" s="107"/>
      <c r="AN278" s="107"/>
      <c r="AO278" s="107"/>
      <c r="AP278" s="107"/>
      <c r="AQ278" s="107"/>
      <c r="AR278" s="107"/>
      <c r="AS278" s="107"/>
      <c r="AT278" s="107"/>
      <c r="AU278" s="107"/>
      <c r="AV278" s="107"/>
      <c r="AW278" s="107"/>
      <c r="AX278" s="108"/>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row>
    <row r="279" spans="1:145" x14ac:dyDescent="0.25">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569"/>
      <c r="AE279" s="569"/>
      <c r="AF279" s="569"/>
      <c r="AG279" s="569"/>
      <c r="AH279" s="569"/>
      <c r="AI279" s="107"/>
      <c r="AJ279" s="107"/>
      <c r="AK279" s="107"/>
      <c r="AL279" s="107"/>
      <c r="AM279" s="107"/>
      <c r="AN279" s="107"/>
      <c r="AO279" s="107"/>
      <c r="AP279" s="107"/>
      <c r="AQ279" s="107"/>
      <c r="AR279" s="107"/>
      <c r="AS279" s="107"/>
      <c r="AT279" s="107"/>
      <c r="AU279" s="107"/>
      <c r="AV279" s="107"/>
      <c r="AW279" s="107"/>
      <c r="AX279" s="108"/>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row>
    <row r="280" spans="1:145" x14ac:dyDescent="0.25">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569"/>
      <c r="AE280" s="569"/>
      <c r="AF280" s="569"/>
      <c r="AG280" s="569"/>
      <c r="AH280" s="569"/>
      <c r="AI280" s="107"/>
      <c r="AJ280" s="107"/>
      <c r="AK280" s="107"/>
      <c r="AL280" s="107"/>
      <c r="AM280" s="107"/>
      <c r="AN280" s="107"/>
      <c r="AO280" s="107"/>
      <c r="AP280" s="107"/>
      <c r="AQ280" s="107"/>
      <c r="AR280" s="107"/>
      <c r="AS280" s="107"/>
      <c r="AT280" s="107"/>
      <c r="AU280" s="107"/>
      <c r="AV280" s="107"/>
      <c r="AW280" s="107"/>
      <c r="AX280" s="108"/>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row>
    <row r="281" spans="1:145" x14ac:dyDescent="0.25">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569"/>
      <c r="AE281" s="569"/>
      <c r="AF281" s="569"/>
      <c r="AG281" s="569"/>
      <c r="AH281" s="569"/>
      <c r="AI281" s="107"/>
      <c r="AJ281" s="107"/>
      <c r="AK281" s="107"/>
      <c r="AL281" s="107"/>
      <c r="AM281" s="107"/>
      <c r="AN281" s="107"/>
      <c r="AO281" s="107"/>
      <c r="AP281" s="107"/>
      <c r="AQ281" s="107"/>
      <c r="AR281" s="107"/>
      <c r="AS281" s="107"/>
      <c r="AT281" s="107"/>
      <c r="AU281" s="107"/>
      <c r="AV281" s="107"/>
      <c r="AW281" s="107"/>
      <c r="AX281" s="108"/>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row>
    <row r="282" spans="1:145" x14ac:dyDescent="0.25">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569"/>
      <c r="AE282" s="569"/>
      <c r="AF282" s="569"/>
      <c r="AG282" s="569"/>
      <c r="AH282" s="569"/>
      <c r="AI282" s="107"/>
      <c r="AJ282" s="107"/>
      <c r="AK282" s="107"/>
      <c r="AL282" s="107"/>
      <c r="AM282" s="107"/>
      <c r="AN282" s="107"/>
      <c r="AO282" s="107"/>
      <c r="AP282" s="107"/>
      <c r="AQ282" s="107"/>
      <c r="AR282" s="107"/>
      <c r="AS282" s="107"/>
      <c r="AT282" s="107"/>
      <c r="AU282" s="107"/>
      <c r="AV282" s="107"/>
      <c r="AW282" s="107"/>
      <c r="AX282" s="108"/>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row>
    <row r="283" spans="1:145" x14ac:dyDescent="0.25">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569"/>
      <c r="AE283" s="569"/>
      <c r="AF283" s="569"/>
      <c r="AG283" s="569"/>
      <c r="AH283" s="569"/>
      <c r="AI283" s="107"/>
      <c r="AJ283" s="107"/>
      <c r="AK283" s="107"/>
      <c r="AL283" s="107"/>
      <c r="AM283" s="107"/>
      <c r="AN283" s="107"/>
      <c r="AO283" s="107"/>
      <c r="AP283" s="107"/>
      <c r="AQ283" s="107"/>
      <c r="AR283" s="107"/>
      <c r="AS283" s="107"/>
      <c r="AT283" s="107"/>
      <c r="AU283" s="107"/>
      <c r="AV283" s="107"/>
      <c r="AW283" s="107"/>
      <c r="AX283" s="108"/>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row>
    <row r="284" spans="1:145" x14ac:dyDescent="0.25">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569"/>
      <c r="AE284" s="569"/>
      <c r="AF284" s="569"/>
      <c r="AG284" s="569"/>
      <c r="AH284" s="569"/>
      <c r="AI284" s="107"/>
      <c r="AJ284" s="107"/>
      <c r="AK284" s="107"/>
      <c r="AL284" s="107"/>
      <c r="AM284" s="107"/>
      <c r="AN284" s="107"/>
      <c r="AO284" s="107"/>
      <c r="AP284" s="107"/>
      <c r="AQ284" s="107"/>
      <c r="AR284" s="107"/>
      <c r="AS284" s="107"/>
      <c r="AT284" s="107"/>
      <c r="AU284" s="107"/>
      <c r="AV284" s="107"/>
      <c r="AW284" s="107"/>
      <c r="AX284" s="108"/>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row>
    <row r="285" spans="1:145" x14ac:dyDescent="0.2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569"/>
      <c r="AE285" s="569"/>
      <c r="AF285" s="569"/>
      <c r="AG285" s="569"/>
      <c r="AH285" s="569"/>
      <c r="AI285" s="107"/>
      <c r="AJ285" s="107"/>
      <c r="AK285" s="107"/>
      <c r="AL285" s="107"/>
      <c r="AM285" s="107"/>
      <c r="AN285" s="107"/>
      <c r="AO285" s="107"/>
      <c r="AP285" s="107"/>
      <c r="AQ285" s="107"/>
      <c r="AR285" s="107"/>
      <c r="AS285" s="107"/>
      <c r="AT285" s="107"/>
      <c r="AU285" s="107"/>
      <c r="AV285" s="107"/>
      <c r="AW285" s="107"/>
      <c r="AX285" s="108"/>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row>
    <row r="286" spans="1:145" x14ac:dyDescent="0.25">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569"/>
      <c r="AE286" s="569"/>
      <c r="AF286" s="569"/>
      <c r="AG286" s="569"/>
      <c r="AH286" s="569"/>
      <c r="AI286" s="107"/>
      <c r="AJ286" s="107"/>
      <c r="AK286" s="107"/>
      <c r="AL286" s="107"/>
      <c r="AM286" s="107"/>
      <c r="AN286" s="107"/>
      <c r="AO286" s="107"/>
      <c r="AP286" s="107"/>
      <c r="AQ286" s="107"/>
      <c r="AR286" s="107"/>
      <c r="AS286" s="107"/>
      <c r="AT286" s="107"/>
      <c r="AU286" s="107"/>
      <c r="AV286" s="107"/>
      <c r="AW286" s="107"/>
      <c r="AX286" s="108"/>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row>
    <row r="287" spans="1:145" x14ac:dyDescent="0.25">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569"/>
      <c r="AE287" s="569"/>
      <c r="AF287" s="569"/>
      <c r="AG287" s="569"/>
      <c r="AH287" s="569"/>
      <c r="AI287" s="107"/>
      <c r="AJ287" s="107"/>
      <c r="AK287" s="107"/>
      <c r="AL287" s="107"/>
      <c r="AM287" s="107"/>
      <c r="AN287" s="107"/>
      <c r="AO287" s="107"/>
      <c r="AP287" s="107"/>
      <c r="AQ287" s="107"/>
      <c r="AR287" s="107"/>
      <c r="AS287" s="107"/>
      <c r="AT287" s="107"/>
      <c r="AU287" s="107"/>
      <c r="AV287" s="107"/>
      <c r="AW287" s="107"/>
      <c r="AX287" s="108"/>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row>
    <row r="288" spans="1:145" x14ac:dyDescent="0.25">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569"/>
      <c r="AE288" s="569"/>
      <c r="AF288" s="569"/>
      <c r="AG288" s="569"/>
      <c r="AH288" s="569"/>
      <c r="AI288" s="107"/>
      <c r="AJ288" s="107"/>
      <c r="AK288" s="107"/>
      <c r="AL288" s="107"/>
      <c r="AM288" s="107"/>
      <c r="AN288" s="107"/>
      <c r="AO288" s="107"/>
      <c r="AP288" s="107"/>
      <c r="AQ288" s="107"/>
      <c r="AR288" s="107"/>
      <c r="AS288" s="107"/>
      <c r="AT288" s="107"/>
      <c r="AU288" s="107"/>
      <c r="AV288" s="107"/>
      <c r="AW288" s="107"/>
      <c r="AX288" s="108"/>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row>
    <row r="289" spans="1:145" x14ac:dyDescent="0.25">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569"/>
      <c r="AE289" s="569"/>
      <c r="AF289" s="569"/>
      <c r="AG289" s="569"/>
      <c r="AH289" s="569"/>
      <c r="AI289" s="107"/>
      <c r="AJ289" s="107"/>
      <c r="AK289" s="107"/>
      <c r="AL289" s="107"/>
      <c r="AM289" s="107"/>
      <c r="AN289" s="107"/>
      <c r="AO289" s="107"/>
      <c r="AP289" s="107"/>
      <c r="AQ289" s="107"/>
      <c r="AR289" s="107"/>
      <c r="AS289" s="107"/>
      <c r="AT289" s="107"/>
      <c r="AU289" s="107"/>
      <c r="AV289" s="107"/>
      <c r="AW289" s="107"/>
      <c r="AX289" s="108"/>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row>
    <row r="290" spans="1:145" x14ac:dyDescent="0.25">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569"/>
      <c r="AE290" s="569"/>
      <c r="AF290" s="569"/>
      <c r="AG290" s="569"/>
      <c r="AH290" s="569"/>
      <c r="AI290" s="107"/>
      <c r="AJ290" s="107"/>
      <c r="AK290" s="107"/>
      <c r="AL290" s="107"/>
      <c r="AM290" s="107"/>
      <c r="AN290" s="107"/>
      <c r="AO290" s="107"/>
      <c r="AP290" s="107"/>
      <c r="AQ290" s="107"/>
      <c r="AR290" s="107"/>
      <c r="AS290" s="107"/>
      <c r="AT290" s="107"/>
      <c r="AU290" s="107"/>
      <c r="AV290" s="107"/>
      <c r="AW290" s="107"/>
      <c r="AX290" s="108"/>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row>
    <row r="291" spans="1:145" x14ac:dyDescent="0.25">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569"/>
      <c r="AE291" s="569"/>
      <c r="AF291" s="569"/>
      <c r="AG291" s="569"/>
      <c r="AH291" s="569"/>
      <c r="AI291" s="107"/>
      <c r="AJ291" s="107"/>
      <c r="AK291" s="107"/>
      <c r="AL291" s="107"/>
      <c r="AM291" s="107"/>
      <c r="AN291" s="107"/>
      <c r="AO291" s="107"/>
      <c r="AP291" s="107"/>
      <c r="AQ291" s="107"/>
      <c r="AR291" s="107"/>
      <c r="AS291" s="107"/>
      <c r="AT291" s="107"/>
      <c r="AU291" s="107"/>
      <c r="AV291" s="107"/>
      <c r="AW291" s="107"/>
      <c r="AX291" s="108"/>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row>
    <row r="292" spans="1:145" x14ac:dyDescent="0.25">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569"/>
      <c r="AE292" s="569"/>
      <c r="AF292" s="569"/>
      <c r="AG292" s="569"/>
      <c r="AH292" s="569"/>
      <c r="AI292" s="107"/>
      <c r="AJ292" s="107"/>
      <c r="AK292" s="107"/>
      <c r="AL292" s="107"/>
      <c r="AM292" s="107"/>
      <c r="AN292" s="107"/>
      <c r="AO292" s="107"/>
      <c r="AP292" s="107"/>
      <c r="AQ292" s="107"/>
      <c r="AR292" s="107"/>
      <c r="AS292" s="107"/>
      <c r="AT292" s="107"/>
      <c r="AU292" s="107"/>
      <c r="AV292" s="107"/>
      <c r="AW292" s="107"/>
      <c r="AX292" s="108"/>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row>
    <row r="293" spans="1:145" x14ac:dyDescent="0.25">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569"/>
      <c r="AE293" s="569"/>
      <c r="AF293" s="569"/>
      <c r="AG293" s="569"/>
      <c r="AH293" s="569"/>
      <c r="AI293" s="107"/>
      <c r="AJ293" s="107"/>
      <c r="AK293" s="107"/>
      <c r="AL293" s="107"/>
      <c r="AM293" s="107"/>
      <c r="AN293" s="107"/>
      <c r="AO293" s="107"/>
      <c r="AP293" s="107"/>
      <c r="AQ293" s="107"/>
      <c r="AR293" s="107"/>
      <c r="AS293" s="107"/>
      <c r="AT293" s="107"/>
      <c r="AU293" s="107"/>
      <c r="AV293" s="107"/>
      <c r="AW293" s="107"/>
      <c r="AX293" s="108"/>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row>
    <row r="294" spans="1:145" x14ac:dyDescent="0.25">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569"/>
      <c r="AE294" s="569"/>
      <c r="AF294" s="569"/>
      <c r="AG294" s="569"/>
      <c r="AH294" s="569"/>
      <c r="AI294" s="107"/>
      <c r="AJ294" s="107"/>
      <c r="AK294" s="107"/>
      <c r="AL294" s="107"/>
      <c r="AM294" s="107"/>
      <c r="AN294" s="107"/>
      <c r="AO294" s="107"/>
      <c r="AP294" s="107"/>
      <c r="AQ294" s="107"/>
      <c r="AR294" s="107"/>
      <c r="AS294" s="107"/>
      <c r="AT294" s="107"/>
      <c r="AU294" s="107"/>
      <c r="AV294" s="107"/>
      <c r="AW294" s="107"/>
      <c r="AX294" s="108"/>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row>
    <row r="295" spans="1:145" x14ac:dyDescent="0.2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569"/>
      <c r="AE295" s="569"/>
      <c r="AF295" s="569"/>
      <c r="AG295" s="569"/>
      <c r="AH295" s="569"/>
      <c r="AI295" s="107"/>
      <c r="AJ295" s="107"/>
      <c r="AK295" s="107"/>
      <c r="AL295" s="107"/>
      <c r="AM295" s="107"/>
      <c r="AN295" s="107"/>
      <c r="AO295" s="107"/>
      <c r="AP295" s="107"/>
      <c r="AQ295" s="107"/>
      <c r="AR295" s="107"/>
      <c r="AS295" s="107"/>
      <c r="AT295" s="107"/>
      <c r="AU295" s="107"/>
      <c r="AV295" s="107"/>
      <c r="AW295" s="107"/>
      <c r="AX295" s="108"/>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row>
    <row r="296" spans="1:145" x14ac:dyDescent="0.25">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569"/>
      <c r="AE296" s="569"/>
      <c r="AF296" s="569"/>
      <c r="AG296" s="569"/>
      <c r="AH296" s="569"/>
      <c r="AI296" s="107"/>
      <c r="AJ296" s="107"/>
      <c r="AK296" s="107"/>
      <c r="AL296" s="107"/>
      <c r="AM296" s="107"/>
      <c r="AN296" s="107"/>
      <c r="AO296" s="107"/>
      <c r="AP296" s="107"/>
      <c r="AQ296" s="107"/>
      <c r="AR296" s="107"/>
      <c r="AS296" s="107"/>
      <c r="AT296" s="107"/>
      <c r="AU296" s="107"/>
      <c r="AV296" s="107"/>
      <c r="AW296" s="107"/>
      <c r="AX296" s="108"/>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row>
    <row r="297" spans="1:145" x14ac:dyDescent="0.25">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569"/>
      <c r="AE297" s="569"/>
      <c r="AF297" s="569"/>
      <c r="AG297" s="569"/>
      <c r="AH297" s="569"/>
      <c r="AI297" s="107"/>
      <c r="AJ297" s="107"/>
      <c r="AK297" s="107"/>
      <c r="AL297" s="107"/>
      <c r="AM297" s="107"/>
      <c r="AN297" s="107"/>
      <c r="AO297" s="107"/>
      <c r="AP297" s="107"/>
      <c r="AQ297" s="107"/>
      <c r="AR297" s="107"/>
      <c r="AS297" s="107"/>
      <c r="AT297" s="107"/>
      <c r="AU297" s="107"/>
      <c r="AV297" s="107"/>
      <c r="AW297" s="107"/>
      <c r="AX297" s="108"/>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row>
    <row r="298" spans="1:145" x14ac:dyDescent="0.25">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569"/>
      <c r="AE298" s="569"/>
      <c r="AF298" s="569"/>
      <c r="AG298" s="569"/>
      <c r="AH298" s="569"/>
      <c r="AI298" s="107"/>
      <c r="AJ298" s="107"/>
      <c r="AK298" s="107"/>
      <c r="AL298" s="107"/>
      <c r="AM298" s="107"/>
      <c r="AN298" s="107"/>
      <c r="AO298" s="107"/>
      <c r="AP298" s="107"/>
      <c r="AQ298" s="107"/>
      <c r="AR298" s="107"/>
      <c r="AS298" s="107"/>
      <c r="AT298" s="107"/>
      <c r="AU298" s="107"/>
      <c r="AV298" s="107"/>
      <c r="AW298" s="107"/>
      <c r="AX298" s="108"/>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row>
    <row r="299" spans="1:145" x14ac:dyDescent="0.25">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569"/>
      <c r="AE299" s="569"/>
      <c r="AF299" s="569"/>
      <c r="AG299" s="569"/>
      <c r="AH299" s="569"/>
      <c r="AI299" s="107"/>
      <c r="AJ299" s="107"/>
      <c r="AK299" s="107"/>
      <c r="AL299" s="107"/>
      <c r="AM299" s="107"/>
      <c r="AN299" s="107"/>
      <c r="AO299" s="107"/>
      <c r="AP299" s="107"/>
      <c r="AQ299" s="107"/>
      <c r="AR299" s="107"/>
      <c r="AS299" s="107"/>
      <c r="AT299" s="107"/>
      <c r="AU299" s="107"/>
      <c r="AV299" s="107"/>
      <c r="AW299" s="107"/>
      <c r="AX299" s="108"/>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row>
    <row r="300" spans="1:145" x14ac:dyDescent="0.25">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569"/>
      <c r="AE300" s="569"/>
      <c r="AF300" s="569"/>
      <c r="AG300" s="569"/>
      <c r="AH300" s="569"/>
      <c r="AI300" s="107"/>
      <c r="AJ300" s="107"/>
      <c r="AK300" s="107"/>
      <c r="AL300" s="107"/>
      <c r="AM300" s="107"/>
      <c r="AN300" s="107"/>
      <c r="AO300" s="107"/>
      <c r="AP300" s="107"/>
      <c r="AQ300" s="107"/>
      <c r="AR300" s="107"/>
      <c r="AS300" s="107"/>
      <c r="AT300" s="107"/>
      <c r="AU300" s="107"/>
      <c r="AV300" s="107"/>
      <c r="AW300" s="107"/>
      <c r="AX300" s="108"/>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row>
    <row r="301" spans="1:145" x14ac:dyDescent="0.25">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569"/>
      <c r="AE301" s="569"/>
      <c r="AF301" s="569"/>
      <c r="AG301" s="569"/>
      <c r="AH301" s="569"/>
      <c r="AI301" s="107"/>
      <c r="AJ301" s="107"/>
      <c r="AK301" s="107"/>
      <c r="AL301" s="107"/>
      <c r="AM301" s="107"/>
      <c r="AN301" s="107"/>
      <c r="AO301" s="107"/>
      <c r="AP301" s="107"/>
      <c r="AQ301" s="107"/>
      <c r="AR301" s="107"/>
      <c r="AS301" s="107"/>
      <c r="AT301" s="107"/>
      <c r="AU301" s="107"/>
      <c r="AV301" s="107"/>
      <c r="AW301" s="107"/>
      <c r="AX301" s="108"/>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row>
    <row r="302" spans="1:145" x14ac:dyDescent="0.25">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569"/>
      <c r="AE302" s="569"/>
      <c r="AF302" s="569"/>
      <c r="AG302" s="569"/>
      <c r="AH302" s="569"/>
      <c r="AI302" s="107"/>
      <c r="AJ302" s="107"/>
      <c r="AK302" s="107"/>
      <c r="AL302" s="107"/>
      <c r="AM302" s="107"/>
      <c r="AN302" s="107"/>
      <c r="AO302" s="107"/>
      <c r="AP302" s="107"/>
      <c r="AQ302" s="107"/>
      <c r="AR302" s="107"/>
      <c r="AS302" s="107"/>
      <c r="AT302" s="107"/>
      <c r="AU302" s="107"/>
      <c r="AV302" s="107"/>
      <c r="AW302" s="107"/>
      <c r="AX302" s="108"/>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row>
    <row r="303" spans="1:145" x14ac:dyDescent="0.25">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569"/>
      <c r="AE303" s="569"/>
      <c r="AF303" s="569"/>
      <c r="AG303" s="569"/>
      <c r="AH303" s="569"/>
      <c r="AI303" s="107"/>
      <c r="AJ303" s="107"/>
      <c r="AK303" s="107"/>
      <c r="AL303" s="107"/>
      <c r="AM303" s="107"/>
      <c r="AN303" s="107"/>
      <c r="AO303" s="107"/>
      <c r="AP303" s="107"/>
      <c r="AQ303" s="107"/>
      <c r="AR303" s="107"/>
      <c r="AS303" s="107"/>
      <c r="AT303" s="107"/>
      <c r="AU303" s="107"/>
      <c r="AV303" s="107"/>
      <c r="AW303" s="107"/>
      <c r="AX303" s="108"/>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row>
    <row r="304" spans="1:145" x14ac:dyDescent="0.25">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569"/>
      <c r="AE304" s="569"/>
      <c r="AF304" s="569"/>
      <c r="AG304" s="569"/>
      <c r="AH304" s="569"/>
      <c r="AI304" s="107"/>
      <c r="AJ304" s="107"/>
      <c r="AK304" s="107"/>
      <c r="AL304" s="107"/>
      <c r="AM304" s="107"/>
      <c r="AN304" s="107"/>
      <c r="AO304" s="107"/>
      <c r="AP304" s="107"/>
      <c r="AQ304" s="107"/>
      <c r="AR304" s="107"/>
      <c r="AS304" s="107"/>
      <c r="AT304" s="107"/>
      <c r="AU304" s="107"/>
      <c r="AV304" s="107"/>
      <c r="AW304" s="107"/>
      <c r="AX304" s="108"/>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row>
    <row r="305" spans="1:145" x14ac:dyDescent="0.2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569"/>
      <c r="AE305" s="569"/>
      <c r="AF305" s="569"/>
      <c r="AG305" s="569"/>
      <c r="AH305" s="569"/>
      <c r="AI305" s="107"/>
      <c r="AJ305" s="107"/>
      <c r="AK305" s="107"/>
      <c r="AL305" s="107"/>
      <c r="AM305" s="107"/>
      <c r="AN305" s="107"/>
      <c r="AO305" s="107"/>
      <c r="AP305" s="107"/>
      <c r="AQ305" s="107"/>
      <c r="AR305" s="107"/>
      <c r="AS305" s="107"/>
      <c r="AT305" s="107"/>
      <c r="AU305" s="107"/>
      <c r="AV305" s="107"/>
      <c r="AW305" s="107"/>
      <c r="AX305" s="108"/>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row>
    <row r="306" spans="1:145" x14ac:dyDescent="0.25">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569"/>
      <c r="AE306" s="569"/>
      <c r="AF306" s="569"/>
      <c r="AG306" s="569"/>
      <c r="AH306" s="569"/>
      <c r="AI306" s="107"/>
      <c r="AJ306" s="107"/>
      <c r="AK306" s="107"/>
      <c r="AL306" s="107"/>
      <c r="AM306" s="107"/>
      <c r="AN306" s="107"/>
      <c r="AO306" s="107"/>
      <c r="AP306" s="107"/>
      <c r="AQ306" s="107"/>
      <c r="AR306" s="107"/>
      <c r="AS306" s="107"/>
      <c r="AT306" s="107"/>
      <c r="AU306" s="107"/>
      <c r="AV306" s="107"/>
      <c r="AW306" s="107"/>
      <c r="AX306" s="108"/>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row>
    <row r="307" spans="1:145" x14ac:dyDescent="0.25">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569"/>
      <c r="AE307" s="569"/>
      <c r="AF307" s="569"/>
      <c r="AG307" s="569"/>
      <c r="AH307" s="569"/>
      <c r="AI307" s="107"/>
      <c r="AJ307" s="107"/>
      <c r="AK307" s="107"/>
      <c r="AL307" s="107"/>
      <c r="AM307" s="107"/>
      <c r="AN307" s="107"/>
      <c r="AO307" s="107"/>
      <c r="AP307" s="107"/>
      <c r="AQ307" s="107"/>
      <c r="AR307" s="107"/>
      <c r="AS307" s="107"/>
      <c r="AT307" s="107"/>
      <c r="AU307" s="107"/>
      <c r="AV307" s="107"/>
      <c r="AW307" s="107"/>
      <c r="AX307" s="108"/>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row>
    <row r="308" spans="1:145" x14ac:dyDescent="0.25">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569"/>
      <c r="AE308" s="569"/>
      <c r="AF308" s="569"/>
      <c r="AG308" s="569"/>
      <c r="AH308" s="569"/>
      <c r="AI308" s="107"/>
      <c r="AJ308" s="107"/>
      <c r="AK308" s="107"/>
      <c r="AL308" s="107"/>
      <c r="AM308" s="107"/>
      <c r="AN308" s="107"/>
      <c r="AO308" s="107"/>
      <c r="AP308" s="107"/>
      <c r="AQ308" s="107"/>
      <c r="AR308" s="107"/>
      <c r="AS308" s="107"/>
      <c r="AT308" s="107"/>
      <c r="AU308" s="107"/>
      <c r="AV308" s="107"/>
      <c r="AW308" s="107"/>
      <c r="AX308" s="108"/>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row>
    <row r="309" spans="1:145" x14ac:dyDescent="0.25">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569"/>
      <c r="AE309" s="569"/>
      <c r="AF309" s="569"/>
      <c r="AG309" s="569"/>
      <c r="AH309" s="569"/>
      <c r="AI309" s="107"/>
      <c r="AJ309" s="107"/>
      <c r="AK309" s="107"/>
      <c r="AL309" s="107"/>
      <c r="AM309" s="107"/>
      <c r="AN309" s="107"/>
      <c r="AO309" s="107"/>
      <c r="AP309" s="107"/>
      <c r="AQ309" s="107"/>
      <c r="AR309" s="107"/>
      <c r="AS309" s="107"/>
      <c r="AT309" s="107"/>
      <c r="AU309" s="107"/>
      <c r="AV309" s="107"/>
      <c r="AW309" s="107"/>
      <c r="AX309" s="108"/>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row>
    <row r="310" spans="1:145" x14ac:dyDescent="0.25">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569"/>
      <c r="AE310" s="569"/>
      <c r="AF310" s="569"/>
      <c r="AG310" s="569"/>
      <c r="AH310" s="569"/>
      <c r="AI310" s="107"/>
      <c r="AJ310" s="107"/>
      <c r="AK310" s="107"/>
      <c r="AL310" s="107"/>
      <c r="AM310" s="107"/>
      <c r="AN310" s="107"/>
      <c r="AO310" s="107"/>
      <c r="AP310" s="107"/>
      <c r="AQ310" s="107"/>
      <c r="AR310" s="107"/>
      <c r="AS310" s="107"/>
      <c r="AT310" s="107"/>
      <c r="AU310" s="107"/>
      <c r="AV310" s="107"/>
      <c r="AW310" s="107"/>
      <c r="AX310" s="108"/>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row>
    <row r="311" spans="1:145" x14ac:dyDescent="0.25">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569"/>
      <c r="AE311" s="569"/>
      <c r="AF311" s="569"/>
      <c r="AG311" s="569"/>
      <c r="AH311" s="569"/>
      <c r="AI311" s="107"/>
      <c r="AJ311" s="107"/>
      <c r="AK311" s="107"/>
      <c r="AL311" s="107"/>
      <c r="AM311" s="107"/>
      <c r="AN311" s="107"/>
      <c r="AO311" s="107"/>
      <c r="AP311" s="107"/>
      <c r="AQ311" s="107"/>
      <c r="AR311" s="107"/>
      <c r="AS311" s="107"/>
      <c r="AT311" s="107"/>
      <c r="AU311" s="107"/>
      <c r="AV311" s="107"/>
      <c r="AW311" s="107"/>
      <c r="AX311" s="108"/>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row>
    <row r="312" spans="1:145" x14ac:dyDescent="0.25">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569"/>
      <c r="AE312" s="569"/>
      <c r="AF312" s="569"/>
      <c r="AG312" s="569"/>
      <c r="AH312" s="569"/>
      <c r="AI312" s="107"/>
      <c r="AJ312" s="107"/>
      <c r="AK312" s="107"/>
      <c r="AL312" s="107"/>
      <c r="AM312" s="107"/>
      <c r="AN312" s="107"/>
      <c r="AO312" s="107"/>
      <c r="AP312" s="107"/>
      <c r="AQ312" s="107"/>
      <c r="AR312" s="107"/>
      <c r="AS312" s="107"/>
      <c r="AT312" s="107"/>
      <c r="AU312" s="107"/>
      <c r="AV312" s="107"/>
      <c r="AW312" s="107"/>
      <c r="AX312" s="108"/>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row>
    <row r="313" spans="1:145" x14ac:dyDescent="0.25">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569"/>
      <c r="AE313" s="569"/>
      <c r="AF313" s="569"/>
      <c r="AG313" s="569"/>
      <c r="AH313" s="569"/>
      <c r="AI313" s="107"/>
      <c r="AJ313" s="107"/>
      <c r="AK313" s="107"/>
      <c r="AL313" s="107"/>
      <c r="AM313" s="107"/>
      <c r="AN313" s="107"/>
      <c r="AO313" s="107"/>
      <c r="AP313" s="107"/>
      <c r="AQ313" s="107"/>
      <c r="AR313" s="107"/>
      <c r="AS313" s="107"/>
      <c r="AT313" s="107"/>
      <c r="AU313" s="107"/>
      <c r="AV313" s="107"/>
      <c r="AW313" s="107"/>
      <c r="AX313" s="108"/>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row>
    <row r="314" spans="1:145" x14ac:dyDescent="0.25">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569"/>
      <c r="AE314" s="569"/>
      <c r="AF314" s="569"/>
      <c r="AG314" s="569"/>
      <c r="AH314" s="569"/>
      <c r="AI314" s="107"/>
      <c r="AJ314" s="107"/>
      <c r="AK314" s="107"/>
      <c r="AL314" s="107"/>
      <c r="AM314" s="107"/>
      <c r="AN314" s="107"/>
      <c r="AO314" s="107"/>
      <c r="AP314" s="107"/>
      <c r="AQ314" s="107"/>
      <c r="AR314" s="107"/>
      <c r="AS314" s="107"/>
      <c r="AT314" s="107"/>
      <c r="AU314" s="107"/>
      <c r="AV314" s="107"/>
      <c r="AW314" s="107"/>
      <c r="AX314" s="108"/>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row>
    <row r="315" spans="1:145" x14ac:dyDescent="0.2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569"/>
      <c r="AE315" s="569"/>
      <c r="AF315" s="569"/>
      <c r="AG315" s="569"/>
      <c r="AH315" s="569"/>
      <c r="AI315" s="107"/>
      <c r="AJ315" s="107"/>
      <c r="AK315" s="107"/>
      <c r="AL315" s="107"/>
      <c r="AM315" s="107"/>
      <c r="AN315" s="107"/>
      <c r="AO315" s="107"/>
      <c r="AP315" s="107"/>
      <c r="AQ315" s="107"/>
      <c r="AR315" s="107"/>
      <c r="AS315" s="107"/>
      <c r="AT315" s="107"/>
      <c r="AU315" s="107"/>
      <c r="AV315" s="107"/>
      <c r="AW315" s="107"/>
      <c r="AX315" s="108"/>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row>
    <row r="316" spans="1:145" x14ac:dyDescent="0.25">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569"/>
      <c r="AE316" s="569"/>
      <c r="AF316" s="569"/>
      <c r="AG316" s="569"/>
      <c r="AH316" s="569"/>
      <c r="AI316" s="107"/>
      <c r="AJ316" s="107"/>
      <c r="AK316" s="107"/>
      <c r="AL316" s="107"/>
      <c r="AM316" s="107"/>
      <c r="AN316" s="107"/>
      <c r="AO316" s="107"/>
      <c r="AP316" s="107"/>
      <c r="AQ316" s="107"/>
      <c r="AR316" s="107"/>
      <c r="AS316" s="107"/>
      <c r="AT316" s="107"/>
      <c r="AU316" s="107"/>
      <c r="AV316" s="107"/>
      <c r="AW316" s="107"/>
      <c r="AX316" s="108"/>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row>
    <row r="317" spans="1:145" x14ac:dyDescent="0.25">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569"/>
      <c r="AE317" s="569"/>
      <c r="AF317" s="569"/>
      <c r="AG317" s="569"/>
      <c r="AH317" s="569"/>
      <c r="AI317" s="107"/>
      <c r="AJ317" s="107"/>
      <c r="AK317" s="107"/>
      <c r="AL317" s="107"/>
      <c r="AM317" s="107"/>
      <c r="AN317" s="107"/>
      <c r="AO317" s="107"/>
      <c r="AP317" s="107"/>
      <c r="AQ317" s="107"/>
      <c r="AR317" s="107"/>
      <c r="AS317" s="107"/>
      <c r="AT317" s="107"/>
      <c r="AU317" s="107"/>
      <c r="AV317" s="107"/>
      <c r="AW317" s="107"/>
      <c r="AX317" s="108"/>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row>
    <row r="318" spans="1:145" x14ac:dyDescent="0.25">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569"/>
      <c r="AE318" s="569"/>
      <c r="AF318" s="569"/>
      <c r="AG318" s="569"/>
      <c r="AH318" s="569"/>
      <c r="AI318" s="107"/>
      <c r="AJ318" s="107"/>
      <c r="AK318" s="107"/>
      <c r="AL318" s="107"/>
      <c r="AM318" s="107"/>
      <c r="AN318" s="107"/>
      <c r="AO318" s="107"/>
      <c r="AP318" s="107"/>
      <c r="AQ318" s="107"/>
      <c r="AR318" s="107"/>
      <c r="AS318" s="107"/>
      <c r="AT318" s="107"/>
      <c r="AU318" s="107"/>
      <c r="AV318" s="107"/>
      <c r="AW318" s="107"/>
      <c r="AX318" s="108"/>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row>
    <row r="319" spans="1:145" x14ac:dyDescent="0.25">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569"/>
      <c r="AE319" s="569"/>
      <c r="AF319" s="569"/>
      <c r="AG319" s="569"/>
      <c r="AH319" s="569"/>
      <c r="AI319" s="107"/>
      <c r="AJ319" s="107"/>
      <c r="AK319" s="107"/>
      <c r="AL319" s="107"/>
      <c r="AM319" s="107"/>
      <c r="AN319" s="107"/>
      <c r="AO319" s="107"/>
      <c r="AP319" s="107"/>
      <c r="AQ319" s="107"/>
      <c r="AR319" s="107"/>
      <c r="AS319" s="107"/>
      <c r="AT319" s="107"/>
      <c r="AU319" s="107"/>
      <c r="AV319" s="107"/>
      <c r="AW319" s="107"/>
      <c r="AX319" s="108"/>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row>
    <row r="320" spans="1:145" x14ac:dyDescent="0.25">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569"/>
      <c r="AE320" s="569"/>
      <c r="AF320" s="569"/>
      <c r="AG320" s="569"/>
      <c r="AH320" s="569"/>
      <c r="AI320" s="107"/>
      <c r="AJ320" s="107"/>
      <c r="AK320" s="107"/>
      <c r="AL320" s="107"/>
      <c r="AM320" s="107"/>
      <c r="AN320" s="107"/>
      <c r="AO320" s="107"/>
      <c r="AP320" s="107"/>
      <c r="AQ320" s="107"/>
      <c r="AR320" s="107"/>
      <c r="AS320" s="107"/>
      <c r="AT320" s="107"/>
      <c r="AU320" s="107"/>
      <c r="AV320" s="107"/>
      <c r="AW320" s="107"/>
      <c r="AX320" s="108"/>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row>
    <row r="321" spans="1:145" x14ac:dyDescent="0.25">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569"/>
      <c r="AE321" s="569"/>
      <c r="AF321" s="569"/>
      <c r="AG321" s="569"/>
      <c r="AH321" s="569"/>
      <c r="AI321" s="107"/>
      <c r="AJ321" s="107"/>
      <c r="AK321" s="107"/>
      <c r="AL321" s="107"/>
      <c r="AM321" s="107"/>
      <c r="AN321" s="107"/>
      <c r="AO321" s="107"/>
      <c r="AP321" s="107"/>
      <c r="AQ321" s="107"/>
      <c r="AR321" s="107"/>
      <c r="AS321" s="107"/>
      <c r="AT321" s="107"/>
      <c r="AU321" s="107"/>
      <c r="AV321" s="107"/>
      <c r="AW321" s="107"/>
      <c r="AX321" s="108"/>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row>
    <row r="322" spans="1:145" x14ac:dyDescent="0.25">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569"/>
      <c r="AE322" s="569"/>
      <c r="AF322" s="569"/>
      <c r="AG322" s="569"/>
      <c r="AH322" s="569"/>
      <c r="AI322" s="107"/>
      <c r="AJ322" s="107"/>
      <c r="AK322" s="107"/>
      <c r="AL322" s="107"/>
      <c r="AM322" s="107"/>
      <c r="AN322" s="107"/>
      <c r="AO322" s="107"/>
      <c r="AP322" s="107"/>
      <c r="AQ322" s="107"/>
      <c r="AR322" s="107"/>
      <c r="AS322" s="107"/>
      <c r="AT322" s="107"/>
      <c r="AU322" s="107"/>
      <c r="AV322" s="107"/>
      <c r="AW322" s="107"/>
      <c r="AX322" s="108"/>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row>
    <row r="323" spans="1:145" x14ac:dyDescent="0.25">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569"/>
      <c r="AE323" s="569"/>
      <c r="AF323" s="569"/>
      <c r="AG323" s="569"/>
      <c r="AH323" s="569"/>
      <c r="AI323" s="107"/>
      <c r="AJ323" s="107"/>
      <c r="AK323" s="107"/>
      <c r="AL323" s="107"/>
      <c r="AM323" s="107"/>
      <c r="AN323" s="107"/>
      <c r="AO323" s="107"/>
      <c r="AP323" s="107"/>
      <c r="AQ323" s="107"/>
      <c r="AR323" s="107"/>
      <c r="AS323" s="107"/>
      <c r="AT323" s="107"/>
      <c r="AU323" s="107"/>
      <c r="AV323" s="107"/>
      <c r="AW323" s="107"/>
      <c r="AX323" s="108"/>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row>
    <row r="324" spans="1:145" x14ac:dyDescent="0.25">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569"/>
      <c r="AE324" s="569"/>
      <c r="AF324" s="569"/>
      <c r="AG324" s="569"/>
      <c r="AH324" s="569"/>
      <c r="AI324" s="107"/>
      <c r="AJ324" s="107"/>
      <c r="AK324" s="107"/>
      <c r="AL324" s="107"/>
      <c r="AM324" s="107"/>
      <c r="AN324" s="107"/>
      <c r="AO324" s="107"/>
      <c r="AP324" s="107"/>
      <c r="AQ324" s="107"/>
      <c r="AR324" s="107"/>
      <c r="AS324" s="107"/>
      <c r="AT324" s="107"/>
      <c r="AU324" s="107"/>
      <c r="AV324" s="107"/>
      <c r="AW324" s="107"/>
      <c r="AX324" s="108"/>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row>
    <row r="325" spans="1:145" x14ac:dyDescent="0.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569"/>
      <c r="AE325" s="569"/>
      <c r="AF325" s="569"/>
      <c r="AG325" s="569"/>
      <c r="AH325" s="569"/>
      <c r="AI325" s="107"/>
      <c r="AJ325" s="107"/>
      <c r="AK325" s="107"/>
      <c r="AL325" s="107"/>
      <c r="AM325" s="107"/>
      <c r="AN325" s="107"/>
      <c r="AO325" s="107"/>
      <c r="AP325" s="107"/>
      <c r="AQ325" s="107"/>
      <c r="AR325" s="107"/>
      <c r="AS325" s="107"/>
      <c r="AT325" s="107"/>
      <c r="AU325" s="107"/>
      <c r="AV325" s="107"/>
      <c r="AW325" s="107"/>
      <c r="AX325" s="108"/>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row>
    <row r="326" spans="1:145" x14ac:dyDescent="0.25">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569"/>
      <c r="AE326" s="569"/>
      <c r="AF326" s="569"/>
      <c r="AG326" s="569"/>
      <c r="AH326" s="569"/>
      <c r="AI326" s="107"/>
      <c r="AJ326" s="107"/>
      <c r="AK326" s="107"/>
      <c r="AL326" s="107"/>
      <c r="AM326" s="107"/>
      <c r="AN326" s="107"/>
      <c r="AO326" s="107"/>
      <c r="AP326" s="107"/>
      <c r="AQ326" s="107"/>
      <c r="AR326" s="107"/>
      <c r="AS326" s="107"/>
      <c r="AT326" s="107"/>
      <c r="AU326" s="107"/>
      <c r="AV326" s="107"/>
      <c r="AW326" s="107"/>
      <c r="AX326" s="108"/>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row>
    <row r="327" spans="1:145" x14ac:dyDescent="0.25">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569"/>
      <c r="AE327" s="569"/>
      <c r="AF327" s="569"/>
      <c r="AG327" s="569"/>
      <c r="AH327" s="569"/>
      <c r="AI327" s="107"/>
      <c r="AJ327" s="107"/>
      <c r="AK327" s="107"/>
      <c r="AL327" s="107"/>
      <c r="AM327" s="107"/>
      <c r="AN327" s="107"/>
      <c r="AO327" s="107"/>
      <c r="AP327" s="107"/>
      <c r="AQ327" s="107"/>
      <c r="AR327" s="107"/>
      <c r="AS327" s="107"/>
      <c r="AT327" s="107"/>
      <c r="AU327" s="107"/>
      <c r="AV327" s="107"/>
      <c r="AW327" s="107"/>
      <c r="AX327" s="108"/>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row>
    <row r="328" spans="1:145" x14ac:dyDescent="0.25">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569"/>
      <c r="AE328" s="569"/>
      <c r="AF328" s="569"/>
      <c r="AG328" s="569"/>
      <c r="AH328" s="569"/>
      <c r="AI328" s="107"/>
      <c r="AJ328" s="107"/>
      <c r="AK328" s="107"/>
      <c r="AL328" s="107"/>
      <c r="AM328" s="107"/>
      <c r="AN328" s="107"/>
      <c r="AO328" s="107"/>
      <c r="AP328" s="107"/>
      <c r="AQ328" s="107"/>
      <c r="AR328" s="107"/>
      <c r="AS328" s="107"/>
      <c r="AT328" s="107"/>
      <c r="AU328" s="107"/>
      <c r="AV328" s="107"/>
      <c r="AW328" s="107"/>
      <c r="AX328" s="108"/>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row>
    <row r="329" spans="1:145" x14ac:dyDescent="0.25">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569"/>
      <c r="AE329" s="569"/>
      <c r="AF329" s="569"/>
      <c r="AG329" s="569"/>
      <c r="AH329" s="569"/>
      <c r="AI329" s="107"/>
      <c r="AJ329" s="107"/>
      <c r="AK329" s="107"/>
      <c r="AL329" s="107"/>
      <c r="AM329" s="107"/>
      <c r="AN329" s="107"/>
      <c r="AO329" s="107"/>
      <c r="AP329" s="107"/>
      <c r="AQ329" s="107"/>
      <c r="AR329" s="107"/>
      <c r="AS329" s="107"/>
      <c r="AT329" s="107"/>
      <c r="AU329" s="107"/>
      <c r="AV329" s="107"/>
      <c r="AW329" s="107"/>
      <c r="AX329" s="108"/>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c r="DT329" s="107"/>
      <c r="DU329" s="107"/>
      <c r="DV329" s="107"/>
      <c r="DW329" s="107"/>
      <c r="DX329" s="107"/>
      <c r="DY329" s="107"/>
      <c r="DZ329" s="107"/>
      <c r="EA329" s="107"/>
      <c r="EB329" s="107"/>
      <c r="EC329" s="107"/>
      <c r="ED329" s="107"/>
      <c r="EE329" s="107"/>
      <c r="EF329" s="107"/>
      <c r="EG329" s="107"/>
      <c r="EH329" s="107"/>
      <c r="EI329" s="107"/>
      <c r="EJ329" s="107"/>
      <c r="EK329" s="107"/>
      <c r="EL329" s="107"/>
      <c r="EM329" s="107"/>
      <c r="EN329" s="107"/>
      <c r="EO329" s="107"/>
    </row>
    <row r="330" spans="1:145" x14ac:dyDescent="0.25">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569"/>
      <c r="AE330" s="569"/>
      <c r="AF330" s="569"/>
      <c r="AG330" s="569"/>
      <c r="AH330" s="569"/>
      <c r="AI330" s="107"/>
      <c r="AJ330" s="107"/>
      <c r="AK330" s="107"/>
      <c r="AL330" s="107"/>
      <c r="AM330" s="107"/>
      <c r="AN330" s="107"/>
      <c r="AO330" s="107"/>
      <c r="AP330" s="107"/>
      <c r="AQ330" s="107"/>
      <c r="AR330" s="107"/>
      <c r="AS330" s="107"/>
      <c r="AT330" s="107"/>
      <c r="AU330" s="107"/>
      <c r="AV330" s="107"/>
      <c r="AW330" s="107"/>
      <c r="AX330" s="108"/>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c r="DK330" s="107"/>
      <c r="DL330" s="107"/>
      <c r="DM330" s="107"/>
      <c r="DN330" s="107"/>
      <c r="DO330" s="107"/>
      <c r="DP330" s="107"/>
      <c r="DQ330" s="107"/>
      <c r="DR330" s="107"/>
      <c r="DS330" s="107"/>
      <c r="DT330" s="107"/>
      <c r="DU330" s="107"/>
      <c r="DV330" s="107"/>
      <c r="DW330" s="107"/>
      <c r="DX330" s="107"/>
      <c r="DY330" s="107"/>
      <c r="DZ330" s="107"/>
      <c r="EA330" s="107"/>
      <c r="EB330" s="107"/>
      <c r="EC330" s="107"/>
      <c r="ED330" s="107"/>
      <c r="EE330" s="107"/>
      <c r="EF330" s="107"/>
      <c r="EG330" s="107"/>
      <c r="EH330" s="107"/>
      <c r="EI330" s="107"/>
      <c r="EJ330" s="107"/>
      <c r="EK330" s="107"/>
      <c r="EL330" s="107"/>
      <c r="EM330" s="107"/>
      <c r="EN330" s="107"/>
      <c r="EO330" s="107"/>
    </row>
    <row r="331" spans="1:145" x14ac:dyDescent="0.25">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569"/>
      <c r="AE331" s="569"/>
      <c r="AF331" s="569"/>
      <c r="AG331" s="569"/>
      <c r="AH331" s="569"/>
      <c r="AI331" s="107"/>
      <c r="AJ331" s="107"/>
      <c r="AK331" s="107"/>
      <c r="AL331" s="107"/>
      <c r="AM331" s="107"/>
      <c r="AN331" s="107"/>
      <c r="AO331" s="107"/>
      <c r="AP331" s="107"/>
      <c r="AQ331" s="107"/>
      <c r="AR331" s="107"/>
      <c r="AS331" s="107"/>
      <c r="AT331" s="107"/>
      <c r="AU331" s="107"/>
      <c r="AV331" s="107"/>
      <c r="AW331" s="107"/>
      <c r="AX331" s="108"/>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c r="DT331" s="107"/>
      <c r="DU331" s="107"/>
      <c r="DV331" s="107"/>
      <c r="DW331" s="107"/>
      <c r="DX331" s="107"/>
      <c r="DY331" s="107"/>
      <c r="DZ331" s="107"/>
      <c r="EA331" s="107"/>
      <c r="EB331" s="107"/>
      <c r="EC331" s="107"/>
      <c r="ED331" s="107"/>
      <c r="EE331" s="107"/>
      <c r="EF331" s="107"/>
      <c r="EG331" s="107"/>
      <c r="EH331" s="107"/>
      <c r="EI331" s="107"/>
      <c r="EJ331" s="107"/>
      <c r="EK331" s="107"/>
      <c r="EL331" s="107"/>
      <c r="EM331" s="107"/>
      <c r="EN331" s="107"/>
      <c r="EO331" s="107"/>
    </row>
    <row r="332" spans="1:145" x14ac:dyDescent="0.25">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569"/>
      <c r="AE332" s="569"/>
      <c r="AF332" s="569"/>
      <c r="AG332" s="569"/>
      <c r="AH332" s="569"/>
      <c r="AI332" s="107"/>
      <c r="AJ332" s="107"/>
      <c r="AK332" s="107"/>
      <c r="AL332" s="107"/>
      <c r="AM332" s="107"/>
      <c r="AN332" s="107"/>
      <c r="AO332" s="107"/>
      <c r="AP332" s="107"/>
      <c r="AQ332" s="107"/>
      <c r="AR332" s="107"/>
      <c r="AS332" s="107"/>
      <c r="AT332" s="107"/>
      <c r="AU332" s="107"/>
      <c r="AV332" s="107"/>
      <c r="AW332" s="107"/>
      <c r="AX332" s="108"/>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c r="DT332" s="107"/>
      <c r="DU332" s="107"/>
      <c r="DV332" s="107"/>
      <c r="DW332" s="107"/>
      <c r="DX332" s="107"/>
      <c r="DY332" s="107"/>
      <c r="DZ332" s="107"/>
      <c r="EA332" s="107"/>
      <c r="EB332" s="107"/>
      <c r="EC332" s="107"/>
      <c r="ED332" s="107"/>
      <c r="EE332" s="107"/>
      <c r="EF332" s="107"/>
      <c r="EG332" s="107"/>
      <c r="EH332" s="107"/>
      <c r="EI332" s="107"/>
      <c r="EJ332" s="107"/>
      <c r="EK332" s="107"/>
      <c r="EL332" s="107"/>
      <c r="EM332" s="107"/>
      <c r="EN332" s="107"/>
      <c r="EO332" s="107"/>
    </row>
    <row r="333" spans="1:145" x14ac:dyDescent="0.25">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569"/>
      <c r="AE333" s="569"/>
      <c r="AF333" s="569"/>
      <c r="AG333" s="569"/>
      <c r="AH333" s="569"/>
      <c r="AI333" s="107"/>
      <c r="AJ333" s="107"/>
      <c r="AK333" s="107"/>
      <c r="AL333" s="107"/>
      <c r="AM333" s="107"/>
      <c r="AN333" s="107"/>
      <c r="AO333" s="107"/>
      <c r="AP333" s="107"/>
      <c r="AQ333" s="107"/>
      <c r="AR333" s="107"/>
      <c r="AS333" s="107"/>
      <c r="AT333" s="107"/>
      <c r="AU333" s="107"/>
      <c r="AV333" s="107"/>
      <c r="AW333" s="107"/>
      <c r="AX333" s="108"/>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c r="DJ333" s="107"/>
      <c r="DK333" s="107"/>
      <c r="DL333" s="107"/>
      <c r="DM333" s="107"/>
      <c r="DN333" s="107"/>
      <c r="DO333" s="107"/>
      <c r="DP333" s="107"/>
      <c r="DQ333" s="107"/>
      <c r="DR333" s="107"/>
      <c r="DS333" s="107"/>
      <c r="DT333" s="107"/>
      <c r="DU333" s="107"/>
      <c r="DV333" s="107"/>
      <c r="DW333" s="107"/>
      <c r="DX333" s="107"/>
      <c r="DY333" s="107"/>
      <c r="DZ333" s="107"/>
      <c r="EA333" s="107"/>
      <c r="EB333" s="107"/>
      <c r="EC333" s="107"/>
      <c r="ED333" s="107"/>
      <c r="EE333" s="107"/>
      <c r="EF333" s="107"/>
      <c r="EG333" s="107"/>
      <c r="EH333" s="107"/>
      <c r="EI333" s="107"/>
      <c r="EJ333" s="107"/>
      <c r="EK333" s="107"/>
      <c r="EL333" s="107"/>
      <c r="EM333" s="107"/>
      <c r="EN333" s="107"/>
      <c r="EO333" s="107"/>
    </row>
    <row r="334" spans="1:145" x14ac:dyDescent="0.25">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569"/>
      <c r="AE334" s="569"/>
      <c r="AF334" s="569"/>
      <c r="AG334" s="569"/>
      <c r="AH334" s="569"/>
      <c r="AI334" s="107"/>
      <c r="AJ334" s="107"/>
      <c r="AK334" s="107"/>
      <c r="AL334" s="107"/>
      <c r="AM334" s="107"/>
      <c r="AN334" s="107"/>
      <c r="AO334" s="107"/>
      <c r="AP334" s="107"/>
      <c r="AQ334" s="107"/>
      <c r="AR334" s="107"/>
      <c r="AS334" s="107"/>
      <c r="AT334" s="107"/>
      <c r="AU334" s="107"/>
      <c r="AV334" s="107"/>
      <c r="AW334" s="107"/>
      <c r="AX334" s="108"/>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c r="DJ334" s="107"/>
      <c r="DK334" s="107"/>
      <c r="DL334" s="107"/>
      <c r="DM334" s="107"/>
      <c r="DN334" s="107"/>
      <c r="DO334" s="107"/>
      <c r="DP334" s="107"/>
      <c r="DQ334" s="107"/>
      <c r="DR334" s="107"/>
      <c r="DS334" s="107"/>
      <c r="DT334" s="107"/>
      <c r="DU334" s="107"/>
      <c r="DV334" s="107"/>
      <c r="DW334" s="107"/>
      <c r="DX334" s="107"/>
      <c r="DY334" s="107"/>
      <c r="DZ334" s="107"/>
      <c r="EA334" s="107"/>
      <c r="EB334" s="107"/>
      <c r="EC334" s="107"/>
      <c r="ED334" s="107"/>
      <c r="EE334" s="107"/>
      <c r="EF334" s="107"/>
      <c r="EG334" s="107"/>
      <c r="EH334" s="107"/>
      <c r="EI334" s="107"/>
      <c r="EJ334" s="107"/>
      <c r="EK334" s="107"/>
      <c r="EL334" s="107"/>
      <c r="EM334" s="107"/>
      <c r="EN334" s="107"/>
      <c r="EO334" s="107"/>
    </row>
    <row r="335" spans="1:145" x14ac:dyDescent="0.2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569"/>
      <c r="AE335" s="569"/>
      <c r="AF335" s="569"/>
      <c r="AG335" s="569"/>
      <c r="AH335" s="569"/>
      <c r="AI335" s="107"/>
      <c r="AJ335" s="107"/>
      <c r="AK335" s="107"/>
      <c r="AL335" s="107"/>
      <c r="AM335" s="107"/>
      <c r="AN335" s="107"/>
      <c r="AO335" s="107"/>
      <c r="AP335" s="107"/>
      <c r="AQ335" s="107"/>
      <c r="AR335" s="107"/>
      <c r="AS335" s="107"/>
      <c r="AT335" s="107"/>
      <c r="AU335" s="107"/>
      <c r="AV335" s="107"/>
      <c r="AW335" s="107"/>
      <c r="AX335" s="108"/>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c r="DT335" s="107"/>
      <c r="DU335" s="107"/>
      <c r="DV335" s="107"/>
      <c r="DW335" s="107"/>
      <c r="DX335" s="107"/>
      <c r="DY335" s="107"/>
      <c r="DZ335" s="107"/>
      <c r="EA335" s="107"/>
      <c r="EB335" s="107"/>
      <c r="EC335" s="107"/>
      <c r="ED335" s="107"/>
      <c r="EE335" s="107"/>
      <c r="EF335" s="107"/>
      <c r="EG335" s="107"/>
      <c r="EH335" s="107"/>
      <c r="EI335" s="107"/>
      <c r="EJ335" s="107"/>
      <c r="EK335" s="107"/>
      <c r="EL335" s="107"/>
      <c r="EM335" s="107"/>
      <c r="EN335" s="107"/>
      <c r="EO335" s="107"/>
    </row>
    <row r="336" spans="1:145" x14ac:dyDescent="0.25">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569"/>
      <c r="AE336" s="569"/>
      <c r="AF336" s="569"/>
      <c r="AG336" s="569"/>
      <c r="AH336" s="569"/>
      <c r="AI336" s="107"/>
      <c r="AJ336" s="107"/>
      <c r="AK336" s="107"/>
      <c r="AL336" s="107"/>
      <c r="AM336" s="107"/>
      <c r="AN336" s="107"/>
      <c r="AO336" s="107"/>
      <c r="AP336" s="107"/>
      <c r="AQ336" s="107"/>
      <c r="AR336" s="107"/>
      <c r="AS336" s="107"/>
      <c r="AT336" s="107"/>
      <c r="AU336" s="107"/>
      <c r="AV336" s="107"/>
      <c r="AW336" s="107"/>
      <c r="AX336" s="108"/>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c r="DJ336" s="107"/>
      <c r="DK336" s="107"/>
      <c r="DL336" s="107"/>
      <c r="DM336" s="107"/>
      <c r="DN336" s="107"/>
      <c r="DO336" s="107"/>
      <c r="DP336" s="107"/>
      <c r="DQ336" s="107"/>
      <c r="DR336" s="107"/>
      <c r="DS336" s="107"/>
      <c r="DT336" s="107"/>
      <c r="DU336" s="107"/>
      <c r="DV336" s="107"/>
      <c r="DW336" s="107"/>
      <c r="DX336" s="107"/>
      <c r="DY336" s="107"/>
      <c r="DZ336" s="107"/>
      <c r="EA336" s="107"/>
      <c r="EB336" s="107"/>
      <c r="EC336" s="107"/>
      <c r="ED336" s="107"/>
      <c r="EE336" s="107"/>
      <c r="EF336" s="107"/>
      <c r="EG336" s="107"/>
      <c r="EH336" s="107"/>
      <c r="EI336" s="107"/>
      <c r="EJ336" s="107"/>
      <c r="EK336" s="107"/>
      <c r="EL336" s="107"/>
      <c r="EM336" s="107"/>
      <c r="EN336" s="107"/>
      <c r="EO336" s="107"/>
    </row>
    <row r="337" spans="1:145" x14ac:dyDescent="0.25">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569"/>
      <c r="AE337" s="569"/>
      <c r="AF337" s="569"/>
      <c r="AG337" s="569"/>
      <c r="AH337" s="569"/>
      <c r="AI337" s="107"/>
      <c r="AJ337" s="107"/>
      <c r="AK337" s="107"/>
      <c r="AL337" s="107"/>
      <c r="AM337" s="107"/>
      <c r="AN337" s="107"/>
      <c r="AO337" s="107"/>
      <c r="AP337" s="107"/>
      <c r="AQ337" s="107"/>
      <c r="AR337" s="107"/>
      <c r="AS337" s="107"/>
      <c r="AT337" s="107"/>
      <c r="AU337" s="107"/>
      <c r="AV337" s="107"/>
      <c r="AW337" s="107"/>
      <c r="AX337" s="108"/>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c r="DI337" s="107"/>
      <c r="DJ337" s="107"/>
      <c r="DK337" s="107"/>
      <c r="DL337" s="107"/>
      <c r="DM337" s="107"/>
      <c r="DN337" s="107"/>
      <c r="DO337" s="107"/>
      <c r="DP337" s="107"/>
      <c r="DQ337" s="107"/>
      <c r="DR337" s="107"/>
      <c r="DS337" s="107"/>
      <c r="DT337" s="107"/>
      <c r="DU337" s="107"/>
      <c r="DV337" s="107"/>
      <c r="DW337" s="107"/>
      <c r="DX337" s="107"/>
      <c r="DY337" s="107"/>
      <c r="DZ337" s="107"/>
      <c r="EA337" s="107"/>
      <c r="EB337" s="107"/>
      <c r="EC337" s="107"/>
      <c r="ED337" s="107"/>
      <c r="EE337" s="107"/>
      <c r="EF337" s="107"/>
      <c r="EG337" s="107"/>
      <c r="EH337" s="107"/>
      <c r="EI337" s="107"/>
      <c r="EJ337" s="107"/>
      <c r="EK337" s="107"/>
      <c r="EL337" s="107"/>
      <c r="EM337" s="107"/>
      <c r="EN337" s="107"/>
      <c r="EO337" s="107"/>
    </row>
    <row r="338" spans="1:145" x14ac:dyDescent="0.25">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569"/>
      <c r="AE338" s="569"/>
      <c r="AF338" s="569"/>
      <c r="AG338" s="569"/>
      <c r="AH338" s="569"/>
      <c r="AI338" s="107"/>
      <c r="AJ338" s="107"/>
      <c r="AK338" s="107"/>
      <c r="AL338" s="107"/>
      <c r="AM338" s="107"/>
      <c r="AN338" s="107"/>
      <c r="AO338" s="107"/>
      <c r="AP338" s="107"/>
      <c r="AQ338" s="107"/>
      <c r="AR338" s="107"/>
      <c r="AS338" s="107"/>
      <c r="AT338" s="107"/>
      <c r="AU338" s="107"/>
      <c r="AV338" s="107"/>
      <c r="AW338" s="107"/>
      <c r="AX338" s="108"/>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c r="DT338" s="107"/>
      <c r="DU338" s="107"/>
      <c r="DV338" s="107"/>
      <c r="DW338" s="107"/>
      <c r="DX338" s="107"/>
      <c r="DY338" s="107"/>
      <c r="DZ338" s="107"/>
      <c r="EA338" s="107"/>
      <c r="EB338" s="107"/>
      <c r="EC338" s="107"/>
      <c r="ED338" s="107"/>
      <c r="EE338" s="107"/>
      <c r="EF338" s="107"/>
      <c r="EG338" s="107"/>
      <c r="EH338" s="107"/>
      <c r="EI338" s="107"/>
      <c r="EJ338" s="107"/>
      <c r="EK338" s="107"/>
      <c r="EL338" s="107"/>
      <c r="EM338" s="107"/>
      <c r="EN338" s="107"/>
      <c r="EO338" s="107"/>
    </row>
    <row r="339" spans="1:145" x14ac:dyDescent="0.25">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569"/>
      <c r="AE339" s="569"/>
      <c r="AF339" s="569"/>
      <c r="AG339" s="569"/>
      <c r="AH339" s="569"/>
      <c r="AI339" s="107"/>
      <c r="AJ339" s="107"/>
      <c r="AK339" s="107"/>
      <c r="AL339" s="107"/>
      <c r="AM339" s="107"/>
      <c r="AN339" s="107"/>
      <c r="AO339" s="107"/>
      <c r="AP339" s="107"/>
      <c r="AQ339" s="107"/>
      <c r="AR339" s="107"/>
      <c r="AS339" s="107"/>
      <c r="AT339" s="107"/>
      <c r="AU339" s="107"/>
      <c r="AV339" s="107"/>
      <c r="AW339" s="107"/>
      <c r="AX339" s="108"/>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c r="DI339" s="107"/>
      <c r="DJ339" s="107"/>
      <c r="DK339" s="107"/>
      <c r="DL339" s="107"/>
      <c r="DM339" s="107"/>
      <c r="DN339" s="107"/>
      <c r="DO339" s="107"/>
      <c r="DP339" s="107"/>
      <c r="DQ339" s="107"/>
      <c r="DR339" s="107"/>
      <c r="DS339" s="107"/>
      <c r="DT339" s="107"/>
      <c r="DU339" s="107"/>
      <c r="DV339" s="107"/>
      <c r="DW339" s="107"/>
      <c r="DX339" s="107"/>
      <c r="DY339" s="107"/>
      <c r="DZ339" s="107"/>
      <c r="EA339" s="107"/>
      <c r="EB339" s="107"/>
      <c r="EC339" s="107"/>
      <c r="ED339" s="107"/>
      <c r="EE339" s="107"/>
      <c r="EF339" s="107"/>
      <c r="EG339" s="107"/>
      <c r="EH339" s="107"/>
      <c r="EI339" s="107"/>
      <c r="EJ339" s="107"/>
      <c r="EK339" s="107"/>
      <c r="EL339" s="107"/>
      <c r="EM339" s="107"/>
      <c r="EN339" s="107"/>
      <c r="EO339" s="107"/>
    </row>
    <row r="340" spans="1:145" x14ac:dyDescent="0.25">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569"/>
      <c r="AE340" s="569"/>
      <c r="AF340" s="569"/>
      <c r="AG340" s="569"/>
      <c r="AH340" s="569"/>
      <c r="AI340" s="107"/>
      <c r="AJ340" s="107"/>
      <c r="AK340" s="107"/>
      <c r="AL340" s="107"/>
      <c r="AM340" s="107"/>
      <c r="AN340" s="107"/>
      <c r="AO340" s="107"/>
      <c r="AP340" s="107"/>
      <c r="AQ340" s="107"/>
      <c r="AR340" s="107"/>
      <c r="AS340" s="107"/>
      <c r="AT340" s="107"/>
      <c r="AU340" s="107"/>
      <c r="AV340" s="107"/>
      <c r="AW340" s="107"/>
      <c r="AX340" s="108"/>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c r="DI340" s="107"/>
      <c r="DJ340" s="107"/>
      <c r="DK340" s="107"/>
      <c r="DL340" s="107"/>
      <c r="DM340" s="107"/>
      <c r="DN340" s="107"/>
      <c r="DO340" s="107"/>
      <c r="DP340" s="107"/>
      <c r="DQ340" s="107"/>
      <c r="DR340" s="107"/>
      <c r="DS340" s="107"/>
      <c r="DT340" s="107"/>
      <c r="DU340" s="107"/>
      <c r="DV340" s="107"/>
      <c r="DW340" s="107"/>
      <c r="DX340" s="107"/>
      <c r="DY340" s="107"/>
      <c r="DZ340" s="107"/>
      <c r="EA340" s="107"/>
      <c r="EB340" s="107"/>
      <c r="EC340" s="107"/>
      <c r="ED340" s="107"/>
      <c r="EE340" s="107"/>
      <c r="EF340" s="107"/>
      <c r="EG340" s="107"/>
      <c r="EH340" s="107"/>
      <c r="EI340" s="107"/>
      <c r="EJ340" s="107"/>
      <c r="EK340" s="107"/>
      <c r="EL340" s="107"/>
      <c r="EM340" s="107"/>
      <c r="EN340" s="107"/>
      <c r="EO340" s="107"/>
    </row>
    <row r="341" spans="1:145" x14ac:dyDescent="0.25">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569"/>
      <c r="AE341" s="569"/>
      <c r="AF341" s="569"/>
      <c r="AG341" s="569"/>
      <c r="AH341" s="569"/>
      <c r="AI341" s="107"/>
      <c r="AJ341" s="107"/>
      <c r="AK341" s="107"/>
      <c r="AL341" s="107"/>
      <c r="AM341" s="107"/>
      <c r="AN341" s="107"/>
      <c r="AO341" s="107"/>
      <c r="AP341" s="107"/>
      <c r="AQ341" s="107"/>
      <c r="AR341" s="107"/>
      <c r="AS341" s="107"/>
      <c r="AT341" s="107"/>
      <c r="AU341" s="107"/>
      <c r="AV341" s="107"/>
      <c r="AW341" s="107"/>
      <c r="AX341" s="108"/>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c r="DT341" s="107"/>
      <c r="DU341" s="107"/>
      <c r="DV341" s="107"/>
      <c r="DW341" s="107"/>
      <c r="DX341" s="107"/>
      <c r="DY341" s="107"/>
      <c r="DZ341" s="107"/>
      <c r="EA341" s="107"/>
      <c r="EB341" s="107"/>
      <c r="EC341" s="107"/>
      <c r="ED341" s="107"/>
      <c r="EE341" s="107"/>
      <c r="EF341" s="107"/>
      <c r="EG341" s="107"/>
      <c r="EH341" s="107"/>
      <c r="EI341" s="107"/>
      <c r="EJ341" s="107"/>
      <c r="EK341" s="107"/>
      <c r="EL341" s="107"/>
      <c r="EM341" s="107"/>
      <c r="EN341" s="107"/>
      <c r="EO341" s="107"/>
    </row>
    <row r="342" spans="1:145" x14ac:dyDescent="0.25">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569"/>
      <c r="AE342" s="569"/>
      <c r="AF342" s="569"/>
      <c r="AG342" s="569"/>
      <c r="AH342" s="569"/>
      <c r="AI342" s="107"/>
      <c r="AJ342" s="107"/>
      <c r="AK342" s="107"/>
      <c r="AL342" s="107"/>
      <c r="AM342" s="107"/>
      <c r="AN342" s="107"/>
      <c r="AO342" s="107"/>
      <c r="AP342" s="107"/>
      <c r="AQ342" s="107"/>
      <c r="AR342" s="107"/>
      <c r="AS342" s="107"/>
      <c r="AT342" s="107"/>
      <c r="AU342" s="107"/>
      <c r="AV342" s="107"/>
      <c r="AW342" s="107"/>
      <c r="AX342" s="108"/>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c r="DT342" s="107"/>
      <c r="DU342" s="107"/>
      <c r="DV342" s="107"/>
      <c r="DW342" s="107"/>
      <c r="DX342" s="107"/>
      <c r="DY342" s="107"/>
      <c r="DZ342" s="107"/>
      <c r="EA342" s="107"/>
      <c r="EB342" s="107"/>
      <c r="EC342" s="107"/>
      <c r="ED342" s="107"/>
      <c r="EE342" s="107"/>
      <c r="EF342" s="107"/>
      <c r="EG342" s="107"/>
      <c r="EH342" s="107"/>
      <c r="EI342" s="107"/>
      <c r="EJ342" s="107"/>
      <c r="EK342" s="107"/>
      <c r="EL342" s="107"/>
      <c r="EM342" s="107"/>
      <c r="EN342" s="107"/>
      <c r="EO342" s="107"/>
    </row>
    <row r="343" spans="1:145" x14ac:dyDescent="0.25">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569"/>
      <c r="AE343" s="569"/>
      <c r="AF343" s="569"/>
      <c r="AG343" s="569"/>
      <c r="AH343" s="569"/>
      <c r="AI343" s="107"/>
      <c r="AJ343" s="107"/>
      <c r="AK343" s="107"/>
      <c r="AL343" s="107"/>
      <c r="AM343" s="107"/>
      <c r="AN343" s="107"/>
      <c r="AO343" s="107"/>
      <c r="AP343" s="107"/>
      <c r="AQ343" s="107"/>
      <c r="AR343" s="107"/>
      <c r="AS343" s="107"/>
      <c r="AT343" s="107"/>
      <c r="AU343" s="107"/>
      <c r="AV343" s="107"/>
      <c r="AW343" s="107"/>
      <c r="AX343" s="108"/>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c r="DT343" s="107"/>
      <c r="DU343" s="107"/>
      <c r="DV343" s="107"/>
      <c r="DW343" s="107"/>
      <c r="DX343" s="107"/>
      <c r="DY343" s="107"/>
      <c r="DZ343" s="107"/>
      <c r="EA343" s="107"/>
      <c r="EB343" s="107"/>
      <c r="EC343" s="107"/>
      <c r="ED343" s="107"/>
      <c r="EE343" s="107"/>
      <c r="EF343" s="107"/>
      <c r="EG343" s="107"/>
      <c r="EH343" s="107"/>
      <c r="EI343" s="107"/>
      <c r="EJ343" s="107"/>
      <c r="EK343" s="107"/>
      <c r="EL343" s="107"/>
      <c r="EM343" s="107"/>
      <c r="EN343" s="107"/>
      <c r="EO343" s="107"/>
    </row>
    <row r="344" spans="1:145" x14ac:dyDescent="0.25">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569"/>
      <c r="AE344" s="569"/>
      <c r="AF344" s="569"/>
      <c r="AG344" s="569"/>
      <c r="AH344" s="569"/>
      <c r="AI344" s="107"/>
      <c r="AJ344" s="107"/>
      <c r="AK344" s="107"/>
      <c r="AL344" s="107"/>
      <c r="AM344" s="107"/>
      <c r="AN344" s="107"/>
      <c r="AO344" s="107"/>
      <c r="AP344" s="107"/>
      <c r="AQ344" s="107"/>
      <c r="AR344" s="107"/>
      <c r="AS344" s="107"/>
      <c r="AT344" s="107"/>
      <c r="AU344" s="107"/>
      <c r="AV344" s="107"/>
      <c r="AW344" s="107"/>
      <c r="AX344" s="108"/>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c r="DT344" s="107"/>
      <c r="DU344" s="107"/>
      <c r="DV344" s="107"/>
      <c r="DW344" s="107"/>
      <c r="DX344" s="107"/>
      <c r="DY344" s="107"/>
      <c r="DZ344" s="107"/>
      <c r="EA344" s="107"/>
      <c r="EB344" s="107"/>
      <c r="EC344" s="107"/>
      <c r="ED344" s="107"/>
      <c r="EE344" s="107"/>
      <c r="EF344" s="107"/>
      <c r="EG344" s="107"/>
      <c r="EH344" s="107"/>
      <c r="EI344" s="107"/>
      <c r="EJ344" s="107"/>
      <c r="EK344" s="107"/>
      <c r="EL344" s="107"/>
      <c r="EM344" s="107"/>
      <c r="EN344" s="107"/>
      <c r="EO344" s="107"/>
    </row>
    <row r="345" spans="1:145" x14ac:dyDescent="0.2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569"/>
      <c r="AE345" s="569"/>
      <c r="AF345" s="569"/>
      <c r="AG345" s="569"/>
      <c r="AH345" s="569"/>
      <c r="AI345" s="107"/>
      <c r="AJ345" s="107"/>
      <c r="AK345" s="107"/>
      <c r="AL345" s="107"/>
      <c r="AM345" s="107"/>
      <c r="AN345" s="107"/>
      <c r="AO345" s="107"/>
      <c r="AP345" s="107"/>
      <c r="AQ345" s="107"/>
      <c r="AR345" s="107"/>
      <c r="AS345" s="107"/>
      <c r="AT345" s="107"/>
      <c r="AU345" s="107"/>
      <c r="AV345" s="107"/>
      <c r="AW345" s="107"/>
      <c r="AX345" s="108"/>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c r="DT345" s="107"/>
      <c r="DU345" s="107"/>
      <c r="DV345" s="107"/>
      <c r="DW345" s="107"/>
      <c r="DX345" s="107"/>
      <c r="DY345" s="107"/>
      <c r="DZ345" s="107"/>
      <c r="EA345" s="107"/>
      <c r="EB345" s="107"/>
      <c r="EC345" s="107"/>
      <c r="ED345" s="107"/>
      <c r="EE345" s="107"/>
      <c r="EF345" s="107"/>
      <c r="EG345" s="107"/>
      <c r="EH345" s="107"/>
      <c r="EI345" s="107"/>
      <c r="EJ345" s="107"/>
      <c r="EK345" s="107"/>
      <c r="EL345" s="107"/>
      <c r="EM345" s="107"/>
      <c r="EN345" s="107"/>
      <c r="EO345" s="107"/>
    </row>
    <row r="346" spans="1:145" x14ac:dyDescent="0.25">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569"/>
      <c r="AE346" s="569"/>
      <c r="AF346" s="569"/>
      <c r="AG346" s="569"/>
      <c r="AH346" s="569"/>
      <c r="AI346" s="107"/>
      <c r="AJ346" s="107"/>
      <c r="AK346" s="107"/>
      <c r="AL346" s="107"/>
      <c r="AM346" s="107"/>
      <c r="AN346" s="107"/>
      <c r="AO346" s="107"/>
      <c r="AP346" s="107"/>
      <c r="AQ346" s="107"/>
      <c r="AR346" s="107"/>
      <c r="AS346" s="107"/>
      <c r="AT346" s="107"/>
      <c r="AU346" s="107"/>
      <c r="AV346" s="107"/>
      <c r="AW346" s="107"/>
      <c r="AX346" s="108"/>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D346" s="107"/>
      <c r="EE346" s="107"/>
      <c r="EF346" s="107"/>
      <c r="EG346" s="107"/>
      <c r="EH346" s="107"/>
      <c r="EI346" s="107"/>
      <c r="EJ346" s="107"/>
      <c r="EK346" s="107"/>
      <c r="EL346" s="107"/>
      <c r="EM346" s="107"/>
      <c r="EN346" s="107"/>
      <c r="EO346" s="107"/>
    </row>
    <row r="347" spans="1:145" x14ac:dyDescent="0.25">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569"/>
      <c r="AE347" s="569"/>
      <c r="AF347" s="569"/>
      <c r="AG347" s="569"/>
      <c r="AH347" s="569"/>
      <c r="AI347" s="107"/>
      <c r="AJ347" s="107"/>
      <c r="AK347" s="107"/>
      <c r="AL347" s="107"/>
      <c r="AM347" s="107"/>
      <c r="AN347" s="107"/>
      <c r="AO347" s="107"/>
      <c r="AP347" s="107"/>
      <c r="AQ347" s="107"/>
      <c r="AR347" s="107"/>
      <c r="AS347" s="107"/>
      <c r="AT347" s="107"/>
      <c r="AU347" s="107"/>
      <c r="AV347" s="107"/>
      <c r="AW347" s="107"/>
      <c r="AX347" s="108"/>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D347" s="107"/>
      <c r="EE347" s="107"/>
      <c r="EF347" s="107"/>
      <c r="EG347" s="107"/>
      <c r="EH347" s="107"/>
      <c r="EI347" s="107"/>
      <c r="EJ347" s="107"/>
      <c r="EK347" s="107"/>
      <c r="EL347" s="107"/>
      <c r="EM347" s="107"/>
      <c r="EN347" s="107"/>
      <c r="EO347" s="107"/>
    </row>
    <row r="348" spans="1:145" x14ac:dyDescent="0.25">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569"/>
      <c r="AE348" s="569"/>
      <c r="AF348" s="569"/>
      <c r="AG348" s="569"/>
      <c r="AH348" s="569"/>
      <c r="AI348" s="107"/>
      <c r="AJ348" s="107"/>
      <c r="AK348" s="107"/>
      <c r="AL348" s="107"/>
      <c r="AM348" s="107"/>
      <c r="AN348" s="107"/>
      <c r="AO348" s="107"/>
      <c r="AP348" s="107"/>
      <c r="AQ348" s="107"/>
      <c r="AR348" s="107"/>
      <c r="AS348" s="107"/>
      <c r="AT348" s="107"/>
      <c r="AU348" s="107"/>
      <c r="AV348" s="107"/>
      <c r="AW348" s="107"/>
      <c r="AX348" s="108"/>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c r="DT348" s="107"/>
      <c r="DU348" s="107"/>
      <c r="DV348" s="107"/>
      <c r="DW348" s="107"/>
      <c r="DX348" s="107"/>
      <c r="DY348" s="107"/>
      <c r="DZ348" s="107"/>
      <c r="EA348" s="107"/>
      <c r="EB348" s="107"/>
      <c r="EC348" s="107"/>
      <c r="ED348" s="107"/>
      <c r="EE348" s="107"/>
      <c r="EF348" s="107"/>
      <c r="EG348" s="107"/>
      <c r="EH348" s="107"/>
      <c r="EI348" s="107"/>
      <c r="EJ348" s="107"/>
      <c r="EK348" s="107"/>
      <c r="EL348" s="107"/>
      <c r="EM348" s="107"/>
      <c r="EN348" s="107"/>
      <c r="EO348" s="107"/>
    </row>
    <row r="349" spans="1:145" x14ac:dyDescent="0.25">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569"/>
      <c r="AE349" s="569"/>
      <c r="AF349" s="569"/>
      <c r="AG349" s="569"/>
      <c r="AH349" s="569"/>
      <c r="AI349" s="107"/>
      <c r="AJ349" s="107"/>
      <c r="AK349" s="107"/>
      <c r="AL349" s="107"/>
      <c r="AM349" s="107"/>
      <c r="AN349" s="107"/>
      <c r="AO349" s="107"/>
      <c r="AP349" s="107"/>
      <c r="AQ349" s="107"/>
      <c r="AR349" s="107"/>
      <c r="AS349" s="107"/>
      <c r="AT349" s="107"/>
      <c r="AU349" s="107"/>
      <c r="AV349" s="107"/>
      <c r="AW349" s="107"/>
      <c r="AX349" s="108"/>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c r="DT349" s="107"/>
      <c r="DU349" s="107"/>
      <c r="DV349" s="107"/>
      <c r="DW349" s="107"/>
      <c r="DX349" s="107"/>
      <c r="DY349" s="107"/>
      <c r="DZ349" s="107"/>
      <c r="EA349" s="107"/>
      <c r="EB349" s="107"/>
      <c r="EC349" s="107"/>
      <c r="ED349" s="107"/>
      <c r="EE349" s="107"/>
      <c r="EF349" s="107"/>
      <c r="EG349" s="107"/>
      <c r="EH349" s="107"/>
      <c r="EI349" s="107"/>
      <c r="EJ349" s="107"/>
      <c r="EK349" s="107"/>
      <c r="EL349" s="107"/>
      <c r="EM349" s="107"/>
      <c r="EN349" s="107"/>
      <c r="EO349" s="107"/>
    </row>
    <row r="350" spans="1:145" x14ac:dyDescent="0.25">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569"/>
      <c r="AE350" s="569"/>
      <c r="AF350" s="569"/>
      <c r="AG350" s="569"/>
      <c r="AH350" s="569"/>
      <c r="AI350" s="107"/>
      <c r="AJ350" s="107"/>
      <c r="AK350" s="107"/>
      <c r="AL350" s="107"/>
      <c r="AM350" s="107"/>
      <c r="AN350" s="107"/>
      <c r="AO350" s="107"/>
      <c r="AP350" s="107"/>
      <c r="AQ350" s="107"/>
      <c r="AR350" s="107"/>
      <c r="AS350" s="107"/>
      <c r="AT350" s="107"/>
      <c r="AU350" s="107"/>
      <c r="AV350" s="107"/>
      <c r="AW350" s="107"/>
      <c r="AX350" s="108"/>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D350" s="107"/>
      <c r="EE350" s="107"/>
      <c r="EF350" s="107"/>
      <c r="EG350" s="107"/>
      <c r="EH350" s="107"/>
      <c r="EI350" s="107"/>
      <c r="EJ350" s="107"/>
      <c r="EK350" s="107"/>
      <c r="EL350" s="107"/>
      <c r="EM350" s="107"/>
      <c r="EN350" s="107"/>
      <c r="EO350" s="107"/>
    </row>
    <row r="351" spans="1:145" x14ac:dyDescent="0.25">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569"/>
      <c r="AE351" s="569"/>
      <c r="AF351" s="569"/>
      <c r="AG351" s="569"/>
      <c r="AH351" s="569"/>
      <c r="AI351" s="107"/>
      <c r="AJ351" s="107"/>
      <c r="AK351" s="107"/>
      <c r="AL351" s="107"/>
      <c r="AM351" s="107"/>
      <c r="AN351" s="107"/>
      <c r="AO351" s="107"/>
      <c r="AP351" s="107"/>
      <c r="AQ351" s="107"/>
      <c r="AR351" s="107"/>
      <c r="AS351" s="107"/>
      <c r="AT351" s="107"/>
      <c r="AU351" s="107"/>
      <c r="AV351" s="107"/>
      <c r="AW351" s="107"/>
      <c r="AX351" s="108"/>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D351" s="107"/>
      <c r="EE351" s="107"/>
      <c r="EF351" s="107"/>
      <c r="EG351" s="107"/>
      <c r="EH351" s="107"/>
      <c r="EI351" s="107"/>
      <c r="EJ351" s="107"/>
      <c r="EK351" s="107"/>
      <c r="EL351" s="107"/>
      <c r="EM351" s="107"/>
      <c r="EN351" s="107"/>
      <c r="EO351" s="107"/>
    </row>
    <row r="352" spans="1:145" x14ac:dyDescent="0.25">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569"/>
      <c r="AE352" s="569"/>
      <c r="AF352" s="569"/>
      <c r="AG352" s="569"/>
      <c r="AH352" s="569"/>
      <c r="AI352" s="107"/>
      <c r="AJ352" s="107"/>
      <c r="AK352" s="107"/>
      <c r="AL352" s="107"/>
      <c r="AM352" s="107"/>
      <c r="AN352" s="107"/>
      <c r="AO352" s="107"/>
      <c r="AP352" s="107"/>
      <c r="AQ352" s="107"/>
      <c r="AR352" s="107"/>
      <c r="AS352" s="107"/>
      <c r="AT352" s="107"/>
      <c r="AU352" s="107"/>
      <c r="AV352" s="107"/>
      <c r="AW352" s="107"/>
      <c r="AX352" s="108"/>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D352" s="107"/>
      <c r="EE352" s="107"/>
      <c r="EF352" s="107"/>
      <c r="EG352" s="107"/>
      <c r="EH352" s="107"/>
      <c r="EI352" s="107"/>
      <c r="EJ352" s="107"/>
      <c r="EK352" s="107"/>
      <c r="EL352" s="107"/>
      <c r="EM352" s="107"/>
      <c r="EN352" s="107"/>
      <c r="EO352" s="107"/>
    </row>
    <row r="353" spans="1:145" x14ac:dyDescent="0.25">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569"/>
      <c r="AE353" s="569"/>
      <c r="AF353" s="569"/>
      <c r="AG353" s="569"/>
      <c r="AH353" s="569"/>
      <c r="AI353" s="107"/>
      <c r="AJ353" s="107"/>
      <c r="AK353" s="107"/>
      <c r="AL353" s="107"/>
      <c r="AM353" s="107"/>
      <c r="AN353" s="107"/>
      <c r="AO353" s="107"/>
      <c r="AP353" s="107"/>
      <c r="AQ353" s="107"/>
      <c r="AR353" s="107"/>
      <c r="AS353" s="107"/>
      <c r="AT353" s="107"/>
      <c r="AU353" s="107"/>
      <c r="AV353" s="107"/>
      <c r="AW353" s="107"/>
      <c r="AX353" s="108"/>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D353" s="107"/>
      <c r="EE353" s="107"/>
      <c r="EF353" s="107"/>
      <c r="EG353" s="107"/>
      <c r="EH353" s="107"/>
      <c r="EI353" s="107"/>
      <c r="EJ353" s="107"/>
      <c r="EK353" s="107"/>
      <c r="EL353" s="107"/>
      <c r="EM353" s="107"/>
      <c r="EN353" s="107"/>
      <c r="EO353" s="107"/>
    </row>
    <row r="354" spans="1:145" x14ac:dyDescent="0.25">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569"/>
      <c r="AE354" s="569"/>
      <c r="AF354" s="569"/>
      <c r="AG354" s="569"/>
      <c r="AH354" s="569"/>
      <c r="AI354" s="107"/>
      <c r="AJ354" s="107"/>
      <c r="AK354" s="107"/>
      <c r="AL354" s="107"/>
      <c r="AM354" s="107"/>
      <c r="AN354" s="107"/>
      <c r="AO354" s="107"/>
      <c r="AP354" s="107"/>
      <c r="AQ354" s="107"/>
      <c r="AR354" s="107"/>
      <c r="AS354" s="107"/>
      <c r="AT354" s="107"/>
      <c r="AU354" s="107"/>
      <c r="AV354" s="107"/>
      <c r="AW354" s="107"/>
      <c r="AX354" s="108"/>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D354" s="107"/>
      <c r="EE354" s="107"/>
      <c r="EF354" s="107"/>
      <c r="EG354" s="107"/>
      <c r="EH354" s="107"/>
      <c r="EI354" s="107"/>
      <c r="EJ354" s="107"/>
      <c r="EK354" s="107"/>
      <c r="EL354" s="107"/>
      <c r="EM354" s="107"/>
      <c r="EN354" s="107"/>
      <c r="EO354" s="107"/>
    </row>
    <row r="355" spans="1:145" x14ac:dyDescent="0.2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569"/>
      <c r="AE355" s="569"/>
      <c r="AF355" s="569"/>
      <c r="AG355" s="569"/>
      <c r="AH355" s="569"/>
      <c r="AI355" s="107"/>
      <c r="AJ355" s="107"/>
      <c r="AK355" s="107"/>
      <c r="AL355" s="107"/>
      <c r="AM355" s="107"/>
      <c r="AN355" s="107"/>
      <c r="AO355" s="107"/>
      <c r="AP355" s="107"/>
      <c r="AQ355" s="107"/>
      <c r="AR355" s="107"/>
      <c r="AS355" s="107"/>
      <c r="AT355" s="107"/>
      <c r="AU355" s="107"/>
      <c r="AV355" s="107"/>
      <c r="AW355" s="107"/>
      <c r="AX355" s="108"/>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D355" s="107"/>
      <c r="EE355" s="107"/>
      <c r="EF355" s="107"/>
      <c r="EG355" s="107"/>
      <c r="EH355" s="107"/>
      <c r="EI355" s="107"/>
      <c r="EJ355" s="107"/>
      <c r="EK355" s="107"/>
      <c r="EL355" s="107"/>
      <c r="EM355" s="107"/>
      <c r="EN355" s="107"/>
      <c r="EO355" s="107"/>
    </row>
    <row r="356" spans="1:145" x14ac:dyDescent="0.25">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569"/>
      <c r="AE356" s="569"/>
      <c r="AF356" s="569"/>
      <c r="AG356" s="569"/>
      <c r="AH356" s="569"/>
      <c r="AI356" s="107"/>
      <c r="AJ356" s="107"/>
      <c r="AK356" s="107"/>
      <c r="AL356" s="107"/>
      <c r="AM356" s="107"/>
      <c r="AN356" s="107"/>
      <c r="AO356" s="107"/>
      <c r="AP356" s="107"/>
      <c r="AQ356" s="107"/>
      <c r="AR356" s="107"/>
      <c r="AS356" s="107"/>
      <c r="AT356" s="107"/>
      <c r="AU356" s="107"/>
      <c r="AV356" s="107"/>
      <c r="AW356" s="107"/>
      <c r="AX356" s="108"/>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c r="EG356" s="107"/>
      <c r="EH356" s="107"/>
      <c r="EI356" s="107"/>
      <c r="EJ356" s="107"/>
      <c r="EK356" s="107"/>
      <c r="EL356" s="107"/>
      <c r="EM356" s="107"/>
      <c r="EN356" s="107"/>
      <c r="EO356" s="107"/>
    </row>
    <row r="357" spans="1:145" x14ac:dyDescent="0.25">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569"/>
      <c r="AE357" s="569"/>
      <c r="AF357" s="569"/>
      <c r="AG357" s="569"/>
      <c r="AH357" s="569"/>
      <c r="AI357" s="107"/>
      <c r="AJ357" s="107"/>
      <c r="AK357" s="107"/>
      <c r="AL357" s="107"/>
      <c r="AM357" s="107"/>
      <c r="AN357" s="107"/>
      <c r="AO357" s="107"/>
      <c r="AP357" s="107"/>
      <c r="AQ357" s="107"/>
      <c r="AR357" s="107"/>
      <c r="AS357" s="107"/>
      <c r="AT357" s="107"/>
      <c r="AU357" s="107"/>
      <c r="AV357" s="107"/>
      <c r="AW357" s="107"/>
      <c r="AX357" s="108"/>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c r="EG357" s="107"/>
      <c r="EH357" s="107"/>
      <c r="EI357" s="107"/>
      <c r="EJ357" s="107"/>
      <c r="EK357" s="107"/>
      <c r="EL357" s="107"/>
      <c r="EM357" s="107"/>
      <c r="EN357" s="107"/>
      <c r="EO357" s="107"/>
    </row>
    <row r="358" spans="1:145" x14ac:dyDescent="0.25">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569"/>
      <c r="AE358" s="569"/>
      <c r="AF358" s="569"/>
      <c r="AG358" s="569"/>
      <c r="AH358" s="569"/>
      <c r="AI358" s="107"/>
      <c r="AJ358" s="107"/>
      <c r="AK358" s="107"/>
      <c r="AL358" s="107"/>
      <c r="AM358" s="107"/>
      <c r="AN358" s="107"/>
      <c r="AO358" s="107"/>
      <c r="AP358" s="107"/>
      <c r="AQ358" s="107"/>
      <c r="AR358" s="107"/>
      <c r="AS358" s="107"/>
      <c r="AT358" s="107"/>
      <c r="AU358" s="107"/>
      <c r="AV358" s="107"/>
      <c r="AW358" s="107"/>
      <c r="AX358" s="108"/>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c r="EG358" s="107"/>
      <c r="EH358" s="107"/>
      <c r="EI358" s="107"/>
      <c r="EJ358" s="107"/>
      <c r="EK358" s="107"/>
      <c r="EL358" s="107"/>
      <c r="EM358" s="107"/>
      <c r="EN358" s="107"/>
      <c r="EO358" s="107"/>
    </row>
    <row r="359" spans="1:145" x14ac:dyDescent="0.25">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569"/>
      <c r="AE359" s="569"/>
      <c r="AF359" s="569"/>
      <c r="AG359" s="569"/>
      <c r="AH359" s="569"/>
      <c r="AI359" s="107"/>
      <c r="AJ359" s="107"/>
      <c r="AK359" s="107"/>
      <c r="AL359" s="107"/>
      <c r="AM359" s="107"/>
      <c r="AN359" s="107"/>
      <c r="AO359" s="107"/>
      <c r="AP359" s="107"/>
      <c r="AQ359" s="107"/>
      <c r="AR359" s="107"/>
      <c r="AS359" s="107"/>
      <c r="AT359" s="107"/>
      <c r="AU359" s="107"/>
      <c r="AV359" s="107"/>
      <c r="AW359" s="107"/>
      <c r="AX359" s="108"/>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D359" s="107"/>
      <c r="EE359" s="107"/>
      <c r="EF359" s="107"/>
      <c r="EG359" s="107"/>
      <c r="EH359" s="107"/>
      <c r="EI359" s="107"/>
      <c r="EJ359" s="107"/>
      <c r="EK359" s="107"/>
      <c r="EL359" s="107"/>
      <c r="EM359" s="107"/>
      <c r="EN359" s="107"/>
      <c r="EO359" s="107"/>
    </row>
    <row r="360" spans="1:145" x14ac:dyDescent="0.25">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569"/>
      <c r="AE360" s="569"/>
      <c r="AF360" s="569"/>
      <c r="AG360" s="569"/>
      <c r="AH360" s="569"/>
      <c r="AI360" s="107"/>
      <c r="AJ360" s="107"/>
      <c r="AK360" s="107"/>
      <c r="AL360" s="107"/>
      <c r="AM360" s="107"/>
      <c r="AN360" s="107"/>
      <c r="AO360" s="107"/>
      <c r="AP360" s="107"/>
      <c r="AQ360" s="107"/>
      <c r="AR360" s="107"/>
      <c r="AS360" s="107"/>
      <c r="AT360" s="107"/>
      <c r="AU360" s="107"/>
      <c r="AV360" s="107"/>
      <c r="AW360" s="107"/>
      <c r="AX360" s="108"/>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D360" s="107"/>
      <c r="EE360" s="107"/>
      <c r="EF360" s="107"/>
      <c r="EG360" s="107"/>
      <c r="EH360" s="107"/>
      <c r="EI360" s="107"/>
      <c r="EJ360" s="107"/>
      <c r="EK360" s="107"/>
      <c r="EL360" s="107"/>
      <c r="EM360" s="107"/>
      <c r="EN360" s="107"/>
      <c r="EO360" s="107"/>
    </row>
    <row r="361" spans="1:145" x14ac:dyDescent="0.25">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569"/>
      <c r="AE361" s="569"/>
      <c r="AF361" s="569"/>
      <c r="AG361" s="569"/>
      <c r="AH361" s="569"/>
      <c r="AI361" s="107"/>
      <c r="AJ361" s="107"/>
      <c r="AK361" s="107"/>
      <c r="AL361" s="107"/>
      <c r="AM361" s="107"/>
      <c r="AN361" s="107"/>
      <c r="AO361" s="107"/>
      <c r="AP361" s="107"/>
      <c r="AQ361" s="107"/>
      <c r="AR361" s="107"/>
      <c r="AS361" s="107"/>
      <c r="AT361" s="107"/>
      <c r="AU361" s="107"/>
      <c r="AV361" s="107"/>
      <c r="AW361" s="107"/>
      <c r="AX361" s="108"/>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D361" s="107"/>
      <c r="EE361" s="107"/>
      <c r="EF361" s="107"/>
      <c r="EG361" s="107"/>
      <c r="EH361" s="107"/>
      <c r="EI361" s="107"/>
      <c r="EJ361" s="107"/>
      <c r="EK361" s="107"/>
      <c r="EL361" s="107"/>
      <c r="EM361" s="107"/>
      <c r="EN361" s="107"/>
      <c r="EO361" s="107"/>
    </row>
    <row r="362" spans="1:145" x14ac:dyDescent="0.25">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569"/>
      <c r="AE362" s="569"/>
      <c r="AF362" s="569"/>
      <c r="AG362" s="569"/>
      <c r="AH362" s="569"/>
      <c r="AI362" s="107"/>
      <c r="AJ362" s="107"/>
      <c r="AK362" s="107"/>
      <c r="AL362" s="107"/>
      <c r="AM362" s="107"/>
      <c r="AN362" s="107"/>
      <c r="AO362" s="107"/>
      <c r="AP362" s="107"/>
      <c r="AQ362" s="107"/>
      <c r="AR362" s="107"/>
      <c r="AS362" s="107"/>
      <c r="AT362" s="107"/>
      <c r="AU362" s="107"/>
      <c r="AV362" s="107"/>
      <c r="AW362" s="107"/>
      <c r="AX362" s="108"/>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D362" s="107"/>
      <c r="EE362" s="107"/>
      <c r="EF362" s="107"/>
      <c r="EG362" s="107"/>
      <c r="EH362" s="107"/>
      <c r="EI362" s="107"/>
      <c r="EJ362" s="107"/>
      <c r="EK362" s="107"/>
      <c r="EL362" s="107"/>
      <c r="EM362" s="107"/>
      <c r="EN362" s="107"/>
      <c r="EO362" s="107"/>
    </row>
    <row r="363" spans="1:145" x14ac:dyDescent="0.25">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569"/>
      <c r="AE363" s="569"/>
      <c r="AF363" s="569"/>
      <c r="AG363" s="569"/>
      <c r="AH363" s="569"/>
      <c r="AI363" s="107"/>
      <c r="AJ363" s="107"/>
      <c r="AK363" s="107"/>
      <c r="AL363" s="107"/>
      <c r="AM363" s="107"/>
      <c r="AN363" s="107"/>
      <c r="AO363" s="107"/>
      <c r="AP363" s="107"/>
      <c r="AQ363" s="107"/>
      <c r="AR363" s="107"/>
      <c r="AS363" s="107"/>
      <c r="AT363" s="107"/>
      <c r="AU363" s="107"/>
      <c r="AV363" s="107"/>
      <c r="AW363" s="107"/>
      <c r="AX363" s="108"/>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D363" s="107"/>
      <c r="EE363" s="107"/>
      <c r="EF363" s="107"/>
      <c r="EG363" s="107"/>
      <c r="EH363" s="107"/>
      <c r="EI363" s="107"/>
      <c r="EJ363" s="107"/>
      <c r="EK363" s="107"/>
      <c r="EL363" s="107"/>
      <c r="EM363" s="107"/>
      <c r="EN363" s="107"/>
      <c r="EO363" s="107"/>
    </row>
    <row r="364" spans="1:145" x14ac:dyDescent="0.25">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569"/>
      <c r="AE364" s="569"/>
      <c r="AF364" s="569"/>
      <c r="AG364" s="569"/>
      <c r="AH364" s="569"/>
      <c r="AI364" s="107"/>
      <c r="AJ364" s="107"/>
      <c r="AK364" s="107"/>
      <c r="AL364" s="107"/>
      <c r="AM364" s="107"/>
      <c r="AN364" s="107"/>
      <c r="AO364" s="107"/>
      <c r="AP364" s="107"/>
      <c r="AQ364" s="107"/>
      <c r="AR364" s="107"/>
      <c r="AS364" s="107"/>
      <c r="AT364" s="107"/>
      <c r="AU364" s="107"/>
      <c r="AV364" s="107"/>
      <c r="AW364" s="107"/>
      <c r="AX364" s="108"/>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D364" s="107"/>
      <c r="EE364" s="107"/>
      <c r="EF364" s="107"/>
      <c r="EG364" s="107"/>
      <c r="EH364" s="107"/>
      <c r="EI364" s="107"/>
      <c r="EJ364" s="107"/>
      <c r="EK364" s="107"/>
      <c r="EL364" s="107"/>
      <c r="EM364" s="107"/>
      <c r="EN364" s="107"/>
      <c r="EO364" s="107"/>
    </row>
    <row r="365" spans="1:145" x14ac:dyDescent="0.2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569"/>
      <c r="AE365" s="569"/>
      <c r="AF365" s="569"/>
      <c r="AG365" s="569"/>
      <c r="AH365" s="569"/>
      <c r="AI365" s="107"/>
      <c r="AJ365" s="107"/>
      <c r="AK365" s="107"/>
      <c r="AL365" s="107"/>
      <c r="AM365" s="107"/>
      <c r="AN365" s="107"/>
      <c r="AO365" s="107"/>
      <c r="AP365" s="107"/>
      <c r="AQ365" s="107"/>
      <c r="AR365" s="107"/>
      <c r="AS365" s="107"/>
      <c r="AT365" s="107"/>
      <c r="AU365" s="107"/>
      <c r="AV365" s="107"/>
      <c r="AW365" s="107"/>
      <c r="AX365" s="108"/>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D365" s="107"/>
      <c r="EE365" s="107"/>
      <c r="EF365" s="107"/>
      <c r="EG365" s="107"/>
      <c r="EH365" s="107"/>
      <c r="EI365" s="107"/>
      <c r="EJ365" s="107"/>
      <c r="EK365" s="107"/>
      <c r="EL365" s="107"/>
      <c r="EM365" s="107"/>
      <c r="EN365" s="107"/>
      <c r="EO365" s="107"/>
    </row>
    <row r="366" spans="1:145" x14ac:dyDescent="0.25">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569"/>
      <c r="AE366" s="569"/>
      <c r="AF366" s="569"/>
      <c r="AG366" s="569"/>
      <c r="AH366" s="569"/>
      <c r="AI366" s="107"/>
      <c r="AJ366" s="107"/>
      <c r="AK366" s="107"/>
      <c r="AL366" s="107"/>
      <c r="AM366" s="107"/>
      <c r="AN366" s="107"/>
      <c r="AO366" s="107"/>
      <c r="AP366" s="107"/>
      <c r="AQ366" s="107"/>
      <c r="AR366" s="107"/>
      <c r="AS366" s="107"/>
      <c r="AT366" s="107"/>
      <c r="AU366" s="107"/>
      <c r="AV366" s="107"/>
      <c r="AW366" s="107"/>
      <c r="AX366" s="108"/>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D366" s="107"/>
      <c r="EE366" s="107"/>
      <c r="EF366" s="107"/>
      <c r="EG366" s="107"/>
      <c r="EH366" s="107"/>
      <c r="EI366" s="107"/>
      <c r="EJ366" s="107"/>
      <c r="EK366" s="107"/>
      <c r="EL366" s="107"/>
      <c r="EM366" s="107"/>
      <c r="EN366" s="107"/>
      <c r="EO366" s="107"/>
    </row>
    <row r="367" spans="1:145" x14ac:dyDescent="0.25">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569"/>
      <c r="AE367" s="569"/>
      <c r="AF367" s="569"/>
      <c r="AG367" s="569"/>
      <c r="AH367" s="569"/>
      <c r="AI367" s="107"/>
      <c r="AJ367" s="107"/>
      <c r="AK367" s="107"/>
      <c r="AL367" s="107"/>
      <c r="AM367" s="107"/>
      <c r="AN367" s="107"/>
      <c r="AO367" s="107"/>
      <c r="AP367" s="107"/>
      <c r="AQ367" s="107"/>
      <c r="AR367" s="107"/>
      <c r="AS367" s="107"/>
      <c r="AT367" s="107"/>
      <c r="AU367" s="107"/>
      <c r="AV367" s="107"/>
      <c r="AW367" s="107"/>
      <c r="AX367" s="108"/>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D367" s="107"/>
      <c r="EE367" s="107"/>
      <c r="EF367" s="107"/>
      <c r="EG367" s="107"/>
      <c r="EH367" s="107"/>
      <c r="EI367" s="107"/>
      <c r="EJ367" s="107"/>
      <c r="EK367" s="107"/>
      <c r="EL367" s="107"/>
      <c r="EM367" s="107"/>
      <c r="EN367" s="107"/>
      <c r="EO367" s="107"/>
    </row>
    <row r="368" spans="1:145" x14ac:dyDescent="0.25">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569"/>
      <c r="AE368" s="569"/>
      <c r="AF368" s="569"/>
      <c r="AG368" s="569"/>
      <c r="AH368" s="569"/>
      <c r="AI368" s="107"/>
      <c r="AJ368" s="107"/>
      <c r="AK368" s="107"/>
      <c r="AL368" s="107"/>
      <c r="AM368" s="107"/>
      <c r="AN368" s="107"/>
      <c r="AO368" s="107"/>
      <c r="AP368" s="107"/>
      <c r="AQ368" s="107"/>
      <c r="AR368" s="107"/>
      <c r="AS368" s="107"/>
      <c r="AT368" s="107"/>
      <c r="AU368" s="107"/>
      <c r="AV368" s="107"/>
      <c r="AW368" s="107"/>
      <c r="AX368" s="108"/>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D368" s="107"/>
      <c r="EE368" s="107"/>
      <c r="EF368" s="107"/>
      <c r="EG368" s="107"/>
      <c r="EH368" s="107"/>
      <c r="EI368" s="107"/>
      <c r="EJ368" s="107"/>
      <c r="EK368" s="107"/>
      <c r="EL368" s="107"/>
      <c r="EM368" s="107"/>
      <c r="EN368" s="107"/>
      <c r="EO368" s="107"/>
    </row>
    <row r="369" spans="1:145" x14ac:dyDescent="0.25">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569"/>
      <c r="AE369" s="569"/>
      <c r="AF369" s="569"/>
      <c r="AG369" s="569"/>
      <c r="AH369" s="569"/>
      <c r="AI369" s="107"/>
      <c r="AJ369" s="107"/>
      <c r="AK369" s="107"/>
      <c r="AL369" s="107"/>
      <c r="AM369" s="107"/>
      <c r="AN369" s="107"/>
      <c r="AO369" s="107"/>
      <c r="AP369" s="107"/>
      <c r="AQ369" s="107"/>
      <c r="AR369" s="107"/>
      <c r="AS369" s="107"/>
      <c r="AT369" s="107"/>
      <c r="AU369" s="107"/>
      <c r="AV369" s="107"/>
      <c r="AW369" s="107"/>
      <c r="AX369" s="108"/>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D369" s="107"/>
      <c r="EE369" s="107"/>
      <c r="EF369" s="107"/>
      <c r="EG369" s="107"/>
      <c r="EH369" s="107"/>
      <c r="EI369" s="107"/>
      <c r="EJ369" s="107"/>
      <c r="EK369" s="107"/>
      <c r="EL369" s="107"/>
      <c r="EM369" s="107"/>
      <c r="EN369" s="107"/>
      <c r="EO369" s="107"/>
    </row>
    <row r="370" spans="1:145" x14ac:dyDescent="0.25">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569"/>
      <c r="AE370" s="569"/>
      <c r="AF370" s="569"/>
      <c r="AG370" s="569"/>
      <c r="AH370" s="569"/>
      <c r="AI370" s="107"/>
      <c r="AJ370" s="107"/>
      <c r="AK370" s="107"/>
      <c r="AL370" s="107"/>
      <c r="AM370" s="107"/>
      <c r="AN370" s="107"/>
      <c r="AO370" s="107"/>
      <c r="AP370" s="107"/>
      <c r="AQ370" s="107"/>
      <c r="AR370" s="107"/>
      <c r="AS370" s="107"/>
      <c r="AT370" s="107"/>
      <c r="AU370" s="107"/>
      <c r="AV370" s="107"/>
      <c r="AW370" s="107"/>
      <c r="AX370" s="108"/>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D370" s="107"/>
      <c r="EE370" s="107"/>
      <c r="EF370" s="107"/>
      <c r="EG370" s="107"/>
      <c r="EH370" s="107"/>
      <c r="EI370" s="107"/>
      <c r="EJ370" s="107"/>
      <c r="EK370" s="107"/>
      <c r="EL370" s="107"/>
      <c r="EM370" s="107"/>
      <c r="EN370" s="107"/>
      <c r="EO370" s="107"/>
    </row>
    <row r="371" spans="1:145" x14ac:dyDescent="0.25">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569"/>
      <c r="AE371" s="569"/>
      <c r="AF371" s="569"/>
      <c r="AG371" s="569"/>
      <c r="AH371" s="569"/>
      <c r="AI371" s="107"/>
      <c r="AJ371" s="107"/>
      <c r="AK371" s="107"/>
      <c r="AL371" s="107"/>
      <c r="AM371" s="107"/>
      <c r="AN371" s="107"/>
      <c r="AO371" s="107"/>
      <c r="AP371" s="107"/>
      <c r="AQ371" s="107"/>
      <c r="AR371" s="107"/>
      <c r="AS371" s="107"/>
      <c r="AT371" s="107"/>
      <c r="AU371" s="107"/>
      <c r="AV371" s="107"/>
      <c r="AW371" s="107"/>
      <c r="AX371" s="108"/>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D371" s="107"/>
      <c r="EE371" s="107"/>
      <c r="EF371" s="107"/>
      <c r="EG371" s="107"/>
      <c r="EH371" s="107"/>
      <c r="EI371" s="107"/>
      <c r="EJ371" s="107"/>
      <c r="EK371" s="107"/>
      <c r="EL371" s="107"/>
      <c r="EM371" s="107"/>
      <c r="EN371" s="107"/>
      <c r="EO371" s="107"/>
    </row>
    <row r="372" spans="1:145" x14ac:dyDescent="0.25">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569"/>
      <c r="AE372" s="569"/>
      <c r="AF372" s="569"/>
      <c r="AG372" s="569"/>
      <c r="AH372" s="569"/>
      <c r="AI372" s="107"/>
      <c r="AJ372" s="107"/>
      <c r="AK372" s="107"/>
      <c r="AL372" s="107"/>
      <c r="AM372" s="107"/>
      <c r="AN372" s="107"/>
      <c r="AO372" s="107"/>
      <c r="AP372" s="107"/>
      <c r="AQ372" s="107"/>
      <c r="AR372" s="107"/>
      <c r="AS372" s="107"/>
      <c r="AT372" s="107"/>
      <c r="AU372" s="107"/>
      <c r="AV372" s="107"/>
      <c r="AW372" s="107"/>
      <c r="AX372" s="108"/>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D372" s="107"/>
      <c r="EE372" s="107"/>
      <c r="EF372" s="107"/>
      <c r="EG372" s="107"/>
      <c r="EH372" s="107"/>
      <c r="EI372" s="107"/>
      <c r="EJ372" s="107"/>
      <c r="EK372" s="107"/>
      <c r="EL372" s="107"/>
      <c r="EM372" s="107"/>
      <c r="EN372" s="107"/>
      <c r="EO372" s="107"/>
    </row>
    <row r="373" spans="1:145" x14ac:dyDescent="0.25">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569"/>
      <c r="AE373" s="569"/>
      <c r="AF373" s="569"/>
      <c r="AG373" s="569"/>
      <c r="AH373" s="569"/>
      <c r="AI373" s="107"/>
      <c r="AJ373" s="107"/>
      <c r="AK373" s="107"/>
      <c r="AL373" s="107"/>
      <c r="AM373" s="107"/>
      <c r="AN373" s="107"/>
      <c r="AO373" s="107"/>
      <c r="AP373" s="107"/>
      <c r="AQ373" s="107"/>
      <c r="AR373" s="107"/>
      <c r="AS373" s="107"/>
      <c r="AT373" s="107"/>
      <c r="AU373" s="107"/>
      <c r="AV373" s="107"/>
      <c r="AW373" s="107"/>
      <c r="AX373" s="108"/>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D373" s="107"/>
      <c r="EE373" s="107"/>
      <c r="EF373" s="107"/>
      <c r="EG373" s="107"/>
      <c r="EH373" s="107"/>
      <c r="EI373" s="107"/>
      <c r="EJ373" s="107"/>
      <c r="EK373" s="107"/>
      <c r="EL373" s="107"/>
      <c r="EM373" s="107"/>
      <c r="EN373" s="107"/>
      <c r="EO373" s="107"/>
    </row>
    <row r="374" spans="1:145" x14ac:dyDescent="0.25">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569"/>
      <c r="AE374" s="569"/>
      <c r="AF374" s="569"/>
      <c r="AG374" s="569"/>
      <c r="AH374" s="569"/>
      <c r="AI374" s="107"/>
      <c r="AJ374" s="107"/>
      <c r="AK374" s="107"/>
      <c r="AL374" s="107"/>
      <c r="AM374" s="107"/>
      <c r="AN374" s="107"/>
      <c r="AO374" s="107"/>
      <c r="AP374" s="107"/>
      <c r="AQ374" s="107"/>
      <c r="AR374" s="107"/>
      <c r="AS374" s="107"/>
      <c r="AT374" s="107"/>
      <c r="AU374" s="107"/>
      <c r="AV374" s="107"/>
      <c r="AW374" s="107"/>
      <c r="AX374" s="108"/>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D374" s="107"/>
      <c r="EE374" s="107"/>
      <c r="EF374" s="107"/>
      <c r="EG374" s="107"/>
      <c r="EH374" s="107"/>
      <c r="EI374" s="107"/>
      <c r="EJ374" s="107"/>
      <c r="EK374" s="107"/>
      <c r="EL374" s="107"/>
      <c r="EM374" s="107"/>
      <c r="EN374" s="107"/>
      <c r="EO374" s="107"/>
    </row>
    <row r="375" spans="1:145" x14ac:dyDescent="0.2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569"/>
      <c r="AE375" s="569"/>
      <c r="AF375" s="569"/>
      <c r="AG375" s="569"/>
      <c r="AH375" s="569"/>
      <c r="AI375" s="107"/>
      <c r="AJ375" s="107"/>
      <c r="AK375" s="107"/>
      <c r="AL375" s="107"/>
      <c r="AM375" s="107"/>
      <c r="AN375" s="107"/>
      <c r="AO375" s="107"/>
      <c r="AP375" s="107"/>
      <c r="AQ375" s="107"/>
      <c r="AR375" s="107"/>
      <c r="AS375" s="107"/>
      <c r="AT375" s="107"/>
      <c r="AU375" s="107"/>
      <c r="AV375" s="107"/>
      <c r="AW375" s="107"/>
      <c r="AX375" s="108"/>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D375" s="107"/>
      <c r="EE375" s="107"/>
      <c r="EF375" s="107"/>
      <c r="EG375" s="107"/>
      <c r="EH375" s="107"/>
      <c r="EI375" s="107"/>
      <c r="EJ375" s="107"/>
      <c r="EK375" s="107"/>
      <c r="EL375" s="107"/>
      <c r="EM375" s="107"/>
      <c r="EN375" s="107"/>
      <c r="EO375" s="107"/>
    </row>
    <row r="376" spans="1:145" x14ac:dyDescent="0.25">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569"/>
      <c r="AE376" s="569"/>
      <c r="AF376" s="569"/>
      <c r="AG376" s="569"/>
      <c r="AH376" s="569"/>
      <c r="AI376" s="107"/>
      <c r="AJ376" s="107"/>
      <c r="AK376" s="107"/>
      <c r="AL376" s="107"/>
      <c r="AM376" s="107"/>
      <c r="AN376" s="107"/>
      <c r="AO376" s="107"/>
      <c r="AP376" s="107"/>
      <c r="AQ376" s="107"/>
      <c r="AR376" s="107"/>
      <c r="AS376" s="107"/>
      <c r="AT376" s="107"/>
      <c r="AU376" s="107"/>
      <c r="AV376" s="107"/>
      <c r="AW376" s="107"/>
      <c r="AX376" s="108"/>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D376" s="107"/>
      <c r="EE376" s="107"/>
      <c r="EF376" s="107"/>
      <c r="EG376" s="107"/>
      <c r="EH376" s="107"/>
      <c r="EI376" s="107"/>
      <c r="EJ376" s="107"/>
      <c r="EK376" s="107"/>
      <c r="EL376" s="107"/>
      <c r="EM376" s="107"/>
      <c r="EN376" s="107"/>
      <c r="EO376" s="107"/>
    </row>
    <row r="377" spans="1:145" x14ac:dyDescent="0.25">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569"/>
      <c r="AE377" s="569"/>
      <c r="AF377" s="569"/>
      <c r="AG377" s="569"/>
      <c r="AH377" s="569"/>
      <c r="AI377" s="107"/>
      <c r="AJ377" s="107"/>
      <c r="AK377" s="107"/>
      <c r="AL377" s="107"/>
      <c r="AM377" s="107"/>
      <c r="AN377" s="107"/>
      <c r="AO377" s="107"/>
      <c r="AP377" s="107"/>
      <c r="AQ377" s="107"/>
      <c r="AR377" s="107"/>
      <c r="AS377" s="107"/>
      <c r="AT377" s="107"/>
      <c r="AU377" s="107"/>
      <c r="AV377" s="107"/>
      <c r="AW377" s="107"/>
      <c r="AX377" s="108"/>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D377" s="107"/>
      <c r="EE377" s="107"/>
      <c r="EF377" s="107"/>
      <c r="EG377" s="107"/>
      <c r="EH377" s="107"/>
      <c r="EI377" s="107"/>
      <c r="EJ377" s="107"/>
      <c r="EK377" s="107"/>
      <c r="EL377" s="107"/>
      <c r="EM377" s="107"/>
      <c r="EN377" s="107"/>
      <c r="EO377" s="107"/>
    </row>
    <row r="378" spans="1:145" x14ac:dyDescent="0.25">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569"/>
      <c r="AE378" s="569"/>
      <c r="AF378" s="569"/>
      <c r="AG378" s="569"/>
      <c r="AH378" s="569"/>
      <c r="AI378" s="107"/>
      <c r="AJ378" s="107"/>
      <c r="AK378" s="107"/>
      <c r="AL378" s="107"/>
      <c r="AM378" s="107"/>
      <c r="AN378" s="107"/>
      <c r="AO378" s="107"/>
      <c r="AP378" s="107"/>
      <c r="AQ378" s="107"/>
      <c r="AR378" s="107"/>
      <c r="AS378" s="107"/>
      <c r="AT378" s="107"/>
      <c r="AU378" s="107"/>
      <c r="AV378" s="107"/>
      <c r="AW378" s="107"/>
      <c r="AX378" s="108"/>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D378" s="107"/>
      <c r="EE378" s="107"/>
      <c r="EF378" s="107"/>
      <c r="EG378" s="107"/>
      <c r="EH378" s="107"/>
      <c r="EI378" s="107"/>
      <c r="EJ378" s="107"/>
      <c r="EK378" s="107"/>
      <c r="EL378" s="107"/>
      <c r="EM378" s="107"/>
      <c r="EN378" s="107"/>
      <c r="EO378" s="107"/>
    </row>
    <row r="379" spans="1:145" x14ac:dyDescent="0.25">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569"/>
      <c r="AE379" s="569"/>
      <c r="AF379" s="569"/>
      <c r="AG379" s="569"/>
      <c r="AH379" s="569"/>
      <c r="AI379" s="107"/>
      <c r="AJ379" s="107"/>
      <c r="AK379" s="107"/>
      <c r="AL379" s="107"/>
      <c r="AM379" s="107"/>
      <c r="AN379" s="107"/>
      <c r="AO379" s="107"/>
      <c r="AP379" s="107"/>
      <c r="AQ379" s="107"/>
      <c r="AR379" s="107"/>
      <c r="AS379" s="107"/>
      <c r="AT379" s="107"/>
      <c r="AU379" s="107"/>
      <c r="AV379" s="107"/>
      <c r="AW379" s="107"/>
      <c r="AX379" s="108"/>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c r="EG379" s="107"/>
      <c r="EH379" s="107"/>
      <c r="EI379" s="107"/>
      <c r="EJ379" s="107"/>
      <c r="EK379" s="107"/>
      <c r="EL379" s="107"/>
      <c r="EM379" s="107"/>
      <c r="EN379" s="107"/>
      <c r="EO379" s="107"/>
    </row>
    <row r="380" spans="1:145" x14ac:dyDescent="0.25">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569"/>
      <c r="AE380" s="569"/>
      <c r="AF380" s="569"/>
      <c r="AG380" s="569"/>
      <c r="AH380" s="569"/>
      <c r="AI380" s="107"/>
      <c r="AJ380" s="107"/>
      <c r="AK380" s="107"/>
      <c r="AL380" s="107"/>
      <c r="AM380" s="107"/>
      <c r="AN380" s="107"/>
      <c r="AO380" s="107"/>
      <c r="AP380" s="107"/>
      <c r="AQ380" s="107"/>
      <c r="AR380" s="107"/>
      <c r="AS380" s="107"/>
      <c r="AT380" s="107"/>
      <c r="AU380" s="107"/>
      <c r="AV380" s="107"/>
      <c r="AW380" s="107"/>
      <c r="AX380" s="108"/>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D380" s="107"/>
      <c r="EE380" s="107"/>
      <c r="EF380" s="107"/>
      <c r="EG380" s="107"/>
      <c r="EH380" s="107"/>
      <c r="EI380" s="107"/>
      <c r="EJ380" s="107"/>
      <c r="EK380" s="107"/>
      <c r="EL380" s="107"/>
      <c r="EM380" s="107"/>
      <c r="EN380" s="107"/>
      <c r="EO380" s="107"/>
    </row>
    <row r="381" spans="1:145" x14ac:dyDescent="0.25">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569"/>
      <c r="AE381" s="569"/>
      <c r="AF381" s="569"/>
      <c r="AG381" s="569"/>
      <c r="AH381" s="569"/>
      <c r="AI381" s="107"/>
      <c r="AJ381" s="107"/>
      <c r="AK381" s="107"/>
      <c r="AL381" s="107"/>
      <c r="AM381" s="107"/>
      <c r="AN381" s="107"/>
      <c r="AO381" s="107"/>
      <c r="AP381" s="107"/>
      <c r="AQ381" s="107"/>
      <c r="AR381" s="107"/>
      <c r="AS381" s="107"/>
      <c r="AT381" s="107"/>
      <c r="AU381" s="107"/>
      <c r="AV381" s="107"/>
      <c r="AW381" s="107"/>
      <c r="AX381" s="108"/>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D381" s="107"/>
      <c r="EE381" s="107"/>
      <c r="EF381" s="107"/>
      <c r="EG381" s="107"/>
      <c r="EH381" s="107"/>
      <c r="EI381" s="107"/>
      <c r="EJ381" s="107"/>
      <c r="EK381" s="107"/>
      <c r="EL381" s="107"/>
      <c r="EM381" s="107"/>
      <c r="EN381" s="107"/>
      <c r="EO381" s="107"/>
    </row>
    <row r="382" spans="1:145" x14ac:dyDescent="0.25">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569"/>
      <c r="AE382" s="569"/>
      <c r="AF382" s="569"/>
      <c r="AG382" s="569"/>
      <c r="AH382" s="569"/>
      <c r="AI382" s="107"/>
      <c r="AJ382" s="107"/>
      <c r="AK382" s="107"/>
      <c r="AL382" s="107"/>
      <c r="AM382" s="107"/>
      <c r="AN382" s="107"/>
      <c r="AO382" s="107"/>
      <c r="AP382" s="107"/>
      <c r="AQ382" s="107"/>
      <c r="AR382" s="107"/>
      <c r="AS382" s="107"/>
      <c r="AT382" s="107"/>
      <c r="AU382" s="107"/>
      <c r="AV382" s="107"/>
      <c r="AW382" s="107"/>
      <c r="AX382" s="108"/>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D382" s="107"/>
      <c r="EE382" s="107"/>
      <c r="EF382" s="107"/>
      <c r="EG382" s="107"/>
      <c r="EH382" s="107"/>
      <c r="EI382" s="107"/>
      <c r="EJ382" s="107"/>
      <c r="EK382" s="107"/>
      <c r="EL382" s="107"/>
      <c r="EM382" s="107"/>
      <c r="EN382" s="107"/>
      <c r="EO382" s="107"/>
    </row>
    <row r="383" spans="1:145" x14ac:dyDescent="0.25">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569"/>
      <c r="AE383" s="569"/>
      <c r="AF383" s="569"/>
      <c r="AG383" s="569"/>
      <c r="AH383" s="569"/>
      <c r="AI383" s="107"/>
      <c r="AJ383" s="107"/>
      <c r="AK383" s="107"/>
      <c r="AL383" s="107"/>
      <c r="AM383" s="107"/>
      <c r="AN383" s="107"/>
      <c r="AO383" s="107"/>
      <c r="AP383" s="107"/>
      <c r="AQ383" s="107"/>
      <c r="AR383" s="107"/>
      <c r="AS383" s="107"/>
      <c r="AT383" s="107"/>
      <c r="AU383" s="107"/>
      <c r="AV383" s="107"/>
      <c r="AW383" s="107"/>
      <c r="AX383" s="108"/>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D383" s="107"/>
      <c r="EE383" s="107"/>
      <c r="EF383" s="107"/>
      <c r="EG383" s="107"/>
      <c r="EH383" s="107"/>
      <c r="EI383" s="107"/>
      <c r="EJ383" s="107"/>
      <c r="EK383" s="107"/>
      <c r="EL383" s="107"/>
      <c r="EM383" s="107"/>
      <c r="EN383" s="107"/>
      <c r="EO383" s="107"/>
    </row>
    <row r="384" spans="1:145" x14ac:dyDescent="0.25">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569"/>
      <c r="AE384" s="569"/>
      <c r="AF384" s="569"/>
      <c r="AG384" s="569"/>
      <c r="AH384" s="569"/>
      <c r="AI384" s="107"/>
      <c r="AJ384" s="107"/>
      <c r="AK384" s="107"/>
      <c r="AL384" s="107"/>
      <c r="AM384" s="107"/>
      <c r="AN384" s="107"/>
      <c r="AO384" s="107"/>
      <c r="AP384" s="107"/>
      <c r="AQ384" s="107"/>
      <c r="AR384" s="107"/>
      <c r="AS384" s="107"/>
      <c r="AT384" s="107"/>
      <c r="AU384" s="107"/>
      <c r="AV384" s="107"/>
      <c r="AW384" s="107"/>
      <c r="AX384" s="108"/>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D384" s="107"/>
      <c r="EE384" s="107"/>
      <c r="EF384" s="107"/>
      <c r="EG384" s="107"/>
      <c r="EH384" s="107"/>
      <c r="EI384" s="107"/>
      <c r="EJ384" s="107"/>
      <c r="EK384" s="107"/>
      <c r="EL384" s="107"/>
      <c r="EM384" s="107"/>
      <c r="EN384" s="107"/>
      <c r="EO384" s="107"/>
    </row>
    <row r="385" spans="1:145" x14ac:dyDescent="0.2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569"/>
      <c r="AE385" s="569"/>
      <c r="AF385" s="569"/>
      <c r="AG385" s="569"/>
      <c r="AH385" s="569"/>
      <c r="AI385" s="107"/>
      <c r="AJ385" s="107"/>
      <c r="AK385" s="107"/>
      <c r="AL385" s="107"/>
      <c r="AM385" s="107"/>
      <c r="AN385" s="107"/>
      <c r="AO385" s="107"/>
      <c r="AP385" s="107"/>
      <c r="AQ385" s="107"/>
      <c r="AR385" s="107"/>
      <c r="AS385" s="107"/>
      <c r="AT385" s="107"/>
      <c r="AU385" s="107"/>
      <c r="AV385" s="107"/>
      <c r="AW385" s="107"/>
      <c r="AX385" s="108"/>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D385" s="107"/>
      <c r="EE385" s="107"/>
      <c r="EF385" s="107"/>
      <c r="EG385" s="107"/>
      <c r="EH385" s="107"/>
      <c r="EI385" s="107"/>
      <c r="EJ385" s="107"/>
      <c r="EK385" s="107"/>
      <c r="EL385" s="107"/>
      <c r="EM385" s="107"/>
      <c r="EN385" s="107"/>
      <c r="EO385" s="107"/>
    </row>
    <row r="386" spans="1:145" x14ac:dyDescent="0.25">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569"/>
      <c r="AE386" s="569"/>
      <c r="AF386" s="569"/>
      <c r="AG386" s="569"/>
      <c r="AH386" s="569"/>
      <c r="AI386" s="107"/>
      <c r="AJ386" s="107"/>
      <c r="AK386" s="107"/>
      <c r="AL386" s="107"/>
      <c r="AM386" s="107"/>
      <c r="AN386" s="107"/>
      <c r="AO386" s="107"/>
      <c r="AP386" s="107"/>
      <c r="AQ386" s="107"/>
      <c r="AR386" s="107"/>
      <c r="AS386" s="107"/>
      <c r="AT386" s="107"/>
      <c r="AU386" s="107"/>
      <c r="AV386" s="107"/>
      <c r="AW386" s="107"/>
      <c r="AX386" s="108"/>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c r="EG386" s="107"/>
      <c r="EH386" s="107"/>
      <c r="EI386" s="107"/>
      <c r="EJ386" s="107"/>
      <c r="EK386" s="107"/>
      <c r="EL386" s="107"/>
      <c r="EM386" s="107"/>
      <c r="EN386" s="107"/>
      <c r="EO386" s="107"/>
    </row>
    <row r="387" spans="1:145" x14ac:dyDescent="0.25">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569"/>
      <c r="AE387" s="569"/>
      <c r="AF387" s="569"/>
      <c r="AG387" s="569"/>
      <c r="AH387" s="569"/>
      <c r="AI387" s="107"/>
      <c r="AJ387" s="107"/>
      <c r="AK387" s="107"/>
      <c r="AL387" s="107"/>
      <c r="AM387" s="107"/>
      <c r="AN387" s="107"/>
      <c r="AO387" s="107"/>
      <c r="AP387" s="107"/>
      <c r="AQ387" s="107"/>
      <c r="AR387" s="107"/>
      <c r="AS387" s="107"/>
      <c r="AT387" s="107"/>
      <c r="AU387" s="107"/>
      <c r="AV387" s="107"/>
      <c r="AW387" s="107"/>
      <c r="AX387" s="108"/>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c r="EG387" s="107"/>
      <c r="EH387" s="107"/>
      <c r="EI387" s="107"/>
      <c r="EJ387" s="107"/>
      <c r="EK387" s="107"/>
      <c r="EL387" s="107"/>
      <c r="EM387" s="107"/>
      <c r="EN387" s="107"/>
      <c r="EO387" s="107"/>
    </row>
    <row r="388" spans="1:145" x14ac:dyDescent="0.25">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569"/>
      <c r="AE388" s="569"/>
      <c r="AF388" s="569"/>
      <c r="AG388" s="569"/>
      <c r="AH388" s="569"/>
      <c r="AI388" s="107"/>
      <c r="AJ388" s="107"/>
      <c r="AK388" s="107"/>
      <c r="AL388" s="107"/>
      <c r="AM388" s="107"/>
      <c r="AN388" s="107"/>
      <c r="AO388" s="107"/>
      <c r="AP388" s="107"/>
      <c r="AQ388" s="107"/>
      <c r="AR388" s="107"/>
      <c r="AS388" s="107"/>
      <c r="AT388" s="107"/>
      <c r="AU388" s="107"/>
      <c r="AV388" s="107"/>
      <c r="AW388" s="107"/>
      <c r="AX388" s="108"/>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D388" s="107"/>
      <c r="EE388" s="107"/>
      <c r="EF388" s="107"/>
      <c r="EG388" s="107"/>
      <c r="EH388" s="107"/>
      <c r="EI388" s="107"/>
      <c r="EJ388" s="107"/>
      <c r="EK388" s="107"/>
      <c r="EL388" s="107"/>
      <c r="EM388" s="107"/>
      <c r="EN388" s="107"/>
      <c r="EO388" s="107"/>
    </row>
    <row r="389" spans="1:145" x14ac:dyDescent="0.25">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569"/>
      <c r="AE389" s="569"/>
      <c r="AF389" s="569"/>
      <c r="AG389" s="569"/>
      <c r="AH389" s="569"/>
      <c r="AI389" s="107"/>
      <c r="AJ389" s="107"/>
      <c r="AK389" s="107"/>
      <c r="AL389" s="107"/>
      <c r="AM389" s="107"/>
      <c r="AN389" s="107"/>
      <c r="AO389" s="107"/>
      <c r="AP389" s="107"/>
      <c r="AQ389" s="107"/>
      <c r="AR389" s="107"/>
      <c r="AS389" s="107"/>
      <c r="AT389" s="107"/>
      <c r="AU389" s="107"/>
      <c r="AV389" s="107"/>
      <c r="AW389" s="107"/>
      <c r="AX389" s="108"/>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c r="EG389" s="107"/>
      <c r="EH389" s="107"/>
      <c r="EI389" s="107"/>
      <c r="EJ389" s="107"/>
      <c r="EK389" s="107"/>
      <c r="EL389" s="107"/>
      <c r="EM389" s="107"/>
      <c r="EN389" s="107"/>
      <c r="EO389" s="107"/>
    </row>
    <row r="390" spans="1:145" x14ac:dyDescent="0.25">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569"/>
      <c r="AE390" s="569"/>
      <c r="AF390" s="569"/>
      <c r="AG390" s="569"/>
      <c r="AH390" s="569"/>
      <c r="AI390" s="107"/>
      <c r="AJ390" s="107"/>
      <c r="AK390" s="107"/>
      <c r="AL390" s="107"/>
      <c r="AM390" s="107"/>
      <c r="AN390" s="107"/>
      <c r="AO390" s="107"/>
      <c r="AP390" s="107"/>
      <c r="AQ390" s="107"/>
      <c r="AR390" s="107"/>
      <c r="AS390" s="107"/>
      <c r="AT390" s="107"/>
      <c r="AU390" s="107"/>
      <c r="AV390" s="107"/>
      <c r="AW390" s="107"/>
      <c r="AX390" s="108"/>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c r="EG390" s="107"/>
      <c r="EH390" s="107"/>
      <c r="EI390" s="107"/>
      <c r="EJ390" s="107"/>
      <c r="EK390" s="107"/>
      <c r="EL390" s="107"/>
      <c r="EM390" s="107"/>
      <c r="EN390" s="107"/>
      <c r="EO390" s="107"/>
    </row>
    <row r="391" spans="1:145" x14ac:dyDescent="0.25">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569"/>
      <c r="AE391" s="569"/>
      <c r="AF391" s="569"/>
      <c r="AG391" s="569"/>
      <c r="AH391" s="569"/>
      <c r="AI391" s="107"/>
      <c r="AJ391" s="107"/>
      <c r="AK391" s="107"/>
      <c r="AL391" s="107"/>
      <c r="AM391" s="107"/>
      <c r="AN391" s="107"/>
      <c r="AO391" s="107"/>
      <c r="AP391" s="107"/>
      <c r="AQ391" s="107"/>
      <c r="AR391" s="107"/>
      <c r="AS391" s="107"/>
      <c r="AT391" s="107"/>
      <c r="AU391" s="107"/>
      <c r="AV391" s="107"/>
      <c r="AW391" s="107"/>
      <c r="AX391" s="108"/>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D391" s="107"/>
      <c r="EE391" s="107"/>
      <c r="EF391" s="107"/>
      <c r="EG391" s="107"/>
      <c r="EH391" s="107"/>
      <c r="EI391" s="107"/>
      <c r="EJ391" s="107"/>
      <c r="EK391" s="107"/>
      <c r="EL391" s="107"/>
      <c r="EM391" s="107"/>
      <c r="EN391" s="107"/>
      <c r="EO391" s="107"/>
    </row>
    <row r="392" spans="1:145" x14ac:dyDescent="0.25">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569"/>
      <c r="AE392" s="569"/>
      <c r="AF392" s="569"/>
      <c r="AG392" s="569"/>
      <c r="AH392" s="569"/>
      <c r="AI392" s="107"/>
      <c r="AJ392" s="107"/>
      <c r="AK392" s="107"/>
      <c r="AL392" s="107"/>
      <c r="AM392" s="107"/>
      <c r="AN392" s="107"/>
      <c r="AO392" s="107"/>
      <c r="AP392" s="107"/>
      <c r="AQ392" s="107"/>
      <c r="AR392" s="107"/>
      <c r="AS392" s="107"/>
      <c r="AT392" s="107"/>
      <c r="AU392" s="107"/>
      <c r="AV392" s="107"/>
      <c r="AW392" s="107"/>
      <c r="AX392" s="108"/>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D392" s="107"/>
      <c r="EE392" s="107"/>
      <c r="EF392" s="107"/>
      <c r="EG392" s="107"/>
      <c r="EH392" s="107"/>
      <c r="EI392" s="107"/>
      <c r="EJ392" s="107"/>
      <c r="EK392" s="107"/>
      <c r="EL392" s="107"/>
      <c r="EM392" s="107"/>
      <c r="EN392" s="107"/>
      <c r="EO392" s="107"/>
    </row>
    <row r="393" spans="1:145" x14ac:dyDescent="0.25">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569"/>
      <c r="AE393" s="569"/>
      <c r="AF393" s="569"/>
      <c r="AG393" s="569"/>
      <c r="AH393" s="569"/>
      <c r="AI393" s="107"/>
      <c r="AJ393" s="107"/>
      <c r="AK393" s="107"/>
      <c r="AL393" s="107"/>
      <c r="AM393" s="107"/>
      <c r="AN393" s="107"/>
      <c r="AO393" s="107"/>
      <c r="AP393" s="107"/>
      <c r="AQ393" s="107"/>
      <c r="AR393" s="107"/>
      <c r="AS393" s="107"/>
      <c r="AT393" s="107"/>
      <c r="AU393" s="107"/>
      <c r="AV393" s="107"/>
      <c r="AW393" s="107"/>
      <c r="AX393" s="108"/>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D393" s="107"/>
      <c r="EE393" s="107"/>
      <c r="EF393" s="107"/>
      <c r="EG393" s="107"/>
      <c r="EH393" s="107"/>
      <c r="EI393" s="107"/>
      <c r="EJ393" s="107"/>
      <c r="EK393" s="107"/>
      <c r="EL393" s="107"/>
      <c r="EM393" s="107"/>
      <c r="EN393" s="107"/>
      <c r="EO393" s="107"/>
    </row>
    <row r="394" spans="1:145" x14ac:dyDescent="0.25">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569"/>
      <c r="AE394" s="569"/>
      <c r="AF394" s="569"/>
      <c r="AG394" s="569"/>
      <c r="AH394" s="569"/>
      <c r="AI394" s="107"/>
      <c r="AJ394" s="107"/>
      <c r="AK394" s="107"/>
      <c r="AL394" s="107"/>
      <c r="AM394" s="107"/>
      <c r="AN394" s="107"/>
      <c r="AO394" s="107"/>
      <c r="AP394" s="107"/>
      <c r="AQ394" s="107"/>
      <c r="AR394" s="107"/>
      <c r="AS394" s="107"/>
      <c r="AT394" s="107"/>
      <c r="AU394" s="107"/>
      <c r="AV394" s="107"/>
      <c r="AW394" s="107"/>
      <c r="AX394" s="108"/>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D394" s="107"/>
      <c r="EE394" s="107"/>
      <c r="EF394" s="107"/>
      <c r="EG394" s="107"/>
      <c r="EH394" s="107"/>
      <c r="EI394" s="107"/>
      <c r="EJ394" s="107"/>
      <c r="EK394" s="107"/>
      <c r="EL394" s="107"/>
      <c r="EM394" s="107"/>
      <c r="EN394" s="107"/>
      <c r="EO394" s="107"/>
    </row>
    <row r="395" spans="1:145" x14ac:dyDescent="0.2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569"/>
      <c r="AE395" s="569"/>
      <c r="AF395" s="569"/>
      <c r="AG395" s="569"/>
      <c r="AH395" s="569"/>
      <c r="AI395" s="107"/>
      <c r="AJ395" s="107"/>
      <c r="AK395" s="107"/>
      <c r="AL395" s="107"/>
      <c r="AM395" s="107"/>
      <c r="AN395" s="107"/>
      <c r="AO395" s="107"/>
      <c r="AP395" s="107"/>
      <c r="AQ395" s="107"/>
      <c r="AR395" s="107"/>
      <c r="AS395" s="107"/>
      <c r="AT395" s="107"/>
      <c r="AU395" s="107"/>
      <c r="AV395" s="107"/>
      <c r="AW395" s="107"/>
      <c r="AX395" s="108"/>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c r="EG395" s="107"/>
      <c r="EH395" s="107"/>
      <c r="EI395" s="107"/>
      <c r="EJ395" s="107"/>
      <c r="EK395" s="107"/>
      <c r="EL395" s="107"/>
      <c r="EM395" s="107"/>
      <c r="EN395" s="107"/>
      <c r="EO395" s="107"/>
    </row>
    <row r="396" spans="1:145" x14ac:dyDescent="0.25">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569"/>
      <c r="AE396" s="569"/>
      <c r="AF396" s="569"/>
      <c r="AG396" s="569"/>
      <c r="AH396" s="569"/>
      <c r="AI396" s="107"/>
      <c r="AJ396" s="107"/>
      <c r="AK396" s="107"/>
      <c r="AL396" s="107"/>
      <c r="AM396" s="107"/>
      <c r="AN396" s="107"/>
      <c r="AO396" s="107"/>
      <c r="AP396" s="107"/>
      <c r="AQ396" s="107"/>
      <c r="AR396" s="107"/>
      <c r="AS396" s="107"/>
      <c r="AT396" s="107"/>
      <c r="AU396" s="107"/>
      <c r="AV396" s="107"/>
      <c r="AW396" s="107"/>
      <c r="AX396" s="108"/>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c r="EG396" s="107"/>
      <c r="EH396" s="107"/>
      <c r="EI396" s="107"/>
      <c r="EJ396" s="107"/>
      <c r="EK396" s="107"/>
      <c r="EL396" s="107"/>
      <c r="EM396" s="107"/>
      <c r="EN396" s="107"/>
      <c r="EO396" s="107"/>
    </row>
    <row r="397" spans="1:145" x14ac:dyDescent="0.25">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569"/>
      <c r="AE397" s="569"/>
      <c r="AF397" s="569"/>
      <c r="AG397" s="569"/>
      <c r="AH397" s="569"/>
      <c r="AI397" s="107"/>
      <c r="AJ397" s="107"/>
      <c r="AK397" s="107"/>
      <c r="AL397" s="107"/>
      <c r="AM397" s="107"/>
      <c r="AN397" s="107"/>
      <c r="AO397" s="107"/>
      <c r="AP397" s="107"/>
      <c r="AQ397" s="107"/>
      <c r="AR397" s="107"/>
      <c r="AS397" s="107"/>
      <c r="AT397" s="107"/>
      <c r="AU397" s="107"/>
      <c r="AV397" s="107"/>
      <c r="AW397" s="107"/>
      <c r="AX397" s="108"/>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c r="EG397" s="107"/>
      <c r="EH397" s="107"/>
      <c r="EI397" s="107"/>
      <c r="EJ397" s="107"/>
      <c r="EK397" s="107"/>
      <c r="EL397" s="107"/>
      <c r="EM397" s="107"/>
      <c r="EN397" s="107"/>
      <c r="EO397" s="107"/>
    </row>
    <row r="398" spans="1:145" x14ac:dyDescent="0.25">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569"/>
      <c r="AE398" s="569"/>
      <c r="AF398" s="569"/>
      <c r="AG398" s="569"/>
      <c r="AH398" s="569"/>
      <c r="AI398" s="107"/>
      <c r="AJ398" s="107"/>
      <c r="AK398" s="107"/>
      <c r="AL398" s="107"/>
      <c r="AM398" s="107"/>
      <c r="AN398" s="107"/>
      <c r="AO398" s="107"/>
      <c r="AP398" s="107"/>
      <c r="AQ398" s="107"/>
      <c r="AR398" s="107"/>
      <c r="AS398" s="107"/>
      <c r="AT398" s="107"/>
      <c r="AU398" s="107"/>
      <c r="AV398" s="107"/>
      <c r="AW398" s="107"/>
      <c r="AX398" s="108"/>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c r="EG398" s="107"/>
      <c r="EH398" s="107"/>
      <c r="EI398" s="107"/>
      <c r="EJ398" s="107"/>
      <c r="EK398" s="107"/>
      <c r="EL398" s="107"/>
      <c r="EM398" s="107"/>
      <c r="EN398" s="107"/>
      <c r="EO398" s="107"/>
    </row>
    <row r="399" spans="1:145" x14ac:dyDescent="0.25">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569"/>
      <c r="AE399" s="569"/>
      <c r="AF399" s="569"/>
      <c r="AG399" s="569"/>
      <c r="AH399" s="569"/>
      <c r="AI399" s="107"/>
      <c r="AJ399" s="107"/>
      <c r="AK399" s="107"/>
      <c r="AL399" s="107"/>
      <c r="AM399" s="107"/>
      <c r="AN399" s="107"/>
      <c r="AO399" s="107"/>
      <c r="AP399" s="107"/>
      <c r="AQ399" s="107"/>
      <c r="AR399" s="107"/>
      <c r="AS399" s="107"/>
      <c r="AT399" s="107"/>
      <c r="AU399" s="107"/>
      <c r="AV399" s="107"/>
      <c r="AW399" s="107"/>
      <c r="AX399" s="108"/>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c r="EG399" s="107"/>
      <c r="EH399" s="107"/>
      <c r="EI399" s="107"/>
      <c r="EJ399" s="107"/>
      <c r="EK399" s="107"/>
      <c r="EL399" s="107"/>
      <c r="EM399" s="107"/>
      <c r="EN399" s="107"/>
      <c r="EO399" s="107"/>
    </row>
    <row r="400" spans="1:145" x14ac:dyDescent="0.25">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569"/>
      <c r="AE400" s="569"/>
      <c r="AF400" s="569"/>
      <c r="AG400" s="569"/>
      <c r="AH400" s="569"/>
      <c r="AI400" s="107"/>
      <c r="AJ400" s="107"/>
      <c r="AK400" s="107"/>
      <c r="AL400" s="107"/>
      <c r="AM400" s="107"/>
      <c r="AN400" s="107"/>
      <c r="AO400" s="107"/>
      <c r="AP400" s="107"/>
      <c r="AQ400" s="107"/>
      <c r="AR400" s="107"/>
      <c r="AS400" s="107"/>
      <c r="AT400" s="107"/>
      <c r="AU400" s="107"/>
      <c r="AV400" s="107"/>
      <c r="AW400" s="107"/>
      <c r="AX400" s="108"/>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D400" s="107"/>
      <c r="EE400" s="107"/>
      <c r="EF400" s="107"/>
      <c r="EG400" s="107"/>
      <c r="EH400" s="107"/>
      <c r="EI400" s="107"/>
      <c r="EJ400" s="107"/>
      <c r="EK400" s="107"/>
      <c r="EL400" s="107"/>
      <c r="EM400" s="107"/>
      <c r="EN400" s="107"/>
      <c r="EO400" s="107"/>
    </row>
    <row r="401" spans="1:145" x14ac:dyDescent="0.25">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569"/>
      <c r="AE401" s="569"/>
      <c r="AF401" s="569"/>
      <c r="AG401" s="569"/>
      <c r="AH401" s="569"/>
      <c r="AI401" s="107"/>
      <c r="AJ401" s="107"/>
      <c r="AK401" s="107"/>
      <c r="AL401" s="107"/>
      <c r="AM401" s="107"/>
      <c r="AN401" s="107"/>
      <c r="AO401" s="107"/>
      <c r="AP401" s="107"/>
      <c r="AQ401" s="107"/>
      <c r="AR401" s="107"/>
      <c r="AS401" s="107"/>
      <c r="AT401" s="107"/>
      <c r="AU401" s="107"/>
      <c r="AV401" s="107"/>
      <c r="AW401" s="107"/>
      <c r="AX401" s="108"/>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D401" s="107"/>
      <c r="EE401" s="107"/>
      <c r="EF401" s="107"/>
      <c r="EG401" s="107"/>
      <c r="EH401" s="107"/>
      <c r="EI401" s="107"/>
      <c r="EJ401" s="107"/>
      <c r="EK401" s="107"/>
      <c r="EL401" s="107"/>
      <c r="EM401" s="107"/>
      <c r="EN401" s="107"/>
      <c r="EO401" s="107"/>
    </row>
    <row r="402" spans="1:145" x14ac:dyDescent="0.25">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569"/>
      <c r="AE402" s="569"/>
      <c r="AF402" s="569"/>
      <c r="AG402" s="569"/>
      <c r="AH402" s="569"/>
      <c r="AI402" s="107"/>
      <c r="AJ402" s="107"/>
      <c r="AK402" s="107"/>
      <c r="AL402" s="107"/>
      <c r="AM402" s="107"/>
      <c r="AN402" s="107"/>
      <c r="AO402" s="107"/>
      <c r="AP402" s="107"/>
      <c r="AQ402" s="107"/>
      <c r="AR402" s="107"/>
      <c r="AS402" s="107"/>
      <c r="AT402" s="107"/>
      <c r="AU402" s="107"/>
      <c r="AV402" s="107"/>
      <c r="AW402" s="107"/>
      <c r="AX402" s="108"/>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D402" s="107"/>
      <c r="EE402" s="107"/>
      <c r="EF402" s="107"/>
      <c r="EG402" s="107"/>
      <c r="EH402" s="107"/>
      <c r="EI402" s="107"/>
      <c r="EJ402" s="107"/>
      <c r="EK402" s="107"/>
      <c r="EL402" s="107"/>
      <c r="EM402" s="107"/>
      <c r="EN402" s="107"/>
      <c r="EO402" s="107"/>
    </row>
    <row r="403" spans="1:145" x14ac:dyDescent="0.25">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569"/>
      <c r="AE403" s="569"/>
      <c r="AF403" s="569"/>
      <c r="AG403" s="569"/>
      <c r="AH403" s="569"/>
      <c r="AI403" s="107"/>
      <c r="AJ403" s="107"/>
      <c r="AK403" s="107"/>
      <c r="AL403" s="107"/>
      <c r="AM403" s="107"/>
      <c r="AN403" s="107"/>
      <c r="AO403" s="107"/>
      <c r="AP403" s="107"/>
      <c r="AQ403" s="107"/>
      <c r="AR403" s="107"/>
      <c r="AS403" s="107"/>
      <c r="AT403" s="107"/>
      <c r="AU403" s="107"/>
      <c r="AV403" s="107"/>
      <c r="AW403" s="107"/>
      <c r="AX403" s="108"/>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D403" s="107"/>
      <c r="EE403" s="107"/>
      <c r="EF403" s="107"/>
      <c r="EG403" s="107"/>
      <c r="EH403" s="107"/>
      <c r="EI403" s="107"/>
      <c r="EJ403" s="107"/>
      <c r="EK403" s="107"/>
      <c r="EL403" s="107"/>
      <c r="EM403" s="107"/>
      <c r="EN403" s="107"/>
      <c r="EO403" s="107"/>
    </row>
    <row r="404" spans="1:145" x14ac:dyDescent="0.25">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569"/>
      <c r="AE404" s="569"/>
      <c r="AF404" s="569"/>
      <c r="AG404" s="569"/>
      <c r="AH404" s="569"/>
      <c r="AI404" s="107"/>
      <c r="AJ404" s="107"/>
      <c r="AK404" s="107"/>
      <c r="AL404" s="107"/>
      <c r="AM404" s="107"/>
      <c r="AN404" s="107"/>
      <c r="AO404" s="107"/>
      <c r="AP404" s="107"/>
      <c r="AQ404" s="107"/>
      <c r="AR404" s="107"/>
      <c r="AS404" s="107"/>
      <c r="AT404" s="107"/>
      <c r="AU404" s="107"/>
      <c r="AV404" s="107"/>
      <c r="AW404" s="107"/>
      <c r="AX404" s="108"/>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D404" s="107"/>
      <c r="EE404" s="107"/>
      <c r="EF404" s="107"/>
      <c r="EG404" s="107"/>
      <c r="EH404" s="107"/>
      <c r="EI404" s="107"/>
      <c r="EJ404" s="107"/>
      <c r="EK404" s="107"/>
      <c r="EL404" s="107"/>
      <c r="EM404" s="107"/>
      <c r="EN404" s="107"/>
      <c r="EO404" s="107"/>
    </row>
    <row r="405" spans="1:145" x14ac:dyDescent="0.2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569"/>
      <c r="AE405" s="569"/>
      <c r="AF405" s="569"/>
      <c r="AG405" s="569"/>
      <c r="AH405" s="569"/>
      <c r="AI405" s="107"/>
      <c r="AJ405" s="107"/>
      <c r="AK405" s="107"/>
      <c r="AL405" s="107"/>
      <c r="AM405" s="107"/>
      <c r="AN405" s="107"/>
      <c r="AO405" s="107"/>
      <c r="AP405" s="107"/>
      <c r="AQ405" s="107"/>
      <c r="AR405" s="107"/>
      <c r="AS405" s="107"/>
      <c r="AT405" s="107"/>
      <c r="AU405" s="107"/>
      <c r="AV405" s="107"/>
      <c r="AW405" s="107"/>
      <c r="AX405" s="108"/>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D405" s="107"/>
      <c r="EE405" s="107"/>
      <c r="EF405" s="107"/>
      <c r="EG405" s="107"/>
      <c r="EH405" s="107"/>
      <c r="EI405" s="107"/>
      <c r="EJ405" s="107"/>
      <c r="EK405" s="107"/>
      <c r="EL405" s="107"/>
      <c r="EM405" s="107"/>
      <c r="EN405" s="107"/>
      <c r="EO405" s="107"/>
    </row>
    <row r="406" spans="1:145" x14ac:dyDescent="0.25">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569"/>
      <c r="AE406" s="569"/>
      <c r="AF406" s="569"/>
      <c r="AG406" s="569"/>
      <c r="AH406" s="569"/>
      <c r="AI406" s="107"/>
      <c r="AJ406" s="107"/>
      <c r="AK406" s="107"/>
      <c r="AL406" s="107"/>
      <c r="AM406" s="107"/>
      <c r="AN406" s="107"/>
      <c r="AO406" s="107"/>
      <c r="AP406" s="107"/>
      <c r="AQ406" s="107"/>
      <c r="AR406" s="107"/>
      <c r="AS406" s="107"/>
      <c r="AT406" s="107"/>
      <c r="AU406" s="107"/>
      <c r="AV406" s="107"/>
      <c r="AW406" s="107"/>
      <c r="AX406" s="108"/>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D406" s="107"/>
      <c r="EE406" s="107"/>
      <c r="EF406" s="107"/>
      <c r="EG406" s="107"/>
      <c r="EH406" s="107"/>
      <c r="EI406" s="107"/>
      <c r="EJ406" s="107"/>
      <c r="EK406" s="107"/>
      <c r="EL406" s="107"/>
      <c r="EM406" s="107"/>
      <c r="EN406" s="107"/>
      <c r="EO406" s="107"/>
    </row>
    <row r="407" spans="1:145" x14ac:dyDescent="0.25">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569"/>
      <c r="AE407" s="569"/>
      <c r="AF407" s="569"/>
      <c r="AG407" s="569"/>
      <c r="AH407" s="569"/>
      <c r="AI407" s="107"/>
      <c r="AJ407" s="107"/>
      <c r="AK407" s="107"/>
      <c r="AL407" s="107"/>
      <c r="AM407" s="107"/>
      <c r="AN407" s="107"/>
      <c r="AO407" s="107"/>
      <c r="AP407" s="107"/>
      <c r="AQ407" s="107"/>
      <c r="AR407" s="107"/>
      <c r="AS407" s="107"/>
      <c r="AT407" s="107"/>
      <c r="AU407" s="107"/>
      <c r="AV407" s="107"/>
      <c r="AW407" s="107"/>
      <c r="AX407" s="108"/>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D407" s="107"/>
      <c r="EE407" s="107"/>
      <c r="EF407" s="107"/>
      <c r="EG407" s="107"/>
      <c r="EH407" s="107"/>
      <c r="EI407" s="107"/>
      <c r="EJ407" s="107"/>
      <c r="EK407" s="107"/>
      <c r="EL407" s="107"/>
      <c r="EM407" s="107"/>
      <c r="EN407" s="107"/>
      <c r="EO407" s="107"/>
    </row>
    <row r="408" spans="1:145" x14ac:dyDescent="0.25">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569"/>
      <c r="AE408" s="569"/>
      <c r="AF408" s="569"/>
      <c r="AG408" s="569"/>
      <c r="AH408" s="569"/>
      <c r="AI408" s="107"/>
      <c r="AJ408" s="107"/>
      <c r="AK408" s="107"/>
      <c r="AL408" s="107"/>
      <c r="AM408" s="107"/>
      <c r="AN408" s="107"/>
      <c r="AO408" s="107"/>
      <c r="AP408" s="107"/>
      <c r="AQ408" s="107"/>
      <c r="AR408" s="107"/>
      <c r="AS408" s="107"/>
      <c r="AT408" s="107"/>
      <c r="AU408" s="107"/>
      <c r="AV408" s="107"/>
      <c r="AW408" s="107"/>
      <c r="AX408" s="108"/>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D408" s="107"/>
      <c r="EE408" s="107"/>
      <c r="EF408" s="107"/>
      <c r="EG408" s="107"/>
      <c r="EH408" s="107"/>
      <c r="EI408" s="107"/>
      <c r="EJ408" s="107"/>
      <c r="EK408" s="107"/>
      <c r="EL408" s="107"/>
      <c r="EM408" s="107"/>
      <c r="EN408" s="107"/>
      <c r="EO408" s="107"/>
    </row>
    <row r="409" spans="1:145" x14ac:dyDescent="0.25">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569"/>
      <c r="AE409" s="569"/>
      <c r="AF409" s="569"/>
      <c r="AG409" s="569"/>
      <c r="AH409" s="569"/>
      <c r="AI409" s="107"/>
      <c r="AJ409" s="107"/>
      <c r="AK409" s="107"/>
      <c r="AL409" s="107"/>
      <c r="AM409" s="107"/>
      <c r="AN409" s="107"/>
      <c r="AO409" s="107"/>
      <c r="AP409" s="107"/>
      <c r="AQ409" s="107"/>
      <c r="AR409" s="107"/>
      <c r="AS409" s="107"/>
      <c r="AT409" s="107"/>
      <c r="AU409" s="107"/>
      <c r="AV409" s="107"/>
      <c r="AW409" s="107"/>
      <c r="AX409" s="108"/>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D409" s="107"/>
      <c r="EE409" s="107"/>
      <c r="EF409" s="107"/>
      <c r="EG409" s="107"/>
      <c r="EH409" s="107"/>
      <c r="EI409" s="107"/>
      <c r="EJ409" s="107"/>
      <c r="EK409" s="107"/>
      <c r="EL409" s="107"/>
      <c r="EM409" s="107"/>
      <c r="EN409" s="107"/>
      <c r="EO409" s="107"/>
    </row>
    <row r="410" spans="1:145" x14ac:dyDescent="0.25">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569"/>
      <c r="AE410" s="569"/>
      <c r="AF410" s="569"/>
      <c r="AG410" s="569"/>
      <c r="AH410" s="569"/>
      <c r="AI410" s="107"/>
      <c r="AJ410" s="107"/>
      <c r="AK410" s="107"/>
      <c r="AL410" s="107"/>
      <c r="AM410" s="107"/>
      <c r="AN410" s="107"/>
      <c r="AO410" s="107"/>
      <c r="AP410" s="107"/>
      <c r="AQ410" s="107"/>
      <c r="AR410" s="107"/>
      <c r="AS410" s="107"/>
      <c r="AT410" s="107"/>
      <c r="AU410" s="107"/>
      <c r="AV410" s="107"/>
      <c r="AW410" s="107"/>
      <c r="AX410" s="108"/>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D410" s="107"/>
      <c r="EE410" s="107"/>
      <c r="EF410" s="107"/>
      <c r="EG410" s="107"/>
      <c r="EH410" s="107"/>
      <c r="EI410" s="107"/>
      <c r="EJ410" s="107"/>
      <c r="EK410" s="107"/>
      <c r="EL410" s="107"/>
      <c r="EM410" s="107"/>
      <c r="EN410" s="107"/>
      <c r="EO410" s="107"/>
    </row>
    <row r="411" spans="1:145" x14ac:dyDescent="0.25">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569"/>
      <c r="AE411" s="569"/>
      <c r="AF411" s="569"/>
      <c r="AG411" s="569"/>
      <c r="AH411" s="569"/>
      <c r="AI411" s="107"/>
      <c r="AJ411" s="107"/>
      <c r="AK411" s="107"/>
      <c r="AL411" s="107"/>
      <c r="AM411" s="107"/>
      <c r="AN411" s="107"/>
      <c r="AO411" s="107"/>
      <c r="AP411" s="107"/>
      <c r="AQ411" s="107"/>
      <c r="AR411" s="107"/>
      <c r="AS411" s="107"/>
      <c r="AT411" s="107"/>
      <c r="AU411" s="107"/>
      <c r="AV411" s="107"/>
      <c r="AW411" s="107"/>
      <c r="AX411" s="108"/>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D411" s="107"/>
      <c r="EE411" s="107"/>
      <c r="EF411" s="107"/>
      <c r="EG411" s="107"/>
      <c r="EH411" s="107"/>
      <c r="EI411" s="107"/>
      <c r="EJ411" s="107"/>
      <c r="EK411" s="107"/>
      <c r="EL411" s="107"/>
      <c r="EM411" s="107"/>
      <c r="EN411" s="107"/>
      <c r="EO411" s="107"/>
    </row>
    <row r="412" spans="1:145" x14ac:dyDescent="0.25">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569"/>
      <c r="AE412" s="569"/>
      <c r="AF412" s="569"/>
      <c r="AG412" s="569"/>
      <c r="AH412" s="569"/>
      <c r="AI412" s="107"/>
      <c r="AJ412" s="107"/>
      <c r="AK412" s="107"/>
      <c r="AL412" s="107"/>
      <c r="AM412" s="107"/>
      <c r="AN412" s="107"/>
      <c r="AO412" s="107"/>
      <c r="AP412" s="107"/>
      <c r="AQ412" s="107"/>
      <c r="AR412" s="107"/>
      <c r="AS412" s="107"/>
      <c r="AT412" s="107"/>
      <c r="AU412" s="107"/>
      <c r="AV412" s="107"/>
      <c r="AW412" s="107"/>
      <c r="AX412" s="108"/>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D412" s="107"/>
      <c r="EE412" s="107"/>
      <c r="EF412" s="107"/>
      <c r="EG412" s="107"/>
      <c r="EH412" s="107"/>
      <c r="EI412" s="107"/>
      <c r="EJ412" s="107"/>
      <c r="EK412" s="107"/>
      <c r="EL412" s="107"/>
      <c r="EM412" s="107"/>
      <c r="EN412" s="107"/>
      <c r="EO412" s="107"/>
    </row>
    <row r="413" spans="1:145" x14ac:dyDescent="0.25">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569"/>
      <c r="AE413" s="569"/>
      <c r="AF413" s="569"/>
      <c r="AG413" s="569"/>
      <c r="AH413" s="569"/>
      <c r="AI413" s="107"/>
      <c r="AJ413" s="107"/>
      <c r="AK413" s="107"/>
      <c r="AL413" s="107"/>
      <c r="AM413" s="107"/>
      <c r="AN413" s="107"/>
      <c r="AO413" s="107"/>
      <c r="AP413" s="107"/>
      <c r="AQ413" s="107"/>
      <c r="AR413" s="107"/>
      <c r="AS413" s="107"/>
      <c r="AT413" s="107"/>
      <c r="AU413" s="107"/>
      <c r="AV413" s="107"/>
      <c r="AW413" s="107"/>
      <c r="AX413" s="108"/>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D413" s="107"/>
      <c r="EE413" s="107"/>
      <c r="EF413" s="107"/>
      <c r="EG413" s="107"/>
      <c r="EH413" s="107"/>
      <c r="EI413" s="107"/>
      <c r="EJ413" s="107"/>
      <c r="EK413" s="107"/>
      <c r="EL413" s="107"/>
      <c r="EM413" s="107"/>
      <c r="EN413" s="107"/>
      <c r="EO413" s="107"/>
    </row>
    <row r="414" spans="1:145" x14ac:dyDescent="0.25">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569"/>
      <c r="AE414" s="569"/>
      <c r="AF414" s="569"/>
      <c r="AG414" s="569"/>
      <c r="AH414" s="569"/>
      <c r="AI414" s="107"/>
      <c r="AJ414" s="107"/>
      <c r="AK414" s="107"/>
      <c r="AL414" s="107"/>
      <c r="AM414" s="107"/>
      <c r="AN414" s="107"/>
      <c r="AO414" s="107"/>
      <c r="AP414" s="107"/>
      <c r="AQ414" s="107"/>
      <c r="AR414" s="107"/>
      <c r="AS414" s="107"/>
      <c r="AT414" s="107"/>
      <c r="AU414" s="107"/>
      <c r="AV414" s="107"/>
      <c r="AW414" s="107"/>
      <c r="AX414" s="108"/>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D414" s="107"/>
      <c r="EE414" s="107"/>
      <c r="EF414" s="107"/>
      <c r="EG414" s="107"/>
      <c r="EH414" s="107"/>
      <c r="EI414" s="107"/>
      <c r="EJ414" s="107"/>
      <c r="EK414" s="107"/>
      <c r="EL414" s="107"/>
      <c r="EM414" s="107"/>
      <c r="EN414" s="107"/>
      <c r="EO414" s="107"/>
    </row>
    <row r="415" spans="1:145" x14ac:dyDescent="0.2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569"/>
      <c r="AE415" s="569"/>
      <c r="AF415" s="569"/>
      <c r="AG415" s="569"/>
      <c r="AH415" s="569"/>
      <c r="AI415" s="107"/>
      <c r="AJ415" s="107"/>
      <c r="AK415" s="107"/>
      <c r="AL415" s="107"/>
      <c r="AM415" s="107"/>
      <c r="AN415" s="107"/>
      <c r="AO415" s="107"/>
      <c r="AP415" s="107"/>
      <c r="AQ415" s="107"/>
      <c r="AR415" s="107"/>
      <c r="AS415" s="107"/>
      <c r="AT415" s="107"/>
      <c r="AU415" s="107"/>
      <c r="AV415" s="107"/>
      <c r="AW415" s="107"/>
      <c r="AX415" s="108"/>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D415" s="107"/>
      <c r="EE415" s="107"/>
      <c r="EF415" s="107"/>
      <c r="EG415" s="107"/>
      <c r="EH415" s="107"/>
      <c r="EI415" s="107"/>
      <c r="EJ415" s="107"/>
      <c r="EK415" s="107"/>
      <c r="EL415" s="107"/>
      <c r="EM415" s="107"/>
      <c r="EN415" s="107"/>
      <c r="EO415" s="107"/>
    </row>
    <row r="416" spans="1:145" x14ac:dyDescent="0.25">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569"/>
      <c r="AE416" s="569"/>
      <c r="AF416" s="569"/>
      <c r="AG416" s="569"/>
      <c r="AH416" s="569"/>
      <c r="AI416" s="107"/>
      <c r="AJ416" s="107"/>
      <c r="AK416" s="107"/>
      <c r="AL416" s="107"/>
      <c r="AM416" s="107"/>
      <c r="AN416" s="107"/>
      <c r="AO416" s="107"/>
      <c r="AP416" s="107"/>
      <c r="AQ416" s="107"/>
      <c r="AR416" s="107"/>
      <c r="AS416" s="107"/>
      <c r="AT416" s="107"/>
      <c r="AU416" s="107"/>
      <c r="AV416" s="107"/>
      <c r="AW416" s="107"/>
      <c r="AX416" s="108"/>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D416" s="107"/>
      <c r="EE416" s="107"/>
      <c r="EF416" s="107"/>
      <c r="EG416" s="107"/>
      <c r="EH416" s="107"/>
      <c r="EI416" s="107"/>
      <c r="EJ416" s="107"/>
      <c r="EK416" s="107"/>
      <c r="EL416" s="107"/>
      <c r="EM416" s="107"/>
      <c r="EN416" s="107"/>
      <c r="EO416" s="107"/>
    </row>
    <row r="417" spans="1:145" x14ac:dyDescent="0.25">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569"/>
      <c r="AE417" s="569"/>
      <c r="AF417" s="569"/>
      <c r="AG417" s="569"/>
      <c r="AH417" s="569"/>
      <c r="AI417" s="107"/>
      <c r="AJ417" s="107"/>
      <c r="AK417" s="107"/>
      <c r="AL417" s="107"/>
      <c r="AM417" s="107"/>
      <c r="AN417" s="107"/>
      <c r="AO417" s="107"/>
      <c r="AP417" s="107"/>
      <c r="AQ417" s="107"/>
      <c r="AR417" s="107"/>
      <c r="AS417" s="107"/>
      <c r="AT417" s="107"/>
      <c r="AU417" s="107"/>
      <c r="AV417" s="107"/>
      <c r="AW417" s="107"/>
      <c r="AX417" s="108"/>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D417" s="107"/>
      <c r="EE417" s="107"/>
      <c r="EF417" s="107"/>
      <c r="EG417" s="107"/>
      <c r="EH417" s="107"/>
      <c r="EI417" s="107"/>
      <c r="EJ417" s="107"/>
      <c r="EK417" s="107"/>
      <c r="EL417" s="107"/>
      <c r="EM417" s="107"/>
      <c r="EN417" s="107"/>
      <c r="EO417" s="107"/>
    </row>
    <row r="418" spans="1:145" x14ac:dyDescent="0.25">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569"/>
      <c r="AE418" s="569"/>
      <c r="AF418" s="569"/>
      <c r="AG418" s="569"/>
      <c r="AH418" s="569"/>
      <c r="AI418" s="107"/>
      <c r="AJ418" s="107"/>
      <c r="AK418" s="107"/>
      <c r="AL418" s="107"/>
      <c r="AM418" s="107"/>
      <c r="AN418" s="107"/>
      <c r="AO418" s="107"/>
      <c r="AP418" s="107"/>
      <c r="AQ418" s="107"/>
      <c r="AR418" s="107"/>
      <c r="AS418" s="107"/>
      <c r="AT418" s="107"/>
      <c r="AU418" s="107"/>
      <c r="AV418" s="107"/>
      <c r="AW418" s="107"/>
      <c r="AX418" s="108"/>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D418" s="107"/>
      <c r="EE418" s="107"/>
      <c r="EF418" s="107"/>
      <c r="EG418" s="107"/>
      <c r="EH418" s="107"/>
      <c r="EI418" s="107"/>
      <c r="EJ418" s="107"/>
      <c r="EK418" s="107"/>
      <c r="EL418" s="107"/>
      <c r="EM418" s="107"/>
      <c r="EN418" s="107"/>
      <c r="EO418" s="107"/>
    </row>
    <row r="419" spans="1:145" x14ac:dyDescent="0.25">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569"/>
      <c r="AE419" s="569"/>
      <c r="AF419" s="569"/>
      <c r="AG419" s="569"/>
      <c r="AH419" s="569"/>
      <c r="AI419" s="107"/>
      <c r="AJ419" s="107"/>
      <c r="AK419" s="107"/>
      <c r="AL419" s="107"/>
      <c r="AM419" s="107"/>
      <c r="AN419" s="107"/>
      <c r="AO419" s="107"/>
      <c r="AP419" s="107"/>
      <c r="AQ419" s="107"/>
      <c r="AR419" s="107"/>
      <c r="AS419" s="107"/>
      <c r="AT419" s="107"/>
      <c r="AU419" s="107"/>
      <c r="AV419" s="107"/>
      <c r="AW419" s="107"/>
      <c r="AX419" s="108"/>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D419" s="107"/>
      <c r="EE419" s="107"/>
      <c r="EF419" s="107"/>
      <c r="EG419" s="107"/>
      <c r="EH419" s="107"/>
      <c r="EI419" s="107"/>
      <c r="EJ419" s="107"/>
      <c r="EK419" s="107"/>
      <c r="EL419" s="107"/>
      <c r="EM419" s="107"/>
      <c r="EN419" s="107"/>
      <c r="EO419" s="107"/>
    </row>
    <row r="420" spans="1:145" x14ac:dyDescent="0.25">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569"/>
      <c r="AE420" s="569"/>
      <c r="AF420" s="569"/>
      <c r="AG420" s="569"/>
      <c r="AH420" s="569"/>
      <c r="AI420" s="107"/>
      <c r="AJ420" s="107"/>
      <c r="AK420" s="107"/>
      <c r="AL420" s="107"/>
      <c r="AM420" s="107"/>
      <c r="AN420" s="107"/>
      <c r="AO420" s="107"/>
      <c r="AP420" s="107"/>
      <c r="AQ420" s="107"/>
      <c r="AR420" s="107"/>
      <c r="AS420" s="107"/>
      <c r="AT420" s="107"/>
      <c r="AU420" s="107"/>
      <c r="AV420" s="107"/>
      <c r="AW420" s="107"/>
      <c r="AX420" s="108"/>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D420" s="107"/>
      <c r="EE420" s="107"/>
      <c r="EF420" s="107"/>
      <c r="EG420" s="107"/>
      <c r="EH420" s="107"/>
      <c r="EI420" s="107"/>
      <c r="EJ420" s="107"/>
      <c r="EK420" s="107"/>
      <c r="EL420" s="107"/>
      <c r="EM420" s="107"/>
      <c r="EN420" s="107"/>
      <c r="EO420" s="107"/>
    </row>
    <row r="421" spans="1:145" x14ac:dyDescent="0.25">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569"/>
      <c r="AE421" s="569"/>
      <c r="AF421" s="569"/>
      <c r="AG421" s="569"/>
      <c r="AH421" s="569"/>
      <c r="AI421" s="107"/>
      <c r="AJ421" s="107"/>
      <c r="AK421" s="107"/>
      <c r="AL421" s="107"/>
      <c r="AM421" s="107"/>
      <c r="AN421" s="107"/>
      <c r="AO421" s="107"/>
      <c r="AP421" s="107"/>
      <c r="AQ421" s="107"/>
      <c r="AR421" s="107"/>
      <c r="AS421" s="107"/>
      <c r="AT421" s="107"/>
      <c r="AU421" s="107"/>
      <c r="AV421" s="107"/>
      <c r="AW421" s="107"/>
      <c r="AX421" s="108"/>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row>
    <row r="422" spans="1:145" x14ac:dyDescent="0.25">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569"/>
      <c r="AE422" s="569"/>
      <c r="AF422" s="569"/>
      <c r="AG422" s="569"/>
      <c r="AH422" s="569"/>
      <c r="AI422" s="107"/>
      <c r="AJ422" s="107"/>
      <c r="AK422" s="107"/>
      <c r="AL422" s="107"/>
      <c r="AM422" s="107"/>
      <c r="AN422" s="107"/>
      <c r="AO422" s="107"/>
      <c r="AP422" s="107"/>
      <c r="AQ422" s="107"/>
      <c r="AR422" s="107"/>
      <c r="AS422" s="107"/>
      <c r="AT422" s="107"/>
      <c r="AU422" s="107"/>
      <c r="AV422" s="107"/>
      <c r="AW422" s="107"/>
      <c r="AX422" s="108"/>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D422" s="107"/>
      <c r="EE422" s="107"/>
      <c r="EF422" s="107"/>
      <c r="EG422" s="107"/>
      <c r="EH422" s="107"/>
      <c r="EI422" s="107"/>
      <c r="EJ422" s="107"/>
      <c r="EK422" s="107"/>
      <c r="EL422" s="107"/>
      <c r="EM422" s="107"/>
      <c r="EN422" s="107"/>
      <c r="EO422" s="107"/>
    </row>
    <row r="423" spans="1:145" x14ac:dyDescent="0.25">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569"/>
      <c r="AE423" s="569"/>
      <c r="AF423" s="569"/>
      <c r="AG423" s="569"/>
      <c r="AH423" s="569"/>
      <c r="AI423" s="107"/>
      <c r="AJ423" s="107"/>
      <c r="AK423" s="107"/>
      <c r="AL423" s="107"/>
      <c r="AM423" s="107"/>
      <c r="AN423" s="107"/>
      <c r="AO423" s="107"/>
      <c r="AP423" s="107"/>
      <c r="AQ423" s="107"/>
      <c r="AR423" s="107"/>
      <c r="AS423" s="107"/>
      <c r="AT423" s="107"/>
      <c r="AU423" s="107"/>
      <c r="AV423" s="107"/>
      <c r="AW423" s="107"/>
      <c r="AX423" s="108"/>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D423" s="107"/>
      <c r="EE423" s="107"/>
      <c r="EF423" s="107"/>
      <c r="EG423" s="107"/>
      <c r="EH423" s="107"/>
      <c r="EI423" s="107"/>
      <c r="EJ423" s="107"/>
      <c r="EK423" s="107"/>
      <c r="EL423" s="107"/>
      <c r="EM423" s="107"/>
      <c r="EN423" s="107"/>
      <c r="EO423" s="107"/>
    </row>
    <row r="424" spans="1:145" x14ac:dyDescent="0.25">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569"/>
      <c r="AE424" s="569"/>
      <c r="AF424" s="569"/>
      <c r="AG424" s="569"/>
      <c r="AH424" s="569"/>
      <c r="AI424" s="107"/>
      <c r="AJ424" s="107"/>
      <c r="AK424" s="107"/>
      <c r="AL424" s="107"/>
      <c r="AM424" s="107"/>
      <c r="AN424" s="107"/>
      <c r="AO424" s="107"/>
      <c r="AP424" s="107"/>
      <c r="AQ424" s="107"/>
      <c r="AR424" s="107"/>
      <c r="AS424" s="107"/>
      <c r="AT424" s="107"/>
      <c r="AU424" s="107"/>
      <c r="AV424" s="107"/>
      <c r="AW424" s="107"/>
      <c r="AX424" s="108"/>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D424" s="107"/>
      <c r="EE424" s="107"/>
      <c r="EF424" s="107"/>
      <c r="EG424" s="107"/>
      <c r="EH424" s="107"/>
      <c r="EI424" s="107"/>
      <c r="EJ424" s="107"/>
      <c r="EK424" s="107"/>
      <c r="EL424" s="107"/>
      <c r="EM424" s="107"/>
      <c r="EN424" s="107"/>
      <c r="EO424" s="107"/>
    </row>
    <row r="425" spans="1:145" x14ac:dyDescent="0.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569"/>
      <c r="AE425" s="569"/>
      <c r="AF425" s="569"/>
      <c r="AG425" s="569"/>
      <c r="AH425" s="569"/>
      <c r="AI425" s="107"/>
      <c r="AJ425" s="107"/>
      <c r="AK425" s="107"/>
      <c r="AL425" s="107"/>
      <c r="AM425" s="107"/>
      <c r="AN425" s="107"/>
      <c r="AO425" s="107"/>
      <c r="AP425" s="107"/>
      <c r="AQ425" s="107"/>
      <c r="AR425" s="107"/>
      <c r="AS425" s="107"/>
      <c r="AT425" s="107"/>
      <c r="AU425" s="107"/>
      <c r="AV425" s="107"/>
      <c r="AW425" s="107"/>
      <c r="AX425" s="108"/>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D425" s="107"/>
      <c r="EE425" s="107"/>
      <c r="EF425" s="107"/>
      <c r="EG425" s="107"/>
      <c r="EH425" s="107"/>
      <c r="EI425" s="107"/>
      <c r="EJ425" s="107"/>
      <c r="EK425" s="107"/>
      <c r="EL425" s="107"/>
      <c r="EM425" s="107"/>
      <c r="EN425" s="107"/>
      <c r="EO425" s="107"/>
    </row>
    <row r="426" spans="1:145" x14ac:dyDescent="0.25">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569"/>
      <c r="AE426" s="569"/>
      <c r="AF426" s="569"/>
      <c r="AG426" s="569"/>
      <c r="AH426" s="569"/>
      <c r="AI426" s="107"/>
      <c r="AJ426" s="107"/>
      <c r="AK426" s="107"/>
      <c r="AL426" s="107"/>
      <c r="AM426" s="107"/>
      <c r="AN426" s="107"/>
      <c r="AO426" s="107"/>
      <c r="AP426" s="107"/>
      <c r="AQ426" s="107"/>
      <c r="AR426" s="107"/>
      <c r="AS426" s="107"/>
      <c r="AT426" s="107"/>
      <c r="AU426" s="107"/>
      <c r="AV426" s="107"/>
      <c r="AW426" s="107"/>
      <c r="AX426" s="108"/>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D426" s="107"/>
      <c r="EE426" s="107"/>
      <c r="EF426" s="107"/>
      <c r="EG426" s="107"/>
      <c r="EH426" s="107"/>
      <c r="EI426" s="107"/>
      <c r="EJ426" s="107"/>
      <c r="EK426" s="107"/>
      <c r="EL426" s="107"/>
      <c r="EM426" s="107"/>
      <c r="EN426" s="107"/>
      <c r="EO426" s="107"/>
    </row>
    <row r="427" spans="1:145" x14ac:dyDescent="0.25">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569"/>
      <c r="AE427" s="569"/>
      <c r="AF427" s="569"/>
      <c r="AG427" s="569"/>
      <c r="AH427" s="569"/>
      <c r="AI427" s="107"/>
      <c r="AJ427" s="107"/>
      <c r="AK427" s="107"/>
      <c r="AL427" s="107"/>
      <c r="AM427" s="107"/>
      <c r="AN427" s="107"/>
      <c r="AO427" s="107"/>
      <c r="AP427" s="107"/>
      <c r="AQ427" s="107"/>
      <c r="AR427" s="107"/>
      <c r="AS427" s="107"/>
      <c r="AT427" s="107"/>
      <c r="AU427" s="107"/>
      <c r="AV427" s="107"/>
      <c r="AW427" s="107"/>
      <c r="AX427" s="108"/>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D427" s="107"/>
      <c r="EE427" s="107"/>
      <c r="EF427" s="107"/>
      <c r="EG427" s="107"/>
      <c r="EH427" s="107"/>
      <c r="EI427" s="107"/>
      <c r="EJ427" s="107"/>
      <c r="EK427" s="107"/>
      <c r="EL427" s="107"/>
      <c r="EM427" s="107"/>
      <c r="EN427" s="107"/>
      <c r="EO427" s="107"/>
    </row>
    <row r="428" spans="1:145" x14ac:dyDescent="0.25">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569"/>
      <c r="AE428" s="569"/>
      <c r="AF428" s="569"/>
      <c r="AG428" s="569"/>
      <c r="AH428" s="569"/>
      <c r="AI428" s="107"/>
      <c r="AJ428" s="107"/>
      <c r="AK428" s="107"/>
      <c r="AL428" s="107"/>
      <c r="AM428" s="107"/>
      <c r="AN428" s="107"/>
      <c r="AO428" s="107"/>
      <c r="AP428" s="107"/>
      <c r="AQ428" s="107"/>
      <c r="AR428" s="107"/>
      <c r="AS428" s="107"/>
      <c r="AT428" s="107"/>
      <c r="AU428" s="107"/>
      <c r="AV428" s="107"/>
      <c r="AW428" s="107"/>
      <c r="AX428" s="108"/>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D428" s="107"/>
      <c r="EE428" s="107"/>
      <c r="EF428" s="107"/>
      <c r="EG428" s="107"/>
      <c r="EH428" s="107"/>
      <c r="EI428" s="107"/>
      <c r="EJ428" s="107"/>
      <c r="EK428" s="107"/>
      <c r="EL428" s="107"/>
      <c r="EM428" s="107"/>
      <c r="EN428" s="107"/>
      <c r="EO428" s="107"/>
    </row>
    <row r="429" spans="1:145" x14ac:dyDescent="0.25">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569"/>
      <c r="AE429" s="569"/>
      <c r="AF429" s="569"/>
      <c r="AG429" s="569"/>
      <c r="AH429" s="569"/>
      <c r="AI429" s="107"/>
      <c r="AJ429" s="107"/>
      <c r="AK429" s="107"/>
      <c r="AL429" s="107"/>
      <c r="AM429" s="107"/>
      <c r="AN429" s="107"/>
      <c r="AO429" s="107"/>
      <c r="AP429" s="107"/>
      <c r="AQ429" s="107"/>
      <c r="AR429" s="107"/>
      <c r="AS429" s="107"/>
      <c r="AT429" s="107"/>
      <c r="AU429" s="107"/>
      <c r="AV429" s="107"/>
      <c r="AW429" s="107"/>
      <c r="AX429" s="108"/>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D429" s="107"/>
      <c r="EE429" s="107"/>
      <c r="EF429" s="107"/>
      <c r="EG429" s="107"/>
      <c r="EH429" s="107"/>
      <c r="EI429" s="107"/>
      <c r="EJ429" s="107"/>
      <c r="EK429" s="107"/>
      <c r="EL429" s="107"/>
      <c r="EM429" s="107"/>
      <c r="EN429" s="107"/>
      <c r="EO429" s="107"/>
    </row>
    <row r="430" spans="1:145" x14ac:dyDescent="0.25">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569"/>
      <c r="AE430" s="569"/>
      <c r="AF430" s="569"/>
      <c r="AG430" s="569"/>
      <c r="AH430" s="569"/>
      <c r="AI430" s="107"/>
      <c r="AJ430" s="107"/>
      <c r="AK430" s="107"/>
      <c r="AL430" s="107"/>
      <c r="AM430" s="107"/>
      <c r="AN430" s="107"/>
      <c r="AO430" s="107"/>
      <c r="AP430" s="107"/>
      <c r="AQ430" s="107"/>
      <c r="AR430" s="107"/>
      <c r="AS430" s="107"/>
      <c r="AT430" s="107"/>
      <c r="AU430" s="107"/>
      <c r="AV430" s="107"/>
      <c r="AW430" s="107"/>
      <c r="AX430" s="108"/>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D430" s="107"/>
      <c r="EE430" s="107"/>
      <c r="EF430" s="107"/>
      <c r="EG430" s="107"/>
      <c r="EH430" s="107"/>
      <c r="EI430" s="107"/>
      <c r="EJ430" s="107"/>
      <c r="EK430" s="107"/>
      <c r="EL430" s="107"/>
      <c r="EM430" s="107"/>
      <c r="EN430" s="107"/>
      <c r="EO430" s="107"/>
    </row>
    <row r="431" spans="1:145" x14ac:dyDescent="0.25">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569"/>
      <c r="AE431" s="569"/>
      <c r="AF431" s="569"/>
      <c r="AG431" s="569"/>
      <c r="AH431" s="569"/>
      <c r="AI431" s="107"/>
      <c r="AJ431" s="107"/>
      <c r="AK431" s="107"/>
      <c r="AL431" s="107"/>
      <c r="AM431" s="107"/>
      <c r="AN431" s="107"/>
      <c r="AO431" s="107"/>
      <c r="AP431" s="107"/>
      <c r="AQ431" s="107"/>
      <c r="AR431" s="107"/>
      <c r="AS431" s="107"/>
      <c r="AT431" s="107"/>
      <c r="AU431" s="107"/>
      <c r="AV431" s="107"/>
      <c r="AW431" s="107"/>
      <c r="AX431" s="108"/>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D431" s="107"/>
      <c r="EE431" s="107"/>
      <c r="EF431" s="107"/>
      <c r="EG431" s="107"/>
      <c r="EH431" s="107"/>
      <c r="EI431" s="107"/>
      <c r="EJ431" s="107"/>
      <c r="EK431" s="107"/>
      <c r="EL431" s="107"/>
      <c r="EM431" s="107"/>
      <c r="EN431" s="107"/>
      <c r="EO431" s="107"/>
    </row>
    <row r="432" spans="1:145" x14ac:dyDescent="0.25">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569"/>
      <c r="AE432" s="569"/>
      <c r="AF432" s="569"/>
      <c r="AG432" s="569"/>
      <c r="AH432" s="569"/>
      <c r="AI432" s="107"/>
      <c r="AJ432" s="107"/>
      <c r="AK432" s="107"/>
      <c r="AL432" s="107"/>
      <c r="AM432" s="107"/>
      <c r="AN432" s="107"/>
      <c r="AO432" s="107"/>
      <c r="AP432" s="107"/>
      <c r="AQ432" s="107"/>
      <c r="AR432" s="107"/>
      <c r="AS432" s="107"/>
      <c r="AT432" s="107"/>
      <c r="AU432" s="107"/>
      <c r="AV432" s="107"/>
      <c r="AW432" s="107"/>
      <c r="AX432" s="108"/>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D432" s="107"/>
      <c r="EE432" s="107"/>
      <c r="EF432" s="107"/>
      <c r="EG432" s="107"/>
      <c r="EH432" s="107"/>
      <c r="EI432" s="107"/>
      <c r="EJ432" s="107"/>
      <c r="EK432" s="107"/>
      <c r="EL432" s="107"/>
      <c r="EM432" s="107"/>
      <c r="EN432" s="107"/>
      <c r="EO432" s="107"/>
    </row>
    <row r="433" spans="1:145" x14ac:dyDescent="0.25">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569"/>
      <c r="AE433" s="569"/>
      <c r="AF433" s="569"/>
      <c r="AG433" s="569"/>
      <c r="AH433" s="569"/>
      <c r="AI433" s="107"/>
      <c r="AJ433" s="107"/>
      <c r="AK433" s="107"/>
      <c r="AL433" s="107"/>
      <c r="AM433" s="107"/>
      <c r="AN433" s="107"/>
      <c r="AO433" s="107"/>
      <c r="AP433" s="107"/>
      <c r="AQ433" s="107"/>
      <c r="AR433" s="107"/>
      <c r="AS433" s="107"/>
      <c r="AT433" s="107"/>
      <c r="AU433" s="107"/>
      <c r="AV433" s="107"/>
      <c r="AW433" s="107"/>
      <c r="AX433" s="108"/>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D433" s="107"/>
      <c r="EE433" s="107"/>
      <c r="EF433" s="107"/>
      <c r="EG433" s="107"/>
      <c r="EH433" s="107"/>
      <c r="EI433" s="107"/>
      <c r="EJ433" s="107"/>
      <c r="EK433" s="107"/>
      <c r="EL433" s="107"/>
      <c r="EM433" s="107"/>
      <c r="EN433" s="107"/>
      <c r="EO433" s="107"/>
    </row>
    <row r="434" spans="1:145" x14ac:dyDescent="0.25">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569"/>
      <c r="AE434" s="569"/>
      <c r="AF434" s="569"/>
      <c r="AG434" s="569"/>
      <c r="AH434" s="569"/>
      <c r="AI434" s="107"/>
      <c r="AJ434" s="107"/>
      <c r="AK434" s="107"/>
      <c r="AL434" s="107"/>
      <c r="AM434" s="107"/>
      <c r="AN434" s="107"/>
      <c r="AO434" s="107"/>
      <c r="AP434" s="107"/>
      <c r="AQ434" s="107"/>
      <c r="AR434" s="107"/>
      <c r="AS434" s="107"/>
      <c r="AT434" s="107"/>
      <c r="AU434" s="107"/>
      <c r="AV434" s="107"/>
      <c r="AW434" s="107"/>
      <c r="AX434" s="108"/>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D434" s="107"/>
      <c r="EE434" s="107"/>
      <c r="EF434" s="107"/>
      <c r="EG434" s="107"/>
      <c r="EH434" s="107"/>
      <c r="EI434" s="107"/>
      <c r="EJ434" s="107"/>
      <c r="EK434" s="107"/>
      <c r="EL434" s="107"/>
      <c r="EM434" s="107"/>
      <c r="EN434" s="107"/>
      <c r="EO434" s="107"/>
    </row>
    <row r="435" spans="1:145" x14ac:dyDescent="0.2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569"/>
      <c r="AE435" s="569"/>
      <c r="AF435" s="569"/>
      <c r="AG435" s="569"/>
      <c r="AH435" s="569"/>
      <c r="AI435" s="107"/>
      <c r="AJ435" s="107"/>
      <c r="AK435" s="107"/>
      <c r="AL435" s="107"/>
      <c r="AM435" s="107"/>
      <c r="AN435" s="107"/>
      <c r="AO435" s="107"/>
      <c r="AP435" s="107"/>
      <c r="AQ435" s="107"/>
      <c r="AR435" s="107"/>
      <c r="AS435" s="107"/>
      <c r="AT435" s="107"/>
      <c r="AU435" s="107"/>
      <c r="AV435" s="107"/>
      <c r="AW435" s="107"/>
      <c r="AX435" s="108"/>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D435" s="107"/>
      <c r="EE435" s="107"/>
      <c r="EF435" s="107"/>
      <c r="EG435" s="107"/>
      <c r="EH435" s="107"/>
      <c r="EI435" s="107"/>
      <c r="EJ435" s="107"/>
      <c r="EK435" s="107"/>
      <c r="EL435" s="107"/>
      <c r="EM435" s="107"/>
      <c r="EN435" s="107"/>
      <c r="EO435" s="107"/>
    </row>
    <row r="436" spans="1:145" x14ac:dyDescent="0.25">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569"/>
      <c r="AE436" s="569"/>
      <c r="AF436" s="569"/>
      <c r="AG436" s="569"/>
      <c r="AH436" s="569"/>
      <c r="AI436" s="107"/>
      <c r="AJ436" s="107"/>
      <c r="AK436" s="107"/>
      <c r="AL436" s="107"/>
      <c r="AM436" s="107"/>
      <c r="AN436" s="107"/>
      <c r="AO436" s="107"/>
      <c r="AP436" s="107"/>
      <c r="AQ436" s="107"/>
      <c r="AR436" s="107"/>
      <c r="AS436" s="107"/>
      <c r="AT436" s="107"/>
      <c r="AU436" s="107"/>
      <c r="AV436" s="107"/>
      <c r="AW436" s="107"/>
      <c r="AX436" s="108"/>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D436" s="107"/>
      <c r="EE436" s="107"/>
      <c r="EF436" s="107"/>
      <c r="EG436" s="107"/>
      <c r="EH436" s="107"/>
      <c r="EI436" s="107"/>
      <c r="EJ436" s="107"/>
      <c r="EK436" s="107"/>
      <c r="EL436" s="107"/>
      <c r="EM436" s="107"/>
      <c r="EN436" s="107"/>
      <c r="EO436" s="107"/>
    </row>
    <row r="437" spans="1:145" x14ac:dyDescent="0.25">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569"/>
      <c r="AE437" s="569"/>
      <c r="AF437" s="569"/>
      <c r="AG437" s="569"/>
      <c r="AH437" s="569"/>
      <c r="AI437" s="107"/>
      <c r="AJ437" s="107"/>
      <c r="AK437" s="107"/>
      <c r="AL437" s="107"/>
      <c r="AM437" s="107"/>
      <c r="AN437" s="107"/>
      <c r="AO437" s="107"/>
      <c r="AP437" s="107"/>
      <c r="AQ437" s="107"/>
      <c r="AR437" s="107"/>
      <c r="AS437" s="107"/>
      <c r="AT437" s="107"/>
      <c r="AU437" s="107"/>
      <c r="AV437" s="107"/>
      <c r="AW437" s="107"/>
      <c r="AX437" s="108"/>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D437" s="107"/>
      <c r="EE437" s="107"/>
      <c r="EF437" s="107"/>
      <c r="EG437" s="107"/>
      <c r="EH437" s="107"/>
      <c r="EI437" s="107"/>
      <c r="EJ437" s="107"/>
      <c r="EK437" s="107"/>
      <c r="EL437" s="107"/>
      <c r="EM437" s="107"/>
      <c r="EN437" s="107"/>
      <c r="EO437" s="107"/>
    </row>
    <row r="438" spans="1:145" x14ac:dyDescent="0.25">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569"/>
      <c r="AE438" s="569"/>
      <c r="AF438" s="569"/>
      <c r="AG438" s="569"/>
      <c r="AH438" s="569"/>
      <c r="AI438" s="107"/>
      <c r="AJ438" s="107"/>
      <c r="AK438" s="107"/>
      <c r="AL438" s="107"/>
      <c r="AM438" s="107"/>
      <c r="AN438" s="107"/>
      <c r="AO438" s="107"/>
      <c r="AP438" s="107"/>
      <c r="AQ438" s="107"/>
      <c r="AR438" s="107"/>
      <c r="AS438" s="107"/>
      <c r="AT438" s="107"/>
      <c r="AU438" s="107"/>
      <c r="AV438" s="107"/>
      <c r="AW438" s="107"/>
      <c r="AX438" s="108"/>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D438" s="107"/>
      <c r="EE438" s="107"/>
      <c r="EF438" s="107"/>
      <c r="EG438" s="107"/>
      <c r="EH438" s="107"/>
      <c r="EI438" s="107"/>
      <c r="EJ438" s="107"/>
      <c r="EK438" s="107"/>
      <c r="EL438" s="107"/>
      <c r="EM438" s="107"/>
      <c r="EN438" s="107"/>
      <c r="EO438" s="107"/>
    </row>
    <row r="439" spans="1:145" x14ac:dyDescent="0.25">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569"/>
      <c r="AE439" s="569"/>
      <c r="AF439" s="569"/>
      <c r="AG439" s="569"/>
      <c r="AH439" s="569"/>
      <c r="AI439" s="107"/>
      <c r="AJ439" s="107"/>
      <c r="AK439" s="107"/>
      <c r="AL439" s="107"/>
      <c r="AM439" s="107"/>
      <c r="AN439" s="107"/>
      <c r="AO439" s="107"/>
      <c r="AP439" s="107"/>
      <c r="AQ439" s="107"/>
      <c r="AR439" s="107"/>
      <c r="AS439" s="107"/>
      <c r="AT439" s="107"/>
      <c r="AU439" s="107"/>
      <c r="AV439" s="107"/>
      <c r="AW439" s="107"/>
      <c r="AX439" s="108"/>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D439" s="107"/>
      <c r="EE439" s="107"/>
      <c r="EF439" s="107"/>
      <c r="EG439" s="107"/>
      <c r="EH439" s="107"/>
      <c r="EI439" s="107"/>
      <c r="EJ439" s="107"/>
      <c r="EK439" s="107"/>
      <c r="EL439" s="107"/>
      <c r="EM439" s="107"/>
      <c r="EN439" s="107"/>
      <c r="EO439" s="107"/>
    </row>
    <row r="440" spans="1:145" x14ac:dyDescent="0.25">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569"/>
      <c r="AE440" s="569"/>
      <c r="AF440" s="569"/>
      <c r="AG440" s="569"/>
      <c r="AH440" s="569"/>
      <c r="AI440" s="107"/>
      <c r="AJ440" s="107"/>
      <c r="AK440" s="107"/>
      <c r="AL440" s="107"/>
      <c r="AM440" s="107"/>
      <c r="AN440" s="107"/>
      <c r="AO440" s="107"/>
      <c r="AP440" s="107"/>
      <c r="AQ440" s="107"/>
      <c r="AR440" s="107"/>
      <c r="AS440" s="107"/>
      <c r="AT440" s="107"/>
      <c r="AU440" s="107"/>
      <c r="AV440" s="107"/>
      <c r="AW440" s="107"/>
      <c r="AX440" s="108"/>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D440" s="107"/>
      <c r="EE440" s="107"/>
      <c r="EF440" s="107"/>
      <c r="EG440" s="107"/>
      <c r="EH440" s="107"/>
      <c r="EI440" s="107"/>
      <c r="EJ440" s="107"/>
      <c r="EK440" s="107"/>
      <c r="EL440" s="107"/>
      <c r="EM440" s="107"/>
      <c r="EN440" s="107"/>
      <c r="EO440" s="107"/>
    </row>
    <row r="441" spans="1:145" x14ac:dyDescent="0.25">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569"/>
      <c r="AE441" s="569"/>
      <c r="AF441" s="569"/>
      <c r="AG441" s="569"/>
      <c r="AH441" s="569"/>
      <c r="AI441" s="107"/>
      <c r="AJ441" s="107"/>
      <c r="AK441" s="107"/>
      <c r="AL441" s="107"/>
      <c r="AM441" s="107"/>
      <c r="AN441" s="107"/>
      <c r="AO441" s="107"/>
      <c r="AP441" s="107"/>
      <c r="AQ441" s="107"/>
      <c r="AR441" s="107"/>
      <c r="AS441" s="107"/>
      <c r="AT441" s="107"/>
      <c r="AU441" s="107"/>
      <c r="AV441" s="107"/>
      <c r="AW441" s="107"/>
      <c r="AX441" s="108"/>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D441" s="107"/>
      <c r="EE441" s="107"/>
      <c r="EF441" s="107"/>
      <c r="EG441" s="107"/>
      <c r="EH441" s="107"/>
      <c r="EI441" s="107"/>
      <c r="EJ441" s="107"/>
      <c r="EK441" s="107"/>
      <c r="EL441" s="107"/>
      <c r="EM441" s="107"/>
      <c r="EN441" s="107"/>
      <c r="EO441" s="107"/>
    </row>
    <row r="442" spans="1:145" x14ac:dyDescent="0.25">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569"/>
      <c r="AE442" s="569"/>
      <c r="AF442" s="569"/>
      <c r="AG442" s="569"/>
      <c r="AH442" s="569"/>
      <c r="AI442" s="107"/>
      <c r="AJ442" s="107"/>
      <c r="AK442" s="107"/>
      <c r="AL442" s="107"/>
      <c r="AM442" s="107"/>
      <c r="AN442" s="107"/>
      <c r="AO442" s="107"/>
      <c r="AP442" s="107"/>
      <c r="AQ442" s="107"/>
      <c r="AR442" s="107"/>
      <c r="AS442" s="107"/>
      <c r="AT442" s="107"/>
      <c r="AU442" s="107"/>
      <c r="AV442" s="107"/>
      <c r="AW442" s="107"/>
      <c r="AX442" s="108"/>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D442" s="107"/>
      <c r="EE442" s="107"/>
      <c r="EF442" s="107"/>
      <c r="EG442" s="107"/>
      <c r="EH442" s="107"/>
      <c r="EI442" s="107"/>
      <c r="EJ442" s="107"/>
      <c r="EK442" s="107"/>
      <c r="EL442" s="107"/>
      <c r="EM442" s="107"/>
      <c r="EN442" s="107"/>
      <c r="EO442" s="107"/>
    </row>
    <row r="443" spans="1:145" x14ac:dyDescent="0.25">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569"/>
      <c r="AE443" s="569"/>
      <c r="AF443" s="569"/>
      <c r="AG443" s="569"/>
      <c r="AH443" s="569"/>
      <c r="AI443" s="107"/>
      <c r="AJ443" s="107"/>
      <c r="AK443" s="107"/>
      <c r="AL443" s="107"/>
      <c r="AM443" s="107"/>
      <c r="AN443" s="107"/>
      <c r="AO443" s="107"/>
      <c r="AP443" s="107"/>
      <c r="AQ443" s="107"/>
      <c r="AR443" s="107"/>
      <c r="AS443" s="107"/>
      <c r="AT443" s="107"/>
      <c r="AU443" s="107"/>
      <c r="AV443" s="107"/>
      <c r="AW443" s="107"/>
      <c r="AX443" s="108"/>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D443" s="107"/>
      <c r="EE443" s="107"/>
      <c r="EF443" s="107"/>
      <c r="EG443" s="107"/>
      <c r="EH443" s="107"/>
      <c r="EI443" s="107"/>
      <c r="EJ443" s="107"/>
      <c r="EK443" s="107"/>
      <c r="EL443" s="107"/>
      <c r="EM443" s="107"/>
      <c r="EN443" s="107"/>
      <c r="EO443" s="107"/>
    </row>
    <row r="444" spans="1:145" x14ac:dyDescent="0.25">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569"/>
      <c r="AE444" s="569"/>
      <c r="AF444" s="569"/>
      <c r="AG444" s="569"/>
      <c r="AH444" s="569"/>
      <c r="AI444" s="107"/>
      <c r="AJ444" s="107"/>
      <c r="AK444" s="107"/>
      <c r="AL444" s="107"/>
      <c r="AM444" s="107"/>
      <c r="AN444" s="107"/>
      <c r="AO444" s="107"/>
      <c r="AP444" s="107"/>
      <c r="AQ444" s="107"/>
      <c r="AR444" s="107"/>
      <c r="AS444" s="107"/>
      <c r="AT444" s="107"/>
      <c r="AU444" s="107"/>
      <c r="AV444" s="107"/>
      <c r="AW444" s="107"/>
      <c r="AX444" s="108"/>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D444" s="107"/>
      <c r="EE444" s="107"/>
      <c r="EF444" s="107"/>
      <c r="EG444" s="107"/>
      <c r="EH444" s="107"/>
      <c r="EI444" s="107"/>
      <c r="EJ444" s="107"/>
      <c r="EK444" s="107"/>
      <c r="EL444" s="107"/>
      <c r="EM444" s="107"/>
      <c r="EN444" s="107"/>
      <c r="EO444" s="107"/>
    </row>
    <row r="445" spans="1:145" x14ac:dyDescent="0.2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569"/>
      <c r="AE445" s="569"/>
      <c r="AF445" s="569"/>
      <c r="AG445" s="569"/>
      <c r="AH445" s="569"/>
      <c r="AI445" s="107"/>
      <c r="AJ445" s="107"/>
      <c r="AK445" s="107"/>
      <c r="AL445" s="107"/>
      <c r="AM445" s="107"/>
      <c r="AN445" s="107"/>
      <c r="AO445" s="107"/>
      <c r="AP445" s="107"/>
      <c r="AQ445" s="107"/>
      <c r="AR445" s="107"/>
      <c r="AS445" s="107"/>
      <c r="AT445" s="107"/>
      <c r="AU445" s="107"/>
      <c r="AV445" s="107"/>
      <c r="AW445" s="107"/>
      <c r="AX445" s="108"/>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D445" s="107"/>
      <c r="EE445" s="107"/>
      <c r="EF445" s="107"/>
      <c r="EG445" s="107"/>
      <c r="EH445" s="107"/>
      <c r="EI445" s="107"/>
      <c r="EJ445" s="107"/>
      <c r="EK445" s="107"/>
      <c r="EL445" s="107"/>
      <c r="EM445" s="107"/>
      <c r="EN445" s="107"/>
      <c r="EO445" s="107"/>
    </row>
    <row r="446" spans="1:145" x14ac:dyDescent="0.25">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569"/>
      <c r="AE446" s="569"/>
      <c r="AF446" s="569"/>
      <c r="AG446" s="569"/>
      <c r="AH446" s="569"/>
      <c r="AI446" s="107"/>
      <c r="AJ446" s="107"/>
      <c r="AK446" s="107"/>
      <c r="AL446" s="107"/>
      <c r="AM446" s="107"/>
      <c r="AN446" s="107"/>
      <c r="AO446" s="107"/>
      <c r="AP446" s="107"/>
      <c r="AQ446" s="107"/>
      <c r="AR446" s="107"/>
      <c r="AS446" s="107"/>
      <c r="AT446" s="107"/>
      <c r="AU446" s="107"/>
      <c r="AV446" s="107"/>
      <c r="AW446" s="107"/>
      <c r="AX446" s="108"/>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D446" s="107"/>
      <c r="EE446" s="107"/>
      <c r="EF446" s="107"/>
      <c r="EG446" s="107"/>
      <c r="EH446" s="107"/>
      <c r="EI446" s="107"/>
      <c r="EJ446" s="107"/>
      <c r="EK446" s="107"/>
      <c r="EL446" s="107"/>
      <c r="EM446" s="107"/>
      <c r="EN446" s="107"/>
      <c r="EO446" s="107"/>
    </row>
    <row r="447" spans="1:145" x14ac:dyDescent="0.25">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569"/>
      <c r="AE447" s="569"/>
      <c r="AF447" s="569"/>
      <c r="AG447" s="569"/>
      <c r="AH447" s="569"/>
      <c r="AI447" s="107"/>
      <c r="AJ447" s="107"/>
      <c r="AK447" s="107"/>
      <c r="AL447" s="107"/>
      <c r="AM447" s="107"/>
      <c r="AN447" s="107"/>
      <c r="AO447" s="107"/>
      <c r="AP447" s="107"/>
      <c r="AQ447" s="107"/>
      <c r="AR447" s="107"/>
      <c r="AS447" s="107"/>
      <c r="AT447" s="107"/>
      <c r="AU447" s="107"/>
      <c r="AV447" s="107"/>
      <c r="AW447" s="107"/>
      <c r="AX447" s="108"/>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row>
    <row r="448" spans="1:145" x14ac:dyDescent="0.25">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569"/>
      <c r="AE448" s="569"/>
      <c r="AF448" s="569"/>
      <c r="AG448" s="569"/>
      <c r="AH448" s="569"/>
      <c r="AI448" s="107"/>
      <c r="AJ448" s="107"/>
      <c r="AK448" s="107"/>
      <c r="AL448" s="107"/>
      <c r="AM448" s="107"/>
      <c r="AN448" s="107"/>
      <c r="AO448" s="107"/>
      <c r="AP448" s="107"/>
      <c r="AQ448" s="107"/>
      <c r="AR448" s="107"/>
      <c r="AS448" s="107"/>
      <c r="AT448" s="107"/>
      <c r="AU448" s="107"/>
      <c r="AV448" s="107"/>
      <c r="AW448" s="107"/>
      <c r="AX448" s="108"/>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D448" s="107"/>
      <c r="EE448" s="107"/>
      <c r="EF448" s="107"/>
      <c r="EG448" s="107"/>
      <c r="EH448" s="107"/>
      <c r="EI448" s="107"/>
      <c r="EJ448" s="107"/>
      <c r="EK448" s="107"/>
      <c r="EL448" s="107"/>
      <c r="EM448" s="107"/>
      <c r="EN448" s="107"/>
      <c r="EO448" s="107"/>
    </row>
    <row r="449" spans="1:145" x14ac:dyDescent="0.25">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569"/>
      <c r="AE449" s="569"/>
      <c r="AF449" s="569"/>
      <c r="AG449" s="569"/>
      <c r="AH449" s="569"/>
      <c r="AI449" s="107"/>
      <c r="AJ449" s="107"/>
      <c r="AK449" s="107"/>
      <c r="AL449" s="107"/>
      <c r="AM449" s="107"/>
      <c r="AN449" s="107"/>
      <c r="AO449" s="107"/>
      <c r="AP449" s="107"/>
      <c r="AQ449" s="107"/>
      <c r="AR449" s="107"/>
      <c r="AS449" s="107"/>
      <c r="AT449" s="107"/>
      <c r="AU449" s="107"/>
      <c r="AV449" s="107"/>
      <c r="AW449" s="107"/>
      <c r="AX449" s="108"/>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D449" s="107"/>
      <c r="EE449" s="107"/>
      <c r="EF449" s="107"/>
      <c r="EG449" s="107"/>
      <c r="EH449" s="107"/>
      <c r="EI449" s="107"/>
      <c r="EJ449" s="107"/>
      <c r="EK449" s="107"/>
      <c r="EL449" s="107"/>
      <c r="EM449" s="107"/>
      <c r="EN449" s="107"/>
      <c r="EO449" s="107"/>
    </row>
    <row r="450" spans="1:145" x14ac:dyDescent="0.25">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569"/>
      <c r="AE450" s="569"/>
      <c r="AF450" s="569"/>
      <c r="AG450" s="569"/>
      <c r="AH450" s="569"/>
      <c r="AI450" s="107"/>
      <c r="AJ450" s="107"/>
      <c r="AK450" s="107"/>
      <c r="AL450" s="107"/>
      <c r="AM450" s="107"/>
      <c r="AN450" s="107"/>
      <c r="AO450" s="107"/>
      <c r="AP450" s="107"/>
      <c r="AQ450" s="107"/>
      <c r="AR450" s="107"/>
      <c r="AS450" s="107"/>
      <c r="AT450" s="107"/>
      <c r="AU450" s="107"/>
      <c r="AV450" s="107"/>
      <c r="AW450" s="107"/>
      <c r="AX450" s="108"/>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c r="EG450" s="107"/>
      <c r="EH450" s="107"/>
      <c r="EI450" s="107"/>
      <c r="EJ450" s="107"/>
      <c r="EK450" s="107"/>
      <c r="EL450" s="107"/>
      <c r="EM450" s="107"/>
      <c r="EN450" s="107"/>
      <c r="EO450" s="107"/>
    </row>
    <row r="451" spans="1:145" x14ac:dyDescent="0.25">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569"/>
      <c r="AE451" s="569"/>
      <c r="AF451" s="569"/>
      <c r="AG451" s="569"/>
      <c r="AH451" s="569"/>
      <c r="AI451" s="107"/>
      <c r="AJ451" s="107"/>
      <c r="AK451" s="107"/>
      <c r="AL451" s="107"/>
      <c r="AM451" s="107"/>
      <c r="AN451" s="107"/>
      <c r="AO451" s="107"/>
      <c r="AP451" s="107"/>
      <c r="AQ451" s="107"/>
      <c r="AR451" s="107"/>
      <c r="AS451" s="107"/>
      <c r="AT451" s="107"/>
      <c r="AU451" s="107"/>
      <c r="AV451" s="107"/>
      <c r="AW451" s="107"/>
      <c r="AX451" s="108"/>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D451" s="107"/>
      <c r="EE451" s="107"/>
      <c r="EF451" s="107"/>
      <c r="EG451" s="107"/>
      <c r="EH451" s="107"/>
      <c r="EI451" s="107"/>
      <c r="EJ451" s="107"/>
      <c r="EK451" s="107"/>
      <c r="EL451" s="107"/>
      <c r="EM451" s="107"/>
      <c r="EN451" s="107"/>
      <c r="EO451" s="107"/>
    </row>
    <row r="452" spans="1:145" x14ac:dyDescent="0.25">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569"/>
      <c r="AE452" s="569"/>
      <c r="AF452" s="569"/>
      <c r="AG452" s="569"/>
      <c r="AH452" s="569"/>
      <c r="AI452" s="107"/>
      <c r="AJ452" s="107"/>
      <c r="AK452" s="107"/>
      <c r="AL452" s="107"/>
      <c r="AM452" s="107"/>
      <c r="AN452" s="107"/>
      <c r="AO452" s="107"/>
      <c r="AP452" s="107"/>
      <c r="AQ452" s="107"/>
      <c r="AR452" s="107"/>
      <c r="AS452" s="107"/>
      <c r="AT452" s="107"/>
      <c r="AU452" s="107"/>
      <c r="AV452" s="107"/>
      <c r="AW452" s="107"/>
      <c r="AX452" s="108"/>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D452" s="107"/>
      <c r="EE452" s="107"/>
      <c r="EF452" s="107"/>
      <c r="EG452" s="107"/>
      <c r="EH452" s="107"/>
      <c r="EI452" s="107"/>
      <c r="EJ452" s="107"/>
      <c r="EK452" s="107"/>
      <c r="EL452" s="107"/>
      <c r="EM452" s="107"/>
      <c r="EN452" s="107"/>
      <c r="EO452" s="107"/>
    </row>
    <row r="453" spans="1:145" x14ac:dyDescent="0.25">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569"/>
      <c r="AE453" s="569"/>
      <c r="AF453" s="569"/>
      <c r="AG453" s="569"/>
      <c r="AH453" s="569"/>
      <c r="AI453" s="107"/>
      <c r="AJ453" s="107"/>
      <c r="AK453" s="107"/>
      <c r="AL453" s="107"/>
      <c r="AM453" s="107"/>
      <c r="AN453" s="107"/>
      <c r="AO453" s="107"/>
      <c r="AP453" s="107"/>
      <c r="AQ453" s="107"/>
      <c r="AR453" s="107"/>
      <c r="AS453" s="107"/>
      <c r="AT453" s="107"/>
      <c r="AU453" s="107"/>
      <c r="AV453" s="107"/>
      <c r="AW453" s="107"/>
      <c r="AX453" s="108"/>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row>
    <row r="454" spans="1:145" x14ac:dyDescent="0.25">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569"/>
      <c r="AE454" s="569"/>
      <c r="AF454" s="569"/>
      <c r="AG454" s="569"/>
      <c r="AH454" s="569"/>
      <c r="AI454" s="107"/>
      <c r="AJ454" s="107"/>
      <c r="AK454" s="107"/>
      <c r="AL454" s="107"/>
      <c r="AM454" s="107"/>
      <c r="AN454" s="107"/>
      <c r="AO454" s="107"/>
      <c r="AP454" s="107"/>
      <c r="AQ454" s="107"/>
      <c r="AR454" s="107"/>
      <c r="AS454" s="107"/>
      <c r="AT454" s="107"/>
      <c r="AU454" s="107"/>
      <c r="AV454" s="107"/>
      <c r="AW454" s="107"/>
      <c r="AX454" s="108"/>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D454" s="107"/>
      <c r="EE454" s="107"/>
      <c r="EF454" s="107"/>
      <c r="EG454" s="107"/>
      <c r="EH454" s="107"/>
      <c r="EI454" s="107"/>
      <c r="EJ454" s="107"/>
      <c r="EK454" s="107"/>
      <c r="EL454" s="107"/>
      <c r="EM454" s="107"/>
      <c r="EN454" s="107"/>
      <c r="EO454" s="107"/>
    </row>
    <row r="455" spans="1:145" x14ac:dyDescent="0.2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569"/>
      <c r="AE455" s="569"/>
      <c r="AF455" s="569"/>
      <c r="AG455" s="569"/>
      <c r="AH455" s="569"/>
      <c r="AI455" s="107"/>
      <c r="AJ455" s="107"/>
      <c r="AK455" s="107"/>
      <c r="AL455" s="107"/>
      <c r="AM455" s="107"/>
      <c r="AN455" s="107"/>
      <c r="AO455" s="107"/>
      <c r="AP455" s="107"/>
      <c r="AQ455" s="107"/>
      <c r="AR455" s="107"/>
      <c r="AS455" s="107"/>
      <c r="AT455" s="107"/>
      <c r="AU455" s="107"/>
      <c r="AV455" s="107"/>
      <c r="AW455" s="107"/>
      <c r="AX455" s="108"/>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D455" s="107"/>
      <c r="EE455" s="107"/>
      <c r="EF455" s="107"/>
      <c r="EG455" s="107"/>
      <c r="EH455" s="107"/>
      <c r="EI455" s="107"/>
      <c r="EJ455" s="107"/>
      <c r="EK455" s="107"/>
      <c r="EL455" s="107"/>
      <c r="EM455" s="107"/>
      <c r="EN455" s="107"/>
      <c r="EO455" s="107"/>
    </row>
    <row r="456" spans="1:145" x14ac:dyDescent="0.25">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569"/>
      <c r="AE456" s="569"/>
      <c r="AF456" s="569"/>
      <c r="AG456" s="569"/>
      <c r="AH456" s="569"/>
      <c r="AI456" s="107"/>
      <c r="AJ456" s="107"/>
      <c r="AK456" s="107"/>
      <c r="AL456" s="107"/>
      <c r="AM456" s="107"/>
      <c r="AN456" s="107"/>
      <c r="AO456" s="107"/>
      <c r="AP456" s="107"/>
      <c r="AQ456" s="107"/>
      <c r="AR456" s="107"/>
      <c r="AS456" s="107"/>
      <c r="AT456" s="107"/>
      <c r="AU456" s="107"/>
      <c r="AV456" s="107"/>
      <c r="AW456" s="107"/>
      <c r="AX456" s="108"/>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D456" s="107"/>
      <c r="EE456" s="107"/>
      <c r="EF456" s="107"/>
      <c r="EG456" s="107"/>
      <c r="EH456" s="107"/>
      <c r="EI456" s="107"/>
      <c r="EJ456" s="107"/>
      <c r="EK456" s="107"/>
      <c r="EL456" s="107"/>
      <c r="EM456" s="107"/>
      <c r="EN456" s="107"/>
      <c r="EO456" s="107"/>
    </row>
    <row r="457" spans="1:145" x14ac:dyDescent="0.25">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569"/>
      <c r="AE457" s="569"/>
      <c r="AF457" s="569"/>
      <c r="AG457" s="569"/>
      <c r="AH457" s="569"/>
      <c r="AI457" s="107"/>
      <c r="AJ457" s="107"/>
      <c r="AK457" s="107"/>
      <c r="AL457" s="107"/>
      <c r="AM457" s="107"/>
      <c r="AN457" s="107"/>
      <c r="AO457" s="107"/>
      <c r="AP457" s="107"/>
      <c r="AQ457" s="107"/>
      <c r="AR457" s="107"/>
      <c r="AS457" s="107"/>
      <c r="AT457" s="107"/>
      <c r="AU457" s="107"/>
      <c r="AV457" s="107"/>
      <c r="AW457" s="107"/>
      <c r="AX457" s="108"/>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D457" s="107"/>
      <c r="EE457" s="107"/>
      <c r="EF457" s="107"/>
      <c r="EG457" s="107"/>
      <c r="EH457" s="107"/>
      <c r="EI457" s="107"/>
      <c r="EJ457" s="107"/>
      <c r="EK457" s="107"/>
      <c r="EL457" s="107"/>
      <c r="EM457" s="107"/>
      <c r="EN457" s="107"/>
      <c r="EO457" s="107"/>
    </row>
    <row r="458" spans="1:145" x14ac:dyDescent="0.25">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569"/>
      <c r="AE458" s="569"/>
      <c r="AF458" s="569"/>
      <c r="AG458" s="569"/>
      <c r="AH458" s="569"/>
      <c r="AI458" s="107"/>
      <c r="AJ458" s="107"/>
      <c r="AK458" s="107"/>
      <c r="AL458" s="107"/>
      <c r="AM458" s="107"/>
      <c r="AN458" s="107"/>
      <c r="AO458" s="107"/>
      <c r="AP458" s="107"/>
      <c r="AQ458" s="107"/>
      <c r="AR458" s="107"/>
      <c r="AS458" s="107"/>
      <c r="AT458" s="107"/>
      <c r="AU458" s="107"/>
      <c r="AV458" s="107"/>
      <c r="AW458" s="107"/>
      <c r="AX458" s="108"/>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D458" s="107"/>
      <c r="EE458" s="107"/>
      <c r="EF458" s="107"/>
      <c r="EG458" s="107"/>
      <c r="EH458" s="107"/>
      <c r="EI458" s="107"/>
      <c r="EJ458" s="107"/>
      <c r="EK458" s="107"/>
      <c r="EL458" s="107"/>
      <c r="EM458" s="107"/>
      <c r="EN458" s="107"/>
      <c r="EO458" s="107"/>
    </row>
    <row r="459" spans="1:145" x14ac:dyDescent="0.25">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569"/>
      <c r="AE459" s="569"/>
      <c r="AF459" s="569"/>
      <c r="AG459" s="569"/>
      <c r="AH459" s="569"/>
      <c r="AI459" s="107"/>
      <c r="AJ459" s="107"/>
      <c r="AK459" s="107"/>
      <c r="AL459" s="107"/>
      <c r="AM459" s="107"/>
      <c r="AN459" s="107"/>
      <c r="AO459" s="107"/>
      <c r="AP459" s="107"/>
      <c r="AQ459" s="107"/>
      <c r="AR459" s="107"/>
      <c r="AS459" s="107"/>
      <c r="AT459" s="107"/>
      <c r="AU459" s="107"/>
      <c r="AV459" s="107"/>
      <c r="AW459" s="107"/>
      <c r="AX459" s="108"/>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D459" s="107"/>
      <c r="EE459" s="107"/>
      <c r="EF459" s="107"/>
      <c r="EG459" s="107"/>
      <c r="EH459" s="107"/>
      <c r="EI459" s="107"/>
      <c r="EJ459" s="107"/>
      <c r="EK459" s="107"/>
      <c r="EL459" s="107"/>
      <c r="EM459" s="107"/>
      <c r="EN459" s="107"/>
      <c r="EO459" s="107"/>
    </row>
    <row r="460" spans="1:145" x14ac:dyDescent="0.25">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569"/>
      <c r="AE460" s="569"/>
      <c r="AF460" s="569"/>
      <c r="AG460" s="569"/>
      <c r="AH460" s="569"/>
      <c r="AI460" s="107"/>
      <c r="AJ460" s="107"/>
      <c r="AK460" s="107"/>
      <c r="AL460" s="107"/>
      <c r="AM460" s="107"/>
      <c r="AN460" s="107"/>
      <c r="AO460" s="107"/>
      <c r="AP460" s="107"/>
      <c r="AQ460" s="107"/>
      <c r="AR460" s="107"/>
      <c r="AS460" s="107"/>
      <c r="AT460" s="107"/>
      <c r="AU460" s="107"/>
      <c r="AV460" s="107"/>
      <c r="AW460" s="107"/>
      <c r="AX460" s="108"/>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D460" s="107"/>
      <c r="EE460" s="107"/>
      <c r="EF460" s="107"/>
      <c r="EG460" s="107"/>
      <c r="EH460" s="107"/>
      <c r="EI460" s="107"/>
      <c r="EJ460" s="107"/>
      <c r="EK460" s="107"/>
      <c r="EL460" s="107"/>
      <c r="EM460" s="107"/>
      <c r="EN460" s="107"/>
      <c r="EO460" s="107"/>
    </row>
    <row r="461" spans="1:145" x14ac:dyDescent="0.25">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569"/>
      <c r="AE461" s="569"/>
      <c r="AF461" s="569"/>
      <c r="AG461" s="569"/>
      <c r="AH461" s="569"/>
      <c r="AI461" s="107"/>
      <c r="AJ461" s="107"/>
      <c r="AK461" s="107"/>
      <c r="AL461" s="107"/>
      <c r="AM461" s="107"/>
      <c r="AN461" s="107"/>
      <c r="AO461" s="107"/>
      <c r="AP461" s="107"/>
      <c r="AQ461" s="107"/>
      <c r="AR461" s="107"/>
      <c r="AS461" s="107"/>
      <c r="AT461" s="107"/>
      <c r="AU461" s="107"/>
      <c r="AV461" s="107"/>
      <c r="AW461" s="107"/>
      <c r="AX461" s="108"/>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D461" s="107"/>
      <c r="EE461" s="107"/>
      <c r="EF461" s="107"/>
      <c r="EG461" s="107"/>
      <c r="EH461" s="107"/>
      <c r="EI461" s="107"/>
      <c r="EJ461" s="107"/>
      <c r="EK461" s="107"/>
      <c r="EL461" s="107"/>
      <c r="EM461" s="107"/>
      <c r="EN461" s="107"/>
      <c r="EO461" s="107"/>
    </row>
    <row r="462" spans="1:145" x14ac:dyDescent="0.25">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569"/>
      <c r="AE462" s="569"/>
      <c r="AF462" s="569"/>
      <c r="AG462" s="569"/>
      <c r="AH462" s="569"/>
      <c r="AI462" s="107"/>
      <c r="AJ462" s="107"/>
      <c r="AK462" s="107"/>
      <c r="AL462" s="107"/>
      <c r="AM462" s="107"/>
      <c r="AN462" s="107"/>
      <c r="AO462" s="107"/>
      <c r="AP462" s="107"/>
      <c r="AQ462" s="107"/>
      <c r="AR462" s="107"/>
      <c r="AS462" s="107"/>
      <c r="AT462" s="107"/>
      <c r="AU462" s="107"/>
      <c r="AV462" s="107"/>
      <c r="AW462" s="107"/>
      <c r="AX462" s="108"/>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D462" s="107"/>
      <c r="EE462" s="107"/>
      <c r="EF462" s="107"/>
      <c r="EG462" s="107"/>
      <c r="EH462" s="107"/>
      <c r="EI462" s="107"/>
      <c r="EJ462" s="107"/>
      <c r="EK462" s="107"/>
      <c r="EL462" s="107"/>
      <c r="EM462" s="107"/>
      <c r="EN462" s="107"/>
      <c r="EO462" s="107"/>
    </row>
    <row r="463" spans="1:145" x14ac:dyDescent="0.25">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569"/>
      <c r="AE463" s="569"/>
      <c r="AF463" s="569"/>
      <c r="AG463" s="569"/>
      <c r="AH463" s="569"/>
      <c r="AI463" s="107"/>
      <c r="AJ463" s="107"/>
      <c r="AK463" s="107"/>
      <c r="AL463" s="107"/>
      <c r="AM463" s="107"/>
      <c r="AN463" s="107"/>
      <c r="AO463" s="107"/>
      <c r="AP463" s="107"/>
      <c r="AQ463" s="107"/>
      <c r="AR463" s="107"/>
      <c r="AS463" s="107"/>
      <c r="AT463" s="107"/>
      <c r="AU463" s="107"/>
      <c r="AV463" s="107"/>
      <c r="AW463" s="107"/>
      <c r="AX463" s="108"/>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D463" s="107"/>
      <c r="EE463" s="107"/>
      <c r="EF463" s="107"/>
      <c r="EG463" s="107"/>
      <c r="EH463" s="107"/>
      <c r="EI463" s="107"/>
      <c r="EJ463" s="107"/>
      <c r="EK463" s="107"/>
      <c r="EL463" s="107"/>
      <c r="EM463" s="107"/>
      <c r="EN463" s="107"/>
      <c r="EO463" s="107"/>
    </row>
    <row r="464" spans="1:145" x14ac:dyDescent="0.25">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569"/>
      <c r="AE464" s="569"/>
      <c r="AF464" s="569"/>
      <c r="AG464" s="569"/>
      <c r="AH464" s="569"/>
      <c r="AI464" s="107"/>
      <c r="AJ464" s="107"/>
      <c r="AK464" s="107"/>
      <c r="AL464" s="107"/>
      <c r="AM464" s="107"/>
      <c r="AN464" s="107"/>
      <c r="AO464" s="107"/>
      <c r="AP464" s="107"/>
      <c r="AQ464" s="107"/>
      <c r="AR464" s="107"/>
      <c r="AS464" s="107"/>
      <c r="AT464" s="107"/>
      <c r="AU464" s="107"/>
      <c r="AV464" s="107"/>
      <c r="AW464" s="107"/>
      <c r="AX464" s="108"/>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D464" s="107"/>
      <c r="EE464" s="107"/>
      <c r="EF464" s="107"/>
      <c r="EG464" s="107"/>
      <c r="EH464" s="107"/>
      <c r="EI464" s="107"/>
      <c r="EJ464" s="107"/>
      <c r="EK464" s="107"/>
      <c r="EL464" s="107"/>
      <c r="EM464" s="107"/>
      <c r="EN464" s="107"/>
      <c r="EO464" s="107"/>
    </row>
    <row r="465" spans="1:145" x14ac:dyDescent="0.2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569"/>
      <c r="AE465" s="569"/>
      <c r="AF465" s="569"/>
      <c r="AG465" s="569"/>
      <c r="AH465" s="569"/>
      <c r="AI465" s="107"/>
      <c r="AJ465" s="107"/>
      <c r="AK465" s="107"/>
      <c r="AL465" s="107"/>
      <c r="AM465" s="107"/>
      <c r="AN465" s="107"/>
      <c r="AO465" s="107"/>
      <c r="AP465" s="107"/>
      <c r="AQ465" s="107"/>
      <c r="AR465" s="107"/>
      <c r="AS465" s="107"/>
      <c r="AT465" s="107"/>
      <c r="AU465" s="107"/>
      <c r="AV465" s="107"/>
      <c r="AW465" s="107"/>
      <c r="AX465" s="108"/>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D465" s="107"/>
      <c r="EE465" s="107"/>
      <c r="EF465" s="107"/>
      <c r="EG465" s="107"/>
      <c r="EH465" s="107"/>
      <c r="EI465" s="107"/>
      <c r="EJ465" s="107"/>
      <c r="EK465" s="107"/>
      <c r="EL465" s="107"/>
      <c r="EM465" s="107"/>
      <c r="EN465" s="107"/>
      <c r="EO465" s="107"/>
    </row>
    <row r="466" spans="1:145" x14ac:dyDescent="0.25">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569"/>
      <c r="AE466" s="569"/>
      <c r="AF466" s="569"/>
      <c r="AG466" s="569"/>
      <c r="AH466" s="569"/>
      <c r="AI466" s="107"/>
      <c r="AJ466" s="107"/>
      <c r="AK466" s="107"/>
      <c r="AL466" s="107"/>
      <c r="AM466" s="107"/>
      <c r="AN466" s="107"/>
      <c r="AO466" s="107"/>
      <c r="AP466" s="107"/>
      <c r="AQ466" s="107"/>
      <c r="AR466" s="107"/>
      <c r="AS466" s="107"/>
      <c r="AT466" s="107"/>
      <c r="AU466" s="107"/>
      <c r="AV466" s="107"/>
      <c r="AW466" s="107"/>
      <c r="AX466" s="108"/>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D466" s="107"/>
      <c r="EE466" s="107"/>
      <c r="EF466" s="107"/>
      <c r="EG466" s="107"/>
      <c r="EH466" s="107"/>
      <c r="EI466" s="107"/>
      <c r="EJ466" s="107"/>
      <c r="EK466" s="107"/>
      <c r="EL466" s="107"/>
      <c r="EM466" s="107"/>
      <c r="EN466" s="107"/>
      <c r="EO466" s="107"/>
    </row>
    <row r="467" spans="1:145" x14ac:dyDescent="0.25">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569"/>
      <c r="AE467" s="569"/>
      <c r="AF467" s="569"/>
      <c r="AG467" s="569"/>
      <c r="AH467" s="569"/>
      <c r="AI467" s="107"/>
      <c r="AJ467" s="107"/>
      <c r="AK467" s="107"/>
      <c r="AL467" s="107"/>
      <c r="AM467" s="107"/>
      <c r="AN467" s="107"/>
      <c r="AO467" s="107"/>
      <c r="AP467" s="107"/>
      <c r="AQ467" s="107"/>
      <c r="AR467" s="107"/>
      <c r="AS467" s="107"/>
      <c r="AT467" s="107"/>
      <c r="AU467" s="107"/>
      <c r="AV467" s="107"/>
      <c r="AW467" s="107"/>
      <c r="AX467" s="108"/>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D467" s="107"/>
      <c r="EE467" s="107"/>
      <c r="EF467" s="107"/>
      <c r="EG467" s="107"/>
      <c r="EH467" s="107"/>
      <c r="EI467" s="107"/>
      <c r="EJ467" s="107"/>
      <c r="EK467" s="107"/>
      <c r="EL467" s="107"/>
      <c r="EM467" s="107"/>
      <c r="EN467" s="107"/>
      <c r="EO467" s="107"/>
    </row>
    <row r="468" spans="1:145" x14ac:dyDescent="0.25">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569"/>
      <c r="AE468" s="569"/>
      <c r="AF468" s="569"/>
      <c r="AG468" s="569"/>
      <c r="AH468" s="569"/>
      <c r="AI468" s="107"/>
      <c r="AJ468" s="107"/>
      <c r="AK468" s="107"/>
      <c r="AL468" s="107"/>
      <c r="AM468" s="107"/>
      <c r="AN468" s="107"/>
      <c r="AO468" s="107"/>
      <c r="AP468" s="107"/>
      <c r="AQ468" s="107"/>
      <c r="AR468" s="107"/>
      <c r="AS468" s="107"/>
      <c r="AT468" s="107"/>
      <c r="AU468" s="107"/>
      <c r="AV468" s="107"/>
      <c r="AW468" s="107"/>
      <c r="AX468" s="108"/>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D468" s="107"/>
      <c r="EE468" s="107"/>
      <c r="EF468" s="107"/>
      <c r="EG468" s="107"/>
      <c r="EH468" s="107"/>
      <c r="EI468" s="107"/>
      <c r="EJ468" s="107"/>
      <c r="EK468" s="107"/>
      <c r="EL468" s="107"/>
      <c r="EM468" s="107"/>
      <c r="EN468" s="107"/>
      <c r="EO468" s="107"/>
    </row>
    <row r="469" spans="1:145" x14ac:dyDescent="0.25">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569"/>
      <c r="AE469" s="569"/>
      <c r="AF469" s="569"/>
      <c r="AG469" s="569"/>
      <c r="AH469" s="569"/>
      <c r="AI469" s="107"/>
      <c r="AJ469" s="107"/>
      <c r="AK469" s="107"/>
      <c r="AL469" s="107"/>
      <c r="AM469" s="107"/>
      <c r="AN469" s="107"/>
      <c r="AO469" s="107"/>
      <c r="AP469" s="107"/>
      <c r="AQ469" s="107"/>
      <c r="AR469" s="107"/>
      <c r="AS469" s="107"/>
      <c r="AT469" s="107"/>
      <c r="AU469" s="107"/>
      <c r="AV469" s="107"/>
      <c r="AW469" s="107"/>
      <c r="AX469" s="108"/>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D469" s="107"/>
      <c r="EE469" s="107"/>
      <c r="EF469" s="107"/>
      <c r="EG469" s="107"/>
      <c r="EH469" s="107"/>
      <c r="EI469" s="107"/>
      <c r="EJ469" s="107"/>
      <c r="EK469" s="107"/>
      <c r="EL469" s="107"/>
      <c r="EM469" s="107"/>
      <c r="EN469" s="107"/>
      <c r="EO469" s="107"/>
    </row>
    <row r="470" spans="1:145" x14ac:dyDescent="0.25">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569"/>
      <c r="AE470" s="569"/>
      <c r="AF470" s="569"/>
      <c r="AG470" s="569"/>
      <c r="AH470" s="569"/>
      <c r="AI470" s="107"/>
      <c r="AJ470" s="107"/>
      <c r="AK470" s="107"/>
      <c r="AL470" s="107"/>
      <c r="AM470" s="107"/>
      <c r="AN470" s="107"/>
      <c r="AO470" s="107"/>
      <c r="AP470" s="107"/>
      <c r="AQ470" s="107"/>
      <c r="AR470" s="107"/>
      <c r="AS470" s="107"/>
      <c r="AT470" s="107"/>
      <c r="AU470" s="107"/>
      <c r="AV470" s="107"/>
      <c r="AW470" s="107"/>
      <c r="AX470" s="108"/>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D470" s="107"/>
      <c r="EE470" s="107"/>
      <c r="EF470" s="107"/>
      <c r="EG470" s="107"/>
      <c r="EH470" s="107"/>
      <c r="EI470" s="107"/>
      <c r="EJ470" s="107"/>
      <c r="EK470" s="107"/>
      <c r="EL470" s="107"/>
      <c r="EM470" s="107"/>
      <c r="EN470" s="107"/>
      <c r="EO470" s="107"/>
    </row>
    <row r="471" spans="1:145" x14ac:dyDescent="0.25">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569"/>
      <c r="AE471" s="569"/>
      <c r="AF471" s="569"/>
      <c r="AG471" s="569"/>
      <c r="AH471" s="569"/>
      <c r="AI471" s="107"/>
      <c r="AJ471" s="107"/>
      <c r="AK471" s="107"/>
      <c r="AL471" s="107"/>
      <c r="AM471" s="107"/>
      <c r="AN471" s="107"/>
      <c r="AO471" s="107"/>
      <c r="AP471" s="107"/>
      <c r="AQ471" s="107"/>
      <c r="AR471" s="107"/>
      <c r="AS471" s="107"/>
      <c r="AT471" s="107"/>
      <c r="AU471" s="107"/>
      <c r="AV471" s="107"/>
      <c r="AW471" s="107"/>
      <c r="AX471" s="108"/>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D471" s="107"/>
      <c r="EE471" s="107"/>
      <c r="EF471" s="107"/>
      <c r="EG471" s="107"/>
      <c r="EH471" s="107"/>
      <c r="EI471" s="107"/>
      <c r="EJ471" s="107"/>
      <c r="EK471" s="107"/>
      <c r="EL471" s="107"/>
      <c r="EM471" s="107"/>
      <c r="EN471" s="107"/>
      <c r="EO471" s="107"/>
    </row>
    <row r="472" spans="1:145" x14ac:dyDescent="0.25">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569"/>
      <c r="AE472" s="569"/>
      <c r="AF472" s="569"/>
      <c r="AG472" s="569"/>
      <c r="AH472" s="569"/>
      <c r="AI472" s="107"/>
      <c r="AJ472" s="107"/>
      <c r="AK472" s="107"/>
      <c r="AL472" s="107"/>
      <c r="AM472" s="107"/>
      <c r="AN472" s="107"/>
      <c r="AO472" s="107"/>
      <c r="AP472" s="107"/>
      <c r="AQ472" s="107"/>
      <c r="AR472" s="107"/>
      <c r="AS472" s="107"/>
      <c r="AT472" s="107"/>
      <c r="AU472" s="107"/>
      <c r="AV472" s="107"/>
      <c r="AW472" s="107"/>
      <c r="AX472" s="108"/>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D472" s="107"/>
      <c r="EE472" s="107"/>
      <c r="EF472" s="107"/>
      <c r="EG472" s="107"/>
      <c r="EH472" s="107"/>
      <c r="EI472" s="107"/>
      <c r="EJ472" s="107"/>
      <c r="EK472" s="107"/>
      <c r="EL472" s="107"/>
      <c r="EM472" s="107"/>
      <c r="EN472" s="107"/>
      <c r="EO472" s="107"/>
    </row>
    <row r="473" spans="1:145" x14ac:dyDescent="0.25">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569"/>
      <c r="AE473" s="569"/>
      <c r="AF473" s="569"/>
      <c r="AG473" s="569"/>
      <c r="AH473" s="569"/>
      <c r="AI473" s="107"/>
      <c r="AJ473" s="107"/>
      <c r="AK473" s="107"/>
      <c r="AL473" s="107"/>
      <c r="AM473" s="107"/>
      <c r="AN473" s="107"/>
      <c r="AO473" s="107"/>
      <c r="AP473" s="107"/>
      <c r="AQ473" s="107"/>
      <c r="AR473" s="107"/>
      <c r="AS473" s="107"/>
      <c r="AT473" s="107"/>
      <c r="AU473" s="107"/>
      <c r="AV473" s="107"/>
      <c r="AW473" s="107"/>
      <c r="AX473" s="108"/>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D473" s="107"/>
      <c r="EE473" s="107"/>
      <c r="EF473" s="107"/>
      <c r="EG473" s="107"/>
      <c r="EH473" s="107"/>
      <c r="EI473" s="107"/>
      <c r="EJ473" s="107"/>
      <c r="EK473" s="107"/>
      <c r="EL473" s="107"/>
      <c r="EM473" s="107"/>
      <c r="EN473" s="107"/>
      <c r="EO473" s="107"/>
    </row>
    <row r="474" spans="1:145" x14ac:dyDescent="0.25">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569"/>
      <c r="AE474" s="569"/>
      <c r="AF474" s="569"/>
      <c r="AG474" s="569"/>
      <c r="AH474" s="569"/>
      <c r="AI474" s="107"/>
      <c r="AJ474" s="107"/>
      <c r="AK474" s="107"/>
      <c r="AL474" s="107"/>
      <c r="AM474" s="107"/>
      <c r="AN474" s="107"/>
      <c r="AO474" s="107"/>
      <c r="AP474" s="107"/>
      <c r="AQ474" s="107"/>
      <c r="AR474" s="107"/>
      <c r="AS474" s="107"/>
      <c r="AT474" s="107"/>
      <c r="AU474" s="107"/>
      <c r="AV474" s="107"/>
      <c r="AW474" s="107"/>
      <c r="AX474" s="108"/>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D474" s="107"/>
      <c r="EE474" s="107"/>
      <c r="EF474" s="107"/>
      <c r="EG474" s="107"/>
      <c r="EH474" s="107"/>
      <c r="EI474" s="107"/>
      <c r="EJ474" s="107"/>
      <c r="EK474" s="107"/>
      <c r="EL474" s="107"/>
      <c r="EM474" s="107"/>
      <c r="EN474" s="107"/>
      <c r="EO474" s="107"/>
    </row>
    <row r="475" spans="1:145" x14ac:dyDescent="0.2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569"/>
      <c r="AE475" s="569"/>
      <c r="AF475" s="569"/>
      <c r="AG475" s="569"/>
      <c r="AH475" s="569"/>
      <c r="AI475" s="107"/>
      <c r="AJ475" s="107"/>
      <c r="AK475" s="107"/>
      <c r="AL475" s="107"/>
      <c r="AM475" s="107"/>
      <c r="AN475" s="107"/>
      <c r="AO475" s="107"/>
      <c r="AP475" s="107"/>
      <c r="AQ475" s="107"/>
      <c r="AR475" s="107"/>
      <c r="AS475" s="107"/>
      <c r="AT475" s="107"/>
      <c r="AU475" s="107"/>
      <c r="AV475" s="107"/>
      <c r="AW475" s="107"/>
      <c r="AX475" s="108"/>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c r="EG475" s="107"/>
      <c r="EH475" s="107"/>
      <c r="EI475" s="107"/>
      <c r="EJ475" s="107"/>
      <c r="EK475" s="107"/>
      <c r="EL475" s="107"/>
      <c r="EM475" s="107"/>
      <c r="EN475" s="107"/>
      <c r="EO475" s="107"/>
    </row>
    <row r="476" spans="1:145" x14ac:dyDescent="0.25">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569"/>
      <c r="AE476" s="569"/>
      <c r="AF476" s="569"/>
      <c r="AG476" s="569"/>
      <c r="AH476" s="569"/>
      <c r="AI476" s="107"/>
      <c r="AJ476" s="107"/>
      <c r="AK476" s="107"/>
      <c r="AL476" s="107"/>
      <c r="AM476" s="107"/>
      <c r="AN476" s="107"/>
      <c r="AO476" s="107"/>
      <c r="AP476" s="107"/>
      <c r="AQ476" s="107"/>
      <c r="AR476" s="107"/>
      <c r="AS476" s="107"/>
      <c r="AT476" s="107"/>
      <c r="AU476" s="107"/>
      <c r="AV476" s="107"/>
      <c r="AW476" s="107"/>
      <c r="AX476" s="108"/>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D476" s="107"/>
      <c r="EE476" s="107"/>
      <c r="EF476" s="107"/>
      <c r="EG476" s="107"/>
      <c r="EH476" s="107"/>
      <c r="EI476" s="107"/>
      <c r="EJ476" s="107"/>
      <c r="EK476" s="107"/>
      <c r="EL476" s="107"/>
      <c r="EM476" s="107"/>
      <c r="EN476" s="107"/>
      <c r="EO476" s="107"/>
    </row>
    <row r="477" spans="1:145" x14ac:dyDescent="0.25">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569"/>
      <c r="AE477" s="569"/>
      <c r="AF477" s="569"/>
      <c r="AG477" s="569"/>
      <c r="AH477" s="569"/>
      <c r="AI477" s="107"/>
      <c r="AJ477" s="107"/>
      <c r="AK477" s="107"/>
      <c r="AL477" s="107"/>
      <c r="AM477" s="107"/>
      <c r="AN477" s="107"/>
      <c r="AO477" s="107"/>
      <c r="AP477" s="107"/>
      <c r="AQ477" s="107"/>
      <c r="AR477" s="107"/>
      <c r="AS477" s="107"/>
      <c r="AT477" s="107"/>
      <c r="AU477" s="107"/>
      <c r="AV477" s="107"/>
      <c r="AW477" s="107"/>
      <c r="AX477" s="108"/>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D477" s="107"/>
      <c r="EE477" s="107"/>
      <c r="EF477" s="107"/>
      <c r="EG477" s="107"/>
      <c r="EH477" s="107"/>
      <c r="EI477" s="107"/>
      <c r="EJ477" s="107"/>
      <c r="EK477" s="107"/>
      <c r="EL477" s="107"/>
      <c r="EM477" s="107"/>
      <c r="EN477" s="107"/>
      <c r="EO477" s="107"/>
    </row>
    <row r="478" spans="1:145" x14ac:dyDescent="0.25">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569"/>
      <c r="AE478" s="569"/>
      <c r="AF478" s="569"/>
      <c r="AG478" s="569"/>
      <c r="AH478" s="569"/>
      <c r="AI478" s="107"/>
      <c r="AJ478" s="107"/>
      <c r="AK478" s="107"/>
      <c r="AL478" s="107"/>
      <c r="AM478" s="107"/>
      <c r="AN478" s="107"/>
      <c r="AO478" s="107"/>
      <c r="AP478" s="107"/>
      <c r="AQ478" s="107"/>
      <c r="AR478" s="107"/>
      <c r="AS478" s="107"/>
      <c r="AT478" s="107"/>
      <c r="AU478" s="107"/>
      <c r="AV478" s="107"/>
      <c r="AW478" s="107"/>
      <c r="AX478" s="108"/>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D478" s="107"/>
      <c r="EE478" s="107"/>
      <c r="EF478" s="107"/>
      <c r="EG478" s="107"/>
      <c r="EH478" s="107"/>
      <c r="EI478" s="107"/>
      <c r="EJ478" s="107"/>
      <c r="EK478" s="107"/>
      <c r="EL478" s="107"/>
      <c r="EM478" s="107"/>
      <c r="EN478" s="107"/>
      <c r="EO478" s="107"/>
    </row>
    <row r="479" spans="1:145" x14ac:dyDescent="0.25">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569"/>
      <c r="AE479" s="569"/>
      <c r="AF479" s="569"/>
      <c r="AG479" s="569"/>
      <c r="AH479" s="569"/>
      <c r="AI479" s="107"/>
      <c r="AJ479" s="107"/>
      <c r="AK479" s="107"/>
      <c r="AL479" s="107"/>
      <c r="AM479" s="107"/>
      <c r="AN479" s="107"/>
      <c r="AO479" s="107"/>
      <c r="AP479" s="107"/>
      <c r="AQ479" s="107"/>
      <c r="AR479" s="107"/>
      <c r="AS479" s="107"/>
      <c r="AT479" s="107"/>
      <c r="AU479" s="107"/>
      <c r="AV479" s="107"/>
      <c r="AW479" s="107"/>
      <c r="AX479" s="108"/>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D479" s="107"/>
      <c r="EE479" s="107"/>
      <c r="EF479" s="107"/>
      <c r="EG479" s="107"/>
      <c r="EH479" s="107"/>
      <c r="EI479" s="107"/>
      <c r="EJ479" s="107"/>
      <c r="EK479" s="107"/>
      <c r="EL479" s="107"/>
      <c r="EM479" s="107"/>
      <c r="EN479" s="107"/>
      <c r="EO479" s="107"/>
    </row>
    <row r="480" spans="1:145" x14ac:dyDescent="0.25">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569"/>
      <c r="AE480" s="569"/>
      <c r="AF480" s="569"/>
      <c r="AG480" s="569"/>
      <c r="AH480" s="569"/>
      <c r="AI480" s="107"/>
      <c r="AJ480" s="107"/>
      <c r="AK480" s="107"/>
      <c r="AL480" s="107"/>
      <c r="AM480" s="107"/>
      <c r="AN480" s="107"/>
      <c r="AO480" s="107"/>
      <c r="AP480" s="107"/>
      <c r="AQ480" s="107"/>
      <c r="AR480" s="107"/>
      <c r="AS480" s="107"/>
      <c r="AT480" s="107"/>
      <c r="AU480" s="107"/>
      <c r="AV480" s="107"/>
      <c r="AW480" s="107"/>
      <c r="AX480" s="108"/>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D480" s="107"/>
      <c r="EE480" s="107"/>
      <c r="EF480" s="107"/>
      <c r="EG480" s="107"/>
      <c r="EH480" s="107"/>
      <c r="EI480" s="107"/>
      <c r="EJ480" s="107"/>
      <c r="EK480" s="107"/>
      <c r="EL480" s="107"/>
      <c r="EM480" s="107"/>
      <c r="EN480" s="107"/>
      <c r="EO480" s="107"/>
    </row>
    <row r="481" spans="1:145" x14ac:dyDescent="0.25">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569"/>
      <c r="AE481" s="569"/>
      <c r="AF481" s="569"/>
      <c r="AG481" s="569"/>
      <c r="AH481" s="569"/>
      <c r="AI481" s="107"/>
      <c r="AJ481" s="107"/>
      <c r="AK481" s="107"/>
      <c r="AL481" s="107"/>
      <c r="AM481" s="107"/>
      <c r="AN481" s="107"/>
      <c r="AO481" s="107"/>
      <c r="AP481" s="107"/>
      <c r="AQ481" s="107"/>
      <c r="AR481" s="107"/>
      <c r="AS481" s="107"/>
      <c r="AT481" s="107"/>
      <c r="AU481" s="107"/>
      <c r="AV481" s="107"/>
      <c r="AW481" s="107"/>
      <c r="AX481" s="108"/>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D481" s="107"/>
      <c r="EE481" s="107"/>
      <c r="EF481" s="107"/>
      <c r="EG481" s="107"/>
      <c r="EH481" s="107"/>
      <c r="EI481" s="107"/>
      <c r="EJ481" s="107"/>
      <c r="EK481" s="107"/>
      <c r="EL481" s="107"/>
      <c r="EM481" s="107"/>
      <c r="EN481" s="107"/>
      <c r="EO481" s="107"/>
    </row>
    <row r="482" spans="1:145" x14ac:dyDescent="0.25">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569"/>
      <c r="AE482" s="569"/>
      <c r="AF482" s="569"/>
      <c r="AG482" s="569"/>
      <c r="AH482" s="569"/>
      <c r="AI482" s="107"/>
      <c r="AJ482" s="107"/>
      <c r="AK482" s="107"/>
      <c r="AL482" s="107"/>
      <c r="AM482" s="107"/>
      <c r="AN482" s="107"/>
      <c r="AO482" s="107"/>
      <c r="AP482" s="107"/>
      <c r="AQ482" s="107"/>
      <c r="AR482" s="107"/>
      <c r="AS482" s="107"/>
      <c r="AT482" s="107"/>
      <c r="AU482" s="107"/>
      <c r="AV482" s="107"/>
      <c r="AW482" s="107"/>
      <c r="AX482" s="108"/>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D482" s="107"/>
      <c r="EE482" s="107"/>
      <c r="EF482" s="107"/>
      <c r="EG482" s="107"/>
      <c r="EH482" s="107"/>
      <c r="EI482" s="107"/>
      <c r="EJ482" s="107"/>
      <c r="EK482" s="107"/>
      <c r="EL482" s="107"/>
      <c r="EM482" s="107"/>
      <c r="EN482" s="107"/>
      <c r="EO482" s="107"/>
    </row>
    <row r="483" spans="1:145" x14ac:dyDescent="0.25">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569"/>
      <c r="AE483" s="569"/>
      <c r="AF483" s="569"/>
      <c r="AG483" s="569"/>
      <c r="AH483" s="569"/>
      <c r="AI483" s="107"/>
      <c r="AJ483" s="107"/>
      <c r="AK483" s="107"/>
      <c r="AL483" s="107"/>
      <c r="AM483" s="107"/>
      <c r="AN483" s="107"/>
      <c r="AO483" s="107"/>
      <c r="AP483" s="107"/>
      <c r="AQ483" s="107"/>
      <c r="AR483" s="107"/>
      <c r="AS483" s="107"/>
      <c r="AT483" s="107"/>
      <c r="AU483" s="107"/>
      <c r="AV483" s="107"/>
      <c r="AW483" s="107"/>
      <c r="AX483" s="108"/>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D483" s="107"/>
      <c r="EE483" s="107"/>
      <c r="EF483" s="107"/>
      <c r="EG483" s="107"/>
      <c r="EH483" s="107"/>
      <c r="EI483" s="107"/>
      <c r="EJ483" s="107"/>
      <c r="EK483" s="107"/>
      <c r="EL483" s="107"/>
      <c r="EM483" s="107"/>
      <c r="EN483" s="107"/>
      <c r="EO483" s="107"/>
    </row>
    <row r="484" spans="1:145" x14ac:dyDescent="0.25">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569"/>
      <c r="AE484" s="569"/>
      <c r="AF484" s="569"/>
      <c r="AG484" s="569"/>
      <c r="AH484" s="569"/>
      <c r="AI484" s="107"/>
      <c r="AJ484" s="107"/>
      <c r="AK484" s="107"/>
      <c r="AL484" s="107"/>
      <c r="AM484" s="107"/>
      <c r="AN484" s="107"/>
      <c r="AO484" s="107"/>
      <c r="AP484" s="107"/>
      <c r="AQ484" s="107"/>
      <c r="AR484" s="107"/>
      <c r="AS484" s="107"/>
      <c r="AT484" s="107"/>
      <c r="AU484" s="107"/>
      <c r="AV484" s="107"/>
      <c r="AW484" s="107"/>
      <c r="AX484" s="108"/>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D484" s="107"/>
      <c r="EE484" s="107"/>
      <c r="EF484" s="107"/>
      <c r="EG484" s="107"/>
      <c r="EH484" s="107"/>
      <c r="EI484" s="107"/>
      <c r="EJ484" s="107"/>
      <c r="EK484" s="107"/>
      <c r="EL484" s="107"/>
      <c r="EM484" s="107"/>
      <c r="EN484" s="107"/>
      <c r="EO484" s="107"/>
    </row>
    <row r="485" spans="1:145" x14ac:dyDescent="0.2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569"/>
      <c r="AE485" s="569"/>
      <c r="AF485" s="569"/>
      <c r="AG485" s="569"/>
      <c r="AH485" s="569"/>
      <c r="AI485" s="107"/>
      <c r="AJ485" s="107"/>
      <c r="AK485" s="107"/>
      <c r="AL485" s="107"/>
      <c r="AM485" s="107"/>
      <c r="AN485" s="107"/>
      <c r="AO485" s="107"/>
      <c r="AP485" s="107"/>
      <c r="AQ485" s="107"/>
      <c r="AR485" s="107"/>
      <c r="AS485" s="107"/>
      <c r="AT485" s="107"/>
      <c r="AU485" s="107"/>
      <c r="AV485" s="107"/>
      <c r="AW485" s="107"/>
      <c r="AX485" s="108"/>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c r="EG485" s="107"/>
      <c r="EH485" s="107"/>
      <c r="EI485" s="107"/>
      <c r="EJ485" s="107"/>
      <c r="EK485" s="107"/>
      <c r="EL485" s="107"/>
      <c r="EM485" s="107"/>
      <c r="EN485" s="107"/>
      <c r="EO485" s="107"/>
    </row>
    <row r="486" spans="1:145" x14ac:dyDescent="0.25">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569"/>
      <c r="AE486" s="569"/>
      <c r="AF486" s="569"/>
      <c r="AG486" s="569"/>
      <c r="AH486" s="569"/>
      <c r="AI486" s="107"/>
      <c r="AJ486" s="107"/>
      <c r="AK486" s="107"/>
      <c r="AL486" s="107"/>
      <c r="AM486" s="107"/>
      <c r="AN486" s="107"/>
      <c r="AO486" s="107"/>
      <c r="AP486" s="107"/>
      <c r="AQ486" s="107"/>
      <c r="AR486" s="107"/>
      <c r="AS486" s="107"/>
      <c r="AT486" s="107"/>
      <c r="AU486" s="107"/>
      <c r="AV486" s="107"/>
      <c r="AW486" s="107"/>
      <c r="AX486" s="108"/>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D486" s="107"/>
      <c r="EE486" s="107"/>
      <c r="EF486" s="107"/>
      <c r="EG486" s="107"/>
      <c r="EH486" s="107"/>
      <c r="EI486" s="107"/>
      <c r="EJ486" s="107"/>
      <c r="EK486" s="107"/>
      <c r="EL486" s="107"/>
      <c r="EM486" s="107"/>
      <c r="EN486" s="107"/>
      <c r="EO486" s="107"/>
    </row>
    <row r="487" spans="1:145" x14ac:dyDescent="0.25">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569"/>
      <c r="AE487" s="569"/>
      <c r="AF487" s="569"/>
      <c r="AG487" s="569"/>
      <c r="AH487" s="569"/>
      <c r="AI487" s="107"/>
      <c r="AJ487" s="107"/>
      <c r="AK487" s="107"/>
      <c r="AL487" s="107"/>
      <c r="AM487" s="107"/>
      <c r="AN487" s="107"/>
      <c r="AO487" s="107"/>
      <c r="AP487" s="107"/>
      <c r="AQ487" s="107"/>
      <c r="AR487" s="107"/>
      <c r="AS487" s="107"/>
      <c r="AT487" s="107"/>
      <c r="AU487" s="107"/>
      <c r="AV487" s="107"/>
      <c r="AW487" s="107"/>
      <c r="AX487" s="108"/>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D487" s="107"/>
      <c r="EE487" s="107"/>
      <c r="EF487" s="107"/>
      <c r="EG487" s="107"/>
      <c r="EH487" s="107"/>
      <c r="EI487" s="107"/>
      <c r="EJ487" s="107"/>
      <c r="EK487" s="107"/>
      <c r="EL487" s="107"/>
      <c r="EM487" s="107"/>
      <c r="EN487" s="107"/>
      <c r="EO487" s="107"/>
    </row>
    <row r="488" spans="1:145" x14ac:dyDescent="0.25">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569"/>
      <c r="AE488" s="569"/>
      <c r="AF488" s="569"/>
      <c r="AG488" s="569"/>
      <c r="AH488" s="569"/>
      <c r="AI488" s="107"/>
      <c r="AJ488" s="107"/>
      <c r="AK488" s="107"/>
      <c r="AL488" s="107"/>
      <c r="AM488" s="107"/>
      <c r="AN488" s="107"/>
      <c r="AO488" s="107"/>
      <c r="AP488" s="107"/>
      <c r="AQ488" s="107"/>
      <c r="AR488" s="107"/>
      <c r="AS488" s="107"/>
      <c r="AT488" s="107"/>
      <c r="AU488" s="107"/>
      <c r="AV488" s="107"/>
      <c r="AW488" s="107"/>
      <c r="AX488" s="108"/>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D488" s="107"/>
      <c r="EE488" s="107"/>
      <c r="EF488" s="107"/>
      <c r="EG488" s="107"/>
      <c r="EH488" s="107"/>
      <c r="EI488" s="107"/>
      <c r="EJ488" s="107"/>
      <c r="EK488" s="107"/>
      <c r="EL488" s="107"/>
      <c r="EM488" s="107"/>
      <c r="EN488" s="107"/>
      <c r="EO488" s="107"/>
    </row>
    <row r="489" spans="1:145" x14ac:dyDescent="0.25">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569"/>
      <c r="AE489" s="569"/>
      <c r="AF489" s="569"/>
      <c r="AG489" s="569"/>
      <c r="AH489" s="569"/>
      <c r="AI489" s="107"/>
      <c r="AJ489" s="107"/>
      <c r="AK489" s="107"/>
      <c r="AL489" s="107"/>
      <c r="AM489" s="107"/>
      <c r="AN489" s="107"/>
      <c r="AO489" s="107"/>
      <c r="AP489" s="107"/>
      <c r="AQ489" s="107"/>
      <c r="AR489" s="107"/>
      <c r="AS489" s="107"/>
      <c r="AT489" s="107"/>
      <c r="AU489" s="107"/>
      <c r="AV489" s="107"/>
      <c r="AW489" s="107"/>
      <c r="AX489" s="108"/>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D489" s="107"/>
      <c r="EE489" s="107"/>
      <c r="EF489" s="107"/>
      <c r="EG489" s="107"/>
      <c r="EH489" s="107"/>
      <c r="EI489" s="107"/>
      <c r="EJ489" s="107"/>
      <c r="EK489" s="107"/>
      <c r="EL489" s="107"/>
      <c r="EM489" s="107"/>
      <c r="EN489" s="107"/>
      <c r="EO489" s="107"/>
    </row>
    <row r="490" spans="1:145" x14ac:dyDescent="0.25">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569"/>
      <c r="AE490" s="569"/>
      <c r="AF490" s="569"/>
      <c r="AG490" s="569"/>
      <c r="AH490" s="569"/>
      <c r="AI490" s="107"/>
      <c r="AJ490" s="107"/>
      <c r="AK490" s="107"/>
      <c r="AL490" s="107"/>
      <c r="AM490" s="107"/>
      <c r="AN490" s="107"/>
      <c r="AO490" s="107"/>
      <c r="AP490" s="107"/>
      <c r="AQ490" s="107"/>
      <c r="AR490" s="107"/>
      <c r="AS490" s="107"/>
      <c r="AT490" s="107"/>
      <c r="AU490" s="107"/>
      <c r="AV490" s="107"/>
      <c r="AW490" s="107"/>
      <c r="AX490" s="108"/>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D490" s="107"/>
      <c r="EE490" s="107"/>
      <c r="EF490" s="107"/>
      <c r="EG490" s="107"/>
      <c r="EH490" s="107"/>
      <c r="EI490" s="107"/>
      <c r="EJ490" s="107"/>
      <c r="EK490" s="107"/>
      <c r="EL490" s="107"/>
      <c r="EM490" s="107"/>
      <c r="EN490" s="107"/>
      <c r="EO490" s="107"/>
    </row>
    <row r="491" spans="1:145" x14ac:dyDescent="0.25">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569"/>
      <c r="AE491" s="569"/>
      <c r="AF491" s="569"/>
      <c r="AG491" s="569"/>
      <c r="AH491" s="569"/>
      <c r="AI491" s="107"/>
      <c r="AJ491" s="107"/>
      <c r="AK491" s="107"/>
      <c r="AL491" s="107"/>
      <c r="AM491" s="107"/>
      <c r="AN491" s="107"/>
      <c r="AO491" s="107"/>
      <c r="AP491" s="107"/>
      <c r="AQ491" s="107"/>
      <c r="AR491" s="107"/>
      <c r="AS491" s="107"/>
      <c r="AT491" s="107"/>
      <c r="AU491" s="107"/>
      <c r="AV491" s="107"/>
      <c r="AW491" s="107"/>
      <c r="AX491" s="108"/>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D491" s="107"/>
      <c r="EE491" s="107"/>
      <c r="EF491" s="107"/>
      <c r="EG491" s="107"/>
      <c r="EH491" s="107"/>
      <c r="EI491" s="107"/>
      <c r="EJ491" s="107"/>
      <c r="EK491" s="107"/>
      <c r="EL491" s="107"/>
      <c r="EM491" s="107"/>
      <c r="EN491" s="107"/>
      <c r="EO491" s="107"/>
    </row>
    <row r="492" spans="1:145" x14ac:dyDescent="0.25">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569"/>
      <c r="AE492" s="569"/>
      <c r="AF492" s="569"/>
      <c r="AG492" s="569"/>
      <c r="AH492" s="569"/>
      <c r="AI492" s="107"/>
      <c r="AJ492" s="107"/>
      <c r="AK492" s="107"/>
      <c r="AL492" s="107"/>
      <c r="AM492" s="107"/>
      <c r="AN492" s="107"/>
      <c r="AO492" s="107"/>
      <c r="AP492" s="107"/>
      <c r="AQ492" s="107"/>
      <c r="AR492" s="107"/>
      <c r="AS492" s="107"/>
      <c r="AT492" s="107"/>
      <c r="AU492" s="107"/>
      <c r="AV492" s="107"/>
      <c r="AW492" s="107"/>
      <c r="AX492" s="108"/>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c r="EG492" s="107"/>
      <c r="EH492" s="107"/>
      <c r="EI492" s="107"/>
      <c r="EJ492" s="107"/>
      <c r="EK492" s="107"/>
      <c r="EL492" s="107"/>
      <c r="EM492" s="107"/>
      <c r="EN492" s="107"/>
      <c r="EO492" s="107"/>
    </row>
    <row r="493" spans="1:145" x14ac:dyDescent="0.25">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569"/>
      <c r="AE493" s="569"/>
      <c r="AF493" s="569"/>
      <c r="AG493" s="569"/>
      <c r="AH493" s="569"/>
      <c r="AI493" s="107"/>
      <c r="AJ493" s="107"/>
      <c r="AK493" s="107"/>
      <c r="AL493" s="107"/>
      <c r="AM493" s="107"/>
      <c r="AN493" s="107"/>
      <c r="AO493" s="107"/>
      <c r="AP493" s="107"/>
      <c r="AQ493" s="107"/>
      <c r="AR493" s="107"/>
      <c r="AS493" s="107"/>
      <c r="AT493" s="107"/>
      <c r="AU493" s="107"/>
      <c r="AV493" s="107"/>
      <c r="AW493" s="107"/>
      <c r="AX493" s="108"/>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c r="EG493" s="107"/>
      <c r="EH493" s="107"/>
      <c r="EI493" s="107"/>
      <c r="EJ493" s="107"/>
      <c r="EK493" s="107"/>
      <c r="EL493" s="107"/>
      <c r="EM493" s="107"/>
      <c r="EN493" s="107"/>
      <c r="EO493" s="107"/>
    </row>
    <row r="494" spans="1:145" x14ac:dyDescent="0.25">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569"/>
      <c r="AE494" s="569"/>
      <c r="AF494" s="569"/>
      <c r="AG494" s="569"/>
      <c r="AH494" s="569"/>
      <c r="AI494" s="107"/>
      <c r="AJ494" s="107"/>
      <c r="AK494" s="107"/>
      <c r="AL494" s="107"/>
      <c r="AM494" s="107"/>
      <c r="AN494" s="107"/>
      <c r="AO494" s="107"/>
      <c r="AP494" s="107"/>
      <c r="AQ494" s="107"/>
      <c r="AR494" s="107"/>
      <c r="AS494" s="107"/>
      <c r="AT494" s="107"/>
      <c r="AU494" s="107"/>
      <c r="AV494" s="107"/>
      <c r="AW494" s="107"/>
      <c r="AX494" s="108"/>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c r="EG494" s="107"/>
      <c r="EH494" s="107"/>
      <c r="EI494" s="107"/>
      <c r="EJ494" s="107"/>
      <c r="EK494" s="107"/>
      <c r="EL494" s="107"/>
      <c r="EM494" s="107"/>
      <c r="EN494" s="107"/>
      <c r="EO494" s="107"/>
    </row>
    <row r="495" spans="1:145" x14ac:dyDescent="0.2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569"/>
      <c r="AE495" s="569"/>
      <c r="AF495" s="569"/>
      <c r="AG495" s="569"/>
      <c r="AH495" s="569"/>
      <c r="AI495" s="107"/>
      <c r="AJ495" s="107"/>
      <c r="AK495" s="107"/>
      <c r="AL495" s="107"/>
      <c r="AM495" s="107"/>
      <c r="AN495" s="107"/>
      <c r="AO495" s="107"/>
      <c r="AP495" s="107"/>
      <c r="AQ495" s="107"/>
      <c r="AR495" s="107"/>
      <c r="AS495" s="107"/>
      <c r="AT495" s="107"/>
      <c r="AU495" s="107"/>
      <c r="AV495" s="107"/>
      <c r="AW495" s="107"/>
      <c r="AX495" s="108"/>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c r="EG495" s="107"/>
      <c r="EH495" s="107"/>
      <c r="EI495" s="107"/>
      <c r="EJ495" s="107"/>
      <c r="EK495" s="107"/>
      <c r="EL495" s="107"/>
      <c r="EM495" s="107"/>
      <c r="EN495" s="107"/>
      <c r="EO495" s="107"/>
    </row>
    <row r="496" spans="1:145" x14ac:dyDescent="0.25">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569"/>
      <c r="AE496" s="569"/>
      <c r="AF496" s="569"/>
      <c r="AG496" s="569"/>
      <c r="AH496" s="569"/>
      <c r="AI496" s="107"/>
      <c r="AJ496" s="107"/>
      <c r="AK496" s="107"/>
      <c r="AL496" s="107"/>
      <c r="AM496" s="107"/>
      <c r="AN496" s="107"/>
      <c r="AO496" s="107"/>
      <c r="AP496" s="107"/>
      <c r="AQ496" s="107"/>
      <c r="AR496" s="107"/>
      <c r="AS496" s="107"/>
      <c r="AT496" s="107"/>
      <c r="AU496" s="107"/>
      <c r="AV496" s="107"/>
      <c r="AW496" s="107"/>
      <c r="AX496" s="108"/>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c r="EG496" s="107"/>
      <c r="EH496" s="107"/>
      <c r="EI496" s="107"/>
      <c r="EJ496" s="107"/>
      <c r="EK496" s="107"/>
      <c r="EL496" s="107"/>
      <c r="EM496" s="107"/>
      <c r="EN496" s="107"/>
      <c r="EO496" s="107"/>
    </row>
    <row r="497" spans="1:145" x14ac:dyDescent="0.25">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569"/>
      <c r="AE497" s="569"/>
      <c r="AF497" s="569"/>
      <c r="AG497" s="569"/>
      <c r="AH497" s="569"/>
      <c r="AI497" s="107"/>
      <c r="AJ497" s="107"/>
      <c r="AK497" s="107"/>
      <c r="AL497" s="107"/>
      <c r="AM497" s="107"/>
      <c r="AN497" s="107"/>
      <c r="AO497" s="107"/>
      <c r="AP497" s="107"/>
      <c r="AQ497" s="107"/>
      <c r="AR497" s="107"/>
      <c r="AS497" s="107"/>
      <c r="AT497" s="107"/>
      <c r="AU497" s="107"/>
      <c r="AV497" s="107"/>
      <c r="AW497" s="107"/>
      <c r="AX497" s="108"/>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c r="EG497" s="107"/>
      <c r="EH497" s="107"/>
      <c r="EI497" s="107"/>
      <c r="EJ497" s="107"/>
      <c r="EK497" s="107"/>
      <c r="EL497" s="107"/>
      <c r="EM497" s="107"/>
      <c r="EN497" s="107"/>
      <c r="EO497" s="107"/>
    </row>
    <row r="498" spans="1:145" x14ac:dyDescent="0.25">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569"/>
      <c r="AE498" s="569"/>
      <c r="AF498" s="569"/>
      <c r="AG498" s="569"/>
      <c r="AH498" s="569"/>
      <c r="AI498" s="107"/>
      <c r="AJ498" s="107"/>
      <c r="AK498" s="107"/>
      <c r="AL498" s="107"/>
      <c r="AM498" s="107"/>
      <c r="AN498" s="107"/>
      <c r="AO498" s="107"/>
      <c r="AP498" s="107"/>
      <c r="AQ498" s="107"/>
      <c r="AR498" s="107"/>
      <c r="AS498" s="107"/>
      <c r="AT498" s="107"/>
      <c r="AU498" s="107"/>
      <c r="AV498" s="107"/>
      <c r="AW498" s="107"/>
      <c r="AX498" s="108"/>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c r="EG498" s="107"/>
      <c r="EH498" s="107"/>
      <c r="EI498" s="107"/>
      <c r="EJ498" s="107"/>
      <c r="EK498" s="107"/>
      <c r="EL498" s="107"/>
      <c r="EM498" s="107"/>
      <c r="EN498" s="107"/>
      <c r="EO498" s="107"/>
    </row>
    <row r="499" spans="1:145" x14ac:dyDescent="0.25">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569"/>
      <c r="AE499" s="569"/>
      <c r="AF499" s="569"/>
      <c r="AG499" s="569"/>
      <c r="AH499" s="569"/>
      <c r="AI499" s="107"/>
      <c r="AJ499" s="107"/>
      <c r="AK499" s="107"/>
      <c r="AL499" s="107"/>
      <c r="AM499" s="107"/>
      <c r="AN499" s="107"/>
      <c r="AO499" s="107"/>
      <c r="AP499" s="107"/>
      <c r="AQ499" s="107"/>
      <c r="AR499" s="107"/>
      <c r="AS499" s="107"/>
      <c r="AT499" s="107"/>
      <c r="AU499" s="107"/>
      <c r="AV499" s="107"/>
      <c r="AW499" s="107"/>
      <c r="AX499" s="108"/>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c r="EG499" s="107"/>
      <c r="EH499" s="107"/>
      <c r="EI499" s="107"/>
      <c r="EJ499" s="107"/>
      <c r="EK499" s="107"/>
      <c r="EL499" s="107"/>
      <c r="EM499" s="107"/>
      <c r="EN499" s="107"/>
      <c r="EO499" s="107"/>
    </row>
    <row r="500" spans="1:145" x14ac:dyDescent="0.25">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569"/>
      <c r="AE500" s="569"/>
      <c r="AF500" s="569"/>
      <c r="AG500" s="569"/>
      <c r="AH500" s="569"/>
      <c r="AI500" s="107"/>
      <c r="AJ500" s="107"/>
      <c r="AK500" s="107"/>
      <c r="AL500" s="107"/>
      <c r="AM500" s="107"/>
      <c r="AN500" s="107"/>
      <c r="AO500" s="107"/>
      <c r="AP500" s="107"/>
      <c r="AQ500" s="107"/>
      <c r="AR500" s="107"/>
      <c r="AS500" s="107"/>
      <c r="AT500" s="107"/>
      <c r="AU500" s="107"/>
      <c r="AV500" s="107"/>
      <c r="AW500" s="107"/>
      <c r="AX500" s="108"/>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c r="EG500" s="107"/>
      <c r="EH500" s="107"/>
      <c r="EI500" s="107"/>
      <c r="EJ500" s="107"/>
      <c r="EK500" s="107"/>
      <c r="EL500" s="107"/>
      <c r="EM500" s="107"/>
      <c r="EN500" s="107"/>
      <c r="EO500" s="107"/>
    </row>
    <row r="501" spans="1:145" x14ac:dyDescent="0.25">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569"/>
      <c r="AE501" s="569"/>
      <c r="AF501" s="569"/>
      <c r="AG501" s="569"/>
      <c r="AH501" s="569"/>
      <c r="AI501" s="107"/>
      <c r="AJ501" s="107"/>
      <c r="AK501" s="107"/>
      <c r="AL501" s="107"/>
      <c r="AM501" s="107"/>
      <c r="AN501" s="107"/>
      <c r="AO501" s="107"/>
      <c r="AP501" s="107"/>
      <c r="AQ501" s="107"/>
      <c r="AR501" s="107"/>
      <c r="AS501" s="107"/>
      <c r="AT501" s="107"/>
      <c r="AU501" s="107"/>
      <c r="AV501" s="107"/>
      <c r="AW501" s="107"/>
      <c r="AX501" s="108"/>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c r="EG501" s="107"/>
      <c r="EH501" s="107"/>
      <c r="EI501" s="107"/>
      <c r="EJ501" s="107"/>
      <c r="EK501" s="107"/>
      <c r="EL501" s="107"/>
      <c r="EM501" s="107"/>
      <c r="EN501" s="107"/>
      <c r="EO501" s="107"/>
    </row>
    <row r="502" spans="1:145" x14ac:dyDescent="0.25">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569"/>
      <c r="AE502" s="569"/>
      <c r="AF502" s="569"/>
      <c r="AG502" s="569"/>
      <c r="AH502" s="569"/>
      <c r="AI502" s="107"/>
      <c r="AJ502" s="107"/>
      <c r="AK502" s="107"/>
      <c r="AL502" s="107"/>
      <c r="AM502" s="107"/>
      <c r="AN502" s="107"/>
      <c r="AO502" s="107"/>
      <c r="AP502" s="107"/>
      <c r="AQ502" s="107"/>
      <c r="AR502" s="107"/>
      <c r="AS502" s="107"/>
      <c r="AT502" s="107"/>
      <c r="AU502" s="107"/>
      <c r="AV502" s="107"/>
      <c r="AW502" s="107"/>
      <c r="AX502" s="108"/>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c r="EG502" s="107"/>
      <c r="EH502" s="107"/>
      <c r="EI502" s="107"/>
      <c r="EJ502" s="107"/>
      <c r="EK502" s="107"/>
      <c r="EL502" s="107"/>
      <c r="EM502" s="107"/>
      <c r="EN502" s="107"/>
      <c r="EO502" s="107"/>
    </row>
    <row r="503" spans="1:145" x14ac:dyDescent="0.25">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569"/>
      <c r="AE503" s="569"/>
      <c r="AF503" s="569"/>
      <c r="AG503" s="569"/>
      <c r="AH503" s="569"/>
      <c r="AI503" s="107"/>
      <c r="AJ503" s="107"/>
      <c r="AK503" s="107"/>
      <c r="AL503" s="107"/>
      <c r="AM503" s="107"/>
      <c r="AN503" s="107"/>
      <c r="AO503" s="107"/>
      <c r="AP503" s="107"/>
      <c r="AQ503" s="107"/>
      <c r="AR503" s="107"/>
      <c r="AS503" s="107"/>
      <c r="AT503" s="107"/>
      <c r="AU503" s="107"/>
      <c r="AV503" s="107"/>
      <c r="AW503" s="107"/>
      <c r="AX503" s="108"/>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c r="EG503" s="107"/>
      <c r="EH503" s="107"/>
      <c r="EI503" s="107"/>
      <c r="EJ503" s="107"/>
      <c r="EK503" s="107"/>
      <c r="EL503" s="107"/>
      <c r="EM503" s="107"/>
      <c r="EN503" s="107"/>
      <c r="EO503" s="107"/>
    </row>
    <row r="504" spans="1:145" x14ac:dyDescent="0.25">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569"/>
      <c r="AE504" s="569"/>
      <c r="AF504" s="569"/>
      <c r="AG504" s="569"/>
      <c r="AH504" s="569"/>
      <c r="AI504" s="107"/>
      <c r="AJ504" s="107"/>
      <c r="AK504" s="107"/>
      <c r="AL504" s="107"/>
      <c r="AM504" s="107"/>
      <c r="AN504" s="107"/>
      <c r="AO504" s="107"/>
      <c r="AP504" s="107"/>
      <c r="AQ504" s="107"/>
      <c r="AR504" s="107"/>
      <c r="AS504" s="107"/>
      <c r="AT504" s="107"/>
      <c r="AU504" s="107"/>
      <c r="AV504" s="107"/>
      <c r="AW504" s="107"/>
      <c r="AX504" s="108"/>
      <c r="AY504" s="107"/>
      <c r="AZ504" s="107"/>
      <c r="BA504" s="107"/>
      <c r="BB504" s="107"/>
      <c r="BC504" s="107"/>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7"/>
      <c r="EF504" s="107"/>
      <c r="EG504" s="107"/>
      <c r="EH504" s="107"/>
      <c r="EI504" s="107"/>
      <c r="EJ504" s="107"/>
      <c r="EK504" s="107"/>
      <c r="EL504" s="107"/>
      <c r="EM504" s="107"/>
      <c r="EN504" s="107"/>
      <c r="EO504" s="107"/>
    </row>
    <row r="505" spans="1:145" x14ac:dyDescent="0.2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569"/>
      <c r="AE505" s="569"/>
      <c r="AF505" s="569"/>
      <c r="AG505" s="569"/>
      <c r="AH505" s="569"/>
      <c r="AI505" s="107"/>
      <c r="AJ505" s="107"/>
      <c r="AK505" s="107"/>
      <c r="AL505" s="107"/>
      <c r="AM505" s="107"/>
      <c r="AN505" s="107"/>
      <c r="AO505" s="107"/>
      <c r="AP505" s="107"/>
      <c r="AQ505" s="107"/>
      <c r="AR505" s="107"/>
      <c r="AS505" s="107"/>
      <c r="AT505" s="107"/>
      <c r="AU505" s="107"/>
      <c r="AV505" s="107"/>
      <c r="AW505" s="107"/>
      <c r="AX505" s="108"/>
      <c r="AY505" s="107"/>
      <c r="AZ505" s="107"/>
      <c r="BA505" s="107"/>
      <c r="BB505" s="107"/>
      <c r="BC505" s="107"/>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7"/>
      <c r="EF505" s="107"/>
      <c r="EG505" s="107"/>
      <c r="EH505" s="107"/>
      <c r="EI505" s="107"/>
      <c r="EJ505" s="107"/>
      <c r="EK505" s="107"/>
      <c r="EL505" s="107"/>
      <c r="EM505" s="107"/>
      <c r="EN505" s="107"/>
      <c r="EO505" s="107"/>
    </row>
    <row r="506" spans="1:145" x14ac:dyDescent="0.25">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569"/>
      <c r="AE506" s="569"/>
      <c r="AF506" s="569"/>
      <c r="AG506" s="569"/>
      <c r="AH506" s="569"/>
      <c r="AI506" s="107"/>
      <c r="AJ506" s="107"/>
      <c r="AK506" s="107"/>
      <c r="AL506" s="107"/>
      <c r="AM506" s="107"/>
      <c r="AN506" s="107"/>
      <c r="AO506" s="107"/>
      <c r="AP506" s="107"/>
      <c r="AQ506" s="107"/>
      <c r="AR506" s="107"/>
      <c r="AS506" s="107"/>
      <c r="AT506" s="107"/>
      <c r="AU506" s="107"/>
      <c r="AV506" s="107"/>
      <c r="AW506" s="107"/>
      <c r="AX506" s="108"/>
      <c r="AY506" s="107"/>
      <c r="AZ506" s="107"/>
      <c r="BA506" s="107"/>
      <c r="BB506" s="107"/>
      <c r="BC506" s="107"/>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7"/>
      <c r="EF506" s="107"/>
      <c r="EG506" s="107"/>
      <c r="EH506" s="107"/>
      <c r="EI506" s="107"/>
      <c r="EJ506" s="107"/>
      <c r="EK506" s="107"/>
      <c r="EL506" s="107"/>
      <c r="EM506" s="107"/>
      <c r="EN506" s="107"/>
      <c r="EO506" s="107"/>
    </row>
    <row r="507" spans="1:145" x14ac:dyDescent="0.25">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569"/>
      <c r="AE507" s="569"/>
      <c r="AF507" s="569"/>
      <c r="AG507" s="569"/>
      <c r="AH507" s="569"/>
      <c r="AI507" s="107"/>
      <c r="AJ507" s="107"/>
      <c r="AK507" s="107"/>
      <c r="AL507" s="107"/>
      <c r="AM507" s="107"/>
      <c r="AN507" s="107"/>
      <c r="AO507" s="107"/>
      <c r="AP507" s="107"/>
      <c r="AQ507" s="107"/>
      <c r="AR507" s="107"/>
      <c r="AS507" s="107"/>
      <c r="AT507" s="107"/>
      <c r="AU507" s="107"/>
      <c r="AV507" s="107"/>
      <c r="AW507" s="107"/>
      <c r="AX507" s="108"/>
      <c r="AY507" s="107"/>
      <c r="AZ507" s="107"/>
      <c r="BA507" s="107"/>
      <c r="BB507" s="107"/>
      <c r="BC507" s="107"/>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7"/>
      <c r="EF507" s="107"/>
      <c r="EG507" s="107"/>
      <c r="EH507" s="107"/>
      <c r="EI507" s="107"/>
      <c r="EJ507" s="107"/>
      <c r="EK507" s="107"/>
      <c r="EL507" s="107"/>
      <c r="EM507" s="107"/>
      <c r="EN507" s="107"/>
      <c r="EO507" s="107"/>
    </row>
    <row r="508" spans="1:145" x14ac:dyDescent="0.25">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569"/>
      <c r="AE508" s="569"/>
      <c r="AF508" s="569"/>
      <c r="AG508" s="569"/>
      <c r="AH508" s="569"/>
      <c r="AI508" s="107"/>
      <c r="AJ508" s="107"/>
      <c r="AK508" s="107"/>
      <c r="AL508" s="107"/>
      <c r="AM508" s="107"/>
      <c r="AN508" s="107"/>
      <c r="AO508" s="107"/>
      <c r="AP508" s="107"/>
      <c r="AQ508" s="107"/>
      <c r="AR508" s="107"/>
      <c r="AS508" s="107"/>
      <c r="AT508" s="107"/>
      <c r="AU508" s="107"/>
      <c r="AV508" s="107"/>
      <c r="AW508" s="107"/>
      <c r="AX508" s="108"/>
      <c r="AY508" s="107"/>
      <c r="AZ508" s="107"/>
      <c r="BA508" s="107"/>
      <c r="BB508" s="107"/>
      <c r="BC508" s="107"/>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7"/>
      <c r="EF508" s="107"/>
      <c r="EG508" s="107"/>
      <c r="EH508" s="107"/>
      <c r="EI508" s="107"/>
      <c r="EJ508" s="107"/>
      <c r="EK508" s="107"/>
      <c r="EL508" s="107"/>
      <c r="EM508" s="107"/>
      <c r="EN508" s="107"/>
      <c r="EO508" s="107"/>
    </row>
    <row r="509" spans="1:145" x14ac:dyDescent="0.25">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569"/>
      <c r="AE509" s="569"/>
      <c r="AF509" s="569"/>
      <c r="AG509" s="569"/>
      <c r="AH509" s="569"/>
      <c r="AI509" s="107"/>
      <c r="AJ509" s="107"/>
      <c r="AK509" s="107"/>
      <c r="AL509" s="107"/>
      <c r="AM509" s="107"/>
      <c r="AN509" s="107"/>
      <c r="AO509" s="107"/>
      <c r="AP509" s="107"/>
      <c r="AQ509" s="107"/>
      <c r="AR509" s="107"/>
      <c r="AS509" s="107"/>
      <c r="AT509" s="107"/>
      <c r="AU509" s="107"/>
      <c r="AV509" s="107"/>
      <c r="AW509" s="107"/>
      <c r="AX509" s="108"/>
      <c r="AY509" s="107"/>
      <c r="AZ509" s="107"/>
      <c r="BA509" s="107"/>
      <c r="BB509" s="107"/>
      <c r="BC509" s="107"/>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7"/>
      <c r="EF509" s="107"/>
      <c r="EG509" s="107"/>
      <c r="EH509" s="107"/>
      <c r="EI509" s="107"/>
      <c r="EJ509" s="107"/>
      <c r="EK509" s="107"/>
      <c r="EL509" s="107"/>
      <c r="EM509" s="107"/>
      <c r="EN509" s="107"/>
      <c r="EO509" s="107"/>
    </row>
    <row r="510" spans="1:145" x14ac:dyDescent="0.25">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569"/>
      <c r="AE510" s="569"/>
      <c r="AF510" s="569"/>
      <c r="AG510" s="569"/>
      <c r="AH510" s="569"/>
      <c r="AI510" s="107"/>
      <c r="AJ510" s="107"/>
      <c r="AK510" s="107"/>
      <c r="AL510" s="107"/>
      <c r="AM510" s="107"/>
      <c r="AN510" s="107"/>
      <c r="AO510" s="107"/>
      <c r="AP510" s="107"/>
      <c r="AQ510" s="107"/>
      <c r="AR510" s="107"/>
      <c r="AS510" s="107"/>
      <c r="AT510" s="107"/>
      <c r="AU510" s="107"/>
      <c r="AV510" s="107"/>
      <c r="AW510" s="107"/>
      <c r="AX510" s="108"/>
      <c r="AY510" s="107"/>
      <c r="AZ510" s="107"/>
      <c r="BA510" s="107"/>
      <c r="BB510" s="107"/>
      <c r="BC510" s="107"/>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7"/>
      <c r="EF510" s="107"/>
      <c r="EG510" s="107"/>
      <c r="EH510" s="107"/>
      <c r="EI510" s="107"/>
      <c r="EJ510" s="107"/>
      <c r="EK510" s="107"/>
      <c r="EL510" s="107"/>
      <c r="EM510" s="107"/>
      <c r="EN510" s="107"/>
      <c r="EO510" s="107"/>
    </row>
    <row r="511" spans="1:145" x14ac:dyDescent="0.25">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569"/>
      <c r="AE511" s="569"/>
      <c r="AF511" s="569"/>
      <c r="AG511" s="569"/>
      <c r="AH511" s="569"/>
      <c r="AI511" s="107"/>
      <c r="AJ511" s="107"/>
      <c r="AK511" s="107"/>
      <c r="AL511" s="107"/>
      <c r="AM511" s="107"/>
      <c r="AN511" s="107"/>
      <c r="AO511" s="107"/>
      <c r="AP511" s="107"/>
      <c r="AQ511" s="107"/>
      <c r="AR511" s="107"/>
      <c r="AS511" s="107"/>
      <c r="AT511" s="107"/>
      <c r="AU511" s="107"/>
      <c r="AV511" s="107"/>
      <c r="AW511" s="107"/>
      <c r="AX511" s="108"/>
      <c r="AY511" s="107"/>
      <c r="AZ511" s="107"/>
      <c r="BA511" s="107"/>
      <c r="BB511" s="107"/>
      <c r="BC511" s="107"/>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7"/>
      <c r="EF511" s="107"/>
      <c r="EG511" s="107"/>
      <c r="EH511" s="107"/>
      <c r="EI511" s="107"/>
      <c r="EJ511" s="107"/>
      <c r="EK511" s="107"/>
      <c r="EL511" s="107"/>
      <c r="EM511" s="107"/>
      <c r="EN511" s="107"/>
      <c r="EO511" s="107"/>
    </row>
    <row r="512" spans="1:145" x14ac:dyDescent="0.25">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569"/>
      <c r="AE512" s="569"/>
      <c r="AF512" s="569"/>
      <c r="AG512" s="569"/>
      <c r="AH512" s="569"/>
      <c r="AI512" s="107"/>
      <c r="AJ512" s="107"/>
      <c r="AK512" s="107"/>
      <c r="AL512" s="107"/>
      <c r="AM512" s="107"/>
      <c r="AN512" s="107"/>
      <c r="AO512" s="107"/>
      <c r="AP512" s="107"/>
      <c r="AQ512" s="107"/>
      <c r="AR512" s="107"/>
      <c r="AS512" s="107"/>
      <c r="AT512" s="107"/>
      <c r="AU512" s="107"/>
      <c r="AV512" s="107"/>
      <c r="AW512" s="107"/>
      <c r="AX512" s="108"/>
      <c r="AY512" s="107"/>
      <c r="AZ512" s="107"/>
      <c r="BA512" s="107"/>
      <c r="BB512" s="107"/>
      <c r="BC512" s="107"/>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7"/>
      <c r="EF512" s="107"/>
      <c r="EG512" s="107"/>
      <c r="EH512" s="107"/>
      <c r="EI512" s="107"/>
      <c r="EJ512" s="107"/>
      <c r="EK512" s="107"/>
      <c r="EL512" s="107"/>
      <c r="EM512" s="107"/>
      <c r="EN512" s="107"/>
      <c r="EO512" s="107"/>
    </row>
    <row r="513" spans="1:145" x14ac:dyDescent="0.25">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569"/>
      <c r="AE513" s="569"/>
      <c r="AF513" s="569"/>
      <c r="AG513" s="569"/>
      <c r="AH513" s="569"/>
      <c r="AI513" s="107"/>
      <c r="AJ513" s="107"/>
      <c r="AK513" s="107"/>
      <c r="AL513" s="107"/>
      <c r="AM513" s="107"/>
      <c r="AN513" s="107"/>
      <c r="AO513" s="107"/>
      <c r="AP513" s="107"/>
      <c r="AQ513" s="107"/>
      <c r="AR513" s="107"/>
      <c r="AS513" s="107"/>
      <c r="AT513" s="107"/>
      <c r="AU513" s="107"/>
      <c r="AV513" s="107"/>
      <c r="AW513" s="107"/>
      <c r="AX513" s="108"/>
      <c r="AY513" s="107"/>
      <c r="AZ513" s="107"/>
      <c r="BA513" s="107"/>
      <c r="BB513" s="107"/>
      <c r="BC513" s="107"/>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7"/>
      <c r="EF513" s="107"/>
      <c r="EG513" s="107"/>
      <c r="EH513" s="107"/>
      <c r="EI513" s="107"/>
      <c r="EJ513" s="107"/>
      <c r="EK513" s="107"/>
      <c r="EL513" s="107"/>
      <c r="EM513" s="107"/>
      <c r="EN513" s="107"/>
      <c r="EO513" s="107"/>
    </row>
    <row r="514" spans="1:145" x14ac:dyDescent="0.25">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569"/>
      <c r="AE514" s="569"/>
      <c r="AF514" s="569"/>
      <c r="AG514" s="569"/>
      <c r="AH514" s="569"/>
      <c r="AI514" s="107"/>
      <c r="AJ514" s="107"/>
      <c r="AK514" s="107"/>
      <c r="AL514" s="107"/>
      <c r="AM514" s="107"/>
      <c r="AN514" s="107"/>
      <c r="AO514" s="107"/>
      <c r="AP514" s="107"/>
      <c r="AQ514" s="107"/>
      <c r="AR514" s="107"/>
      <c r="AS514" s="107"/>
      <c r="AT514" s="107"/>
      <c r="AU514" s="107"/>
      <c r="AV514" s="107"/>
      <c r="AW514" s="107"/>
      <c r="AX514" s="108"/>
      <c r="AY514" s="107"/>
      <c r="AZ514" s="107"/>
      <c r="BA514" s="107"/>
      <c r="BB514" s="107"/>
      <c r="BC514" s="107"/>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7"/>
      <c r="EF514" s="107"/>
      <c r="EG514" s="107"/>
      <c r="EH514" s="107"/>
      <c r="EI514" s="107"/>
      <c r="EJ514" s="107"/>
      <c r="EK514" s="107"/>
      <c r="EL514" s="107"/>
      <c r="EM514" s="107"/>
      <c r="EN514" s="107"/>
      <c r="EO514" s="107"/>
    </row>
    <row r="515" spans="1:145" x14ac:dyDescent="0.2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569"/>
      <c r="AE515" s="569"/>
      <c r="AF515" s="569"/>
      <c r="AG515" s="569"/>
      <c r="AH515" s="569"/>
      <c r="AI515" s="107"/>
      <c r="AJ515" s="107"/>
      <c r="AK515" s="107"/>
      <c r="AL515" s="107"/>
      <c r="AM515" s="107"/>
      <c r="AN515" s="107"/>
      <c r="AO515" s="107"/>
      <c r="AP515" s="107"/>
      <c r="AQ515" s="107"/>
      <c r="AR515" s="107"/>
      <c r="AS515" s="107"/>
      <c r="AT515" s="107"/>
      <c r="AU515" s="107"/>
      <c r="AV515" s="107"/>
      <c r="AW515" s="107"/>
      <c r="AX515" s="108"/>
      <c r="AY515" s="107"/>
      <c r="AZ515" s="107"/>
      <c r="BA515" s="107"/>
      <c r="BB515" s="107"/>
      <c r="BC515" s="107"/>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7"/>
      <c r="EF515" s="107"/>
      <c r="EG515" s="107"/>
      <c r="EH515" s="107"/>
      <c r="EI515" s="107"/>
      <c r="EJ515" s="107"/>
      <c r="EK515" s="107"/>
      <c r="EL515" s="107"/>
      <c r="EM515" s="107"/>
      <c r="EN515" s="107"/>
      <c r="EO515" s="107"/>
    </row>
    <row r="516" spans="1:145" x14ac:dyDescent="0.25">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569"/>
      <c r="AE516" s="569"/>
      <c r="AF516" s="569"/>
      <c r="AG516" s="569"/>
      <c r="AH516" s="569"/>
      <c r="AI516" s="107"/>
      <c r="AJ516" s="107"/>
      <c r="AK516" s="107"/>
      <c r="AL516" s="107"/>
      <c r="AM516" s="107"/>
      <c r="AN516" s="107"/>
      <c r="AO516" s="107"/>
      <c r="AP516" s="107"/>
      <c r="AQ516" s="107"/>
      <c r="AR516" s="107"/>
      <c r="AS516" s="107"/>
      <c r="AT516" s="107"/>
      <c r="AU516" s="107"/>
      <c r="AV516" s="107"/>
      <c r="AW516" s="107"/>
      <c r="AX516" s="108"/>
      <c r="AY516" s="107"/>
      <c r="AZ516" s="107"/>
      <c r="BA516" s="107"/>
      <c r="BB516" s="107"/>
      <c r="BC516" s="107"/>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7"/>
      <c r="EF516" s="107"/>
      <c r="EG516" s="107"/>
      <c r="EH516" s="107"/>
      <c r="EI516" s="107"/>
      <c r="EJ516" s="107"/>
      <c r="EK516" s="107"/>
      <c r="EL516" s="107"/>
      <c r="EM516" s="107"/>
      <c r="EN516" s="107"/>
      <c r="EO516" s="107"/>
    </row>
    <row r="517" spans="1:145" x14ac:dyDescent="0.25">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569"/>
      <c r="AE517" s="569"/>
      <c r="AF517" s="569"/>
      <c r="AG517" s="569"/>
      <c r="AH517" s="569"/>
      <c r="AI517" s="107"/>
      <c r="AJ517" s="107"/>
      <c r="AK517" s="107"/>
      <c r="AL517" s="107"/>
      <c r="AM517" s="107"/>
      <c r="AN517" s="107"/>
      <c r="AO517" s="107"/>
      <c r="AP517" s="107"/>
      <c r="AQ517" s="107"/>
      <c r="AR517" s="107"/>
      <c r="AS517" s="107"/>
      <c r="AT517" s="107"/>
      <c r="AU517" s="107"/>
      <c r="AV517" s="107"/>
      <c r="AW517" s="107"/>
      <c r="AX517" s="108"/>
      <c r="AY517" s="107"/>
      <c r="AZ517" s="107"/>
      <c r="BA517" s="107"/>
      <c r="BB517" s="107"/>
      <c r="BC517" s="107"/>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7"/>
      <c r="EF517" s="107"/>
      <c r="EG517" s="107"/>
      <c r="EH517" s="107"/>
      <c r="EI517" s="107"/>
      <c r="EJ517" s="107"/>
      <c r="EK517" s="107"/>
      <c r="EL517" s="107"/>
      <c r="EM517" s="107"/>
      <c r="EN517" s="107"/>
      <c r="EO517" s="107"/>
    </row>
    <row r="518" spans="1:145" x14ac:dyDescent="0.25">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569"/>
      <c r="AE518" s="569"/>
      <c r="AF518" s="569"/>
      <c r="AG518" s="569"/>
      <c r="AH518" s="569"/>
      <c r="AI518" s="107"/>
      <c r="AJ518" s="107"/>
      <c r="AK518" s="107"/>
      <c r="AL518" s="107"/>
      <c r="AM518" s="107"/>
      <c r="AN518" s="107"/>
      <c r="AO518" s="107"/>
      <c r="AP518" s="107"/>
      <c r="AQ518" s="107"/>
      <c r="AR518" s="107"/>
      <c r="AS518" s="107"/>
      <c r="AT518" s="107"/>
      <c r="AU518" s="107"/>
      <c r="AV518" s="107"/>
      <c r="AW518" s="107"/>
      <c r="AX518" s="108"/>
      <c r="AY518" s="107"/>
      <c r="AZ518" s="107"/>
      <c r="BA518" s="107"/>
      <c r="BB518" s="107"/>
      <c r="BC518" s="107"/>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7"/>
      <c r="EF518" s="107"/>
      <c r="EG518" s="107"/>
      <c r="EH518" s="107"/>
      <c r="EI518" s="107"/>
      <c r="EJ518" s="107"/>
      <c r="EK518" s="107"/>
      <c r="EL518" s="107"/>
      <c r="EM518" s="107"/>
      <c r="EN518" s="107"/>
      <c r="EO518" s="107"/>
    </row>
    <row r="519" spans="1:145" x14ac:dyDescent="0.25">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569"/>
      <c r="AE519" s="569"/>
      <c r="AF519" s="569"/>
      <c r="AG519" s="569"/>
      <c r="AH519" s="569"/>
      <c r="AI519" s="107"/>
      <c r="AJ519" s="107"/>
      <c r="AK519" s="107"/>
      <c r="AL519" s="107"/>
      <c r="AM519" s="107"/>
      <c r="AN519" s="107"/>
      <c r="AO519" s="107"/>
      <c r="AP519" s="107"/>
      <c r="AQ519" s="107"/>
      <c r="AR519" s="107"/>
      <c r="AS519" s="107"/>
      <c r="AT519" s="107"/>
      <c r="AU519" s="107"/>
      <c r="AV519" s="107"/>
      <c r="AW519" s="107"/>
      <c r="AX519" s="108"/>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7"/>
      <c r="EF519" s="107"/>
      <c r="EG519" s="107"/>
      <c r="EH519" s="107"/>
      <c r="EI519" s="107"/>
      <c r="EJ519" s="107"/>
      <c r="EK519" s="107"/>
      <c r="EL519" s="107"/>
      <c r="EM519" s="107"/>
      <c r="EN519" s="107"/>
      <c r="EO519" s="107"/>
    </row>
    <row r="520" spans="1:145" x14ac:dyDescent="0.25">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569"/>
      <c r="AE520" s="569"/>
      <c r="AF520" s="569"/>
      <c r="AG520" s="569"/>
      <c r="AH520" s="569"/>
      <c r="AI520" s="107"/>
      <c r="AJ520" s="107"/>
      <c r="AK520" s="107"/>
      <c r="AL520" s="107"/>
      <c r="AM520" s="107"/>
      <c r="AN520" s="107"/>
      <c r="AO520" s="107"/>
      <c r="AP520" s="107"/>
      <c r="AQ520" s="107"/>
      <c r="AR520" s="107"/>
      <c r="AS520" s="107"/>
      <c r="AT520" s="107"/>
      <c r="AU520" s="107"/>
      <c r="AV520" s="107"/>
      <c r="AW520" s="107"/>
      <c r="AX520" s="108"/>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7"/>
      <c r="EF520" s="107"/>
      <c r="EG520" s="107"/>
      <c r="EH520" s="107"/>
      <c r="EI520" s="107"/>
      <c r="EJ520" s="107"/>
      <c r="EK520" s="107"/>
      <c r="EL520" s="107"/>
      <c r="EM520" s="107"/>
      <c r="EN520" s="107"/>
      <c r="EO520" s="107"/>
    </row>
    <row r="521" spans="1:145" x14ac:dyDescent="0.25">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569"/>
      <c r="AE521" s="569"/>
      <c r="AF521" s="569"/>
      <c r="AG521" s="569"/>
      <c r="AH521" s="569"/>
      <c r="AI521" s="107"/>
      <c r="AJ521" s="107"/>
      <c r="AK521" s="107"/>
      <c r="AL521" s="107"/>
      <c r="AM521" s="107"/>
      <c r="AN521" s="107"/>
      <c r="AO521" s="107"/>
      <c r="AP521" s="107"/>
      <c r="AQ521" s="107"/>
      <c r="AR521" s="107"/>
      <c r="AS521" s="107"/>
      <c r="AT521" s="107"/>
      <c r="AU521" s="107"/>
      <c r="AV521" s="107"/>
      <c r="AW521" s="107"/>
      <c r="AX521" s="108"/>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7"/>
      <c r="EF521" s="107"/>
      <c r="EG521" s="107"/>
      <c r="EH521" s="107"/>
      <c r="EI521" s="107"/>
      <c r="EJ521" s="107"/>
      <c r="EK521" s="107"/>
      <c r="EL521" s="107"/>
      <c r="EM521" s="107"/>
      <c r="EN521" s="107"/>
      <c r="EO521" s="107"/>
    </row>
    <row r="522" spans="1:145" x14ac:dyDescent="0.25">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569"/>
      <c r="AE522" s="569"/>
      <c r="AF522" s="569"/>
      <c r="AG522" s="569"/>
      <c r="AH522" s="569"/>
      <c r="AI522" s="107"/>
      <c r="AJ522" s="107"/>
      <c r="AK522" s="107"/>
      <c r="AL522" s="107"/>
      <c r="AM522" s="107"/>
      <c r="AN522" s="107"/>
      <c r="AO522" s="107"/>
      <c r="AP522" s="107"/>
      <c r="AQ522" s="107"/>
      <c r="AR522" s="107"/>
      <c r="AS522" s="107"/>
      <c r="AT522" s="107"/>
      <c r="AU522" s="107"/>
      <c r="AV522" s="107"/>
      <c r="AW522" s="107"/>
      <c r="AX522" s="108"/>
      <c r="AY522" s="107"/>
      <c r="AZ522" s="107"/>
      <c r="BA522" s="107"/>
      <c r="BB522" s="107"/>
      <c r="BC522" s="107"/>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7"/>
      <c r="EF522" s="107"/>
      <c r="EG522" s="107"/>
      <c r="EH522" s="107"/>
      <c r="EI522" s="107"/>
      <c r="EJ522" s="107"/>
      <c r="EK522" s="107"/>
      <c r="EL522" s="107"/>
      <c r="EM522" s="107"/>
      <c r="EN522" s="107"/>
      <c r="EO522" s="107"/>
    </row>
    <row r="523" spans="1:145" x14ac:dyDescent="0.25">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569"/>
      <c r="AE523" s="569"/>
      <c r="AF523" s="569"/>
      <c r="AG523" s="569"/>
      <c r="AH523" s="569"/>
      <c r="AI523" s="107"/>
      <c r="AJ523" s="107"/>
      <c r="AK523" s="107"/>
      <c r="AL523" s="107"/>
      <c r="AM523" s="107"/>
      <c r="AN523" s="107"/>
      <c r="AO523" s="107"/>
      <c r="AP523" s="107"/>
      <c r="AQ523" s="107"/>
      <c r="AR523" s="107"/>
      <c r="AS523" s="107"/>
      <c r="AT523" s="107"/>
      <c r="AU523" s="107"/>
      <c r="AV523" s="107"/>
      <c r="AW523" s="107"/>
      <c r="AX523" s="108"/>
      <c r="AY523" s="107"/>
      <c r="AZ523" s="107"/>
      <c r="BA523" s="107"/>
      <c r="BB523" s="107"/>
      <c r="BC523" s="107"/>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7"/>
      <c r="EF523" s="107"/>
      <c r="EG523" s="107"/>
      <c r="EH523" s="107"/>
      <c r="EI523" s="107"/>
      <c r="EJ523" s="107"/>
      <c r="EK523" s="107"/>
      <c r="EL523" s="107"/>
      <c r="EM523" s="107"/>
      <c r="EN523" s="107"/>
      <c r="EO523" s="107"/>
    </row>
    <row r="524" spans="1:145" x14ac:dyDescent="0.25">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569"/>
      <c r="AE524" s="569"/>
      <c r="AF524" s="569"/>
      <c r="AG524" s="569"/>
      <c r="AH524" s="569"/>
      <c r="AI524" s="107"/>
      <c r="AJ524" s="107"/>
      <c r="AK524" s="107"/>
      <c r="AL524" s="107"/>
      <c r="AM524" s="107"/>
      <c r="AN524" s="107"/>
      <c r="AO524" s="107"/>
      <c r="AP524" s="107"/>
      <c r="AQ524" s="107"/>
      <c r="AR524" s="107"/>
      <c r="AS524" s="107"/>
      <c r="AT524" s="107"/>
      <c r="AU524" s="107"/>
      <c r="AV524" s="107"/>
      <c r="AW524" s="107"/>
      <c r="AX524" s="108"/>
      <c r="AY524" s="107"/>
      <c r="AZ524" s="107"/>
      <c r="BA524" s="107"/>
      <c r="BB524" s="107"/>
      <c r="BC524" s="107"/>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7"/>
      <c r="EF524" s="107"/>
      <c r="EG524" s="107"/>
      <c r="EH524" s="107"/>
      <c r="EI524" s="107"/>
      <c r="EJ524" s="107"/>
      <c r="EK524" s="107"/>
      <c r="EL524" s="107"/>
      <c r="EM524" s="107"/>
      <c r="EN524" s="107"/>
      <c r="EO524" s="107"/>
    </row>
    <row r="525" spans="1:145" x14ac:dyDescent="0.2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569"/>
      <c r="AE525" s="569"/>
      <c r="AF525" s="569"/>
      <c r="AG525" s="569"/>
      <c r="AH525" s="569"/>
      <c r="AI525" s="107"/>
      <c r="AJ525" s="107"/>
      <c r="AK525" s="107"/>
      <c r="AL525" s="107"/>
      <c r="AM525" s="107"/>
      <c r="AN525" s="107"/>
      <c r="AO525" s="107"/>
      <c r="AP525" s="107"/>
      <c r="AQ525" s="107"/>
      <c r="AR525" s="107"/>
      <c r="AS525" s="107"/>
      <c r="AT525" s="107"/>
      <c r="AU525" s="107"/>
      <c r="AV525" s="107"/>
      <c r="AW525" s="107"/>
      <c r="AX525" s="108"/>
      <c r="AY525" s="107"/>
      <c r="AZ525" s="107"/>
      <c r="BA525" s="107"/>
      <c r="BB525" s="107"/>
      <c r="BC525" s="107"/>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7"/>
      <c r="EF525" s="107"/>
      <c r="EG525" s="107"/>
      <c r="EH525" s="107"/>
      <c r="EI525" s="107"/>
      <c r="EJ525" s="107"/>
      <c r="EK525" s="107"/>
      <c r="EL525" s="107"/>
      <c r="EM525" s="107"/>
      <c r="EN525" s="107"/>
      <c r="EO525" s="107"/>
    </row>
    <row r="526" spans="1:145" x14ac:dyDescent="0.25">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569"/>
      <c r="AE526" s="569"/>
      <c r="AF526" s="569"/>
      <c r="AG526" s="569"/>
      <c r="AH526" s="569"/>
      <c r="AI526" s="107"/>
      <c r="AJ526" s="107"/>
      <c r="AK526" s="107"/>
      <c r="AL526" s="107"/>
      <c r="AM526" s="107"/>
      <c r="AN526" s="107"/>
      <c r="AO526" s="107"/>
      <c r="AP526" s="107"/>
      <c r="AQ526" s="107"/>
      <c r="AR526" s="107"/>
      <c r="AS526" s="107"/>
      <c r="AT526" s="107"/>
      <c r="AU526" s="107"/>
      <c r="AV526" s="107"/>
      <c r="AW526" s="107"/>
      <c r="AX526" s="108"/>
      <c r="AY526" s="107"/>
      <c r="AZ526" s="107"/>
      <c r="BA526" s="107"/>
      <c r="BB526" s="107"/>
      <c r="BC526" s="107"/>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7"/>
      <c r="EF526" s="107"/>
      <c r="EG526" s="107"/>
      <c r="EH526" s="107"/>
      <c r="EI526" s="107"/>
      <c r="EJ526" s="107"/>
      <c r="EK526" s="107"/>
      <c r="EL526" s="107"/>
      <c r="EM526" s="107"/>
      <c r="EN526" s="107"/>
      <c r="EO526" s="107"/>
    </row>
    <row r="527" spans="1:145" x14ac:dyDescent="0.25">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569"/>
      <c r="AE527" s="569"/>
      <c r="AF527" s="569"/>
      <c r="AG527" s="569"/>
      <c r="AH527" s="569"/>
      <c r="AI527" s="107"/>
      <c r="AJ527" s="107"/>
      <c r="AK527" s="107"/>
      <c r="AL527" s="107"/>
      <c r="AM527" s="107"/>
      <c r="AN527" s="107"/>
      <c r="AO527" s="107"/>
      <c r="AP527" s="107"/>
      <c r="AQ527" s="107"/>
      <c r="AR527" s="107"/>
      <c r="AS527" s="107"/>
      <c r="AT527" s="107"/>
      <c r="AU527" s="107"/>
      <c r="AV527" s="107"/>
      <c r="AW527" s="107"/>
      <c r="AX527" s="108"/>
      <c r="AY527" s="107"/>
      <c r="AZ527" s="107"/>
      <c r="BA527" s="107"/>
      <c r="BB527" s="107"/>
      <c r="BC527" s="107"/>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7"/>
      <c r="EF527" s="107"/>
      <c r="EG527" s="107"/>
      <c r="EH527" s="107"/>
      <c r="EI527" s="107"/>
      <c r="EJ527" s="107"/>
      <c r="EK527" s="107"/>
      <c r="EL527" s="107"/>
      <c r="EM527" s="107"/>
      <c r="EN527" s="107"/>
      <c r="EO527" s="107"/>
    </row>
    <row r="528" spans="1:145" x14ac:dyDescent="0.25">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569"/>
      <c r="AE528" s="569"/>
      <c r="AF528" s="569"/>
      <c r="AG528" s="569"/>
      <c r="AH528" s="569"/>
      <c r="AI528" s="107"/>
      <c r="AJ528" s="107"/>
      <c r="AK528" s="107"/>
      <c r="AL528" s="107"/>
      <c r="AM528" s="107"/>
      <c r="AN528" s="107"/>
      <c r="AO528" s="107"/>
      <c r="AP528" s="107"/>
      <c r="AQ528" s="107"/>
      <c r="AR528" s="107"/>
      <c r="AS528" s="107"/>
      <c r="AT528" s="107"/>
      <c r="AU528" s="107"/>
      <c r="AV528" s="107"/>
      <c r="AW528" s="107"/>
      <c r="AX528" s="108"/>
      <c r="AY528" s="107"/>
      <c r="AZ528" s="107"/>
      <c r="BA528" s="107"/>
      <c r="BB528" s="107"/>
      <c r="BC528" s="107"/>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7"/>
      <c r="EF528" s="107"/>
      <c r="EG528" s="107"/>
      <c r="EH528" s="107"/>
      <c r="EI528" s="107"/>
      <c r="EJ528" s="107"/>
      <c r="EK528" s="107"/>
      <c r="EL528" s="107"/>
      <c r="EM528" s="107"/>
      <c r="EN528" s="107"/>
      <c r="EO528" s="107"/>
    </row>
    <row r="529" spans="1:145" x14ac:dyDescent="0.25">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569"/>
      <c r="AE529" s="569"/>
      <c r="AF529" s="569"/>
      <c r="AG529" s="569"/>
      <c r="AH529" s="569"/>
      <c r="AI529" s="107"/>
      <c r="AJ529" s="107"/>
      <c r="AK529" s="107"/>
      <c r="AL529" s="107"/>
      <c r="AM529" s="107"/>
      <c r="AN529" s="107"/>
      <c r="AO529" s="107"/>
      <c r="AP529" s="107"/>
      <c r="AQ529" s="107"/>
      <c r="AR529" s="107"/>
      <c r="AS529" s="107"/>
      <c r="AT529" s="107"/>
      <c r="AU529" s="107"/>
      <c r="AV529" s="107"/>
      <c r="AW529" s="107"/>
      <c r="AX529" s="108"/>
      <c r="AY529" s="107"/>
      <c r="AZ529" s="107"/>
      <c r="BA529" s="107"/>
      <c r="BB529" s="107"/>
      <c r="BC529" s="107"/>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7"/>
      <c r="EF529" s="107"/>
      <c r="EG529" s="107"/>
      <c r="EH529" s="107"/>
      <c r="EI529" s="107"/>
      <c r="EJ529" s="107"/>
      <c r="EK529" s="107"/>
      <c r="EL529" s="107"/>
      <c r="EM529" s="107"/>
      <c r="EN529" s="107"/>
      <c r="EO529" s="107"/>
    </row>
    <row r="530" spans="1:145" x14ac:dyDescent="0.25">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569"/>
      <c r="AE530" s="569"/>
      <c r="AF530" s="569"/>
      <c r="AG530" s="569"/>
      <c r="AH530" s="569"/>
      <c r="AI530" s="107"/>
      <c r="AJ530" s="107"/>
      <c r="AK530" s="107"/>
      <c r="AL530" s="107"/>
      <c r="AM530" s="107"/>
      <c r="AN530" s="107"/>
      <c r="AO530" s="107"/>
      <c r="AP530" s="107"/>
      <c r="AQ530" s="107"/>
      <c r="AR530" s="107"/>
      <c r="AS530" s="107"/>
      <c r="AT530" s="107"/>
      <c r="AU530" s="107"/>
      <c r="AV530" s="107"/>
      <c r="AW530" s="107"/>
      <c r="AX530" s="108"/>
      <c r="AY530" s="107"/>
      <c r="AZ530" s="107"/>
      <c r="BA530" s="107"/>
      <c r="BB530" s="107"/>
      <c r="BC530" s="107"/>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7"/>
      <c r="EF530" s="107"/>
      <c r="EG530" s="107"/>
      <c r="EH530" s="107"/>
      <c r="EI530" s="107"/>
      <c r="EJ530" s="107"/>
      <c r="EK530" s="107"/>
      <c r="EL530" s="107"/>
      <c r="EM530" s="107"/>
      <c r="EN530" s="107"/>
      <c r="EO530" s="107"/>
    </row>
    <row r="531" spans="1:145" x14ac:dyDescent="0.25">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569"/>
      <c r="AE531" s="569"/>
      <c r="AF531" s="569"/>
      <c r="AG531" s="569"/>
      <c r="AH531" s="569"/>
      <c r="AI531" s="107"/>
      <c r="AJ531" s="107"/>
      <c r="AK531" s="107"/>
      <c r="AL531" s="107"/>
      <c r="AM531" s="107"/>
      <c r="AN531" s="107"/>
      <c r="AO531" s="107"/>
      <c r="AP531" s="107"/>
      <c r="AQ531" s="107"/>
      <c r="AR531" s="107"/>
      <c r="AS531" s="107"/>
      <c r="AT531" s="107"/>
      <c r="AU531" s="107"/>
      <c r="AV531" s="107"/>
      <c r="AW531" s="107"/>
      <c r="AX531" s="108"/>
      <c r="AY531" s="107"/>
      <c r="AZ531" s="107"/>
      <c r="BA531" s="107"/>
      <c r="BB531" s="107"/>
      <c r="BC531" s="107"/>
      <c r="BD531" s="107"/>
      <c r="BE531" s="107"/>
      <c r="BF531" s="107"/>
      <c r="BG531" s="107"/>
      <c r="BH531" s="107"/>
      <c r="BI531" s="107"/>
      <c r="BJ531" s="107"/>
      <c r="BK531" s="107"/>
      <c r="BL531" s="107"/>
      <c r="BM531" s="107"/>
      <c r="BN531" s="107"/>
      <c r="BO531" s="107"/>
      <c r="BP531" s="107"/>
      <c r="BQ531" s="107"/>
      <c r="BR531" s="107"/>
      <c r="BS531" s="107"/>
      <c r="BT531" s="107"/>
      <c r="BU531" s="107"/>
      <c r="BV531" s="107"/>
      <c r="BW531" s="107"/>
      <c r="BX531" s="107"/>
      <c r="BY531" s="107"/>
      <c r="BZ531" s="107"/>
      <c r="CA531" s="107"/>
      <c r="CB531" s="107"/>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D531" s="107"/>
      <c r="EE531" s="107"/>
      <c r="EF531" s="107"/>
      <c r="EG531" s="107"/>
      <c r="EH531" s="107"/>
      <c r="EI531" s="107"/>
      <c r="EJ531" s="107"/>
      <c r="EK531" s="107"/>
      <c r="EL531" s="107"/>
      <c r="EM531" s="107"/>
      <c r="EN531" s="107"/>
      <c r="EO531" s="107"/>
    </row>
    <row r="532" spans="1:145" x14ac:dyDescent="0.25">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569"/>
      <c r="AE532" s="569"/>
      <c r="AF532" s="569"/>
      <c r="AG532" s="569"/>
      <c r="AH532" s="569"/>
      <c r="AI532" s="107"/>
      <c r="AJ532" s="107"/>
      <c r="AK532" s="107"/>
      <c r="AL532" s="107"/>
      <c r="AM532" s="107"/>
      <c r="AN532" s="107"/>
      <c r="AO532" s="107"/>
      <c r="AP532" s="107"/>
      <c r="AQ532" s="107"/>
      <c r="AR532" s="107"/>
      <c r="AS532" s="107"/>
      <c r="AT532" s="107"/>
      <c r="AU532" s="107"/>
      <c r="AV532" s="107"/>
      <c r="AW532" s="107"/>
      <c r="AX532" s="108"/>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D532" s="107"/>
      <c r="EE532" s="107"/>
      <c r="EF532" s="107"/>
      <c r="EG532" s="107"/>
      <c r="EH532" s="107"/>
      <c r="EI532" s="107"/>
      <c r="EJ532" s="107"/>
      <c r="EK532" s="107"/>
      <c r="EL532" s="107"/>
      <c r="EM532" s="107"/>
      <c r="EN532" s="107"/>
      <c r="EO532" s="107"/>
    </row>
    <row r="533" spans="1:145" x14ac:dyDescent="0.25">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569"/>
      <c r="AE533" s="569"/>
      <c r="AF533" s="569"/>
      <c r="AG533" s="569"/>
      <c r="AH533" s="569"/>
      <c r="AI533" s="107"/>
      <c r="AJ533" s="107"/>
      <c r="AK533" s="107"/>
      <c r="AL533" s="107"/>
      <c r="AM533" s="107"/>
      <c r="AN533" s="107"/>
      <c r="AO533" s="107"/>
      <c r="AP533" s="107"/>
      <c r="AQ533" s="107"/>
      <c r="AR533" s="107"/>
      <c r="AS533" s="107"/>
      <c r="AT533" s="107"/>
      <c r="AU533" s="107"/>
      <c r="AV533" s="107"/>
      <c r="AW533" s="107"/>
      <c r="AX533" s="108"/>
      <c r="AY533" s="107"/>
      <c r="AZ533" s="107"/>
      <c r="BA533" s="107"/>
      <c r="BB533" s="107"/>
      <c r="BC533" s="107"/>
      <c r="BD533" s="107"/>
      <c r="BE533" s="107"/>
      <c r="BF533" s="107"/>
      <c r="BG533" s="107"/>
      <c r="BH533" s="107"/>
      <c r="BI533" s="107"/>
      <c r="BJ533" s="107"/>
      <c r="BK533" s="107"/>
      <c r="BL533" s="107"/>
      <c r="BM533" s="107"/>
      <c r="BN533" s="107"/>
      <c r="BO533" s="107"/>
      <c r="BP533" s="107"/>
      <c r="BQ533" s="107"/>
      <c r="BR533" s="107"/>
      <c r="BS533" s="107"/>
      <c r="BT533" s="107"/>
      <c r="BU533" s="107"/>
      <c r="BV533" s="107"/>
      <c r="BW533" s="107"/>
      <c r="BX533" s="107"/>
      <c r="BY533" s="107"/>
      <c r="BZ533" s="107"/>
      <c r="CA533" s="107"/>
      <c r="CB533" s="107"/>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D533" s="107"/>
      <c r="EE533" s="107"/>
      <c r="EF533" s="107"/>
      <c r="EG533" s="107"/>
      <c r="EH533" s="107"/>
      <c r="EI533" s="107"/>
      <c r="EJ533" s="107"/>
      <c r="EK533" s="107"/>
      <c r="EL533" s="107"/>
      <c r="EM533" s="107"/>
      <c r="EN533" s="107"/>
      <c r="EO533" s="107"/>
    </row>
    <row r="534" spans="1:145" x14ac:dyDescent="0.25">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569"/>
      <c r="AE534" s="569"/>
      <c r="AF534" s="569"/>
      <c r="AG534" s="569"/>
      <c r="AH534" s="569"/>
      <c r="AI534" s="107"/>
      <c r="AJ534" s="107"/>
      <c r="AK534" s="107"/>
      <c r="AL534" s="107"/>
      <c r="AM534" s="107"/>
      <c r="AN534" s="107"/>
      <c r="AO534" s="107"/>
      <c r="AP534" s="107"/>
      <c r="AQ534" s="107"/>
      <c r="AR534" s="107"/>
      <c r="AS534" s="107"/>
      <c r="AT534" s="107"/>
      <c r="AU534" s="107"/>
      <c r="AV534" s="107"/>
      <c r="AW534" s="107"/>
      <c r="AX534" s="108"/>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c r="CA534" s="107"/>
      <c r="CB534" s="107"/>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D534" s="107"/>
      <c r="EE534" s="107"/>
      <c r="EF534" s="107"/>
      <c r="EG534" s="107"/>
      <c r="EH534" s="107"/>
      <c r="EI534" s="107"/>
      <c r="EJ534" s="107"/>
      <c r="EK534" s="107"/>
      <c r="EL534" s="107"/>
      <c r="EM534" s="107"/>
      <c r="EN534" s="107"/>
      <c r="EO534" s="107"/>
    </row>
    <row r="535" spans="1:145" x14ac:dyDescent="0.2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569"/>
      <c r="AE535" s="569"/>
      <c r="AF535" s="569"/>
      <c r="AG535" s="569"/>
      <c r="AH535" s="569"/>
      <c r="AI535" s="107"/>
      <c r="AJ535" s="107"/>
      <c r="AK535" s="107"/>
      <c r="AL535" s="107"/>
      <c r="AM535" s="107"/>
      <c r="AN535" s="107"/>
      <c r="AO535" s="107"/>
      <c r="AP535" s="107"/>
      <c r="AQ535" s="107"/>
      <c r="AR535" s="107"/>
      <c r="AS535" s="107"/>
      <c r="AT535" s="107"/>
      <c r="AU535" s="107"/>
      <c r="AV535" s="107"/>
      <c r="AW535" s="107"/>
      <c r="AX535" s="108"/>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c r="BT535" s="107"/>
      <c r="BU535" s="107"/>
      <c r="BV535" s="107"/>
      <c r="BW535" s="107"/>
      <c r="BX535" s="107"/>
      <c r="BY535" s="107"/>
      <c r="BZ535" s="107"/>
      <c r="CA535" s="107"/>
      <c r="CB535" s="107"/>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D535" s="107"/>
      <c r="EE535" s="107"/>
      <c r="EF535" s="107"/>
      <c r="EG535" s="107"/>
      <c r="EH535" s="107"/>
      <c r="EI535" s="107"/>
      <c r="EJ535" s="107"/>
      <c r="EK535" s="107"/>
      <c r="EL535" s="107"/>
      <c r="EM535" s="107"/>
      <c r="EN535" s="107"/>
      <c r="EO535" s="107"/>
    </row>
    <row r="536" spans="1:145" x14ac:dyDescent="0.25">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569"/>
      <c r="AE536" s="569"/>
      <c r="AF536" s="569"/>
      <c r="AG536" s="569"/>
      <c r="AH536" s="569"/>
      <c r="AI536" s="107"/>
      <c r="AJ536" s="107"/>
      <c r="AK536" s="107"/>
      <c r="AL536" s="107"/>
      <c r="AM536" s="107"/>
      <c r="AN536" s="107"/>
      <c r="AO536" s="107"/>
      <c r="AP536" s="107"/>
      <c r="AQ536" s="107"/>
      <c r="AR536" s="107"/>
      <c r="AS536" s="107"/>
      <c r="AT536" s="107"/>
      <c r="AU536" s="107"/>
      <c r="AV536" s="107"/>
      <c r="AW536" s="107"/>
      <c r="AX536" s="108"/>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D536" s="107"/>
      <c r="EE536" s="107"/>
      <c r="EF536" s="107"/>
      <c r="EG536" s="107"/>
      <c r="EH536" s="107"/>
      <c r="EI536" s="107"/>
      <c r="EJ536" s="107"/>
      <c r="EK536" s="107"/>
      <c r="EL536" s="107"/>
      <c r="EM536" s="107"/>
      <c r="EN536" s="107"/>
      <c r="EO536" s="107"/>
    </row>
    <row r="537" spans="1:145" x14ac:dyDescent="0.25">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569"/>
      <c r="AE537" s="569"/>
      <c r="AF537" s="569"/>
      <c r="AG537" s="569"/>
      <c r="AH537" s="569"/>
      <c r="AI537" s="107"/>
      <c r="AJ537" s="107"/>
      <c r="AK537" s="107"/>
      <c r="AL537" s="107"/>
      <c r="AM537" s="107"/>
      <c r="AN537" s="107"/>
      <c r="AO537" s="107"/>
      <c r="AP537" s="107"/>
      <c r="AQ537" s="107"/>
      <c r="AR537" s="107"/>
      <c r="AS537" s="107"/>
      <c r="AT537" s="107"/>
      <c r="AU537" s="107"/>
      <c r="AV537" s="107"/>
      <c r="AW537" s="107"/>
      <c r="AX537" s="108"/>
      <c r="AY537" s="107"/>
      <c r="AZ537" s="107"/>
      <c r="BA537" s="107"/>
      <c r="BB537" s="107"/>
      <c r="BC537" s="107"/>
      <c r="BD537" s="107"/>
      <c r="BE537" s="107"/>
      <c r="BF537" s="107"/>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D537" s="107"/>
      <c r="EE537" s="107"/>
      <c r="EF537" s="107"/>
      <c r="EG537" s="107"/>
      <c r="EH537" s="107"/>
      <c r="EI537" s="107"/>
      <c r="EJ537" s="107"/>
      <c r="EK537" s="107"/>
      <c r="EL537" s="107"/>
      <c r="EM537" s="107"/>
      <c r="EN537" s="107"/>
      <c r="EO537" s="107"/>
    </row>
    <row r="538" spans="1:145" x14ac:dyDescent="0.25">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569"/>
      <c r="AE538" s="569"/>
      <c r="AF538" s="569"/>
      <c r="AG538" s="569"/>
      <c r="AH538" s="569"/>
      <c r="AI538" s="107"/>
      <c r="AJ538" s="107"/>
      <c r="AK538" s="107"/>
      <c r="AL538" s="107"/>
      <c r="AM538" s="107"/>
      <c r="AN538" s="107"/>
      <c r="AO538" s="107"/>
      <c r="AP538" s="107"/>
      <c r="AQ538" s="107"/>
      <c r="AR538" s="107"/>
      <c r="AS538" s="107"/>
      <c r="AT538" s="107"/>
      <c r="AU538" s="107"/>
      <c r="AV538" s="107"/>
      <c r="AW538" s="107"/>
      <c r="AX538" s="108"/>
      <c r="AY538" s="107"/>
      <c r="AZ538" s="107"/>
      <c r="BA538" s="107"/>
      <c r="BB538" s="107"/>
      <c r="BC538" s="107"/>
      <c r="BD538" s="107"/>
      <c r="BE538" s="107"/>
      <c r="BF538" s="107"/>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D538" s="107"/>
      <c r="EE538" s="107"/>
      <c r="EF538" s="107"/>
      <c r="EG538" s="107"/>
      <c r="EH538" s="107"/>
      <c r="EI538" s="107"/>
      <c r="EJ538" s="107"/>
      <c r="EK538" s="107"/>
      <c r="EL538" s="107"/>
      <c r="EM538" s="107"/>
      <c r="EN538" s="107"/>
      <c r="EO538" s="107"/>
    </row>
    <row r="539" spans="1:145" x14ac:dyDescent="0.25">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569"/>
      <c r="AE539" s="569"/>
      <c r="AF539" s="569"/>
      <c r="AG539" s="569"/>
      <c r="AH539" s="569"/>
      <c r="AI539" s="107"/>
      <c r="AJ539" s="107"/>
      <c r="AK539" s="107"/>
      <c r="AL539" s="107"/>
      <c r="AM539" s="107"/>
      <c r="AN539" s="107"/>
      <c r="AO539" s="107"/>
      <c r="AP539" s="107"/>
      <c r="AQ539" s="107"/>
      <c r="AR539" s="107"/>
      <c r="AS539" s="107"/>
      <c r="AT539" s="107"/>
      <c r="AU539" s="107"/>
      <c r="AV539" s="107"/>
      <c r="AW539" s="107"/>
      <c r="AX539" s="108"/>
      <c r="AY539" s="107"/>
      <c r="AZ539" s="107"/>
      <c r="BA539" s="107"/>
      <c r="BB539" s="107"/>
      <c r="BC539" s="107"/>
      <c r="BD539" s="107"/>
      <c r="BE539" s="107"/>
      <c r="BF539" s="107"/>
      <c r="BG539" s="107"/>
      <c r="BH539" s="107"/>
      <c r="BI539" s="107"/>
      <c r="BJ539" s="107"/>
      <c r="BK539" s="107"/>
      <c r="BL539" s="107"/>
      <c r="BM539" s="107"/>
      <c r="BN539" s="107"/>
      <c r="BO539" s="107"/>
      <c r="BP539" s="107"/>
      <c r="BQ539" s="107"/>
      <c r="BR539" s="107"/>
      <c r="BS539" s="107"/>
      <c r="BT539" s="107"/>
      <c r="BU539" s="107"/>
      <c r="BV539" s="107"/>
      <c r="BW539" s="107"/>
      <c r="BX539" s="107"/>
      <c r="BY539" s="107"/>
      <c r="BZ539" s="107"/>
      <c r="CA539" s="107"/>
      <c r="CB539" s="107"/>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D539" s="107"/>
      <c r="EE539" s="107"/>
      <c r="EF539" s="107"/>
      <c r="EG539" s="107"/>
      <c r="EH539" s="107"/>
      <c r="EI539" s="107"/>
      <c r="EJ539" s="107"/>
      <c r="EK539" s="107"/>
      <c r="EL539" s="107"/>
      <c r="EM539" s="107"/>
      <c r="EN539" s="107"/>
      <c r="EO539" s="107"/>
    </row>
    <row r="540" spans="1:145" x14ac:dyDescent="0.25">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569"/>
      <c r="AE540" s="569"/>
      <c r="AF540" s="569"/>
      <c r="AG540" s="569"/>
      <c r="AH540" s="569"/>
      <c r="AI540" s="107"/>
      <c r="AJ540" s="107"/>
      <c r="AK540" s="107"/>
      <c r="AL540" s="107"/>
      <c r="AM540" s="107"/>
      <c r="AN540" s="107"/>
      <c r="AO540" s="107"/>
      <c r="AP540" s="107"/>
      <c r="AQ540" s="107"/>
      <c r="AR540" s="107"/>
      <c r="AS540" s="107"/>
      <c r="AT540" s="107"/>
      <c r="AU540" s="107"/>
      <c r="AV540" s="107"/>
      <c r="AW540" s="107"/>
      <c r="AX540" s="108"/>
      <c r="AY540" s="107"/>
      <c r="AZ540" s="107"/>
      <c r="BA540" s="107"/>
      <c r="BB540" s="107"/>
      <c r="BC540" s="107"/>
      <c r="BD540" s="107"/>
      <c r="BE540" s="107"/>
      <c r="BF540" s="107"/>
      <c r="BG540" s="107"/>
      <c r="BH540" s="107"/>
      <c r="BI540" s="107"/>
      <c r="BJ540" s="107"/>
      <c r="BK540" s="107"/>
      <c r="BL540" s="107"/>
      <c r="BM540" s="107"/>
      <c r="BN540" s="107"/>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D540" s="107"/>
      <c r="EE540" s="107"/>
      <c r="EF540" s="107"/>
      <c r="EG540" s="107"/>
      <c r="EH540" s="107"/>
      <c r="EI540" s="107"/>
      <c r="EJ540" s="107"/>
      <c r="EK540" s="107"/>
      <c r="EL540" s="107"/>
      <c r="EM540" s="107"/>
      <c r="EN540" s="107"/>
      <c r="EO540" s="107"/>
    </row>
    <row r="541" spans="1:145" x14ac:dyDescent="0.25">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569"/>
      <c r="AE541" s="569"/>
      <c r="AF541" s="569"/>
      <c r="AG541" s="569"/>
      <c r="AH541" s="569"/>
      <c r="AI541" s="107"/>
      <c r="AJ541" s="107"/>
      <c r="AK541" s="107"/>
      <c r="AL541" s="107"/>
      <c r="AM541" s="107"/>
      <c r="AN541" s="107"/>
      <c r="AO541" s="107"/>
      <c r="AP541" s="107"/>
      <c r="AQ541" s="107"/>
      <c r="AR541" s="107"/>
      <c r="AS541" s="107"/>
      <c r="AT541" s="107"/>
      <c r="AU541" s="107"/>
      <c r="AV541" s="107"/>
      <c r="AW541" s="107"/>
      <c r="AX541" s="108"/>
      <c r="AY541" s="107"/>
      <c r="AZ541" s="107"/>
      <c r="BA541" s="107"/>
      <c r="BB541" s="107"/>
      <c r="BC541" s="107"/>
      <c r="BD541" s="107"/>
      <c r="BE541" s="107"/>
      <c r="BF541" s="107"/>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D541" s="107"/>
      <c r="EE541" s="107"/>
      <c r="EF541" s="107"/>
      <c r="EG541" s="107"/>
      <c r="EH541" s="107"/>
      <c r="EI541" s="107"/>
      <c r="EJ541" s="107"/>
      <c r="EK541" s="107"/>
      <c r="EL541" s="107"/>
      <c r="EM541" s="107"/>
      <c r="EN541" s="107"/>
      <c r="EO541" s="107"/>
    </row>
    <row r="542" spans="1:145" x14ac:dyDescent="0.25">
      <c r="AE542" s="569"/>
      <c r="AF542" s="569"/>
    </row>
  </sheetData>
  <sheetProtection algorithmName="SHA-512" hashValue="joEJle7qfpn9lXNYsnvKf06mBFO7mWE+giTHnZPsAuqqYIkCFIEMjElzJaEk3cXhDLcMD5SysJxpDh4poR+cEg==" saltValue="EdJw729i/BRbVBO8OZUo/Q==" spinCount="100000" sheet="1" objects="1" scenarios="1"/>
  <mergeCells count="273">
    <mergeCell ref="P4:T4"/>
    <mergeCell ref="B2:AV2"/>
    <mergeCell ref="H5:I6"/>
    <mergeCell ref="H7:I8"/>
    <mergeCell ref="J5:L5"/>
    <mergeCell ref="J6:L6"/>
    <mergeCell ref="J7:L7"/>
    <mergeCell ref="J8:L8"/>
    <mergeCell ref="H4:L4"/>
    <mergeCell ref="C14:C16"/>
    <mergeCell ref="AX16:AX17"/>
    <mergeCell ref="AX40:AX41"/>
    <mergeCell ref="D15:E15"/>
    <mergeCell ref="M15:N15"/>
    <mergeCell ref="V15:W15"/>
    <mergeCell ref="AG15:AH15"/>
    <mergeCell ref="AU15:AU16"/>
    <mergeCell ref="D14:K14"/>
    <mergeCell ref="L15:L16"/>
    <mergeCell ref="C37:U37"/>
    <mergeCell ref="AX12:AX15"/>
    <mergeCell ref="C13:AU13"/>
    <mergeCell ref="AR14:AT14"/>
    <mergeCell ref="U15:U16"/>
    <mergeCell ref="AD15:AD16"/>
    <mergeCell ref="AE15:AE16"/>
    <mergeCell ref="AF15:AF16"/>
    <mergeCell ref="V14:AF14"/>
    <mergeCell ref="AO15:AO16"/>
    <mergeCell ref="AP15:AP16"/>
    <mergeCell ref="AQ15:AQ16"/>
    <mergeCell ref="AG14:AQ14"/>
    <mergeCell ref="U39:U40"/>
    <mergeCell ref="R51:T51"/>
    <mergeCell ref="R52:T52"/>
    <mergeCell ref="M49:O49"/>
    <mergeCell ref="M50:O50"/>
    <mergeCell ref="R49:T49"/>
    <mergeCell ref="R50:T50"/>
    <mergeCell ref="R47:T47"/>
    <mergeCell ref="R48:T48"/>
    <mergeCell ref="M14:T14"/>
    <mergeCell ref="P49:Q49"/>
    <mergeCell ref="P50:Q50"/>
    <mergeCell ref="M38:O40"/>
    <mergeCell ref="M41:O41"/>
    <mergeCell ref="M42:O42"/>
    <mergeCell ref="M43:O43"/>
    <mergeCell ref="M44:O44"/>
    <mergeCell ref="M45:O45"/>
    <mergeCell ref="M46:O46"/>
    <mergeCell ref="M47:O47"/>
    <mergeCell ref="M48:O48"/>
    <mergeCell ref="R42:T42"/>
    <mergeCell ref="R43:T43"/>
    <mergeCell ref="R44:T44"/>
    <mergeCell ref="R45:T45"/>
    <mergeCell ref="R55:T55"/>
    <mergeCell ref="R56:T56"/>
    <mergeCell ref="C53:G53"/>
    <mergeCell ref="C54:G54"/>
    <mergeCell ref="H53:L53"/>
    <mergeCell ref="H54:L54"/>
    <mergeCell ref="M53:O53"/>
    <mergeCell ref="M54:O54"/>
    <mergeCell ref="R53:T53"/>
    <mergeCell ref="R54:T54"/>
    <mergeCell ref="P53:Q53"/>
    <mergeCell ref="P54:Q54"/>
    <mergeCell ref="R59:T59"/>
    <mergeCell ref="R60:T60"/>
    <mergeCell ref="C57:G57"/>
    <mergeCell ref="C58:G58"/>
    <mergeCell ref="H57:L57"/>
    <mergeCell ref="H58:L58"/>
    <mergeCell ref="M57:O57"/>
    <mergeCell ref="M58:O58"/>
    <mergeCell ref="P57:Q57"/>
    <mergeCell ref="P58:Q58"/>
    <mergeCell ref="R57:T57"/>
    <mergeCell ref="R58:T58"/>
    <mergeCell ref="H51:L51"/>
    <mergeCell ref="C59:G59"/>
    <mergeCell ref="C60:G60"/>
    <mergeCell ref="H59:L59"/>
    <mergeCell ref="H60:L60"/>
    <mergeCell ref="M59:O59"/>
    <mergeCell ref="M60:O60"/>
    <mergeCell ref="P59:Q59"/>
    <mergeCell ref="P60:Q60"/>
    <mergeCell ref="C55:G55"/>
    <mergeCell ref="C56:G56"/>
    <mergeCell ref="H55:L55"/>
    <mergeCell ref="H56:L56"/>
    <mergeCell ref="M55:O55"/>
    <mergeCell ref="M56:O56"/>
    <mergeCell ref="P55:Q55"/>
    <mergeCell ref="P56:Q56"/>
    <mergeCell ref="C51:G51"/>
    <mergeCell ref="C52:G52"/>
    <mergeCell ref="H52:L52"/>
    <mergeCell ref="M51:O51"/>
    <mergeCell ref="M52:O52"/>
    <mergeCell ref="P51:Q51"/>
    <mergeCell ref="P52:Q52"/>
    <mergeCell ref="C49:G49"/>
    <mergeCell ref="C50:G50"/>
    <mergeCell ref="H38:L40"/>
    <mergeCell ref="H41:L41"/>
    <mergeCell ref="H42:L42"/>
    <mergeCell ref="H43:L43"/>
    <mergeCell ref="H44:L44"/>
    <mergeCell ref="H45:L45"/>
    <mergeCell ref="H46:L46"/>
    <mergeCell ref="H47:L47"/>
    <mergeCell ref="H48:L48"/>
    <mergeCell ref="H49:L49"/>
    <mergeCell ref="H50:L50"/>
    <mergeCell ref="C38:G40"/>
    <mergeCell ref="C41:G41"/>
    <mergeCell ref="C42:G42"/>
    <mergeCell ref="C43:G43"/>
    <mergeCell ref="C44:G44"/>
    <mergeCell ref="C45:G45"/>
    <mergeCell ref="C46:G46"/>
    <mergeCell ref="C47:G47"/>
    <mergeCell ref="C48:G48"/>
    <mergeCell ref="R46:T46"/>
    <mergeCell ref="P46:Q46"/>
    <mergeCell ref="P47:Q47"/>
    <mergeCell ref="P48:Q48"/>
    <mergeCell ref="P38:Q40"/>
    <mergeCell ref="P41:Q41"/>
    <mergeCell ref="P42:Q42"/>
    <mergeCell ref="P43:Q43"/>
    <mergeCell ref="P44:Q44"/>
    <mergeCell ref="P45:Q45"/>
    <mergeCell ref="C63:AQ63"/>
    <mergeCell ref="AX21:AX30"/>
    <mergeCell ref="AX67:AX70"/>
    <mergeCell ref="C68:AU68"/>
    <mergeCell ref="C69:C71"/>
    <mergeCell ref="D69:K69"/>
    <mergeCell ref="M69:T69"/>
    <mergeCell ref="V69:AF69"/>
    <mergeCell ref="AG69:AQ69"/>
    <mergeCell ref="AR69:AT69"/>
    <mergeCell ref="D70:E70"/>
    <mergeCell ref="L70:L71"/>
    <mergeCell ref="M70:N70"/>
    <mergeCell ref="U70:U71"/>
    <mergeCell ref="V70:W70"/>
    <mergeCell ref="AD70:AD71"/>
    <mergeCell ref="AE70:AE71"/>
    <mergeCell ref="AF70:AF71"/>
    <mergeCell ref="AG70:AH70"/>
    <mergeCell ref="AO70:AO71"/>
    <mergeCell ref="R38:T40"/>
    <mergeCell ref="R41:T41"/>
    <mergeCell ref="AP70:AP71"/>
    <mergeCell ref="AQ70:AQ71"/>
    <mergeCell ref="AU70:AU71"/>
    <mergeCell ref="AX71:AX72"/>
    <mergeCell ref="AX76:AX85"/>
    <mergeCell ref="C92:U92"/>
    <mergeCell ref="C93:G95"/>
    <mergeCell ref="H93:L95"/>
    <mergeCell ref="M93:O95"/>
    <mergeCell ref="P93:Q95"/>
    <mergeCell ref="R93:T95"/>
    <mergeCell ref="U94:U95"/>
    <mergeCell ref="AX95:AX96"/>
    <mergeCell ref="C96:G96"/>
    <mergeCell ref="H96:L96"/>
    <mergeCell ref="M96:O96"/>
    <mergeCell ref="P96:Q96"/>
    <mergeCell ref="R96:T96"/>
    <mergeCell ref="C97:G97"/>
    <mergeCell ref="H97:L97"/>
    <mergeCell ref="M97:O97"/>
    <mergeCell ref="P97:Q97"/>
    <mergeCell ref="R97:T97"/>
    <mergeCell ref="C98:G98"/>
    <mergeCell ref="H98:L98"/>
    <mergeCell ref="M98:O98"/>
    <mergeCell ref="P98:Q98"/>
    <mergeCell ref="R98:T98"/>
    <mergeCell ref="C99:G99"/>
    <mergeCell ref="H99:L99"/>
    <mergeCell ref="M99:O99"/>
    <mergeCell ref="P99:Q99"/>
    <mergeCell ref="R99:T99"/>
    <mergeCell ref="C100:G100"/>
    <mergeCell ref="H100:L100"/>
    <mergeCell ref="M100:O100"/>
    <mergeCell ref="P100:Q100"/>
    <mergeCell ref="R100:T100"/>
    <mergeCell ref="C101:G101"/>
    <mergeCell ref="H101:L101"/>
    <mergeCell ref="M101:O101"/>
    <mergeCell ref="P101:Q101"/>
    <mergeCell ref="R101:T101"/>
    <mergeCell ref="C102:G102"/>
    <mergeCell ref="H102:L102"/>
    <mergeCell ref="M102:O102"/>
    <mergeCell ref="P102:Q102"/>
    <mergeCell ref="R102:T102"/>
    <mergeCell ref="C103:G103"/>
    <mergeCell ref="H103:L103"/>
    <mergeCell ref="M103:O103"/>
    <mergeCell ref="P103:Q103"/>
    <mergeCell ref="R103:T103"/>
    <mergeCell ref="C104:G104"/>
    <mergeCell ref="H104:L104"/>
    <mergeCell ref="M104:O104"/>
    <mergeCell ref="P104:Q104"/>
    <mergeCell ref="R104:T104"/>
    <mergeCell ref="C105:G105"/>
    <mergeCell ref="H105:L105"/>
    <mergeCell ref="M105:O105"/>
    <mergeCell ref="P105:Q105"/>
    <mergeCell ref="R105:T105"/>
    <mergeCell ref="C106:G106"/>
    <mergeCell ref="H106:L106"/>
    <mergeCell ref="M106:O106"/>
    <mergeCell ref="P106:Q106"/>
    <mergeCell ref="R106:T106"/>
    <mergeCell ref="C107:G107"/>
    <mergeCell ref="H107:L107"/>
    <mergeCell ref="M107:O107"/>
    <mergeCell ref="P107:Q107"/>
    <mergeCell ref="R107:T107"/>
    <mergeCell ref="C108:G108"/>
    <mergeCell ref="H108:L108"/>
    <mergeCell ref="M108:O108"/>
    <mergeCell ref="P108:Q108"/>
    <mergeCell ref="R108:T108"/>
    <mergeCell ref="C109:G109"/>
    <mergeCell ref="H109:L109"/>
    <mergeCell ref="M109:O109"/>
    <mergeCell ref="P109:Q109"/>
    <mergeCell ref="R109:T109"/>
    <mergeCell ref="C110:G110"/>
    <mergeCell ref="H110:L110"/>
    <mergeCell ref="M110:O110"/>
    <mergeCell ref="P110:Q110"/>
    <mergeCell ref="R110:T110"/>
    <mergeCell ref="C111:G111"/>
    <mergeCell ref="H111:L111"/>
    <mergeCell ref="M111:O111"/>
    <mergeCell ref="P111:Q111"/>
    <mergeCell ref="R111:T111"/>
    <mergeCell ref="C112:G112"/>
    <mergeCell ref="H112:L112"/>
    <mergeCell ref="M112:O112"/>
    <mergeCell ref="P112:Q112"/>
    <mergeCell ref="R112:T112"/>
    <mergeCell ref="C115:G115"/>
    <mergeCell ref="H115:L115"/>
    <mergeCell ref="M115:O115"/>
    <mergeCell ref="P115:Q115"/>
    <mergeCell ref="R115:T115"/>
    <mergeCell ref="C118:AQ118"/>
    <mergeCell ref="C113:G113"/>
    <mergeCell ref="H113:L113"/>
    <mergeCell ref="M113:O113"/>
    <mergeCell ref="P113:Q113"/>
    <mergeCell ref="R113:T113"/>
    <mergeCell ref="C114:G114"/>
    <mergeCell ref="H114:L114"/>
    <mergeCell ref="M114:O114"/>
    <mergeCell ref="P114:Q114"/>
    <mergeCell ref="R114:T114"/>
  </mergeCells>
  <dataValidations count="7">
    <dataValidation type="decimal" operator="greaterThanOrEqual" allowBlank="1" showInputMessage="1" showErrorMessage="1" error="El valor que heu introduït no és vàlid._x000a__x000a_El valor ha de ser un número major que 0." sqref="V41:AQ60 W17:W36 N17:N36 E17:E36 AH17:AH36 V96:AQ115 W72:W91 N72:N91 E72:E91 AH72:AH91" xr:uid="{00000000-0002-0000-0600-000000000000}">
      <formula1>0</formula1>
    </dataValidation>
    <dataValidation operator="greaterThanOrEqual" allowBlank="1" showInputMessage="1" showErrorMessage="1" sqref="AR41:AT60 C41:C60 C17:C36 AR96:AT115 C72:C91" xr:uid="{00000000-0002-0000-0600-000001000000}"/>
    <dataValidation type="list" allowBlank="1" showInputMessage="1" showErrorMessage="1" sqref="AE17:AF36 AP17:AQ36 AE72:AF91 AP72:AQ91" xr:uid="{00000000-0002-0000-0600-000002000000}">
      <formula1>$AE$122:$AE$126</formula1>
    </dataValidation>
    <dataValidation type="list" operator="greaterThanOrEqual" allowBlank="1" showInputMessage="1" showErrorMessage="1" sqref="C96:G115" xr:uid="{00000000-0002-0000-0600-000003000000}">
      <formula1>$BC$1:$BC$2</formula1>
    </dataValidation>
    <dataValidation type="list" operator="greaterThanOrEqual" allowBlank="1" showInputMessage="1" showErrorMessage="1" sqref="D17:D36 M72:M91 D72:D91 M17:M36" xr:uid="{00000000-0002-0000-0600-000004000000}">
      <formula1>$BC$6</formula1>
    </dataValidation>
    <dataValidation type="list" operator="greaterThanOrEqual" allowBlank="1" showInputMessage="1" showErrorMessage="1" sqref="V17:V36 V72:V91" xr:uid="{00000000-0002-0000-0600-000005000000}">
      <formula1>$BC$5:$BC$6</formula1>
    </dataValidation>
    <dataValidation type="list" operator="greaterThanOrEqual" allowBlank="1" showInputMessage="1" showErrorMessage="1" sqref="AG17:AG36 AG72:AG91" xr:uid="{00000000-0002-0000-0600-000006000000}">
      <formula1>$BC$5</formula1>
    </dataValidation>
  </dataValidations>
  <hyperlinks>
    <hyperlink ref="AX16" r:id="rId1" display="Guia pràctica per al càlcul d'emissions de gasos amb efecte d'hivernacle. Versió 2014." xr:uid="{00000000-0004-0000-0600-000000000000}"/>
    <hyperlink ref="AX16:AX17" r:id="rId2" display="Guia pràctica per al càlcul d'emissions de gasos amb efecte d'hivernacle. Versió 2020. " xr:uid="{00000000-0004-0000-0600-000001000000}"/>
    <hyperlink ref="AX71" r:id="rId3" display="Guia pràctica per al càlcul d'emissions de gasos amb efecte d'hivernacle. Versió 2014." xr:uid="{00000000-0004-0000-0600-000002000000}"/>
    <hyperlink ref="AX71:AX72" r:id="rId4" display="Guia pràctica per al càlcul d'emissions de gasos amb efecte d'hivernacle. Versió 2020. " xr:uid="{00000000-0004-0000-0600-000003000000}"/>
    <hyperlink ref="J5:K5" location="'DIR_Fonts mòbils_Marítim'!C13" display="Consum de combustible" xr:uid="{00000000-0004-0000-0600-000004000000}"/>
    <hyperlink ref="J6:K6" location="'DIR_Fonts mòbils_Marítim'!C37" display="Distància recorreguda" xr:uid="{00000000-0004-0000-0600-000005000000}"/>
    <hyperlink ref="J7:K7" location="'DIR_Fonts mòbils_Marítim'!C68" display="Consum de combustible" xr:uid="{00000000-0004-0000-0600-000006000000}"/>
    <hyperlink ref="J8:K8" location="'DIR_Fonts mòbils_Marítim'!C92" display="Distància recorreguda" xr:uid="{00000000-0004-0000-0600-000007000000}"/>
    <hyperlink ref="H5:I6" location="'DIR_Fonts mòbils_Marítim'!B10" display="Transport de PASSATGERS" xr:uid="{00000000-0004-0000-0600-000008000000}"/>
    <hyperlink ref="H7:I8" location="'DIR_Fonts mòbils_Marítim'!B65" display="Transport de MERCADERIES" xr:uid="{00000000-0004-0000-0600-000009000000}"/>
  </hyperlinks>
  <pageMargins left="0.75" right="0.75" top="1" bottom="1" header="0.5" footer="0.5"/>
  <pageSetup paperSize="9" scale="34" fitToHeight="2" orientation="landscape" r:id="rId5"/>
  <headerFooter alignWithMargins="0"/>
  <rowBreaks count="1" manualBreakCount="1">
    <brk id="64" max="25" man="1"/>
  </row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ull32">
    <tabColor indexed="41"/>
    <pageSetUpPr autoPageBreaks="0"/>
  </sheetPr>
  <dimension ref="A1:DS460"/>
  <sheetViews>
    <sheetView topLeftCell="A9" zoomScaleNormal="100" workbookViewId="0">
      <selection activeCell="D17" sqref="D17"/>
    </sheetView>
  </sheetViews>
  <sheetFormatPr defaultColWidth="9.44140625" defaultRowHeight="13.2" outlineLevelRow="1" x14ac:dyDescent="0.25"/>
  <cols>
    <col min="1" max="1" width="3.44140625" style="82" customWidth="1"/>
    <col min="2" max="2" width="5.44140625" style="82" customWidth="1"/>
    <col min="3" max="3" width="15.109375" style="82" customWidth="1"/>
    <col min="4" max="4" width="8.5546875" style="82" customWidth="1"/>
    <col min="5" max="5" width="12.44140625" style="82" customWidth="1"/>
    <col min="6" max="8" width="16.109375" style="82" customWidth="1"/>
    <col min="9" max="9" width="15.44140625" style="82" customWidth="1"/>
    <col min="10" max="11" width="13.33203125" style="82" customWidth="1"/>
    <col min="12" max="12" width="16.5546875" style="82" customWidth="1"/>
    <col min="13" max="13" width="7.88671875" style="82" customWidth="1"/>
    <col min="14" max="14" width="15.44140625" style="82" customWidth="1"/>
    <col min="15" max="17" width="16.5546875" style="82" customWidth="1"/>
    <col min="18" max="20" width="12.5546875" style="82" customWidth="1"/>
    <col min="21" max="21" width="16.6640625" style="82" customWidth="1"/>
    <col min="22" max="24" width="14.6640625" style="82" customWidth="1"/>
    <col min="25" max="25" width="15.44140625" style="82" customWidth="1"/>
    <col min="26" max="27" width="5.44140625" style="82" customWidth="1"/>
    <col min="28" max="28" width="40.44140625" style="82" customWidth="1"/>
    <col min="29" max="29" width="9.44140625" style="82"/>
    <col min="30" max="30" width="9.44140625" style="82" hidden="1" customWidth="1"/>
    <col min="31" max="16384" width="9.44140625" style="82"/>
  </cols>
  <sheetData>
    <row r="1" spans="2:30" s="107" customFormat="1" ht="17.25" customHeight="1" x14ac:dyDescent="0.25">
      <c r="B1" s="128"/>
      <c r="AB1" s="569"/>
    </row>
    <row r="2" spans="2:30" s="107" customFormat="1" ht="33.75" customHeight="1" x14ac:dyDescent="0.25">
      <c r="B2" s="1535" t="s">
        <v>1681</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B2" s="569"/>
    </row>
    <row r="3" spans="2:30" s="107" customFormat="1" ht="17.25" customHeight="1" thickBot="1" x14ac:dyDescent="0.3">
      <c r="B3" s="182"/>
      <c r="C3" s="182"/>
      <c r="D3" s="182"/>
      <c r="E3" s="182"/>
      <c r="F3" s="182"/>
      <c r="G3" s="182"/>
      <c r="H3" s="182"/>
      <c r="I3" s="109"/>
      <c r="J3" s="109"/>
      <c r="K3" s="109"/>
      <c r="L3" s="109"/>
      <c r="M3" s="182"/>
      <c r="N3" s="182"/>
      <c r="V3" s="182"/>
      <c r="W3" s="182"/>
      <c r="X3" s="182"/>
      <c r="Y3" s="182"/>
      <c r="AB3" s="108"/>
    </row>
    <row r="4" spans="2:30" s="107" customFormat="1" ht="28.5" customHeight="1" thickBot="1" x14ac:dyDescent="0.3">
      <c r="B4" s="640"/>
      <c r="C4" s="255" t="s">
        <v>0</v>
      </c>
      <c r="D4" s="182"/>
      <c r="E4" s="182"/>
      <c r="F4" s="182"/>
      <c r="G4" s="182"/>
      <c r="H4" s="1552" t="s">
        <v>1690</v>
      </c>
      <c r="I4" s="1553"/>
      <c r="J4" s="1553"/>
      <c r="K4" s="1553"/>
      <c r="L4" s="1554"/>
      <c r="P4" s="1395" t="s">
        <v>1685</v>
      </c>
      <c r="Q4" s="1396"/>
      <c r="R4" s="1396"/>
      <c r="S4" s="1396"/>
      <c r="T4" s="1397"/>
      <c r="U4" s="987" t="str">
        <f>"OCCC"</f>
        <v>OCCC</v>
      </c>
      <c r="V4" s="182"/>
      <c r="W4" s="182"/>
      <c r="X4" s="182"/>
      <c r="Y4" s="182"/>
      <c r="AB4" s="108"/>
    </row>
    <row r="5" spans="2:30" s="107" customFormat="1" ht="17.25" customHeight="1" x14ac:dyDescent="0.25">
      <c r="B5" s="641"/>
      <c r="C5" s="255" t="s">
        <v>51</v>
      </c>
      <c r="D5" s="182"/>
      <c r="E5" s="182"/>
      <c r="F5" s="182"/>
      <c r="G5" s="182"/>
      <c r="H5" s="109"/>
      <c r="I5" s="109"/>
      <c r="J5" s="109"/>
      <c r="K5" s="109"/>
      <c r="L5" s="109"/>
      <c r="M5" s="109"/>
      <c r="N5" s="109"/>
      <c r="V5" s="182"/>
      <c r="W5" s="182"/>
      <c r="X5" s="182"/>
      <c r="Y5" s="182"/>
      <c r="AB5" s="569"/>
    </row>
    <row r="6" spans="2:30" s="107" customFormat="1" ht="17.25" customHeight="1" x14ac:dyDescent="0.25">
      <c r="B6" s="642"/>
      <c r="C6" s="255" t="s">
        <v>1</v>
      </c>
      <c r="D6" s="182"/>
      <c r="E6" s="182"/>
      <c r="F6" s="182"/>
      <c r="G6" s="182"/>
      <c r="H6" s="109"/>
      <c r="I6" s="109"/>
      <c r="J6" s="109"/>
      <c r="K6" s="109"/>
      <c r="L6" s="109"/>
      <c r="M6" s="109"/>
      <c r="N6" s="109"/>
      <c r="V6" s="182"/>
      <c r="W6" s="182"/>
      <c r="X6" s="182"/>
      <c r="Y6" s="182"/>
      <c r="AD6" s="107" t="s">
        <v>92</v>
      </c>
    </row>
    <row r="7" spans="2:30" s="107" customFormat="1" ht="17.25" customHeight="1" x14ac:dyDescent="0.25">
      <c r="B7" s="643"/>
      <c r="C7" s="255" t="s">
        <v>52</v>
      </c>
      <c r="D7" s="182"/>
      <c r="E7" s="182"/>
      <c r="F7" s="182"/>
      <c r="G7" s="709"/>
      <c r="H7" s="109"/>
      <c r="I7" s="109"/>
      <c r="J7" s="109"/>
      <c r="K7" s="109"/>
      <c r="L7" s="109"/>
      <c r="M7" s="109"/>
      <c r="N7" s="109"/>
      <c r="V7" s="182"/>
      <c r="W7" s="182"/>
      <c r="X7" s="182"/>
      <c r="Y7" s="182"/>
      <c r="AD7" s="107" t="s">
        <v>65</v>
      </c>
    </row>
    <row r="8" spans="2:30" s="107" customFormat="1" ht="17.25" customHeight="1" x14ac:dyDescent="0.25">
      <c r="B8" s="130"/>
      <c r="C8" s="130"/>
      <c r="D8" s="182"/>
      <c r="E8" s="182"/>
      <c r="F8" s="182"/>
      <c r="G8" s="182"/>
      <c r="H8" s="109"/>
      <c r="I8" s="109"/>
      <c r="J8" s="109"/>
      <c r="K8" s="109"/>
      <c r="L8" s="109"/>
      <c r="M8" s="109"/>
      <c r="N8" s="109"/>
      <c r="V8" s="182"/>
      <c r="W8" s="182"/>
      <c r="X8" s="182"/>
      <c r="Y8" s="182"/>
      <c r="AB8" s="569"/>
    </row>
    <row r="9" spans="2:30" s="107" customFormat="1" ht="24" customHeight="1" x14ac:dyDescent="0.25">
      <c r="C9" s="130"/>
      <c r="D9" s="182"/>
      <c r="E9" s="182"/>
      <c r="F9" s="182"/>
      <c r="G9" s="182"/>
      <c r="H9" s="182"/>
      <c r="I9" s="109"/>
      <c r="J9" s="109"/>
      <c r="K9" s="109"/>
      <c r="L9" s="109"/>
      <c r="V9" s="182"/>
      <c r="W9" s="182"/>
      <c r="X9" s="182"/>
      <c r="Y9" s="182"/>
      <c r="AB9" s="569"/>
    </row>
    <row r="10" spans="2:30" s="107" customFormat="1" ht="24" customHeight="1" x14ac:dyDescent="0.25">
      <c r="B10" s="135"/>
      <c r="F10" s="182"/>
      <c r="G10" s="182"/>
      <c r="H10" s="182"/>
      <c r="I10" s="109"/>
      <c r="J10" s="109"/>
      <c r="K10" s="109"/>
      <c r="L10" s="109"/>
      <c r="V10" s="182"/>
      <c r="W10" s="182"/>
      <c r="X10" s="182"/>
      <c r="Y10" s="182"/>
      <c r="AB10" s="569"/>
    </row>
    <row r="11" spans="2:30" s="107" customFormat="1" ht="24" customHeight="1" x14ac:dyDescent="0.25">
      <c r="F11" s="182"/>
      <c r="G11" s="182"/>
      <c r="H11" s="182"/>
      <c r="I11" s="109"/>
      <c r="J11" s="109"/>
      <c r="K11" s="109"/>
      <c r="L11" s="109"/>
      <c r="M11" s="182"/>
      <c r="N11" s="182"/>
      <c r="V11" s="182"/>
      <c r="W11" s="182"/>
      <c r="X11" s="182"/>
      <c r="Y11" s="182"/>
      <c r="AB11" s="569"/>
    </row>
    <row r="12" spans="2:30" s="107" customFormat="1" ht="17.25" customHeight="1" thickBot="1" x14ac:dyDescent="0.3">
      <c r="B12" s="115"/>
      <c r="C12" s="183"/>
      <c r="D12" s="183"/>
      <c r="E12" s="184"/>
      <c r="F12" s="116"/>
      <c r="G12" s="116"/>
      <c r="H12" s="116"/>
      <c r="I12" s="116"/>
      <c r="J12" s="116"/>
      <c r="K12" s="116"/>
      <c r="L12" s="116"/>
      <c r="M12" s="116"/>
      <c r="N12" s="116"/>
      <c r="O12" s="116"/>
      <c r="P12" s="116"/>
      <c r="Q12" s="116"/>
      <c r="R12" s="116"/>
      <c r="S12" s="116"/>
      <c r="T12" s="116"/>
      <c r="U12" s="116"/>
      <c r="V12" s="116"/>
      <c r="W12" s="116"/>
      <c r="X12" s="116"/>
      <c r="Y12" s="116"/>
      <c r="Z12" s="117"/>
      <c r="AB12" s="1480" t="s">
        <v>1123</v>
      </c>
    </row>
    <row r="13" spans="2:30" s="107" customFormat="1" ht="30" customHeight="1" x14ac:dyDescent="0.25">
      <c r="B13" s="120"/>
      <c r="C13" s="1520" t="s">
        <v>1687</v>
      </c>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2"/>
      <c r="Z13" s="122"/>
      <c r="AB13" s="1481"/>
    </row>
    <row r="14" spans="2:30" s="107" customFormat="1" ht="20.100000000000001" customHeight="1" x14ac:dyDescent="0.25">
      <c r="B14" s="120"/>
      <c r="C14" s="1523" t="s">
        <v>1682</v>
      </c>
      <c r="D14" s="1524" t="s">
        <v>1683</v>
      </c>
      <c r="E14" s="1524"/>
      <c r="F14" s="1524"/>
      <c r="G14" s="1524"/>
      <c r="H14" s="1524"/>
      <c r="I14" s="1524"/>
      <c r="J14" s="1524"/>
      <c r="K14" s="1524"/>
      <c r="L14" s="684"/>
      <c r="M14" s="1524" t="s">
        <v>1684</v>
      </c>
      <c r="N14" s="1524"/>
      <c r="O14" s="1524"/>
      <c r="P14" s="1524"/>
      <c r="Q14" s="1524"/>
      <c r="R14" s="1524"/>
      <c r="S14" s="1524"/>
      <c r="T14" s="1524"/>
      <c r="U14" s="684"/>
      <c r="V14" s="1526" t="s">
        <v>1228</v>
      </c>
      <c r="W14" s="1526"/>
      <c r="X14" s="1526"/>
      <c r="Y14" s="582"/>
      <c r="Z14" s="122"/>
      <c r="AB14" s="1481"/>
    </row>
    <row r="15" spans="2:30" s="107" customFormat="1" ht="42" customHeight="1" x14ac:dyDescent="0.25">
      <c r="B15" s="120"/>
      <c r="C15" s="1523"/>
      <c r="D15" s="1475" t="s">
        <v>62</v>
      </c>
      <c r="E15" s="1475"/>
      <c r="F15" s="673" t="s">
        <v>1219</v>
      </c>
      <c r="G15" s="673" t="s">
        <v>1220</v>
      </c>
      <c r="H15" s="673" t="s">
        <v>1221</v>
      </c>
      <c r="I15" s="673" t="s">
        <v>971</v>
      </c>
      <c r="J15" s="673" t="s">
        <v>1070</v>
      </c>
      <c r="K15" s="673" t="s">
        <v>1069</v>
      </c>
      <c r="L15" s="1421" t="s">
        <v>1227</v>
      </c>
      <c r="M15" s="1475" t="s">
        <v>62</v>
      </c>
      <c r="N15" s="1475"/>
      <c r="O15" s="673" t="s">
        <v>1219</v>
      </c>
      <c r="P15" s="673" t="s">
        <v>1220</v>
      </c>
      <c r="Q15" s="673" t="s">
        <v>1221</v>
      </c>
      <c r="R15" s="673" t="s">
        <v>971</v>
      </c>
      <c r="S15" s="673" t="s">
        <v>1070</v>
      </c>
      <c r="T15" s="673" t="s">
        <v>1069</v>
      </c>
      <c r="U15" s="1421" t="s">
        <v>1227</v>
      </c>
      <c r="V15" s="673" t="s">
        <v>971</v>
      </c>
      <c r="W15" s="673" t="s">
        <v>1070</v>
      </c>
      <c r="X15" s="673" t="s">
        <v>1069</v>
      </c>
      <c r="Y15" s="1417" t="s">
        <v>1078</v>
      </c>
      <c r="Z15" s="122"/>
      <c r="AB15" s="1481"/>
    </row>
    <row r="16" spans="2:30" s="182" customFormat="1" ht="43.5" customHeight="1" x14ac:dyDescent="0.25">
      <c r="B16" s="164"/>
      <c r="C16" s="1523"/>
      <c r="D16" s="583" t="s">
        <v>1689</v>
      </c>
      <c r="E16" s="583" t="s">
        <v>63</v>
      </c>
      <c r="F16" s="673" t="s">
        <v>1222</v>
      </c>
      <c r="G16" s="673" t="s">
        <v>1102</v>
      </c>
      <c r="H16" s="673" t="s">
        <v>1102</v>
      </c>
      <c r="I16" s="673" t="s">
        <v>1071</v>
      </c>
      <c r="J16" s="673" t="s">
        <v>1224</v>
      </c>
      <c r="K16" s="673" t="s">
        <v>1224</v>
      </c>
      <c r="L16" s="1421"/>
      <c r="M16" s="583" t="s">
        <v>1689</v>
      </c>
      <c r="N16" s="583" t="s">
        <v>63</v>
      </c>
      <c r="O16" s="673" t="s">
        <v>1222</v>
      </c>
      <c r="P16" s="673" t="s">
        <v>1102</v>
      </c>
      <c r="Q16" s="673" t="s">
        <v>1102</v>
      </c>
      <c r="R16" s="673" t="s">
        <v>1071</v>
      </c>
      <c r="S16" s="673" t="s">
        <v>1224</v>
      </c>
      <c r="T16" s="673" t="s">
        <v>1224</v>
      </c>
      <c r="U16" s="1421"/>
      <c r="V16" s="673" t="s">
        <v>1071</v>
      </c>
      <c r="W16" s="673" t="s">
        <v>1224</v>
      </c>
      <c r="X16" s="673" t="s">
        <v>1224</v>
      </c>
      <c r="Y16" s="1417"/>
      <c r="Z16" s="186"/>
      <c r="AB16" s="1432" t="s">
        <v>1838</v>
      </c>
    </row>
    <row r="17" spans="2:28" s="107" customFormat="1" ht="21" customHeight="1" x14ac:dyDescent="0.25">
      <c r="B17" s="120"/>
      <c r="C17" s="686" t="s">
        <v>229</v>
      </c>
      <c r="D17" s="598"/>
      <c r="E17" s="187"/>
      <c r="F17" s="614" t="str">
        <f>IF(D17=0,"",IF(D17="l",'Factors emissió OCCC'!$F$50,IF(D17="kg",'Factors emissió OCCC'!$D$50)))</f>
        <v/>
      </c>
      <c r="G17" s="1074" t="str">
        <f>IF(D17=0,"",IF(D17="l",'Factors emissió OCCC'!$M$50,IF(D17="kg",'Factors emissió OCCC'!$Q$50)))</f>
        <v/>
      </c>
      <c r="H17" s="1072" t="str">
        <f>IF(D17=0,"",IF(D17="l",'Factors emissió OCCC'!$O$50,IF(D17="kg",'Factors emissió OCCC'!$S$50)))</f>
        <v/>
      </c>
      <c r="I17" s="1070" t="str">
        <f t="shared" ref="I17:I36" si="0">IF(E17=0,IF(D17=0,"0,00000",E17*F17/1000),IF(D17=0,"Indiqueu les unitats",E17*F17/1000))</f>
        <v>0,00000</v>
      </c>
      <c r="J17" s="1070" t="str">
        <f>IF(E17=0,IF(D17=0,"0,00000",E17*G17/1000),IF(D17=0,"Indiqueu les unitats",E17*G17/1000))</f>
        <v>0,00000</v>
      </c>
      <c r="K17" s="1070" t="str">
        <f>IF(E17=0,IF(D17=0,"0,000000",E17*H17/1000),IF(D17=0,"Indiqueu les unitats",E17*H17/1000))</f>
        <v>0,000000</v>
      </c>
      <c r="L17" s="218" t="s">
        <v>1073</v>
      </c>
      <c r="M17" s="598"/>
      <c r="N17" s="187"/>
      <c r="O17" s="614" t="str">
        <f>IF(M17=0,"",IF(M17="l",'Factors emissió OCCC'!$F$51,IF(M17="kg",'Factors emissió OCCC'!$D$51)))</f>
        <v/>
      </c>
      <c r="P17" s="1074" t="str">
        <f>IF(M17=0,"",IF(M17="l",'Factors emissió OCCC'!$M$51,IF(M17="kg",'Factors emissió OCCC'!$Q$51)))</f>
        <v/>
      </c>
      <c r="Q17" s="1072" t="str">
        <f>IF(M17=0,"",IF(M17="l",'Factors emissió OCCC'!$O$51,IF(M17="kg",'Factors emissió OCCC'!$S$51)))</f>
        <v/>
      </c>
      <c r="R17" s="1070" t="str">
        <f>IF(N17=0,IF(M17=0,"0,000000",N17*O17/1000),IF(M17=0,"Indiqueu les unitats",N17*O17/1000))</f>
        <v>0,000000</v>
      </c>
      <c r="S17" s="1070" t="str">
        <f>IF(N17=0,IF(M17=0,"0,000000",N17*P17/1000),IF(M17=0,"Indiqueu les unitats",N17*P17/1000))</f>
        <v>0,000000</v>
      </c>
      <c r="T17" s="1070" t="str">
        <f>IF(N17=0,IF(M17=0,"0,000000",N17*Q17/1000),IF(M17=0,"Indiqueu les unitats",N17*Q17/1000))</f>
        <v>0,000000</v>
      </c>
      <c r="U17" s="218" t="s">
        <v>1073</v>
      </c>
      <c r="V17" s="600">
        <f>I17+R17</f>
        <v>0</v>
      </c>
      <c r="W17" s="600">
        <f>J17+S17</f>
        <v>0</v>
      </c>
      <c r="X17" s="600">
        <f>K17+T17</f>
        <v>0</v>
      </c>
      <c r="Y17" s="350" t="s">
        <v>1073</v>
      </c>
      <c r="Z17" s="122"/>
      <c r="AB17" s="1432"/>
    </row>
    <row r="18" spans="2:28" s="107" customFormat="1" ht="21" customHeight="1" x14ac:dyDescent="0.25">
      <c r="B18" s="120"/>
      <c r="C18" s="686" t="s">
        <v>230</v>
      </c>
      <c r="D18" s="598"/>
      <c r="E18" s="187"/>
      <c r="F18" s="614" t="str">
        <f>IF(D18=0,"",IF(D18="l",'Factors emissió OCCC'!$F$50,IF(D18="kg",'Factors emissió OCCC'!$D$50)))</f>
        <v/>
      </c>
      <c r="G18" s="1074" t="str">
        <f>IF(D18=0,"",IF(D18="l",'Factors emissió OCCC'!$M$50,IF(D18="kg",'Factors emissió OCCC'!$Q$50)))</f>
        <v/>
      </c>
      <c r="H18" s="1072" t="str">
        <f>IF(D18=0,"",IF(D18="l",'Factors emissió OCCC'!$O$50,IF(D18="kg",'Factors emissió OCCC'!$S$50)))</f>
        <v/>
      </c>
      <c r="I18" s="1070" t="str">
        <f t="shared" si="0"/>
        <v>0,00000</v>
      </c>
      <c r="J18" s="1070" t="str">
        <f t="shared" ref="J18:J36" si="1">IF(E18=0,IF(D18=0,"0,00000",E18*G18/1000),IF(D18=0,"Indiqueu les unitats",E18*G18/1000))</f>
        <v>0,00000</v>
      </c>
      <c r="K18" s="1070" t="str">
        <f t="shared" ref="K18:K36" si="2">IF(E18=0,IF(D18=0,"0,000000",E18*H18/1000),IF(D18=0,"Indiqueu les unitats",E18*H18/1000))</f>
        <v>0,000000</v>
      </c>
      <c r="L18" s="218" t="s">
        <v>1073</v>
      </c>
      <c r="M18" s="598"/>
      <c r="N18" s="187"/>
      <c r="O18" s="614" t="str">
        <f>IF(M18=0,"",IF(M18="l",'Factors emissió OCCC'!$F$51,IF(M18="kg",'Factors emissió OCCC'!$D$51)))</f>
        <v/>
      </c>
      <c r="P18" s="1074" t="str">
        <f>IF(M18=0,"",IF(M18="l",'Factors emissió OCCC'!$M$51,IF(M18="kg",'Factors emissió OCCC'!$Q$51)))</f>
        <v/>
      </c>
      <c r="Q18" s="1072" t="str">
        <f>IF(M18=0,"",IF(M18="l",'Factors emissió OCCC'!$O$51,IF(M18="kg",'Factors emissió OCCC'!$S$51)))</f>
        <v/>
      </c>
      <c r="R18" s="1070" t="str">
        <f t="shared" ref="R18:R36" si="3">IF(N18=0,IF(M18=0,"0,000000",N18*O18/1000),IF(M18=0,"Indiqueu les unitats",N18*O18/1000))</f>
        <v>0,000000</v>
      </c>
      <c r="S18" s="1070" t="str">
        <f t="shared" ref="S18:S36" si="4">IF(N18=0,IF(M18=0,"0,000000",N18*P18/1000),IF(M18=0,"Indiqueu les unitats",N18*P18/1000))</f>
        <v>0,000000</v>
      </c>
      <c r="T18" s="1070" t="str">
        <f t="shared" ref="T18:T36" si="5">IF(N18=0,IF(M18=0,"0,000000",N18*Q18/1000),IF(M18=0,"Indiqueu les unitats",N18*Q18/1000))</f>
        <v>0,000000</v>
      </c>
      <c r="U18" s="218" t="s">
        <v>1073</v>
      </c>
      <c r="V18" s="600">
        <f t="shared" ref="V18:V36" si="6">I18+R18</f>
        <v>0</v>
      </c>
      <c r="W18" s="600">
        <f t="shared" ref="W18:W36" si="7">J18+S18</f>
        <v>0</v>
      </c>
      <c r="X18" s="600">
        <f t="shared" ref="X18:X36" si="8">K18+T18</f>
        <v>0</v>
      </c>
      <c r="Y18" s="350" t="s">
        <v>1073</v>
      </c>
      <c r="Z18" s="122"/>
      <c r="AB18" s="10"/>
    </row>
    <row r="19" spans="2:28" s="107" customFormat="1" ht="21" customHeight="1" x14ac:dyDescent="0.25">
      <c r="B19" s="120"/>
      <c r="C19" s="686" t="s">
        <v>231</v>
      </c>
      <c r="D19" s="598"/>
      <c r="E19" s="187"/>
      <c r="F19" s="614" t="str">
        <f>IF(D19=0,"",IF(D19="l",'Factors emissió OCCC'!$F$50,IF(D19="kg",'Factors emissió OCCC'!$D$50)))</f>
        <v/>
      </c>
      <c r="G19" s="1074" t="str">
        <f>IF(D19=0,"",IF(D19="l",'Factors emissió OCCC'!$M$50,IF(D19="kg",'Factors emissió OCCC'!$Q$50)))</f>
        <v/>
      </c>
      <c r="H19" s="1072" t="str">
        <f>IF(D19=0,"",IF(D19="l",'Factors emissió OCCC'!$O$50,IF(D19="kg",'Factors emissió OCCC'!$S$50)))</f>
        <v/>
      </c>
      <c r="I19" s="1070" t="str">
        <f t="shared" si="0"/>
        <v>0,00000</v>
      </c>
      <c r="J19" s="1070" t="str">
        <f t="shared" si="1"/>
        <v>0,00000</v>
      </c>
      <c r="K19" s="1070" t="str">
        <f t="shared" si="2"/>
        <v>0,000000</v>
      </c>
      <c r="L19" s="218" t="s">
        <v>1073</v>
      </c>
      <c r="M19" s="598"/>
      <c r="N19" s="187"/>
      <c r="O19" s="614" t="str">
        <f>IF(M19=0,"",IF(M19="l",'Factors emissió OCCC'!$F$51,IF(M19="kg",'Factors emissió OCCC'!$D$51)))</f>
        <v/>
      </c>
      <c r="P19" s="1074" t="str">
        <f>IF(M19=0,"",IF(M19="l",'Factors emissió OCCC'!$M$51,IF(M19="kg",'Factors emissió OCCC'!$Q$51)))</f>
        <v/>
      </c>
      <c r="Q19" s="1072" t="str">
        <f>IF(M19=0,"",IF(M19="l",'Factors emissió OCCC'!$O$51,IF(M19="kg",'Factors emissió OCCC'!$S$51)))</f>
        <v/>
      </c>
      <c r="R19" s="1070" t="str">
        <f t="shared" si="3"/>
        <v>0,000000</v>
      </c>
      <c r="S19" s="1070" t="str">
        <f t="shared" si="4"/>
        <v>0,000000</v>
      </c>
      <c r="T19" s="1070" t="str">
        <f t="shared" si="5"/>
        <v>0,000000</v>
      </c>
      <c r="U19" s="218" t="s">
        <v>1073</v>
      </c>
      <c r="V19" s="600">
        <f t="shared" si="6"/>
        <v>0</v>
      </c>
      <c r="W19" s="600">
        <f t="shared" si="7"/>
        <v>0</v>
      </c>
      <c r="X19" s="600">
        <f t="shared" si="8"/>
        <v>0</v>
      </c>
      <c r="Y19" s="350" t="s">
        <v>1073</v>
      </c>
      <c r="Z19" s="122"/>
      <c r="AB19" s="10"/>
    </row>
    <row r="20" spans="2:28" s="107" customFormat="1" ht="21" customHeight="1" x14ac:dyDescent="0.25">
      <c r="B20" s="120"/>
      <c r="C20" s="686" t="s">
        <v>232</v>
      </c>
      <c r="D20" s="598"/>
      <c r="E20" s="187"/>
      <c r="F20" s="614" t="str">
        <f>IF(D20=0,"",IF(D20="l",'Factors emissió OCCC'!$F$50,IF(D20="kg",'Factors emissió OCCC'!$D$50)))</f>
        <v/>
      </c>
      <c r="G20" s="1074" t="str">
        <f>IF(D20=0,"",IF(D20="l",'Factors emissió OCCC'!$M$50,IF(D20="kg",'Factors emissió OCCC'!$Q$50)))</f>
        <v/>
      </c>
      <c r="H20" s="1072" t="str">
        <f>IF(D20=0,"",IF(D20="l",'Factors emissió OCCC'!$O$50,IF(D20="kg",'Factors emissió OCCC'!$S$50)))</f>
        <v/>
      </c>
      <c r="I20" s="1070" t="str">
        <f t="shared" si="0"/>
        <v>0,00000</v>
      </c>
      <c r="J20" s="1070" t="str">
        <f t="shared" si="1"/>
        <v>0,00000</v>
      </c>
      <c r="K20" s="1070" t="str">
        <f t="shared" si="2"/>
        <v>0,000000</v>
      </c>
      <c r="L20" s="218" t="s">
        <v>1073</v>
      </c>
      <c r="M20" s="598"/>
      <c r="N20" s="187"/>
      <c r="O20" s="614" t="str">
        <f>IF(M20=0,"",IF(M20="l",'Factors emissió OCCC'!$F$51,IF(M20="kg",'Factors emissió OCCC'!$D$51)))</f>
        <v/>
      </c>
      <c r="P20" s="1074" t="str">
        <f>IF(M20=0,"",IF(M20="l",'Factors emissió OCCC'!$M$51,IF(M20="kg",'Factors emissió OCCC'!$Q$51)))</f>
        <v/>
      </c>
      <c r="Q20" s="1072" t="str">
        <f>IF(M20=0,"",IF(M20="l",'Factors emissió OCCC'!$O$51,IF(M20="kg",'Factors emissió OCCC'!$S$51)))</f>
        <v/>
      </c>
      <c r="R20" s="1070" t="str">
        <f t="shared" si="3"/>
        <v>0,000000</v>
      </c>
      <c r="S20" s="1070" t="str">
        <f t="shared" si="4"/>
        <v>0,000000</v>
      </c>
      <c r="T20" s="1070" t="str">
        <f t="shared" si="5"/>
        <v>0,000000</v>
      </c>
      <c r="U20" s="218" t="s">
        <v>1073</v>
      </c>
      <c r="V20" s="600">
        <f t="shared" si="6"/>
        <v>0</v>
      </c>
      <c r="W20" s="600">
        <f t="shared" si="7"/>
        <v>0</v>
      </c>
      <c r="X20" s="600">
        <f t="shared" si="8"/>
        <v>0</v>
      </c>
      <c r="Y20" s="350" t="s">
        <v>1073</v>
      </c>
      <c r="Z20" s="122"/>
      <c r="AB20" s="141"/>
    </row>
    <row r="21" spans="2:28" s="107" customFormat="1" ht="21" customHeight="1" x14ac:dyDescent="0.25">
      <c r="B21" s="120"/>
      <c r="C21" s="686" t="s">
        <v>233</v>
      </c>
      <c r="D21" s="598"/>
      <c r="E21" s="187"/>
      <c r="F21" s="614" t="str">
        <f>IF(D21=0,"",IF(D21="l",'Factors emissió OCCC'!$F$50,IF(D21="kg",'Factors emissió OCCC'!$D$50)))</f>
        <v/>
      </c>
      <c r="G21" s="1074" t="str">
        <f>IF(D21=0,"",IF(D21="l",'Factors emissió OCCC'!$M$50,IF(D21="kg",'Factors emissió OCCC'!$Q$50)))</f>
        <v/>
      </c>
      <c r="H21" s="1072" t="str">
        <f>IF(D21=0,"",IF(D21="l",'Factors emissió OCCC'!$O$50,IF(D21="kg",'Factors emissió OCCC'!$S$50)))</f>
        <v/>
      </c>
      <c r="I21" s="1070" t="str">
        <f t="shared" si="0"/>
        <v>0,00000</v>
      </c>
      <c r="J21" s="1070" t="str">
        <f t="shared" si="1"/>
        <v>0,00000</v>
      </c>
      <c r="K21" s="1070" t="str">
        <f t="shared" si="2"/>
        <v>0,000000</v>
      </c>
      <c r="L21" s="218" t="s">
        <v>1073</v>
      </c>
      <c r="M21" s="598"/>
      <c r="N21" s="187"/>
      <c r="O21" s="614" t="str">
        <f>IF(M21=0,"",IF(M21="l",'Factors emissió OCCC'!$F$51,IF(M21="kg",'Factors emissió OCCC'!$D$51)))</f>
        <v/>
      </c>
      <c r="P21" s="1074" t="str">
        <f>IF(M21=0,"",IF(M21="l",'Factors emissió OCCC'!$M$51,IF(M21="kg",'Factors emissió OCCC'!$Q$51)))</f>
        <v/>
      </c>
      <c r="Q21" s="1072" t="str">
        <f>IF(M21=0,"",IF(M21="l",'Factors emissió OCCC'!$O$51,IF(M21="kg",'Factors emissió OCCC'!$S$51)))</f>
        <v/>
      </c>
      <c r="R21" s="1070" t="str">
        <f t="shared" si="3"/>
        <v>0,000000</v>
      </c>
      <c r="S21" s="1070" t="str">
        <f t="shared" si="4"/>
        <v>0,000000</v>
      </c>
      <c r="T21" s="1070" t="str">
        <f t="shared" si="5"/>
        <v>0,000000</v>
      </c>
      <c r="U21" s="218" t="s">
        <v>1073</v>
      </c>
      <c r="V21" s="600">
        <f t="shared" si="6"/>
        <v>0</v>
      </c>
      <c r="W21" s="600">
        <f t="shared" si="7"/>
        <v>0</v>
      </c>
      <c r="X21" s="600">
        <f t="shared" si="8"/>
        <v>0</v>
      </c>
      <c r="Y21" s="350" t="s">
        <v>1073</v>
      </c>
      <c r="Z21" s="122"/>
      <c r="AB21" s="1481"/>
    </row>
    <row r="22" spans="2:28" s="107" customFormat="1" ht="21" customHeight="1" x14ac:dyDescent="0.25">
      <c r="B22" s="120"/>
      <c r="C22" s="686" t="s">
        <v>234</v>
      </c>
      <c r="D22" s="598"/>
      <c r="E22" s="187"/>
      <c r="F22" s="614" t="str">
        <f>IF(D22=0,"",IF(D22="l",'Factors emissió OCCC'!$F$50,IF(D22="kg",'Factors emissió OCCC'!$D$50)))</f>
        <v/>
      </c>
      <c r="G22" s="1074" t="str">
        <f>IF(D22=0,"",IF(D22="l",'Factors emissió OCCC'!$M$50,IF(D22="kg",'Factors emissió OCCC'!$Q$50)))</f>
        <v/>
      </c>
      <c r="H22" s="1072" t="str">
        <f>IF(D22=0,"",IF(D22="l",'Factors emissió OCCC'!$O$50,IF(D22="kg",'Factors emissió OCCC'!$S$50)))</f>
        <v/>
      </c>
      <c r="I22" s="1070" t="str">
        <f t="shared" si="0"/>
        <v>0,00000</v>
      </c>
      <c r="J22" s="1070" t="str">
        <f t="shared" si="1"/>
        <v>0,00000</v>
      </c>
      <c r="K22" s="1070" t="str">
        <f t="shared" si="2"/>
        <v>0,000000</v>
      </c>
      <c r="L22" s="218" t="s">
        <v>1073</v>
      </c>
      <c r="M22" s="598"/>
      <c r="N22" s="187"/>
      <c r="O22" s="614" t="str">
        <f>IF(M22=0,"",IF(M22="l",'Factors emissió OCCC'!$F$51,IF(M22="kg",'Factors emissió OCCC'!$D$51)))</f>
        <v/>
      </c>
      <c r="P22" s="1074" t="str">
        <f>IF(M22=0,"",IF(M22="l",'Factors emissió OCCC'!$M$51,IF(M22="kg",'Factors emissió OCCC'!$Q$51)))</f>
        <v/>
      </c>
      <c r="Q22" s="1072" t="str">
        <f>IF(M22=0,"",IF(M22="l",'Factors emissió OCCC'!$O$51,IF(M22="kg",'Factors emissió OCCC'!$S$51)))</f>
        <v/>
      </c>
      <c r="R22" s="1070" t="str">
        <f t="shared" si="3"/>
        <v>0,000000</v>
      </c>
      <c r="S22" s="1070" t="str">
        <f t="shared" si="4"/>
        <v>0,000000</v>
      </c>
      <c r="T22" s="1070" t="str">
        <f t="shared" si="5"/>
        <v>0,000000</v>
      </c>
      <c r="U22" s="218" t="s">
        <v>1073</v>
      </c>
      <c r="V22" s="600">
        <f t="shared" si="6"/>
        <v>0</v>
      </c>
      <c r="W22" s="600">
        <f t="shared" si="7"/>
        <v>0</v>
      </c>
      <c r="X22" s="600">
        <f t="shared" si="8"/>
        <v>0</v>
      </c>
      <c r="Y22" s="350" t="s">
        <v>1073</v>
      </c>
      <c r="Z22" s="122"/>
      <c r="AB22" s="1481"/>
    </row>
    <row r="23" spans="2:28" s="107" customFormat="1" ht="21" customHeight="1" outlineLevel="1" x14ac:dyDescent="0.25">
      <c r="B23" s="120"/>
      <c r="C23" s="686" t="s">
        <v>235</v>
      </c>
      <c r="D23" s="598"/>
      <c r="E23" s="187"/>
      <c r="F23" s="614" t="str">
        <f>IF(D23=0,"",IF(D23="l",'Factors emissió OCCC'!$F$50,IF(D23="kg",'Factors emissió OCCC'!$D$50)))</f>
        <v/>
      </c>
      <c r="G23" s="1074" t="str">
        <f>IF(D23=0,"",IF(D23="l",'Factors emissió OCCC'!$M$50,IF(D23="kg",'Factors emissió OCCC'!$Q$50)))</f>
        <v/>
      </c>
      <c r="H23" s="1072" t="str">
        <f>IF(D23=0,"",IF(D23="l",'Factors emissió OCCC'!$O$50,IF(D23="kg",'Factors emissió OCCC'!$S$50)))</f>
        <v/>
      </c>
      <c r="I23" s="1070" t="str">
        <f t="shared" si="0"/>
        <v>0,00000</v>
      </c>
      <c r="J23" s="1070" t="str">
        <f t="shared" si="1"/>
        <v>0,00000</v>
      </c>
      <c r="K23" s="1070" t="str">
        <f t="shared" si="2"/>
        <v>0,000000</v>
      </c>
      <c r="L23" s="218" t="s">
        <v>1073</v>
      </c>
      <c r="M23" s="598"/>
      <c r="N23" s="187"/>
      <c r="O23" s="614" t="str">
        <f>IF(M23=0,"",IF(M23="l",'Factors emissió OCCC'!$F$51,IF(M23="kg",'Factors emissió OCCC'!$D$51)))</f>
        <v/>
      </c>
      <c r="P23" s="1074" t="str">
        <f>IF(M23=0,"",IF(M23="l",'Factors emissió OCCC'!$M$51,IF(M23="kg",'Factors emissió OCCC'!$Q$51)))</f>
        <v/>
      </c>
      <c r="Q23" s="1072" t="str">
        <f>IF(M23=0,"",IF(M23="l",'Factors emissió OCCC'!$O$51,IF(M23="kg",'Factors emissió OCCC'!$S$51)))</f>
        <v/>
      </c>
      <c r="R23" s="1070" t="str">
        <f t="shared" si="3"/>
        <v>0,000000</v>
      </c>
      <c r="S23" s="1070" t="str">
        <f t="shared" si="4"/>
        <v>0,000000</v>
      </c>
      <c r="T23" s="1070" t="str">
        <f t="shared" si="5"/>
        <v>0,000000</v>
      </c>
      <c r="U23" s="218" t="s">
        <v>1073</v>
      </c>
      <c r="V23" s="600">
        <f t="shared" si="6"/>
        <v>0</v>
      </c>
      <c r="W23" s="600">
        <f t="shared" si="7"/>
        <v>0</v>
      </c>
      <c r="X23" s="600">
        <f t="shared" si="8"/>
        <v>0</v>
      </c>
      <c r="Y23" s="350" t="s">
        <v>1073</v>
      </c>
      <c r="Z23" s="122"/>
      <c r="AB23" s="1481"/>
    </row>
    <row r="24" spans="2:28" s="107" customFormat="1" ht="21" customHeight="1" outlineLevel="1" x14ac:dyDescent="0.25">
      <c r="B24" s="120"/>
      <c r="C24" s="686" t="s">
        <v>236</v>
      </c>
      <c r="D24" s="598"/>
      <c r="E24" s="187"/>
      <c r="F24" s="614" t="str">
        <f>IF(D24=0,"",IF(D24="l",'Factors emissió OCCC'!$F$50,IF(D24="kg",'Factors emissió OCCC'!$D$50)))</f>
        <v/>
      </c>
      <c r="G24" s="1074" t="str">
        <f>IF(D24=0,"",IF(D24="l",'Factors emissió OCCC'!$M$50,IF(D24="kg",'Factors emissió OCCC'!$Q$50)))</f>
        <v/>
      </c>
      <c r="H24" s="1072" t="str">
        <f>IF(D24=0,"",IF(D24="l",'Factors emissió OCCC'!$O$50,IF(D24="kg",'Factors emissió OCCC'!$S$50)))</f>
        <v/>
      </c>
      <c r="I24" s="1070" t="str">
        <f t="shared" si="0"/>
        <v>0,00000</v>
      </c>
      <c r="J24" s="1070" t="str">
        <f t="shared" si="1"/>
        <v>0,00000</v>
      </c>
      <c r="K24" s="1070" t="str">
        <f t="shared" si="2"/>
        <v>0,000000</v>
      </c>
      <c r="L24" s="218" t="s">
        <v>1073</v>
      </c>
      <c r="M24" s="598"/>
      <c r="N24" s="187"/>
      <c r="O24" s="614" t="str">
        <f>IF(M24=0,"",IF(M24="l",'Factors emissió OCCC'!$F$51,IF(M24="kg",'Factors emissió OCCC'!$D$51)))</f>
        <v/>
      </c>
      <c r="P24" s="1074" t="str">
        <f>IF(M24=0,"",IF(M24="l",'Factors emissió OCCC'!$M$51,IF(M24="kg",'Factors emissió OCCC'!$Q$51)))</f>
        <v/>
      </c>
      <c r="Q24" s="1072" t="str">
        <f>IF(M24=0,"",IF(M24="l",'Factors emissió OCCC'!$O$51,IF(M24="kg",'Factors emissió OCCC'!$S$51)))</f>
        <v/>
      </c>
      <c r="R24" s="1070" t="str">
        <f t="shared" si="3"/>
        <v>0,000000</v>
      </c>
      <c r="S24" s="1070" t="str">
        <f t="shared" si="4"/>
        <v>0,000000</v>
      </c>
      <c r="T24" s="1070" t="str">
        <f t="shared" si="5"/>
        <v>0,000000</v>
      </c>
      <c r="U24" s="218" t="s">
        <v>1073</v>
      </c>
      <c r="V24" s="600">
        <f t="shared" si="6"/>
        <v>0</v>
      </c>
      <c r="W24" s="600">
        <f t="shared" si="7"/>
        <v>0</v>
      </c>
      <c r="X24" s="600">
        <f t="shared" si="8"/>
        <v>0</v>
      </c>
      <c r="Y24" s="350" t="s">
        <v>1073</v>
      </c>
      <c r="Z24" s="122"/>
      <c r="AB24" s="1481"/>
    </row>
    <row r="25" spans="2:28" s="107" customFormat="1" ht="21" customHeight="1" outlineLevel="1" x14ac:dyDescent="0.25">
      <c r="B25" s="120"/>
      <c r="C25" s="686" t="s">
        <v>237</v>
      </c>
      <c r="D25" s="598"/>
      <c r="E25" s="187"/>
      <c r="F25" s="614" t="str">
        <f>IF(D25=0,"",IF(D25="l",'Factors emissió OCCC'!$F$50,IF(D25="kg",'Factors emissió OCCC'!$D$50)))</f>
        <v/>
      </c>
      <c r="G25" s="1074" t="str">
        <f>IF(D25=0,"",IF(D25="l",'Factors emissió OCCC'!$M$50,IF(D25="kg",'Factors emissió OCCC'!$Q$50)))</f>
        <v/>
      </c>
      <c r="H25" s="1072" t="str">
        <f>IF(D25=0,"",IF(D25="l",'Factors emissió OCCC'!$O$50,IF(D25="kg",'Factors emissió OCCC'!$S$50)))</f>
        <v/>
      </c>
      <c r="I25" s="1070" t="str">
        <f t="shared" si="0"/>
        <v>0,00000</v>
      </c>
      <c r="J25" s="1070" t="str">
        <f t="shared" si="1"/>
        <v>0,00000</v>
      </c>
      <c r="K25" s="1070" t="str">
        <f t="shared" si="2"/>
        <v>0,000000</v>
      </c>
      <c r="L25" s="218" t="s">
        <v>1073</v>
      </c>
      <c r="M25" s="598"/>
      <c r="N25" s="187"/>
      <c r="O25" s="614" t="str">
        <f>IF(M25=0,"",IF(M25="l",'Factors emissió OCCC'!$F$51,IF(M25="kg",'Factors emissió OCCC'!$D$51)))</f>
        <v/>
      </c>
      <c r="P25" s="1074" t="str">
        <f>IF(M25=0,"",IF(M25="l",'Factors emissió OCCC'!$M$51,IF(M25="kg",'Factors emissió OCCC'!$Q$51)))</f>
        <v/>
      </c>
      <c r="Q25" s="1072" t="str">
        <f>IF(M25=0,"",IF(M25="l",'Factors emissió OCCC'!$O$51,IF(M25="kg",'Factors emissió OCCC'!$S$51)))</f>
        <v/>
      </c>
      <c r="R25" s="1070" t="str">
        <f t="shared" si="3"/>
        <v>0,000000</v>
      </c>
      <c r="S25" s="1070" t="str">
        <f t="shared" si="4"/>
        <v>0,000000</v>
      </c>
      <c r="T25" s="1070" t="str">
        <f t="shared" si="5"/>
        <v>0,000000</v>
      </c>
      <c r="U25" s="218" t="s">
        <v>1073</v>
      </c>
      <c r="V25" s="600">
        <f t="shared" si="6"/>
        <v>0</v>
      </c>
      <c r="W25" s="600">
        <f t="shared" si="7"/>
        <v>0</v>
      </c>
      <c r="X25" s="600">
        <f t="shared" si="8"/>
        <v>0</v>
      </c>
      <c r="Y25" s="350" t="s">
        <v>1073</v>
      </c>
      <c r="Z25" s="122"/>
      <c r="AB25" s="1481"/>
    </row>
    <row r="26" spans="2:28" s="107" customFormat="1" ht="21" customHeight="1" outlineLevel="1" x14ac:dyDescent="0.25">
      <c r="B26" s="120"/>
      <c r="C26" s="686" t="s">
        <v>238</v>
      </c>
      <c r="D26" s="598"/>
      <c r="E26" s="187"/>
      <c r="F26" s="614" t="str">
        <f>IF(D26=0,"",IF(D26="l",'Factors emissió OCCC'!$F$50,IF(D26="kg",'Factors emissió OCCC'!$D$50)))</f>
        <v/>
      </c>
      <c r="G26" s="1074" t="str">
        <f>IF(D26=0,"",IF(D26="l",'Factors emissió OCCC'!$M$50,IF(D26="kg",'Factors emissió OCCC'!$Q$50)))</f>
        <v/>
      </c>
      <c r="H26" s="1072" t="str">
        <f>IF(D26=0,"",IF(D26="l",'Factors emissió OCCC'!$O$50,IF(D26="kg",'Factors emissió OCCC'!$S$50)))</f>
        <v/>
      </c>
      <c r="I26" s="1070" t="str">
        <f t="shared" si="0"/>
        <v>0,00000</v>
      </c>
      <c r="J26" s="1070" t="str">
        <f t="shared" si="1"/>
        <v>0,00000</v>
      </c>
      <c r="K26" s="1070" t="str">
        <f t="shared" si="2"/>
        <v>0,000000</v>
      </c>
      <c r="L26" s="218" t="s">
        <v>1073</v>
      </c>
      <c r="M26" s="598"/>
      <c r="N26" s="187"/>
      <c r="O26" s="614" t="str">
        <f>IF(M26=0,"",IF(M26="l",'Factors emissió OCCC'!$F$51,IF(M26="kg",'Factors emissió OCCC'!$D$51)))</f>
        <v/>
      </c>
      <c r="P26" s="1074" t="str">
        <f>IF(M26=0,"",IF(M26="l",'Factors emissió OCCC'!$M$51,IF(M26="kg",'Factors emissió OCCC'!$Q$51)))</f>
        <v/>
      </c>
      <c r="Q26" s="1072" t="str">
        <f>IF(M26=0,"",IF(M26="l",'Factors emissió OCCC'!$O$51,IF(M26="kg",'Factors emissió OCCC'!$S$51)))</f>
        <v/>
      </c>
      <c r="R26" s="1070" t="str">
        <f t="shared" si="3"/>
        <v>0,000000</v>
      </c>
      <c r="S26" s="1070" t="str">
        <f t="shared" si="4"/>
        <v>0,000000</v>
      </c>
      <c r="T26" s="1070" t="str">
        <f t="shared" si="5"/>
        <v>0,000000</v>
      </c>
      <c r="U26" s="218" t="s">
        <v>1073</v>
      </c>
      <c r="V26" s="600">
        <f t="shared" si="6"/>
        <v>0</v>
      </c>
      <c r="W26" s="600">
        <f t="shared" si="7"/>
        <v>0</v>
      </c>
      <c r="X26" s="600">
        <f t="shared" si="8"/>
        <v>0</v>
      </c>
      <c r="Y26" s="350" t="s">
        <v>1073</v>
      </c>
      <c r="Z26" s="122"/>
      <c r="AB26" s="1481"/>
    </row>
    <row r="27" spans="2:28" s="107" customFormat="1" ht="21" customHeight="1" outlineLevel="1" x14ac:dyDescent="0.25">
      <c r="B27" s="120"/>
      <c r="C27" s="686" t="s">
        <v>239</v>
      </c>
      <c r="D27" s="598"/>
      <c r="E27" s="187"/>
      <c r="F27" s="614" t="str">
        <f>IF(D27=0,"",IF(D27="l",'Factors emissió OCCC'!$F$50,IF(D27="kg",'Factors emissió OCCC'!$D$50)))</f>
        <v/>
      </c>
      <c r="G27" s="1074" t="str">
        <f>IF(D27=0,"",IF(D27="l",'Factors emissió OCCC'!$M$50,IF(D27="kg",'Factors emissió OCCC'!$Q$50)))</f>
        <v/>
      </c>
      <c r="H27" s="1072" t="str">
        <f>IF(D27=0,"",IF(D27="l",'Factors emissió OCCC'!$O$50,IF(D27="kg",'Factors emissió OCCC'!$S$50)))</f>
        <v/>
      </c>
      <c r="I27" s="1070" t="str">
        <f t="shared" si="0"/>
        <v>0,00000</v>
      </c>
      <c r="J27" s="1070" t="str">
        <f t="shared" si="1"/>
        <v>0,00000</v>
      </c>
      <c r="K27" s="1070" t="str">
        <f t="shared" si="2"/>
        <v>0,000000</v>
      </c>
      <c r="L27" s="218" t="s">
        <v>1073</v>
      </c>
      <c r="M27" s="598"/>
      <c r="N27" s="187"/>
      <c r="O27" s="614" t="str">
        <f>IF(M27=0,"",IF(M27="l",'Factors emissió OCCC'!$F$51,IF(M27="kg",'Factors emissió OCCC'!$D$51)))</f>
        <v/>
      </c>
      <c r="P27" s="1074" t="str">
        <f>IF(M27=0,"",IF(M27="l",'Factors emissió OCCC'!$M$51,IF(M27="kg",'Factors emissió OCCC'!$Q$51)))</f>
        <v/>
      </c>
      <c r="Q27" s="1072" t="str">
        <f>IF(M27=0,"",IF(M27="l",'Factors emissió OCCC'!$O$51,IF(M27="kg",'Factors emissió OCCC'!$S$51)))</f>
        <v/>
      </c>
      <c r="R27" s="1070" t="str">
        <f t="shared" si="3"/>
        <v>0,000000</v>
      </c>
      <c r="S27" s="1070" t="str">
        <f t="shared" si="4"/>
        <v>0,000000</v>
      </c>
      <c r="T27" s="1070" t="str">
        <f t="shared" si="5"/>
        <v>0,000000</v>
      </c>
      <c r="U27" s="218" t="s">
        <v>1073</v>
      </c>
      <c r="V27" s="600">
        <f t="shared" si="6"/>
        <v>0</v>
      </c>
      <c r="W27" s="600">
        <f t="shared" si="7"/>
        <v>0</v>
      </c>
      <c r="X27" s="600">
        <f t="shared" si="8"/>
        <v>0</v>
      </c>
      <c r="Y27" s="350" t="s">
        <v>1073</v>
      </c>
      <c r="Z27" s="122"/>
      <c r="AB27" s="1481"/>
    </row>
    <row r="28" spans="2:28" s="107" customFormat="1" ht="21" customHeight="1" outlineLevel="1" x14ac:dyDescent="0.25">
      <c r="B28" s="120"/>
      <c r="C28" s="686" t="s">
        <v>240</v>
      </c>
      <c r="D28" s="598"/>
      <c r="E28" s="187"/>
      <c r="F28" s="614" t="str">
        <f>IF(D28=0,"",IF(D28="l",'Factors emissió OCCC'!$F$50,IF(D28="kg",'Factors emissió OCCC'!$D$50)))</f>
        <v/>
      </c>
      <c r="G28" s="1074" t="str">
        <f>IF(D28=0,"",IF(D28="l",'Factors emissió OCCC'!$M$50,IF(D28="kg",'Factors emissió OCCC'!$Q$50)))</f>
        <v/>
      </c>
      <c r="H28" s="1072" t="str">
        <f>IF(D28=0,"",IF(D28="l",'Factors emissió OCCC'!$O$50,IF(D28="kg",'Factors emissió OCCC'!$S$50)))</f>
        <v/>
      </c>
      <c r="I28" s="1070" t="str">
        <f t="shared" si="0"/>
        <v>0,00000</v>
      </c>
      <c r="J28" s="1070" t="str">
        <f t="shared" si="1"/>
        <v>0,00000</v>
      </c>
      <c r="K28" s="1070" t="str">
        <f t="shared" si="2"/>
        <v>0,000000</v>
      </c>
      <c r="L28" s="218" t="s">
        <v>1073</v>
      </c>
      <c r="M28" s="598"/>
      <c r="N28" s="187"/>
      <c r="O28" s="614" t="str">
        <f>IF(M28=0,"",IF(M28="l",'Factors emissió OCCC'!$F$51,IF(M28="kg",'Factors emissió OCCC'!$D$51)))</f>
        <v/>
      </c>
      <c r="P28" s="1074" t="str">
        <f>IF(M28=0,"",IF(M28="l",'Factors emissió OCCC'!$M$51,IF(M28="kg",'Factors emissió OCCC'!$Q$51)))</f>
        <v/>
      </c>
      <c r="Q28" s="1072" t="str">
        <f>IF(M28=0,"",IF(M28="l",'Factors emissió OCCC'!$O$51,IF(M28="kg",'Factors emissió OCCC'!$S$51)))</f>
        <v/>
      </c>
      <c r="R28" s="1070" t="str">
        <f t="shared" si="3"/>
        <v>0,000000</v>
      </c>
      <c r="S28" s="1070" t="str">
        <f t="shared" si="4"/>
        <v>0,000000</v>
      </c>
      <c r="T28" s="1070" t="str">
        <f t="shared" si="5"/>
        <v>0,000000</v>
      </c>
      <c r="U28" s="218" t="s">
        <v>1073</v>
      </c>
      <c r="V28" s="600">
        <f t="shared" si="6"/>
        <v>0</v>
      </c>
      <c r="W28" s="600">
        <f t="shared" si="7"/>
        <v>0</v>
      </c>
      <c r="X28" s="600">
        <f t="shared" si="8"/>
        <v>0</v>
      </c>
      <c r="Y28" s="350" t="s">
        <v>1073</v>
      </c>
      <c r="Z28" s="122"/>
      <c r="AB28" s="1481"/>
    </row>
    <row r="29" spans="2:28" s="107" customFormat="1" ht="21" customHeight="1" outlineLevel="1" x14ac:dyDescent="0.25">
      <c r="B29" s="120"/>
      <c r="C29" s="686" t="s">
        <v>241</v>
      </c>
      <c r="D29" s="598"/>
      <c r="E29" s="187"/>
      <c r="F29" s="614" t="str">
        <f>IF(D29=0,"",IF(D29="l",'Factors emissió OCCC'!$F$50,IF(D29="kg",'Factors emissió OCCC'!$D$50)))</f>
        <v/>
      </c>
      <c r="G29" s="1074" t="str">
        <f>IF(D29=0,"",IF(D29="l",'Factors emissió OCCC'!$M$50,IF(D29="kg",'Factors emissió OCCC'!$Q$50)))</f>
        <v/>
      </c>
      <c r="H29" s="1072" t="str">
        <f>IF(D29=0,"",IF(D29="l",'Factors emissió OCCC'!$O$50,IF(D29="kg",'Factors emissió OCCC'!$S$50)))</f>
        <v/>
      </c>
      <c r="I29" s="1070" t="str">
        <f t="shared" si="0"/>
        <v>0,00000</v>
      </c>
      <c r="J29" s="1070" t="str">
        <f t="shared" si="1"/>
        <v>0,00000</v>
      </c>
      <c r="K29" s="1070" t="str">
        <f t="shared" si="2"/>
        <v>0,000000</v>
      </c>
      <c r="L29" s="218" t="s">
        <v>1073</v>
      </c>
      <c r="M29" s="598"/>
      <c r="N29" s="187"/>
      <c r="O29" s="614" t="str">
        <f>IF(M29=0,"",IF(M29="l",'Factors emissió OCCC'!$F$51,IF(M29="kg",'Factors emissió OCCC'!$D$51)))</f>
        <v/>
      </c>
      <c r="P29" s="1074" t="str">
        <f>IF(M29=0,"",IF(M29="l",'Factors emissió OCCC'!$M$51,IF(M29="kg",'Factors emissió OCCC'!$Q$51)))</f>
        <v/>
      </c>
      <c r="Q29" s="1072" t="str">
        <f>IF(M29=0,"",IF(M29="l",'Factors emissió OCCC'!$O$51,IF(M29="kg",'Factors emissió OCCC'!$S$51)))</f>
        <v/>
      </c>
      <c r="R29" s="1070" t="str">
        <f t="shared" si="3"/>
        <v>0,000000</v>
      </c>
      <c r="S29" s="1070" t="str">
        <f t="shared" si="4"/>
        <v>0,000000</v>
      </c>
      <c r="T29" s="1070" t="str">
        <f t="shared" si="5"/>
        <v>0,000000</v>
      </c>
      <c r="U29" s="218" t="s">
        <v>1073</v>
      </c>
      <c r="V29" s="600">
        <f t="shared" si="6"/>
        <v>0</v>
      </c>
      <c r="W29" s="600">
        <f t="shared" si="7"/>
        <v>0</v>
      </c>
      <c r="X29" s="600">
        <f t="shared" si="8"/>
        <v>0</v>
      </c>
      <c r="Y29" s="350" t="s">
        <v>1073</v>
      </c>
      <c r="Z29" s="122"/>
      <c r="AB29" s="1481"/>
    </row>
    <row r="30" spans="2:28" s="107" customFormat="1" ht="21" customHeight="1" outlineLevel="1" x14ac:dyDescent="0.25">
      <c r="B30" s="120"/>
      <c r="C30" s="686" t="s">
        <v>242</v>
      </c>
      <c r="D30" s="598"/>
      <c r="E30" s="187"/>
      <c r="F30" s="614" t="str">
        <f>IF(D30=0,"",IF(D30="l",'Factors emissió OCCC'!$F$50,IF(D30="kg",'Factors emissió OCCC'!$D$50)))</f>
        <v/>
      </c>
      <c r="G30" s="1074" t="str">
        <f>IF(D30=0,"",IF(D30="l",'Factors emissió OCCC'!$M$50,IF(D30="kg",'Factors emissió OCCC'!$Q$50)))</f>
        <v/>
      </c>
      <c r="H30" s="1072" t="str">
        <f>IF(D30=0,"",IF(D30="l",'Factors emissió OCCC'!$O$50,IF(D30="kg",'Factors emissió OCCC'!$S$50)))</f>
        <v/>
      </c>
      <c r="I30" s="1070" t="str">
        <f t="shared" si="0"/>
        <v>0,00000</v>
      </c>
      <c r="J30" s="1070" t="str">
        <f t="shared" si="1"/>
        <v>0,00000</v>
      </c>
      <c r="K30" s="1070" t="str">
        <f t="shared" si="2"/>
        <v>0,000000</v>
      </c>
      <c r="L30" s="218" t="s">
        <v>1073</v>
      </c>
      <c r="M30" s="598"/>
      <c r="N30" s="187"/>
      <c r="O30" s="614" t="str">
        <f>IF(M30=0,"",IF(M30="l",'Factors emissió OCCC'!$F$51,IF(M30="kg",'Factors emissió OCCC'!$D$51)))</f>
        <v/>
      </c>
      <c r="P30" s="1074" t="str">
        <f>IF(M30=0,"",IF(M30="l",'Factors emissió OCCC'!$M$51,IF(M30="kg",'Factors emissió OCCC'!$Q$51)))</f>
        <v/>
      </c>
      <c r="Q30" s="1072" t="str">
        <f>IF(M30=0,"",IF(M30="l",'Factors emissió OCCC'!$O$51,IF(M30="kg",'Factors emissió OCCC'!$S$51)))</f>
        <v/>
      </c>
      <c r="R30" s="1070" t="str">
        <f t="shared" si="3"/>
        <v>0,000000</v>
      </c>
      <c r="S30" s="1070" t="str">
        <f t="shared" si="4"/>
        <v>0,000000</v>
      </c>
      <c r="T30" s="1070" t="str">
        <f t="shared" si="5"/>
        <v>0,000000</v>
      </c>
      <c r="U30" s="218" t="s">
        <v>1073</v>
      </c>
      <c r="V30" s="600">
        <f t="shared" si="6"/>
        <v>0</v>
      </c>
      <c r="W30" s="600">
        <f t="shared" si="7"/>
        <v>0</v>
      </c>
      <c r="X30" s="600">
        <f t="shared" si="8"/>
        <v>0</v>
      </c>
      <c r="Y30" s="350" t="s">
        <v>1073</v>
      </c>
      <c r="Z30" s="122"/>
      <c r="AB30" s="1481"/>
    </row>
    <row r="31" spans="2:28" s="107" customFormat="1" ht="21" customHeight="1" outlineLevel="1" x14ac:dyDescent="0.25">
      <c r="B31" s="120"/>
      <c r="C31" s="686" t="s">
        <v>243</v>
      </c>
      <c r="D31" s="598"/>
      <c r="E31" s="187"/>
      <c r="F31" s="614" t="str">
        <f>IF(D31=0,"",IF(D31="l",'Factors emissió OCCC'!$F$50,IF(D31="kg",'Factors emissió OCCC'!$D$50)))</f>
        <v/>
      </c>
      <c r="G31" s="1074" t="str">
        <f>IF(D31=0,"",IF(D31="l",'Factors emissió OCCC'!$M$50,IF(D31="kg",'Factors emissió OCCC'!$Q$50)))</f>
        <v/>
      </c>
      <c r="H31" s="1072" t="str">
        <f>IF(D31=0,"",IF(D31="l",'Factors emissió OCCC'!$O$50,IF(D31="kg",'Factors emissió OCCC'!$S$50)))</f>
        <v/>
      </c>
      <c r="I31" s="1070" t="str">
        <f t="shared" si="0"/>
        <v>0,00000</v>
      </c>
      <c r="J31" s="1070" t="str">
        <f t="shared" si="1"/>
        <v>0,00000</v>
      </c>
      <c r="K31" s="1070" t="str">
        <f t="shared" si="2"/>
        <v>0,000000</v>
      </c>
      <c r="L31" s="218" t="s">
        <v>1073</v>
      </c>
      <c r="M31" s="598"/>
      <c r="N31" s="187"/>
      <c r="O31" s="614" t="str">
        <f>IF(M31=0,"",IF(M31="l",'Factors emissió OCCC'!$F$51,IF(M31="kg",'Factors emissió OCCC'!$D$51)))</f>
        <v/>
      </c>
      <c r="P31" s="1074" t="str">
        <f>IF(M31=0,"",IF(M31="l",'Factors emissió OCCC'!$M$51,IF(M31="kg",'Factors emissió OCCC'!$Q$51)))</f>
        <v/>
      </c>
      <c r="Q31" s="1072" t="str">
        <f>IF(M31=0,"",IF(M31="l",'Factors emissió OCCC'!$O$51,IF(M31="kg",'Factors emissió OCCC'!$S$51)))</f>
        <v/>
      </c>
      <c r="R31" s="1070" t="str">
        <f t="shared" si="3"/>
        <v>0,000000</v>
      </c>
      <c r="S31" s="1070" t="str">
        <f t="shared" si="4"/>
        <v>0,000000</v>
      </c>
      <c r="T31" s="1070" t="str">
        <f t="shared" si="5"/>
        <v>0,000000</v>
      </c>
      <c r="U31" s="218" t="s">
        <v>1073</v>
      </c>
      <c r="V31" s="600">
        <f t="shared" si="6"/>
        <v>0</v>
      </c>
      <c r="W31" s="600">
        <f t="shared" si="7"/>
        <v>0</v>
      </c>
      <c r="X31" s="600">
        <f t="shared" si="8"/>
        <v>0</v>
      </c>
      <c r="Y31" s="350" t="s">
        <v>1073</v>
      </c>
      <c r="Z31" s="122"/>
      <c r="AB31" s="141"/>
    </row>
    <row r="32" spans="2:28" s="107" customFormat="1" ht="21" customHeight="1" outlineLevel="1" x14ac:dyDescent="0.25">
      <c r="B32" s="120"/>
      <c r="C32" s="686" t="s">
        <v>244</v>
      </c>
      <c r="D32" s="598"/>
      <c r="E32" s="187"/>
      <c r="F32" s="614" t="str">
        <f>IF(D32=0,"",IF(D32="l",'Factors emissió OCCC'!$F$50,IF(D32="kg",'Factors emissió OCCC'!$D$50)))</f>
        <v/>
      </c>
      <c r="G32" s="1074" t="str">
        <f>IF(D32=0,"",IF(D32="l",'Factors emissió OCCC'!$M$50,IF(D32="kg",'Factors emissió OCCC'!$Q$50)))</f>
        <v/>
      </c>
      <c r="H32" s="1072" t="str">
        <f>IF(D32=0,"",IF(D32="l",'Factors emissió OCCC'!$O$50,IF(D32="kg",'Factors emissió OCCC'!$S$50)))</f>
        <v/>
      </c>
      <c r="I32" s="1070" t="str">
        <f t="shared" si="0"/>
        <v>0,00000</v>
      </c>
      <c r="J32" s="1070" t="str">
        <f t="shared" si="1"/>
        <v>0,00000</v>
      </c>
      <c r="K32" s="1070" t="str">
        <f t="shared" si="2"/>
        <v>0,000000</v>
      </c>
      <c r="L32" s="218" t="s">
        <v>1073</v>
      </c>
      <c r="M32" s="598"/>
      <c r="N32" s="187"/>
      <c r="O32" s="614" t="str">
        <f>IF(M32=0,"",IF(M32="l",'Factors emissió OCCC'!$F$51,IF(M32="kg",'Factors emissió OCCC'!$D$51)))</f>
        <v/>
      </c>
      <c r="P32" s="1074" t="str">
        <f>IF(M32=0,"",IF(M32="l",'Factors emissió OCCC'!$M$51,IF(M32="kg",'Factors emissió OCCC'!$Q$51)))</f>
        <v/>
      </c>
      <c r="Q32" s="1072" t="str">
        <f>IF(M32=0,"",IF(M32="l",'Factors emissió OCCC'!$O$51,IF(M32="kg",'Factors emissió OCCC'!$S$51)))</f>
        <v/>
      </c>
      <c r="R32" s="1070" t="str">
        <f t="shared" si="3"/>
        <v>0,000000</v>
      </c>
      <c r="S32" s="1070" t="str">
        <f t="shared" si="4"/>
        <v>0,000000</v>
      </c>
      <c r="T32" s="1070" t="str">
        <f t="shared" si="5"/>
        <v>0,000000</v>
      </c>
      <c r="U32" s="218" t="s">
        <v>1073</v>
      </c>
      <c r="V32" s="600">
        <f t="shared" si="6"/>
        <v>0</v>
      </c>
      <c r="W32" s="600">
        <f t="shared" si="7"/>
        <v>0</v>
      </c>
      <c r="X32" s="600">
        <f t="shared" si="8"/>
        <v>0</v>
      </c>
      <c r="Y32" s="350" t="s">
        <v>1073</v>
      </c>
      <c r="Z32" s="122"/>
      <c r="AB32" s="141"/>
    </row>
    <row r="33" spans="1:123" s="107" customFormat="1" ht="21" customHeight="1" outlineLevel="1" x14ac:dyDescent="0.25">
      <c r="B33" s="120"/>
      <c r="C33" s="686" t="s">
        <v>245</v>
      </c>
      <c r="D33" s="598"/>
      <c r="E33" s="187"/>
      <c r="F33" s="614" t="str">
        <f>IF(D33=0,"",IF(D33="l",'Factors emissió OCCC'!$F$50,IF(D33="kg",'Factors emissió OCCC'!$D$50)))</f>
        <v/>
      </c>
      <c r="G33" s="1074" t="str">
        <f>IF(D33=0,"",IF(D33="l",'Factors emissió OCCC'!$M$50,IF(D33="kg",'Factors emissió OCCC'!$Q$50)))</f>
        <v/>
      </c>
      <c r="H33" s="1072" t="str">
        <f>IF(D33=0,"",IF(D33="l",'Factors emissió OCCC'!$O$50,IF(D33="kg",'Factors emissió OCCC'!$S$50)))</f>
        <v/>
      </c>
      <c r="I33" s="1070" t="str">
        <f t="shared" si="0"/>
        <v>0,00000</v>
      </c>
      <c r="J33" s="1070" t="str">
        <f t="shared" si="1"/>
        <v>0,00000</v>
      </c>
      <c r="K33" s="1070" t="str">
        <f t="shared" si="2"/>
        <v>0,000000</v>
      </c>
      <c r="L33" s="218" t="s">
        <v>1073</v>
      </c>
      <c r="M33" s="598"/>
      <c r="N33" s="187"/>
      <c r="O33" s="614" t="str">
        <f>IF(M33=0,"",IF(M33="l",'Factors emissió OCCC'!$F$51,IF(M33="kg",'Factors emissió OCCC'!$D$51)))</f>
        <v/>
      </c>
      <c r="P33" s="1074" t="str">
        <f>IF(M33=0,"",IF(M33="l",'Factors emissió OCCC'!$M$51,IF(M33="kg",'Factors emissió OCCC'!$Q$51)))</f>
        <v/>
      </c>
      <c r="Q33" s="1072" t="str">
        <f>IF(M33=0,"",IF(M33="l",'Factors emissió OCCC'!$O$51,IF(M33="kg",'Factors emissió OCCC'!$S$51)))</f>
        <v/>
      </c>
      <c r="R33" s="1070" t="str">
        <f t="shared" si="3"/>
        <v>0,000000</v>
      </c>
      <c r="S33" s="1070" t="str">
        <f t="shared" si="4"/>
        <v>0,000000</v>
      </c>
      <c r="T33" s="1070" t="str">
        <f t="shared" si="5"/>
        <v>0,000000</v>
      </c>
      <c r="U33" s="218" t="s">
        <v>1073</v>
      </c>
      <c r="V33" s="600">
        <f t="shared" si="6"/>
        <v>0</v>
      </c>
      <c r="W33" s="600">
        <f t="shared" si="7"/>
        <v>0</v>
      </c>
      <c r="X33" s="600">
        <f t="shared" si="8"/>
        <v>0</v>
      </c>
      <c r="Y33" s="350" t="s">
        <v>1073</v>
      </c>
      <c r="Z33" s="122"/>
      <c r="AB33" s="141"/>
    </row>
    <row r="34" spans="1:123" s="107" customFormat="1" ht="21" customHeight="1" outlineLevel="1" x14ac:dyDescent="0.25">
      <c r="B34" s="120"/>
      <c r="C34" s="686" t="s">
        <v>246</v>
      </c>
      <c r="D34" s="598"/>
      <c r="E34" s="187"/>
      <c r="F34" s="614" t="str">
        <f>IF(D34=0,"",IF(D34="l",'Factors emissió OCCC'!$F$50,IF(D34="kg",'Factors emissió OCCC'!$D$50)))</f>
        <v/>
      </c>
      <c r="G34" s="1074" t="str">
        <f>IF(D34=0,"",IF(D34="l",'Factors emissió OCCC'!$M$50,IF(D34="kg",'Factors emissió OCCC'!$Q$50)))</f>
        <v/>
      </c>
      <c r="H34" s="1072" t="str">
        <f>IF(D34=0,"",IF(D34="l",'Factors emissió OCCC'!$O$50,IF(D34="kg",'Factors emissió OCCC'!$S$50)))</f>
        <v/>
      </c>
      <c r="I34" s="1070" t="str">
        <f t="shared" si="0"/>
        <v>0,00000</v>
      </c>
      <c r="J34" s="1070" t="str">
        <f t="shared" si="1"/>
        <v>0,00000</v>
      </c>
      <c r="K34" s="1070" t="str">
        <f t="shared" si="2"/>
        <v>0,000000</v>
      </c>
      <c r="L34" s="218" t="s">
        <v>1073</v>
      </c>
      <c r="M34" s="598"/>
      <c r="N34" s="187"/>
      <c r="O34" s="614" t="str">
        <f>IF(M34=0,"",IF(M34="l",'Factors emissió OCCC'!$F$51,IF(M34="kg",'Factors emissió OCCC'!$D$51)))</f>
        <v/>
      </c>
      <c r="P34" s="1074" t="str">
        <f>IF(M34=0,"",IF(M34="l",'Factors emissió OCCC'!$M$51,IF(M34="kg",'Factors emissió OCCC'!$Q$51)))</f>
        <v/>
      </c>
      <c r="Q34" s="1072" t="str">
        <f>IF(M34=0,"",IF(M34="l",'Factors emissió OCCC'!$O$51,IF(M34="kg",'Factors emissió OCCC'!$S$51)))</f>
        <v/>
      </c>
      <c r="R34" s="1070" t="str">
        <f t="shared" si="3"/>
        <v>0,000000</v>
      </c>
      <c r="S34" s="1070" t="str">
        <f t="shared" si="4"/>
        <v>0,000000</v>
      </c>
      <c r="T34" s="1070" t="str">
        <f t="shared" si="5"/>
        <v>0,000000</v>
      </c>
      <c r="U34" s="218" t="s">
        <v>1073</v>
      </c>
      <c r="V34" s="600">
        <f t="shared" si="6"/>
        <v>0</v>
      </c>
      <c r="W34" s="600">
        <f t="shared" si="7"/>
        <v>0</v>
      </c>
      <c r="X34" s="600">
        <f t="shared" si="8"/>
        <v>0</v>
      </c>
      <c r="Y34" s="350" t="s">
        <v>1073</v>
      </c>
      <c r="Z34" s="122"/>
      <c r="AB34" s="141"/>
    </row>
    <row r="35" spans="1:123" s="107" customFormat="1" ht="21" customHeight="1" outlineLevel="1" x14ac:dyDescent="0.25">
      <c r="B35" s="120"/>
      <c r="C35" s="686" t="s">
        <v>247</v>
      </c>
      <c r="D35" s="598"/>
      <c r="E35" s="187"/>
      <c r="F35" s="614" t="str">
        <f>IF(D35=0,"",IF(D35="l",'Factors emissió OCCC'!$F$50,IF(D35="kg",'Factors emissió OCCC'!$D$50)))</f>
        <v/>
      </c>
      <c r="G35" s="1074" t="str">
        <f>IF(D35=0,"",IF(D35="l",'Factors emissió OCCC'!$M$50,IF(D35="kg",'Factors emissió OCCC'!$Q$50)))</f>
        <v/>
      </c>
      <c r="H35" s="1072" t="str">
        <f>IF(D35=0,"",IF(D35="l",'Factors emissió OCCC'!$O$50,IF(D35="kg",'Factors emissió OCCC'!$S$50)))</f>
        <v/>
      </c>
      <c r="I35" s="1070" t="str">
        <f t="shared" si="0"/>
        <v>0,00000</v>
      </c>
      <c r="J35" s="1070" t="str">
        <f t="shared" si="1"/>
        <v>0,00000</v>
      </c>
      <c r="K35" s="1070" t="str">
        <f t="shared" si="2"/>
        <v>0,000000</v>
      </c>
      <c r="L35" s="218" t="s">
        <v>1073</v>
      </c>
      <c r="M35" s="598"/>
      <c r="N35" s="187"/>
      <c r="O35" s="614" t="str">
        <f>IF(M35=0,"",IF(M35="l",'Factors emissió OCCC'!$F$51,IF(M35="kg",'Factors emissió OCCC'!$D$51)))</f>
        <v/>
      </c>
      <c r="P35" s="1074" t="str">
        <f>IF(M35=0,"",IF(M35="l",'Factors emissió OCCC'!$M$51,IF(M35="kg",'Factors emissió OCCC'!$Q$51)))</f>
        <v/>
      </c>
      <c r="Q35" s="1072" t="str">
        <f>IF(M35=0,"",IF(M35="l",'Factors emissió OCCC'!$O$51,IF(M35="kg",'Factors emissió OCCC'!$S$51)))</f>
        <v/>
      </c>
      <c r="R35" s="1070" t="str">
        <f t="shared" si="3"/>
        <v>0,000000</v>
      </c>
      <c r="S35" s="1070" t="str">
        <f t="shared" si="4"/>
        <v>0,000000</v>
      </c>
      <c r="T35" s="1070" t="str">
        <f t="shared" si="5"/>
        <v>0,000000</v>
      </c>
      <c r="U35" s="218" t="s">
        <v>1073</v>
      </c>
      <c r="V35" s="600">
        <f t="shared" si="6"/>
        <v>0</v>
      </c>
      <c r="W35" s="600">
        <f t="shared" si="7"/>
        <v>0</v>
      </c>
      <c r="X35" s="600">
        <f t="shared" si="8"/>
        <v>0</v>
      </c>
      <c r="Y35" s="350" t="s">
        <v>1073</v>
      </c>
      <c r="Z35" s="122"/>
      <c r="AB35" s="141"/>
    </row>
    <row r="36" spans="1:123" s="107" customFormat="1" ht="21" customHeight="1" outlineLevel="1" thickBot="1" x14ac:dyDescent="0.3">
      <c r="B36" s="120"/>
      <c r="C36" s="687" t="s">
        <v>248</v>
      </c>
      <c r="D36" s="599"/>
      <c r="E36" s="415"/>
      <c r="F36" s="617" t="str">
        <f>IF(D36=0,"",IF(D36="l",'Factors emissió OCCC'!$F$50,IF(D36="kg",'Factors emissió OCCC'!$D$50)))</f>
        <v/>
      </c>
      <c r="G36" s="1075" t="str">
        <f>IF(D36=0,"",IF(D36="l",'Factors emissió OCCC'!$M$50,IF(D36="kg",'Factors emissió OCCC'!$Q$50)))</f>
        <v/>
      </c>
      <c r="H36" s="1076" t="str">
        <f>IF(D36=0,"",IF(D36="l",'Factors emissió OCCC'!$O$50,IF(D36="kg",'Factors emissió OCCC'!$S$50)))</f>
        <v/>
      </c>
      <c r="I36" s="1073" t="str">
        <f t="shared" si="0"/>
        <v>0,00000</v>
      </c>
      <c r="J36" s="1073" t="str">
        <f t="shared" si="1"/>
        <v>0,00000</v>
      </c>
      <c r="K36" s="1073" t="str">
        <f t="shared" si="2"/>
        <v>0,000000</v>
      </c>
      <c r="L36" s="227" t="s">
        <v>1073</v>
      </c>
      <c r="M36" s="599"/>
      <c r="N36" s="415"/>
      <c r="O36" s="617" t="str">
        <f>IF(M36=0,"",IF(M36="l",'Factors emissió OCCC'!$F$51,IF(M36="kg",'Factors emissió OCCC'!$D$51)))</f>
        <v/>
      </c>
      <c r="P36" s="1075" t="str">
        <f>IF(M36=0,"",IF(M36="l",'Factors emissió OCCC'!$M$51,IF(M36="kg",'Factors emissió OCCC'!$Q$51)))</f>
        <v/>
      </c>
      <c r="Q36" s="1076" t="str">
        <f>IF(M36=0,"",IF(M36="l",'Factors emissió OCCC'!$O$51,IF(M36="kg",'Factors emissió OCCC'!$S$51)))</f>
        <v/>
      </c>
      <c r="R36" s="1073" t="str">
        <f t="shared" si="3"/>
        <v>0,000000</v>
      </c>
      <c r="S36" s="1073" t="str">
        <f t="shared" si="4"/>
        <v>0,000000</v>
      </c>
      <c r="T36" s="1073" t="str">
        <f t="shared" si="5"/>
        <v>0,000000</v>
      </c>
      <c r="U36" s="227" t="s">
        <v>1073</v>
      </c>
      <c r="V36" s="601">
        <f t="shared" si="6"/>
        <v>0</v>
      </c>
      <c r="W36" s="601">
        <f t="shared" si="7"/>
        <v>0</v>
      </c>
      <c r="X36" s="601">
        <f t="shared" si="8"/>
        <v>0</v>
      </c>
      <c r="Y36" s="351" t="s">
        <v>1073</v>
      </c>
      <c r="Z36" s="122"/>
      <c r="AB36" s="141"/>
    </row>
    <row r="37" spans="1:123" s="107" customFormat="1" ht="13.5" customHeight="1" x14ac:dyDescent="0.25">
      <c r="B37" s="124"/>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6"/>
      <c r="AB37" s="151"/>
    </row>
    <row r="38" spans="1:123" s="107" customFormat="1" ht="16.5" customHeight="1" thickBot="1" x14ac:dyDescent="0.3">
      <c r="AB38" s="108"/>
    </row>
    <row r="39" spans="1:123" s="108" customFormat="1" ht="24.9" customHeight="1" thickBot="1" x14ac:dyDescent="0.3">
      <c r="C39" s="1512" t="s">
        <v>1686</v>
      </c>
      <c r="D39" s="1513"/>
      <c r="E39" s="1513"/>
      <c r="F39" s="1513"/>
      <c r="G39" s="1513"/>
      <c r="H39" s="1513"/>
      <c r="I39" s="1513"/>
      <c r="J39" s="1513"/>
      <c r="K39" s="1513"/>
      <c r="L39" s="1513"/>
      <c r="M39" s="1513"/>
      <c r="N39" s="1513"/>
      <c r="O39" s="1513"/>
      <c r="P39" s="1513"/>
      <c r="Q39" s="1513"/>
      <c r="R39" s="1513"/>
      <c r="S39" s="1513"/>
      <c r="T39" s="1513"/>
      <c r="U39" s="1513"/>
      <c r="V39" s="1071">
        <f>SUM(V17:V36)</f>
        <v>0</v>
      </c>
      <c r="W39" s="1071">
        <f>SUM(W17:W36)</f>
        <v>0</v>
      </c>
      <c r="X39" s="1071">
        <f>SUM(X17:X36)</f>
        <v>0</v>
      </c>
      <c r="Y39" s="107"/>
      <c r="Z39" s="107"/>
    </row>
    <row r="40" spans="1:123" s="107" customFormat="1" ht="15.9" customHeight="1" x14ac:dyDescent="0.25">
      <c r="A40" s="128"/>
    </row>
    <row r="41" spans="1:123" s="107" customFormat="1" x14ac:dyDescent="0.25">
      <c r="AB41" s="108"/>
    </row>
    <row r="42" spans="1:123" s="107" customFormat="1" x14ac:dyDescent="0.25">
      <c r="AB42" s="108"/>
    </row>
    <row r="43" spans="1:123" s="107" customFormat="1" x14ac:dyDescent="0.25">
      <c r="AB43" s="108"/>
    </row>
    <row r="44" spans="1:123" s="107" customFormat="1" x14ac:dyDescent="0.25">
      <c r="AB44" s="108"/>
    </row>
    <row r="45" spans="1:123" s="107" customFormat="1" x14ac:dyDescent="0.25">
      <c r="AB45" s="108"/>
    </row>
    <row r="46" spans="1:123" s="107" customFormat="1" x14ac:dyDescent="0.25">
      <c r="AB46" s="108"/>
    </row>
    <row r="47" spans="1:123" s="107" customFormat="1" x14ac:dyDescent="0.25">
      <c r="AB47" s="108"/>
    </row>
    <row r="48" spans="1:123"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8"/>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row>
    <row r="49" spans="1:123"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8"/>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row>
    <row r="50" spans="1:123" x14ac:dyDescent="0.25">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8"/>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row>
    <row r="51" spans="1:123" x14ac:dyDescent="0.25">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8"/>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row>
    <row r="52" spans="1:123" x14ac:dyDescent="0.25">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8"/>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row>
    <row r="53" spans="1:123" x14ac:dyDescent="0.25">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8"/>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row>
    <row r="54" spans="1:123" x14ac:dyDescent="0.25">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8"/>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row>
    <row r="55" spans="1:123" x14ac:dyDescent="0.25">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8"/>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row>
    <row r="56" spans="1:123" x14ac:dyDescent="0.25">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8"/>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row>
    <row r="57" spans="1:123" x14ac:dyDescent="0.25">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8"/>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row>
    <row r="58" spans="1:123" x14ac:dyDescent="0.25">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8"/>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row>
    <row r="59" spans="1:123" x14ac:dyDescent="0.25">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8"/>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row>
    <row r="60" spans="1:123" x14ac:dyDescent="0.25">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8"/>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row>
    <row r="61" spans="1:123" x14ac:dyDescent="0.25">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8"/>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row>
    <row r="62" spans="1:123" x14ac:dyDescent="0.25">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8"/>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row>
    <row r="63" spans="1:123" x14ac:dyDescent="0.25">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8"/>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row>
    <row r="64" spans="1:123" x14ac:dyDescent="0.25">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8"/>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row>
    <row r="65" spans="1:123" x14ac:dyDescent="0.25">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8"/>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row>
    <row r="66" spans="1:123" x14ac:dyDescent="0.25">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8"/>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row>
    <row r="67" spans="1:123" x14ac:dyDescent="0.25">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8"/>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row>
    <row r="68" spans="1:123" x14ac:dyDescent="0.25">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8"/>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row>
    <row r="69" spans="1:123" x14ac:dyDescent="0.25">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8"/>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row>
    <row r="70" spans="1:123" x14ac:dyDescent="0.25">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8"/>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row>
    <row r="71" spans="1:123" x14ac:dyDescent="0.25">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8"/>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row>
    <row r="72" spans="1:123" x14ac:dyDescent="0.25">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8"/>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row>
    <row r="73" spans="1:123" x14ac:dyDescent="0.25">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8"/>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row>
    <row r="74" spans="1:123" x14ac:dyDescent="0.25">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8"/>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row>
    <row r="75" spans="1:123" x14ac:dyDescent="0.25">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8"/>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row>
    <row r="76" spans="1:123"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8"/>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row>
    <row r="77" spans="1:123" x14ac:dyDescent="0.25">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8"/>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row>
    <row r="78" spans="1:123" x14ac:dyDescent="0.25">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8"/>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row>
    <row r="79" spans="1:123"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8"/>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row>
    <row r="80" spans="1:123" x14ac:dyDescent="0.25">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8"/>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row>
    <row r="81" spans="1:123" x14ac:dyDescent="0.25">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8"/>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row>
    <row r="82" spans="1:123"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8"/>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row>
    <row r="83" spans="1:123" x14ac:dyDescent="0.25">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8"/>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row>
    <row r="84" spans="1:123" x14ac:dyDescent="0.25">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8"/>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row>
    <row r="85" spans="1:123" x14ac:dyDescent="0.25">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8"/>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row>
    <row r="86" spans="1:123" x14ac:dyDescent="0.25">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8"/>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row>
    <row r="87" spans="1:123" x14ac:dyDescent="0.25">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8"/>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row>
    <row r="88" spans="1:123" x14ac:dyDescent="0.25">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8"/>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row>
    <row r="89" spans="1:123" x14ac:dyDescent="0.25">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8"/>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row>
    <row r="90" spans="1:123" x14ac:dyDescent="0.25">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8"/>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row>
    <row r="91" spans="1:123" x14ac:dyDescent="0.25">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8"/>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row>
    <row r="92" spans="1:123" x14ac:dyDescent="0.25">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8"/>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row>
    <row r="93" spans="1:123" x14ac:dyDescent="0.25">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8"/>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row>
    <row r="94" spans="1:123"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8"/>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row>
    <row r="95" spans="1:123" x14ac:dyDescent="0.25">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8"/>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row>
    <row r="96" spans="1:123" x14ac:dyDescent="0.25">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8"/>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row>
    <row r="97" spans="1:123" x14ac:dyDescent="0.25">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8"/>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row>
    <row r="98" spans="1:123"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8"/>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row>
    <row r="99" spans="1:123" x14ac:dyDescent="0.25">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8"/>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row>
    <row r="100" spans="1:123" x14ac:dyDescent="0.25">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8"/>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row>
    <row r="101" spans="1:123"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8"/>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row>
    <row r="102" spans="1:123" x14ac:dyDescent="0.25">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8"/>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row>
    <row r="103" spans="1:123" x14ac:dyDescent="0.25">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8"/>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row>
    <row r="104" spans="1:123"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8"/>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row>
    <row r="105" spans="1:123" x14ac:dyDescent="0.25">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8"/>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row>
    <row r="106" spans="1:123" x14ac:dyDescent="0.25">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8"/>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row>
    <row r="107" spans="1:123" x14ac:dyDescent="0.25">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8"/>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row>
    <row r="108" spans="1:123" x14ac:dyDescent="0.25">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8"/>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row>
    <row r="109" spans="1:123" x14ac:dyDescent="0.25">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8"/>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row>
    <row r="110" spans="1:123" x14ac:dyDescent="0.25">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8"/>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row>
    <row r="111" spans="1:123" x14ac:dyDescent="0.25">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8"/>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row>
    <row r="112" spans="1:123" x14ac:dyDescent="0.25">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8"/>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row>
    <row r="113" spans="1:123" x14ac:dyDescent="0.25">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8"/>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row>
    <row r="114" spans="1:123" x14ac:dyDescent="0.25">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8"/>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row>
    <row r="115" spans="1:123" x14ac:dyDescent="0.25">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8"/>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row>
    <row r="116" spans="1:123" x14ac:dyDescent="0.25">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8"/>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row>
    <row r="117" spans="1:123" x14ac:dyDescent="0.25">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8"/>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row>
    <row r="118" spans="1:123" x14ac:dyDescent="0.25">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8"/>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row>
    <row r="119" spans="1:123" x14ac:dyDescent="0.25">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8"/>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row>
    <row r="120" spans="1:123" x14ac:dyDescent="0.25">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8"/>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row>
    <row r="121" spans="1:123" x14ac:dyDescent="0.25">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8"/>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row>
    <row r="122" spans="1:123" x14ac:dyDescent="0.25">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8"/>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row>
    <row r="123" spans="1:123" x14ac:dyDescent="0.25">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8"/>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row>
    <row r="124" spans="1:123" x14ac:dyDescent="0.25">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8"/>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row>
    <row r="125" spans="1:123"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8"/>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row>
    <row r="126" spans="1:123" x14ac:dyDescent="0.25">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8"/>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row>
    <row r="127" spans="1:123" x14ac:dyDescent="0.25">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8"/>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row>
    <row r="128" spans="1:123"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8"/>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row>
    <row r="129" spans="1:123" x14ac:dyDescent="0.25">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8"/>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row>
    <row r="130" spans="1:123" x14ac:dyDescent="0.25">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8"/>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row>
    <row r="131" spans="1:123" x14ac:dyDescent="0.25">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8"/>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row>
    <row r="132" spans="1:123" x14ac:dyDescent="0.25">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8"/>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row>
    <row r="133" spans="1:123" x14ac:dyDescent="0.25">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8"/>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row>
    <row r="134" spans="1:123" x14ac:dyDescent="0.25">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8"/>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row>
    <row r="135" spans="1:123"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8"/>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row>
    <row r="136" spans="1:123" x14ac:dyDescent="0.25">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8"/>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row>
    <row r="137" spans="1:123" x14ac:dyDescent="0.25">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8"/>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row>
    <row r="138" spans="1:123" x14ac:dyDescent="0.25">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8"/>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row>
    <row r="139" spans="1:123" x14ac:dyDescent="0.25">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8"/>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row>
    <row r="140" spans="1:123" x14ac:dyDescent="0.25">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8"/>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row>
    <row r="141" spans="1:123" x14ac:dyDescent="0.25">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8"/>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row>
    <row r="142" spans="1:123"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8"/>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row>
    <row r="143" spans="1:123" x14ac:dyDescent="0.25">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8"/>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row>
    <row r="144" spans="1:123" x14ac:dyDescent="0.25">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8"/>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row>
    <row r="145" spans="1:123" x14ac:dyDescent="0.25">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8"/>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row>
    <row r="146" spans="1:123" x14ac:dyDescent="0.25">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8"/>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row>
    <row r="147" spans="1:123" x14ac:dyDescent="0.25">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8"/>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row>
    <row r="148" spans="1:123" x14ac:dyDescent="0.25">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8"/>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row>
    <row r="149" spans="1:123" x14ac:dyDescent="0.25">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8"/>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row>
    <row r="150" spans="1:123" x14ac:dyDescent="0.25">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8"/>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row>
    <row r="151" spans="1:123" x14ac:dyDescent="0.25">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8"/>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row>
    <row r="152" spans="1:123" x14ac:dyDescent="0.25">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8"/>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row>
    <row r="153" spans="1:123" x14ac:dyDescent="0.25">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8"/>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row>
    <row r="154" spans="1:123" x14ac:dyDescent="0.25">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8"/>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row>
    <row r="155" spans="1:123" x14ac:dyDescent="0.25">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8"/>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row>
    <row r="156" spans="1:123" x14ac:dyDescent="0.25">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8"/>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row>
    <row r="157" spans="1:123" x14ac:dyDescent="0.25">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8"/>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row>
    <row r="158" spans="1:123" x14ac:dyDescent="0.25">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8"/>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row>
    <row r="159" spans="1:123" x14ac:dyDescent="0.25">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8"/>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row>
    <row r="160" spans="1:123" x14ac:dyDescent="0.25">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8"/>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row>
    <row r="161" spans="1:123" x14ac:dyDescent="0.25">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8"/>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row>
    <row r="162" spans="1:123" x14ac:dyDescent="0.25">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8"/>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row>
    <row r="163" spans="1:123" x14ac:dyDescent="0.25">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8"/>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row>
    <row r="164" spans="1:123" x14ac:dyDescent="0.25">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8"/>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row>
    <row r="165" spans="1:123" x14ac:dyDescent="0.25">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8"/>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row>
    <row r="166" spans="1:123" x14ac:dyDescent="0.25">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8"/>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row>
    <row r="167" spans="1:123" x14ac:dyDescent="0.25">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8"/>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row>
    <row r="168" spans="1:123" x14ac:dyDescent="0.25">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8"/>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row>
    <row r="169" spans="1:123" x14ac:dyDescent="0.25">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8"/>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row>
    <row r="170" spans="1:123" x14ac:dyDescent="0.25">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8"/>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row>
    <row r="171" spans="1:123" x14ac:dyDescent="0.25">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8"/>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row>
    <row r="172" spans="1:123" x14ac:dyDescent="0.25">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8"/>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row>
    <row r="173" spans="1:123" x14ac:dyDescent="0.25">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8"/>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row>
    <row r="174" spans="1:123" x14ac:dyDescent="0.25">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8"/>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row>
    <row r="175" spans="1:123" x14ac:dyDescent="0.25">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8"/>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row>
    <row r="176" spans="1:123" x14ac:dyDescent="0.25">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8"/>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row>
    <row r="177" spans="1:123" x14ac:dyDescent="0.25">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8"/>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row>
    <row r="178" spans="1:123" x14ac:dyDescent="0.25">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8"/>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row>
    <row r="179" spans="1:123" x14ac:dyDescent="0.25">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8"/>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row>
    <row r="180" spans="1:123" x14ac:dyDescent="0.25">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8"/>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row>
    <row r="181" spans="1:123" x14ac:dyDescent="0.25">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8"/>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row>
    <row r="182" spans="1:123" x14ac:dyDescent="0.25">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8"/>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row>
    <row r="183" spans="1:123" x14ac:dyDescent="0.25">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8"/>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row>
    <row r="184" spans="1:123" x14ac:dyDescent="0.25">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8"/>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row>
    <row r="185" spans="1:123" x14ac:dyDescent="0.25">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8"/>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row>
    <row r="186" spans="1:123" x14ac:dyDescent="0.25">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8"/>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row>
    <row r="187" spans="1:123" x14ac:dyDescent="0.25">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8"/>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row>
    <row r="188" spans="1:123" x14ac:dyDescent="0.25">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8"/>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row>
    <row r="189" spans="1:123" x14ac:dyDescent="0.25">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8"/>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row>
    <row r="190" spans="1:123" x14ac:dyDescent="0.25">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8"/>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row>
    <row r="191" spans="1:123" x14ac:dyDescent="0.25">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8"/>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row>
    <row r="192" spans="1:123" x14ac:dyDescent="0.25">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8"/>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row>
    <row r="193" spans="1:123" x14ac:dyDescent="0.25">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8"/>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row>
    <row r="194" spans="1:123" x14ac:dyDescent="0.25">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8"/>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row>
    <row r="195" spans="1:123" x14ac:dyDescent="0.2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8"/>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row>
    <row r="196" spans="1:123" x14ac:dyDescent="0.25">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8"/>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row>
    <row r="197" spans="1:123" x14ac:dyDescent="0.25">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8"/>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row>
    <row r="198" spans="1:123" x14ac:dyDescent="0.25">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8"/>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row>
    <row r="199" spans="1:123" x14ac:dyDescent="0.25">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8"/>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row>
    <row r="200" spans="1:123" x14ac:dyDescent="0.25">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8"/>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row>
    <row r="201" spans="1:123" x14ac:dyDescent="0.25">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8"/>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row>
    <row r="202" spans="1:123" x14ac:dyDescent="0.25">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8"/>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row>
    <row r="203" spans="1:123" x14ac:dyDescent="0.25">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8"/>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row>
    <row r="204" spans="1:123" x14ac:dyDescent="0.25">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8"/>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row>
    <row r="205" spans="1:123" x14ac:dyDescent="0.2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8"/>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row>
    <row r="206" spans="1:123" x14ac:dyDescent="0.25">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8"/>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row>
    <row r="207" spans="1:123" x14ac:dyDescent="0.25">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8"/>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row>
    <row r="208" spans="1:123" x14ac:dyDescent="0.25">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8"/>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row>
    <row r="209" spans="1:123" x14ac:dyDescent="0.25">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8"/>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row>
    <row r="210" spans="1:123" x14ac:dyDescent="0.25">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8"/>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row>
    <row r="211" spans="1:123" x14ac:dyDescent="0.2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8"/>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row>
    <row r="212" spans="1:123" x14ac:dyDescent="0.25">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8"/>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row>
    <row r="213" spans="1:123" x14ac:dyDescent="0.25">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8"/>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row>
    <row r="214" spans="1:123" x14ac:dyDescent="0.25">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8"/>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row>
    <row r="215" spans="1:123" x14ac:dyDescent="0.2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8"/>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row>
    <row r="216" spans="1:123" x14ac:dyDescent="0.25">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8"/>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row>
    <row r="217" spans="1:123" x14ac:dyDescent="0.25">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8"/>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row>
    <row r="218" spans="1:123" x14ac:dyDescent="0.25">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8"/>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row>
    <row r="219" spans="1:123" x14ac:dyDescent="0.25">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8"/>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row>
    <row r="220" spans="1:123" x14ac:dyDescent="0.25">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8"/>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row>
    <row r="221" spans="1:123" x14ac:dyDescent="0.25">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8"/>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row>
    <row r="222" spans="1:123" x14ac:dyDescent="0.25">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8"/>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row>
    <row r="223" spans="1:123" x14ac:dyDescent="0.25">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8"/>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row>
    <row r="224" spans="1:123" x14ac:dyDescent="0.25">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8"/>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row>
    <row r="225" spans="1:123" x14ac:dyDescent="0.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8"/>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row>
    <row r="226" spans="1:123" x14ac:dyDescent="0.25">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8"/>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row>
    <row r="227" spans="1:123" x14ac:dyDescent="0.25">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8"/>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row>
    <row r="228" spans="1:123" x14ac:dyDescent="0.25">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8"/>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row>
    <row r="229" spans="1:123" x14ac:dyDescent="0.25">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8"/>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row>
    <row r="230" spans="1:123" x14ac:dyDescent="0.25">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8"/>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row>
    <row r="231" spans="1:123" x14ac:dyDescent="0.2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8"/>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row>
    <row r="232" spans="1:123" x14ac:dyDescent="0.25">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8"/>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row>
    <row r="233" spans="1:123" x14ac:dyDescent="0.25">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8"/>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row>
    <row r="234" spans="1:123" x14ac:dyDescent="0.25">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8"/>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row>
    <row r="235" spans="1:123" x14ac:dyDescent="0.2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8"/>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row>
    <row r="236" spans="1:123" x14ac:dyDescent="0.2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8"/>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row>
    <row r="237" spans="1:123" x14ac:dyDescent="0.25">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8"/>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row>
    <row r="238" spans="1:123" x14ac:dyDescent="0.25">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8"/>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row>
    <row r="239" spans="1:123" x14ac:dyDescent="0.25">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8"/>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row>
    <row r="240" spans="1:123" x14ac:dyDescent="0.25">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8"/>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row>
    <row r="241" spans="1:123" x14ac:dyDescent="0.25">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8"/>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row>
    <row r="242" spans="1:123" x14ac:dyDescent="0.25">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8"/>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row>
    <row r="243" spans="1:123" x14ac:dyDescent="0.25">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8"/>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row>
    <row r="244" spans="1:123" x14ac:dyDescent="0.25">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8"/>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row>
    <row r="245" spans="1:123" x14ac:dyDescent="0.2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8"/>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row>
    <row r="246" spans="1:123" x14ac:dyDescent="0.25">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8"/>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row>
    <row r="247" spans="1:123" x14ac:dyDescent="0.25">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8"/>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row>
    <row r="248" spans="1:123" x14ac:dyDescent="0.25">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8"/>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row>
    <row r="249" spans="1:123" x14ac:dyDescent="0.25">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8"/>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row>
    <row r="250" spans="1:123" x14ac:dyDescent="0.25">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8"/>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row>
    <row r="251" spans="1:123" x14ac:dyDescent="0.25">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8"/>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row>
    <row r="252" spans="1:123" x14ac:dyDescent="0.25">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8"/>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row>
    <row r="253" spans="1:123" x14ac:dyDescent="0.25">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8"/>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row>
    <row r="254" spans="1:123" x14ac:dyDescent="0.25">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8"/>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row>
    <row r="255" spans="1:123" x14ac:dyDescent="0.2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8"/>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row>
    <row r="256" spans="1:123" x14ac:dyDescent="0.25">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8"/>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row>
    <row r="257" spans="1:123" x14ac:dyDescent="0.25">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8"/>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row>
    <row r="258" spans="1:123" x14ac:dyDescent="0.25">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8"/>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row>
    <row r="259" spans="1:123" x14ac:dyDescent="0.25">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8"/>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row>
    <row r="260" spans="1:123" x14ac:dyDescent="0.25">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8"/>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row>
    <row r="261" spans="1:123" x14ac:dyDescent="0.25">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8"/>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row>
    <row r="262" spans="1:123" x14ac:dyDescent="0.25">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8"/>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row>
    <row r="263" spans="1:123" x14ac:dyDescent="0.25">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8"/>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row>
    <row r="264" spans="1:123" x14ac:dyDescent="0.25">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8"/>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row>
    <row r="265" spans="1:123" x14ac:dyDescent="0.2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8"/>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row>
    <row r="266" spans="1:123" x14ac:dyDescent="0.25">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8"/>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row>
    <row r="267" spans="1:123" x14ac:dyDescent="0.25">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8"/>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row>
    <row r="268" spans="1:123" x14ac:dyDescent="0.25">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8"/>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row>
    <row r="269" spans="1:123" x14ac:dyDescent="0.25">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8"/>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row>
    <row r="270" spans="1:123" x14ac:dyDescent="0.25">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8"/>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row>
    <row r="271" spans="1:123" x14ac:dyDescent="0.25">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8"/>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row>
    <row r="272" spans="1:123" x14ac:dyDescent="0.25">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8"/>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row>
    <row r="273" spans="1:123" x14ac:dyDescent="0.25">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8"/>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row>
    <row r="274" spans="1:123" x14ac:dyDescent="0.25">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8"/>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row>
    <row r="275" spans="1:123" x14ac:dyDescent="0.2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8"/>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row>
    <row r="276" spans="1:123" x14ac:dyDescent="0.25">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8"/>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row>
    <row r="277" spans="1:123" x14ac:dyDescent="0.25">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8"/>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row>
    <row r="278" spans="1:123" x14ac:dyDescent="0.25">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8"/>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row>
    <row r="279" spans="1:123" x14ac:dyDescent="0.25">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8"/>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row>
    <row r="280" spans="1:123" x14ac:dyDescent="0.25">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8"/>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row>
    <row r="281" spans="1:123" x14ac:dyDescent="0.25">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8"/>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row>
    <row r="282" spans="1:123" x14ac:dyDescent="0.25">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8"/>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row>
    <row r="283" spans="1:123" x14ac:dyDescent="0.25">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8"/>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row>
    <row r="284" spans="1:123" x14ac:dyDescent="0.25">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8"/>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row>
    <row r="285" spans="1:123" x14ac:dyDescent="0.2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8"/>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row>
    <row r="286" spans="1:123" x14ac:dyDescent="0.25">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8"/>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row>
    <row r="287" spans="1:123" x14ac:dyDescent="0.25">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8"/>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row>
    <row r="288" spans="1:123" x14ac:dyDescent="0.25">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8"/>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row>
    <row r="289" spans="1:123" x14ac:dyDescent="0.25">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8"/>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row>
    <row r="290" spans="1:123" x14ac:dyDescent="0.25">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8"/>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row>
    <row r="291" spans="1:123" x14ac:dyDescent="0.25">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8"/>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row>
    <row r="292" spans="1:123" x14ac:dyDescent="0.25">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8"/>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row>
    <row r="293" spans="1:123" x14ac:dyDescent="0.25">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8"/>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row>
    <row r="294" spans="1:123" x14ac:dyDescent="0.25">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8"/>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row>
    <row r="295" spans="1:123" x14ac:dyDescent="0.2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8"/>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row>
    <row r="296" spans="1:123" x14ac:dyDescent="0.25">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8"/>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row>
    <row r="297" spans="1:123" x14ac:dyDescent="0.25">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8"/>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row>
    <row r="298" spans="1:123" x14ac:dyDescent="0.25">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8"/>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row>
    <row r="299" spans="1:123" x14ac:dyDescent="0.25">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8"/>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row>
    <row r="300" spans="1:123" x14ac:dyDescent="0.25">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8"/>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row>
    <row r="301" spans="1:123" x14ac:dyDescent="0.25">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8"/>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row>
    <row r="302" spans="1:123" x14ac:dyDescent="0.25">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8"/>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row>
    <row r="303" spans="1:123" x14ac:dyDescent="0.25">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8"/>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row>
    <row r="304" spans="1:123" x14ac:dyDescent="0.25">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8"/>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row>
    <row r="305" spans="1:123" x14ac:dyDescent="0.2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8"/>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row>
    <row r="306" spans="1:123" x14ac:dyDescent="0.25">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8"/>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row>
    <row r="307" spans="1:123" x14ac:dyDescent="0.25">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8"/>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row>
    <row r="308" spans="1:123" x14ac:dyDescent="0.25">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8"/>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row>
    <row r="309" spans="1:123" x14ac:dyDescent="0.25">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8"/>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row>
    <row r="310" spans="1:123" x14ac:dyDescent="0.25">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8"/>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row>
    <row r="311" spans="1:123" x14ac:dyDescent="0.25">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8"/>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row>
    <row r="312" spans="1:123" x14ac:dyDescent="0.25">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8"/>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row>
    <row r="313" spans="1:123" x14ac:dyDescent="0.25">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8"/>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row>
    <row r="314" spans="1:123" x14ac:dyDescent="0.25">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8"/>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row>
    <row r="315" spans="1:123" x14ac:dyDescent="0.2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8"/>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row>
    <row r="316" spans="1:123" x14ac:dyDescent="0.25">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8"/>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row>
    <row r="317" spans="1:123" x14ac:dyDescent="0.25">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8"/>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row>
    <row r="318" spans="1:123" x14ac:dyDescent="0.25">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8"/>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row>
    <row r="319" spans="1:123" x14ac:dyDescent="0.25">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8"/>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row>
    <row r="320" spans="1:123" x14ac:dyDescent="0.25">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8"/>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row>
    <row r="321" spans="1:123" x14ac:dyDescent="0.25">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8"/>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row>
    <row r="322" spans="1:123" x14ac:dyDescent="0.25">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8"/>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row>
    <row r="323" spans="1:123" x14ac:dyDescent="0.25">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8"/>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row>
    <row r="324" spans="1:123" x14ac:dyDescent="0.25">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8"/>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row>
    <row r="325" spans="1:123" x14ac:dyDescent="0.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8"/>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row>
    <row r="326" spans="1:123" x14ac:dyDescent="0.25">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8"/>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row>
    <row r="327" spans="1:123" x14ac:dyDescent="0.25">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8"/>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row>
    <row r="328" spans="1:123" x14ac:dyDescent="0.25">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8"/>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row>
    <row r="329" spans="1:123" x14ac:dyDescent="0.25">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8"/>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row>
    <row r="330" spans="1:123" x14ac:dyDescent="0.25">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8"/>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c r="DK330" s="107"/>
      <c r="DL330" s="107"/>
      <c r="DM330" s="107"/>
      <c r="DN330" s="107"/>
      <c r="DO330" s="107"/>
      <c r="DP330" s="107"/>
      <c r="DQ330" s="107"/>
      <c r="DR330" s="107"/>
      <c r="DS330" s="107"/>
    </row>
    <row r="331" spans="1:123" x14ac:dyDescent="0.25">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8"/>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row>
    <row r="332" spans="1:123" x14ac:dyDescent="0.25">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8"/>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row>
    <row r="333" spans="1:123" x14ac:dyDescent="0.25">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8"/>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c r="DJ333" s="107"/>
      <c r="DK333" s="107"/>
      <c r="DL333" s="107"/>
      <c r="DM333" s="107"/>
      <c r="DN333" s="107"/>
      <c r="DO333" s="107"/>
      <c r="DP333" s="107"/>
      <c r="DQ333" s="107"/>
      <c r="DR333" s="107"/>
      <c r="DS333" s="107"/>
    </row>
    <row r="334" spans="1:123" x14ac:dyDescent="0.25">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8"/>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c r="DJ334" s="107"/>
      <c r="DK334" s="107"/>
      <c r="DL334" s="107"/>
      <c r="DM334" s="107"/>
      <c r="DN334" s="107"/>
      <c r="DO334" s="107"/>
      <c r="DP334" s="107"/>
      <c r="DQ334" s="107"/>
      <c r="DR334" s="107"/>
      <c r="DS334" s="107"/>
    </row>
    <row r="335" spans="1:123" x14ac:dyDescent="0.2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8"/>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row>
    <row r="336" spans="1:123" x14ac:dyDescent="0.25">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8"/>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c r="DJ336" s="107"/>
      <c r="DK336" s="107"/>
      <c r="DL336" s="107"/>
      <c r="DM336" s="107"/>
      <c r="DN336" s="107"/>
      <c r="DO336" s="107"/>
      <c r="DP336" s="107"/>
      <c r="DQ336" s="107"/>
      <c r="DR336" s="107"/>
      <c r="DS336" s="107"/>
    </row>
    <row r="337" spans="1:123" x14ac:dyDescent="0.25">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8"/>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c r="DI337" s="107"/>
      <c r="DJ337" s="107"/>
      <c r="DK337" s="107"/>
      <c r="DL337" s="107"/>
      <c r="DM337" s="107"/>
      <c r="DN337" s="107"/>
      <c r="DO337" s="107"/>
      <c r="DP337" s="107"/>
      <c r="DQ337" s="107"/>
      <c r="DR337" s="107"/>
      <c r="DS337" s="107"/>
    </row>
    <row r="338" spans="1:123" x14ac:dyDescent="0.25">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8"/>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row>
    <row r="339" spans="1:123" x14ac:dyDescent="0.25">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8"/>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c r="DI339" s="107"/>
      <c r="DJ339" s="107"/>
      <c r="DK339" s="107"/>
      <c r="DL339" s="107"/>
      <c r="DM339" s="107"/>
      <c r="DN339" s="107"/>
      <c r="DO339" s="107"/>
      <c r="DP339" s="107"/>
      <c r="DQ339" s="107"/>
      <c r="DR339" s="107"/>
      <c r="DS339" s="107"/>
    </row>
    <row r="340" spans="1:123" x14ac:dyDescent="0.25">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8"/>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c r="DI340" s="107"/>
      <c r="DJ340" s="107"/>
      <c r="DK340" s="107"/>
      <c r="DL340" s="107"/>
      <c r="DM340" s="107"/>
      <c r="DN340" s="107"/>
      <c r="DO340" s="107"/>
      <c r="DP340" s="107"/>
      <c r="DQ340" s="107"/>
      <c r="DR340" s="107"/>
      <c r="DS340" s="107"/>
    </row>
    <row r="341" spans="1:123" x14ac:dyDescent="0.25">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8"/>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row>
    <row r="342" spans="1:123" x14ac:dyDescent="0.25">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8"/>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row>
    <row r="343" spans="1:123" x14ac:dyDescent="0.25">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8"/>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row>
    <row r="344" spans="1:123" x14ac:dyDescent="0.25">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8"/>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row>
    <row r="345" spans="1:123" x14ac:dyDescent="0.2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8"/>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row>
    <row r="346" spans="1:123" x14ac:dyDescent="0.25">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8"/>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row>
    <row r="347" spans="1:123" x14ac:dyDescent="0.25">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8"/>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row>
    <row r="348" spans="1:123" x14ac:dyDescent="0.25">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8"/>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row>
    <row r="349" spans="1:123" x14ac:dyDescent="0.25">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8"/>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row>
    <row r="350" spans="1:123" x14ac:dyDescent="0.25">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8"/>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row>
    <row r="351" spans="1:123" x14ac:dyDescent="0.25">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8"/>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row>
    <row r="352" spans="1:123" x14ac:dyDescent="0.25">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8"/>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row>
    <row r="353" spans="1:123" x14ac:dyDescent="0.25">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8"/>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row>
    <row r="354" spans="1:123" x14ac:dyDescent="0.25">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8"/>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row>
    <row r="355" spans="1:123" x14ac:dyDescent="0.2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8"/>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row>
    <row r="356" spans="1:123" x14ac:dyDescent="0.25">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8"/>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row>
    <row r="357" spans="1:123" x14ac:dyDescent="0.25">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8"/>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row>
    <row r="358" spans="1:123" x14ac:dyDescent="0.25">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8"/>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row>
    <row r="359" spans="1:123" x14ac:dyDescent="0.25">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8"/>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row>
    <row r="360" spans="1:123" x14ac:dyDescent="0.25">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8"/>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row>
    <row r="361" spans="1:123" x14ac:dyDescent="0.25">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8"/>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row>
    <row r="362" spans="1:123" x14ac:dyDescent="0.25">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8"/>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row>
    <row r="363" spans="1:123" x14ac:dyDescent="0.25">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8"/>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row>
    <row r="364" spans="1:123" x14ac:dyDescent="0.25">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8"/>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row>
    <row r="365" spans="1:123" x14ac:dyDescent="0.2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8"/>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row>
    <row r="366" spans="1:123" x14ac:dyDescent="0.25">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8"/>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row>
    <row r="367" spans="1:123" x14ac:dyDescent="0.25">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8"/>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row>
    <row r="368" spans="1:123" x14ac:dyDescent="0.25">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8"/>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row>
    <row r="369" spans="1:123" x14ac:dyDescent="0.25">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8"/>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row>
    <row r="370" spans="1:123" x14ac:dyDescent="0.25">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8"/>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row>
    <row r="371" spans="1:123" x14ac:dyDescent="0.25">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8"/>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row>
    <row r="372" spans="1:123" x14ac:dyDescent="0.25">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8"/>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row>
    <row r="373" spans="1:123" x14ac:dyDescent="0.25">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8"/>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row>
    <row r="374" spans="1:123" x14ac:dyDescent="0.25">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8"/>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row>
    <row r="375" spans="1:123" x14ac:dyDescent="0.2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8"/>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row>
    <row r="376" spans="1:123" x14ac:dyDescent="0.25">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8"/>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row>
    <row r="377" spans="1:123" x14ac:dyDescent="0.25">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8"/>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row>
    <row r="378" spans="1:123" x14ac:dyDescent="0.25">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8"/>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row>
    <row r="379" spans="1:123" x14ac:dyDescent="0.25">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8"/>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row>
    <row r="380" spans="1:123" x14ac:dyDescent="0.25">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8"/>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row>
    <row r="381" spans="1:123" x14ac:dyDescent="0.25">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8"/>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row>
    <row r="382" spans="1:123" x14ac:dyDescent="0.25">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8"/>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row>
    <row r="383" spans="1:123" x14ac:dyDescent="0.25">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8"/>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row>
    <row r="384" spans="1:123" x14ac:dyDescent="0.25">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8"/>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row>
    <row r="385" spans="1:123" x14ac:dyDescent="0.2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8"/>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row>
    <row r="386" spans="1:123" x14ac:dyDescent="0.25">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8"/>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row>
    <row r="387" spans="1:123" x14ac:dyDescent="0.25">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8"/>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row>
    <row r="388" spans="1:123" x14ac:dyDescent="0.25">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8"/>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row>
    <row r="389" spans="1:123" x14ac:dyDescent="0.25">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8"/>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row>
    <row r="390" spans="1:123" x14ac:dyDescent="0.25">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8"/>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row>
    <row r="391" spans="1:123" x14ac:dyDescent="0.25">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8"/>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row>
    <row r="392" spans="1:123" x14ac:dyDescent="0.25">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8"/>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row>
    <row r="393" spans="1:123" x14ac:dyDescent="0.25">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8"/>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row>
    <row r="394" spans="1:123" x14ac:dyDescent="0.25">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8"/>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row>
    <row r="395" spans="1:123" x14ac:dyDescent="0.2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8"/>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row>
    <row r="396" spans="1:123" x14ac:dyDescent="0.25">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8"/>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row>
    <row r="397" spans="1:123" x14ac:dyDescent="0.25">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8"/>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row>
    <row r="398" spans="1:123" x14ac:dyDescent="0.25">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8"/>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row>
    <row r="399" spans="1:123" x14ac:dyDescent="0.25">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8"/>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row>
    <row r="400" spans="1:123" x14ac:dyDescent="0.25">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8"/>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row>
    <row r="401" spans="1:123" x14ac:dyDescent="0.25">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8"/>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row>
    <row r="402" spans="1:123" x14ac:dyDescent="0.25">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8"/>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row>
    <row r="403" spans="1:123" x14ac:dyDescent="0.25">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8"/>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row>
    <row r="404" spans="1:123" x14ac:dyDescent="0.25">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8"/>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row>
    <row r="405" spans="1:123" x14ac:dyDescent="0.2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8"/>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row>
    <row r="406" spans="1:123" x14ac:dyDescent="0.25">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8"/>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row>
    <row r="407" spans="1:123" x14ac:dyDescent="0.25">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8"/>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row>
    <row r="408" spans="1:123" x14ac:dyDescent="0.25">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8"/>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row>
    <row r="409" spans="1:123" x14ac:dyDescent="0.25">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8"/>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row>
    <row r="410" spans="1:123" x14ac:dyDescent="0.25">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8"/>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row>
    <row r="411" spans="1:123" x14ac:dyDescent="0.25">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8"/>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row>
    <row r="412" spans="1:123" x14ac:dyDescent="0.25">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8"/>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row>
    <row r="413" spans="1:123" x14ac:dyDescent="0.25">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8"/>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row>
    <row r="414" spans="1:123" x14ac:dyDescent="0.25">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8"/>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row>
    <row r="415" spans="1:123" x14ac:dyDescent="0.2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8"/>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row>
    <row r="416" spans="1:123" x14ac:dyDescent="0.25">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8"/>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row>
    <row r="417" spans="1:123" x14ac:dyDescent="0.25">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8"/>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row>
    <row r="418" spans="1:123" x14ac:dyDescent="0.25">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8"/>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row>
    <row r="419" spans="1:123" x14ac:dyDescent="0.25">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8"/>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row>
    <row r="420" spans="1:123" x14ac:dyDescent="0.25">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8"/>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row>
    <row r="421" spans="1:123" x14ac:dyDescent="0.25">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8"/>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row>
    <row r="422" spans="1:123" x14ac:dyDescent="0.25">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8"/>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row>
    <row r="423" spans="1:123" x14ac:dyDescent="0.25">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8"/>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row>
    <row r="424" spans="1:123" x14ac:dyDescent="0.25">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8"/>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row>
    <row r="425" spans="1:123" x14ac:dyDescent="0.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8"/>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row>
    <row r="426" spans="1:123" x14ac:dyDescent="0.25">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8"/>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row>
    <row r="427" spans="1:123" x14ac:dyDescent="0.25">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8"/>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row>
    <row r="428" spans="1:123" x14ac:dyDescent="0.25">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8"/>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row>
    <row r="429" spans="1:123" x14ac:dyDescent="0.25">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8"/>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row>
    <row r="430" spans="1:123" x14ac:dyDescent="0.25">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8"/>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row>
    <row r="431" spans="1:123" x14ac:dyDescent="0.25">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8"/>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row>
    <row r="432" spans="1:123" x14ac:dyDescent="0.25">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8"/>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row>
    <row r="433" spans="1:123" x14ac:dyDescent="0.25">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8"/>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row>
    <row r="434" spans="1:123" x14ac:dyDescent="0.25">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8"/>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row>
    <row r="435" spans="1:123" x14ac:dyDescent="0.2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8"/>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row>
    <row r="436" spans="1:123" x14ac:dyDescent="0.25">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8"/>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row>
    <row r="437" spans="1:123" x14ac:dyDescent="0.25">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8"/>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row>
    <row r="438" spans="1:123" x14ac:dyDescent="0.25">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8"/>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row>
    <row r="439" spans="1:123" x14ac:dyDescent="0.25">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8"/>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row>
    <row r="440" spans="1:123" x14ac:dyDescent="0.25">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8"/>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row>
    <row r="441" spans="1:123" x14ac:dyDescent="0.25">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8"/>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row>
    <row r="442" spans="1:123" x14ac:dyDescent="0.25">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8"/>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row>
    <row r="443" spans="1:123" x14ac:dyDescent="0.25">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8"/>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row>
    <row r="444" spans="1:123" x14ac:dyDescent="0.25">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8"/>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row>
    <row r="445" spans="1:123" x14ac:dyDescent="0.2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8"/>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row>
    <row r="446" spans="1:123" x14ac:dyDescent="0.25">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8"/>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row>
    <row r="447" spans="1:123" x14ac:dyDescent="0.25">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8"/>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row>
    <row r="448" spans="1:123" x14ac:dyDescent="0.25">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8"/>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row>
    <row r="449" spans="1:123" x14ac:dyDescent="0.25">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8"/>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row>
    <row r="450" spans="1:123" x14ac:dyDescent="0.25">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8"/>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row>
    <row r="451" spans="1:123" x14ac:dyDescent="0.25">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8"/>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row>
    <row r="452" spans="1:123" x14ac:dyDescent="0.25">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8"/>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row>
    <row r="453" spans="1:123" x14ac:dyDescent="0.25">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8"/>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row>
    <row r="454" spans="1:123" x14ac:dyDescent="0.25">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8"/>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row>
    <row r="455" spans="1:123" x14ac:dyDescent="0.2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8"/>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row>
    <row r="456" spans="1:123" x14ac:dyDescent="0.25">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8"/>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row>
    <row r="457" spans="1:123" x14ac:dyDescent="0.25">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8"/>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row>
    <row r="458" spans="1:123" x14ac:dyDescent="0.25">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8"/>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row>
    <row r="459" spans="1:123" x14ac:dyDescent="0.25">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8"/>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row>
    <row r="460" spans="1:123" x14ac:dyDescent="0.25">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8"/>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row>
  </sheetData>
  <sheetProtection algorithmName="SHA-512" hashValue="ljZL/hi1QByuR2d5POQJMa8rrCi882wjLI5DPk4j/BlYeDcAdDUNz0mdgEqwuVyVCPSJy1U/vAKwSvflOnwZYQ==" saltValue="yVtjqm2VOHzomp4BoHge0g==" spinCount="100000" sheet="1" objects="1" scenarios="1"/>
  <mergeCells count="17">
    <mergeCell ref="AB16:AB17"/>
    <mergeCell ref="AB21:AB30"/>
    <mergeCell ref="V14:X14"/>
    <mergeCell ref="D15:E15"/>
    <mergeCell ref="L15:L16"/>
    <mergeCell ref="M15:N15"/>
    <mergeCell ref="U15:U16"/>
    <mergeCell ref="AB12:AB15"/>
    <mergeCell ref="C13:Y13"/>
    <mergeCell ref="C14:C16"/>
    <mergeCell ref="D14:K14"/>
    <mergeCell ref="M14:T14"/>
    <mergeCell ref="B2:Z2"/>
    <mergeCell ref="H4:L4"/>
    <mergeCell ref="P4:T4"/>
    <mergeCell ref="C39:U39"/>
    <mergeCell ref="Y15:Y16"/>
  </mergeCells>
  <dataValidations count="3">
    <dataValidation operator="greaterThanOrEqual" allowBlank="1" showInputMessage="1" showErrorMessage="1" sqref="C17:C36" xr:uid="{00000000-0002-0000-0700-000000000000}"/>
    <dataValidation type="decimal" operator="greaterThanOrEqual" allowBlank="1" showInputMessage="1" showErrorMessage="1" error="El valor que heu introduït no és vàlid._x000a__x000a_El valor ha de ser un número major que 0." sqref="N17:N36 E17:E36" xr:uid="{00000000-0002-0000-0700-000001000000}">
      <formula1>0</formula1>
    </dataValidation>
    <dataValidation type="list" operator="greaterThanOrEqual" allowBlank="1" showInputMessage="1" showErrorMessage="1" sqref="D17:D36 M17:M36" xr:uid="{00000000-0002-0000-0700-000002000000}">
      <formula1>$AD$6:$AD$7</formula1>
    </dataValidation>
  </dataValidations>
  <hyperlinks>
    <hyperlink ref="AB16" r:id="rId1" display="Guia pràctica per al càlcul d'emissions de gasos amb efecte d'hivernacle. Versió 2014." xr:uid="{00000000-0004-0000-0700-000000000000}"/>
    <hyperlink ref="AB16:AB17" r:id="rId2" display="Guia pràctica per al càlcul d'emissions de gasos amb efecte d'hivernacle. Versió 2020. " xr:uid="{00000000-0004-0000-0700-000001000000}"/>
  </hyperlinks>
  <pageMargins left="0.75" right="0.75" top="1" bottom="1" header="0.5" footer="0.5"/>
  <pageSetup paperSize="9" scale="34" fitToHeight="2" orientation="landscape"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ull9">
    <tabColor indexed="41"/>
    <pageSetUpPr fitToPage="1"/>
  </sheetPr>
  <dimension ref="A1:K71"/>
  <sheetViews>
    <sheetView topLeftCell="A19" zoomScaleNormal="100" workbookViewId="0">
      <selection activeCell="J45" sqref="J45"/>
    </sheetView>
  </sheetViews>
  <sheetFormatPr defaultColWidth="9.44140625" defaultRowHeight="13.2" x14ac:dyDescent="0.25"/>
  <cols>
    <col min="1" max="1" width="3.44140625" style="128" customWidth="1"/>
    <col min="2" max="2" width="5.44140625" style="107" customWidth="1"/>
    <col min="3" max="3" width="26.44140625" style="107" customWidth="1"/>
    <col min="4" max="4" width="70.44140625" style="107" customWidth="1"/>
    <col min="5" max="5" width="28.44140625" style="107" customWidth="1"/>
    <col min="6" max="6" width="35.44140625" style="107" customWidth="1"/>
    <col min="7" max="7" width="29.33203125" style="107" customWidth="1"/>
    <col min="8" max="9" width="5.44140625" style="107" customWidth="1"/>
    <col min="10" max="10" width="40.44140625" style="108" customWidth="1"/>
    <col min="11" max="16384" width="9.44140625" style="107"/>
  </cols>
  <sheetData>
    <row r="1" spans="1:11" ht="17.25" customHeight="1" x14ac:dyDescent="0.25">
      <c r="B1" s="128"/>
    </row>
    <row r="2" spans="1:11" ht="33.75" customHeight="1" x14ac:dyDescent="0.25">
      <c r="B2" s="1535" t="s">
        <v>1000</v>
      </c>
      <c r="C2" s="1535"/>
      <c r="D2" s="1535"/>
      <c r="E2" s="1535"/>
      <c r="F2" s="1535"/>
      <c r="G2" s="131"/>
      <c r="H2" s="132"/>
    </row>
    <row r="3" spans="1:11" ht="17.25" customHeight="1" x14ac:dyDescent="0.25">
      <c r="A3" s="107"/>
      <c r="G3" s="109"/>
      <c r="H3" s="182"/>
    </row>
    <row r="4" spans="1:11" ht="17.25" customHeight="1" thickBot="1" x14ac:dyDescent="0.3">
      <c r="A4" s="107"/>
      <c r="B4" s="640"/>
      <c r="C4" s="255" t="s">
        <v>0</v>
      </c>
      <c r="D4" s="130"/>
      <c r="G4" s="109"/>
      <c r="H4" s="182"/>
    </row>
    <row r="5" spans="1:11" ht="17.25" customHeight="1" thickBot="1" x14ac:dyDescent="0.3">
      <c r="A5" s="107"/>
      <c r="B5" s="641"/>
      <c r="C5" s="255" t="s">
        <v>51</v>
      </c>
      <c r="D5" s="709"/>
      <c r="E5" s="1562" t="s">
        <v>1629</v>
      </c>
      <c r="F5" s="1563"/>
      <c r="G5" s="989" t="s">
        <v>1073</v>
      </c>
      <c r="H5" s="108"/>
    </row>
    <row r="6" spans="1:11" ht="17.25" customHeight="1" x14ac:dyDescent="0.25">
      <c r="A6" s="107"/>
      <c r="B6" s="642"/>
      <c r="C6" s="255" t="s">
        <v>1</v>
      </c>
      <c r="D6" s="130"/>
      <c r="G6" s="109"/>
      <c r="H6" s="182"/>
    </row>
    <row r="7" spans="1:11" ht="17.25" customHeight="1" x14ac:dyDescent="0.25">
      <c r="A7" s="107"/>
      <c r="B7" s="643"/>
      <c r="C7" s="255" t="s">
        <v>52</v>
      </c>
      <c r="D7" s="130"/>
      <c r="G7" s="109"/>
      <c r="H7" s="182"/>
    </row>
    <row r="8" spans="1:11" ht="17.25" customHeight="1" x14ac:dyDescent="0.25">
      <c r="E8" s="769"/>
      <c r="F8" s="769"/>
      <c r="G8" s="109"/>
      <c r="H8" s="109"/>
      <c r="I8" s="109"/>
      <c r="J8" s="177"/>
      <c r="K8" s="109"/>
    </row>
    <row r="9" spans="1:11" ht="18" customHeight="1" thickBot="1" x14ac:dyDescent="0.3">
      <c r="B9" s="115"/>
      <c r="C9" s="116"/>
      <c r="D9" s="116"/>
      <c r="E9" s="116"/>
      <c r="F9" s="116"/>
      <c r="G9" s="116"/>
      <c r="H9" s="117"/>
      <c r="J9" s="1480" t="s">
        <v>1123</v>
      </c>
    </row>
    <row r="10" spans="1:11" ht="38.25" customHeight="1" x14ac:dyDescent="0.25">
      <c r="B10" s="120"/>
      <c r="C10" s="1561" t="s">
        <v>1086</v>
      </c>
      <c r="D10" s="1461" t="s">
        <v>254</v>
      </c>
      <c r="E10" s="1461" t="s">
        <v>1833</v>
      </c>
      <c r="F10" s="612" t="s">
        <v>255</v>
      </c>
      <c r="G10" s="613" t="s">
        <v>1001</v>
      </c>
      <c r="H10" s="122"/>
      <c r="J10" s="1481"/>
    </row>
    <row r="11" spans="1:11" ht="24.75" customHeight="1" x14ac:dyDescent="0.25">
      <c r="B11" s="120"/>
      <c r="C11" s="1523"/>
      <c r="D11" s="1475"/>
      <c r="E11" s="1475"/>
      <c r="F11" s="684" t="s">
        <v>1087</v>
      </c>
      <c r="G11" s="185" t="s">
        <v>1002</v>
      </c>
      <c r="H11" s="122"/>
      <c r="J11" s="1432" t="s">
        <v>1832</v>
      </c>
    </row>
    <row r="12" spans="1:11" ht="23.25" customHeight="1" x14ac:dyDescent="0.25">
      <c r="B12" s="120"/>
      <c r="C12" s="1212" t="s">
        <v>256</v>
      </c>
      <c r="D12" s="1213" t="s">
        <v>1801</v>
      </c>
      <c r="E12" s="418">
        <v>14600</v>
      </c>
      <c r="F12" s="189"/>
      <c r="G12" s="190" t="str">
        <f t="shared" ref="G12:G31" si="0">IF(F12=0,"0,00000",E12*F12/1000)</f>
        <v>0,00000</v>
      </c>
      <c r="H12" s="122"/>
      <c r="J12" s="1432"/>
    </row>
    <row r="13" spans="1:11" ht="23.25" customHeight="1" x14ac:dyDescent="0.25">
      <c r="B13" s="120"/>
      <c r="C13" s="1212" t="s">
        <v>257</v>
      </c>
      <c r="D13" s="1213" t="s">
        <v>1802</v>
      </c>
      <c r="E13" s="418">
        <v>771</v>
      </c>
      <c r="F13" s="189"/>
      <c r="G13" s="190" t="str">
        <f t="shared" si="0"/>
        <v>0,00000</v>
      </c>
      <c r="H13" s="122"/>
      <c r="J13" s="10"/>
    </row>
    <row r="14" spans="1:11" ht="23.25" customHeight="1" x14ac:dyDescent="0.25">
      <c r="B14" s="120"/>
      <c r="C14" s="1212" t="s">
        <v>258</v>
      </c>
      <c r="D14" s="1213" t="s">
        <v>1803</v>
      </c>
      <c r="E14" s="418">
        <v>135</v>
      </c>
      <c r="F14" s="189"/>
      <c r="G14" s="190" t="str">
        <f t="shared" si="0"/>
        <v>0,00000</v>
      </c>
      <c r="H14" s="122"/>
      <c r="J14" s="1445" t="s">
        <v>1839</v>
      </c>
    </row>
    <row r="15" spans="1:11" ht="23.25" customHeight="1" x14ac:dyDescent="0.25">
      <c r="B15" s="120"/>
      <c r="C15" s="1212" t="s">
        <v>260</v>
      </c>
      <c r="D15" s="1213" t="s">
        <v>1804</v>
      </c>
      <c r="E15" s="418">
        <v>3740</v>
      </c>
      <c r="F15" s="189"/>
      <c r="G15" s="190" t="str">
        <f t="shared" si="0"/>
        <v>0,00000</v>
      </c>
      <c r="H15" s="122"/>
      <c r="J15" s="1445"/>
    </row>
    <row r="16" spans="1:11" ht="23.25" customHeight="1" x14ac:dyDescent="0.25">
      <c r="B16" s="120"/>
      <c r="C16" s="1212" t="s">
        <v>261</v>
      </c>
      <c r="D16" s="1213" t="s">
        <v>1805</v>
      </c>
      <c r="E16" s="418">
        <v>1260</v>
      </c>
      <c r="F16" s="189"/>
      <c r="G16" s="190" t="str">
        <f t="shared" si="0"/>
        <v>0,00000</v>
      </c>
      <c r="H16" s="122"/>
      <c r="J16" s="1445"/>
    </row>
    <row r="17" spans="2:10" ht="23.25" customHeight="1" x14ac:dyDescent="0.25">
      <c r="B17" s="120"/>
      <c r="C17" s="1212" t="s">
        <v>262</v>
      </c>
      <c r="D17" s="1213" t="s">
        <v>1806</v>
      </c>
      <c r="E17" s="418">
        <v>1530</v>
      </c>
      <c r="F17" s="189"/>
      <c r="G17" s="190" t="str">
        <f t="shared" si="0"/>
        <v>0,00000</v>
      </c>
      <c r="H17" s="122"/>
      <c r="J17" s="1445"/>
    </row>
    <row r="18" spans="2:10" ht="23.25" customHeight="1" x14ac:dyDescent="0.25">
      <c r="B18" s="120"/>
      <c r="C18" s="1212" t="s">
        <v>263</v>
      </c>
      <c r="D18" s="1213" t="s">
        <v>1807</v>
      </c>
      <c r="E18" s="418">
        <v>364</v>
      </c>
      <c r="F18" s="189"/>
      <c r="G18" s="190" t="str">
        <f t="shared" si="0"/>
        <v>0,00000</v>
      </c>
      <c r="H18" s="122"/>
      <c r="J18" s="1445"/>
    </row>
    <row r="19" spans="2:10" ht="23.25" customHeight="1" x14ac:dyDescent="0.25">
      <c r="B19" s="120"/>
      <c r="C19" s="1212" t="s">
        <v>264</v>
      </c>
      <c r="D19" s="1213" t="s">
        <v>1808</v>
      </c>
      <c r="E19" s="418">
        <v>5810</v>
      </c>
      <c r="F19" s="189"/>
      <c r="G19" s="190" t="str">
        <f t="shared" si="0"/>
        <v>0,00000</v>
      </c>
      <c r="H19" s="122"/>
      <c r="J19" s="1445"/>
    </row>
    <row r="20" spans="2:10" ht="23.25" customHeight="1" x14ac:dyDescent="0.25">
      <c r="B20" s="120"/>
      <c r="C20" s="1212" t="s">
        <v>265</v>
      </c>
      <c r="D20" s="1213" t="s">
        <v>1809</v>
      </c>
      <c r="E20" s="418">
        <v>21.5</v>
      </c>
      <c r="F20" s="189"/>
      <c r="G20" s="190" t="str">
        <f t="shared" si="0"/>
        <v>0,00000</v>
      </c>
      <c r="H20" s="122"/>
      <c r="J20" s="1445"/>
    </row>
    <row r="21" spans="2:10" ht="23.25" customHeight="1" x14ac:dyDescent="0.25">
      <c r="B21" s="120"/>
      <c r="C21" s="1212" t="s">
        <v>266</v>
      </c>
      <c r="D21" s="1213" t="s">
        <v>1810</v>
      </c>
      <c r="E21" s="418">
        <v>164</v>
      </c>
      <c r="F21" s="189"/>
      <c r="G21" s="190" t="str">
        <f t="shared" si="0"/>
        <v>0,00000</v>
      </c>
      <c r="H21" s="122"/>
      <c r="J21" s="1445"/>
    </row>
    <row r="22" spans="2:10" ht="23.25" customHeight="1" x14ac:dyDescent="0.25">
      <c r="B22" s="120"/>
      <c r="C22" s="1212" t="s">
        <v>267</v>
      </c>
      <c r="D22" s="1213" t="s">
        <v>1811</v>
      </c>
      <c r="E22" s="418">
        <v>4.84</v>
      </c>
      <c r="F22" s="189"/>
      <c r="G22" s="190" t="str">
        <f t="shared" si="0"/>
        <v>0,00000</v>
      </c>
      <c r="H22" s="122"/>
      <c r="J22" s="141"/>
    </row>
    <row r="23" spans="2:10" ht="23.25" customHeight="1" x14ac:dyDescent="0.25">
      <c r="B23" s="120"/>
      <c r="C23" s="1212" t="s">
        <v>268</v>
      </c>
      <c r="D23" s="1213" t="s">
        <v>1812</v>
      </c>
      <c r="E23" s="418">
        <v>3600</v>
      </c>
      <c r="F23" s="189"/>
      <c r="G23" s="190" t="str">
        <f t="shared" si="0"/>
        <v>0,00000</v>
      </c>
      <c r="H23" s="122"/>
      <c r="J23" s="141"/>
    </row>
    <row r="24" spans="2:10" ht="23.25" customHeight="1" x14ac:dyDescent="0.25">
      <c r="B24" s="120"/>
      <c r="C24" s="1212" t="s">
        <v>269</v>
      </c>
      <c r="D24" s="1213" t="s">
        <v>1813</v>
      </c>
      <c r="E24" s="418">
        <v>1350</v>
      </c>
      <c r="F24" s="189"/>
      <c r="G24" s="190" t="str">
        <f t="shared" si="0"/>
        <v>0,00000</v>
      </c>
      <c r="H24" s="122"/>
      <c r="J24" s="141"/>
    </row>
    <row r="25" spans="2:10" ht="23.25" customHeight="1" x14ac:dyDescent="0.25">
      <c r="B25" s="120"/>
      <c r="C25" s="1212" t="s">
        <v>270</v>
      </c>
      <c r="D25" s="1213" t="s">
        <v>1814</v>
      </c>
      <c r="E25" s="418">
        <v>1500</v>
      </c>
      <c r="F25" s="189"/>
      <c r="G25" s="190" t="str">
        <f t="shared" si="0"/>
        <v>0,00000</v>
      </c>
      <c r="H25" s="122"/>
      <c r="J25" s="141"/>
    </row>
    <row r="26" spans="2:10" ht="23.25" customHeight="1" x14ac:dyDescent="0.25">
      <c r="B26" s="120"/>
      <c r="C26" s="1212" t="s">
        <v>271</v>
      </c>
      <c r="D26" s="1213" t="s">
        <v>1815</v>
      </c>
      <c r="E26" s="418">
        <v>8690</v>
      </c>
      <c r="F26" s="189"/>
      <c r="G26" s="190" t="str">
        <f t="shared" si="0"/>
        <v>0,00000</v>
      </c>
      <c r="H26" s="122"/>
      <c r="J26" s="141"/>
    </row>
    <row r="27" spans="2:10" ht="23.25" customHeight="1" x14ac:dyDescent="0.25">
      <c r="B27" s="120"/>
      <c r="C27" s="1212" t="s">
        <v>272</v>
      </c>
      <c r="D27" s="1213" t="s">
        <v>1816</v>
      </c>
      <c r="E27" s="418">
        <v>787</v>
      </c>
      <c r="F27" s="189"/>
      <c r="G27" s="190" t="str">
        <f t="shared" si="0"/>
        <v>0,00000</v>
      </c>
      <c r="H27" s="122"/>
      <c r="J27" s="141"/>
    </row>
    <row r="28" spans="2:10" ht="23.25" customHeight="1" x14ac:dyDescent="0.25">
      <c r="B28" s="120"/>
      <c r="C28" s="1212" t="s">
        <v>273</v>
      </c>
      <c r="D28" s="1213" t="s">
        <v>1817</v>
      </c>
      <c r="E28" s="418">
        <v>962</v>
      </c>
      <c r="F28" s="189"/>
      <c r="G28" s="190" t="str">
        <f t="shared" si="0"/>
        <v>0,00000</v>
      </c>
      <c r="H28" s="122"/>
      <c r="J28" s="141"/>
    </row>
    <row r="29" spans="2:10" ht="23.25" customHeight="1" x14ac:dyDescent="0.25">
      <c r="B29" s="120"/>
      <c r="C29" s="1212" t="s">
        <v>274</v>
      </c>
      <c r="D29" s="1213" t="s">
        <v>1818</v>
      </c>
      <c r="E29" s="418">
        <v>914</v>
      </c>
      <c r="F29" s="189"/>
      <c r="G29" s="190" t="str">
        <f t="shared" si="0"/>
        <v>0,00000</v>
      </c>
      <c r="H29" s="122"/>
      <c r="J29" s="141"/>
    </row>
    <row r="30" spans="2:10" ht="23.25" customHeight="1" x14ac:dyDescent="0.25">
      <c r="B30" s="120"/>
      <c r="C30" s="1212" t="s">
        <v>259</v>
      </c>
      <c r="D30" s="1213" t="s">
        <v>1819</v>
      </c>
      <c r="E30" s="418">
        <v>1600</v>
      </c>
      <c r="F30" s="189"/>
      <c r="G30" s="190" t="str">
        <f t="shared" si="0"/>
        <v>0,00000</v>
      </c>
      <c r="H30" s="122"/>
      <c r="J30" s="141"/>
    </row>
    <row r="31" spans="2:10" ht="23.25" customHeight="1" x14ac:dyDescent="0.25">
      <c r="B31" s="120"/>
      <c r="C31" s="1212" t="s">
        <v>275</v>
      </c>
      <c r="D31" s="1213" t="s">
        <v>276</v>
      </c>
      <c r="E31" s="418">
        <v>4728</v>
      </c>
      <c r="F31" s="189"/>
      <c r="G31" s="190" t="str">
        <f t="shared" si="0"/>
        <v>0,00000</v>
      </c>
      <c r="H31" s="122"/>
      <c r="J31" s="141"/>
    </row>
    <row r="32" spans="2:10" ht="23.25" customHeight="1" x14ac:dyDescent="0.25">
      <c r="B32" s="120"/>
      <c r="C32" s="1212" t="s">
        <v>277</v>
      </c>
      <c r="D32" s="1213" t="s">
        <v>278</v>
      </c>
      <c r="E32" s="418">
        <v>2262</v>
      </c>
      <c r="F32" s="189"/>
      <c r="G32" s="190" t="str">
        <f t="shared" ref="G32:G63" si="1">IF(F32=0,"0,00000",E32*F32/1000)</f>
        <v>0,00000</v>
      </c>
      <c r="H32" s="122"/>
      <c r="J32" s="141"/>
    </row>
    <row r="33" spans="2:10" ht="23.25" customHeight="1" x14ac:dyDescent="0.25">
      <c r="B33" s="120"/>
      <c r="C33" s="1212" t="s">
        <v>279</v>
      </c>
      <c r="D33" s="1213" t="s">
        <v>280</v>
      </c>
      <c r="E33" s="418">
        <v>3001</v>
      </c>
      <c r="F33" s="189"/>
      <c r="G33" s="190" t="str">
        <f t="shared" si="1"/>
        <v>0,00000</v>
      </c>
      <c r="H33" s="122"/>
      <c r="J33" s="141"/>
    </row>
    <row r="34" spans="2:10" ht="23.25" customHeight="1" x14ac:dyDescent="0.25">
      <c r="B34" s="120"/>
      <c r="C34" s="1212" t="s">
        <v>281</v>
      </c>
      <c r="D34" s="1213" t="s">
        <v>282</v>
      </c>
      <c r="E34" s="418">
        <v>1908</v>
      </c>
      <c r="F34" s="189"/>
      <c r="G34" s="190" t="str">
        <f t="shared" si="1"/>
        <v>0,00000</v>
      </c>
      <c r="H34" s="122"/>
      <c r="J34" s="141"/>
    </row>
    <row r="35" spans="2:10" ht="23.25" customHeight="1" x14ac:dyDescent="0.25">
      <c r="B35" s="120"/>
      <c r="C35" s="1212" t="s">
        <v>283</v>
      </c>
      <c r="D35" s="1213" t="s">
        <v>284</v>
      </c>
      <c r="E35" s="418">
        <v>1965</v>
      </c>
      <c r="F35" s="189"/>
      <c r="G35" s="190" t="str">
        <f t="shared" si="1"/>
        <v>0,00000</v>
      </c>
      <c r="H35" s="122"/>
      <c r="J35" s="141"/>
    </row>
    <row r="36" spans="2:10" ht="23.25" customHeight="1" x14ac:dyDescent="0.25">
      <c r="B36" s="120"/>
      <c r="C36" s="1212" t="s">
        <v>285</v>
      </c>
      <c r="D36" s="1213" t="s">
        <v>286</v>
      </c>
      <c r="E36" s="418">
        <v>2256</v>
      </c>
      <c r="F36" s="189">
        <v>10</v>
      </c>
      <c r="G36" s="190">
        <f t="shared" si="1"/>
        <v>22.56</v>
      </c>
      <c r="H36" s="122"/>
      <c r="J36" s="141"/>
    </row>
    <row r="37" spans="2:10" ht="23.25" customHeight="1" x14ac:dyDescent="0.25">
      <c r="B37" s="120"/>
      <c r="C37" s="1212" t="s">
        <v>287</v>
      </c>
      <c r="D37" s="1213" t="s">
        <v>288</v>
      </c>
      <c r="E37" s="418">
        <v>2404</v>
      </c>
      <c r="F37" s="189"/>
      <c r="G37" s="190" t="str">
        <f>IF(F37=0,"0,00000",E37*F37/1000)</f>
        <v>0,00000</v>
      </c>
      <c r="H37" s="122"/>
      <c r="J37" s="141"/>
    </row>
    <row r="38" spans="2:10" ht="23.25" customHeight="1" x14ac:dyDescent="0.25">
      <c r="B38" s="120"/>
      <c r="C38" s="1212" t="s">
        <v>289</v>
      </c>
      <c r="D38" s="1213" t="s">
        <v>290</v>
      </c>
      <c r="E38" s="418">
        <v>2183</v>
      </c>
      <c r="F38" s="189"/>
      <c r="G38" s="190" t="str">
        <f t="shared" ref="G38:G55" si="2">IF(F38=0,"0,00000",E38*F38/1000)</f>
        <v>0,00000</v>
      </c>
      <c r="H38" s="122"/>
      <c r="J38" s="141"/>
    </row>
    <row r="39" spans="2:10" ht="23.25" customHeight="1" x14ac:dyDescent="0.25">
      <c r="B39" s="120"/>
      <c r="C39" s="1212" t="s">
        <v>291</v>
      </c>
      <c r="D39" s="1213" t="s">
        <v>292</v>
      </c>
      <c r="E39" s="418">
        <v>2508</v>
      </c>
      <c r="F39" s="189"/>
      <c r="G39" s="190" t="str">
        <f t="shared" si="2"/>
        <v>0,00000</v>
      </c>
      <c r="H39" s="122"/>
      <c r="J39" s="141"/>
    </row>
    <row r="40" spans="2:10" ht="23.25" customHeight="1" x14ac:dyDescent="0.25">
      <c r="B40" s="120"/>
      <c r="C40" s="1212" t="s">
        <v>293</v>
      </c>
      <c r="D40" s="1213" t="s">
        <v>294</v>
      </c>
      <c r="E40" s="418">
        <v>3235</v>
      </c>
      <c r="F40" s="189"/>
      <c r="G40" s="190" t="str">
        <f t="shared" si="2"/>
        <v>0,00000</v>
      </c>
      <c r="H40" s="122"/>
      <c r="J40" s="141"/>
    </row>
    <row r="41" spans="2:10" ht="23.25" customHeight="1" x14ac:dyDescent="0.25">
      <c r="B41" s="120"/>
      <c r="C41" s="1212" t="s">
        <v>295</v>
      </c>
      <c r="D41" s="1213" t="s">
        <v>296</v>
      </c>
      <c r="E41" s="418">
        <v>3359</v>
      </c>
      <c r="F41" s="189"/>
      <c r="G41" s="190" t="str">
        <f t="shared" si="2"/>
        <v>0,00000</v>
      </c>
      <c r="H41" s="122"/>
      <c r="J41" s="141"/>
    </row>
    <row r="42" spans="2:10" ht="23.25" customHeight="1" x14ac:dyDescent="0.25">
      <c r="B42" s="120"/>
      <c r="C42" s="1212" t="s">
        <v>297</v>
      </c>
      <c r="D42" s="1213" t="s">
        <v>298</v>
      </c>
      <c r="E42" s="418">
        <v>2917</v>
      </c>
      <c r="F42" s="189"/>
      <c r="G42" s="190" t="str">
        <f t="shared" si="2"/>
        <v>0,00000</v>
      </c>
      <c r="H42" s="122"/>
      <c r="J42" s="141"/>
    </row>
    <row r="43" spans="2:10" ht="23.25" customHeight="1" x14ac:dyDescent="0.25">
      <c r="B43" s="120"/>
      <c r="C43" s="1212" t="s">
        <v>299</v>
      </c>
      <c r="D43" s="1213" t="s">
        <v>300</v>
      </c>
      <c r="E43" s="418">
        <v>2608</v>
      </c>
      <c r="F43" s="189"/>
      <c r="G43" s="190" t="str">
        <f t="shared" si="2"/>
        <v>0,00000</v>
      </c>
      <c r="H43" s="122"/>
      <c r="J43" s="141"/>
    </row>
    <row r="44" spans="2:10" ht="23.25" customHeight="1" x14ac:dyDescent="0.25">
      <c r="B44" s="120"/>
      <c r="C44" s="1212" t="s">
        <v>301</v>
      </c>
      <c r="D44" s="1213" t="s">
        <v>302</v>
      </c>
      <c r="E44" s="418">
        <v>1614</v>
      </c>
      <c r="F44" s="189"/>
      <c r="G44" s="190" t="str">
        <f t="shared" si="2"/>
        <v>0,00000</v>
      </c>
      <c r="H44" s="122"/>
      <c r="J44" s="141"/>
    </row>
    <row r="45" spans="2:10" ht="23.25" customHeight="1" x14ac:dyDescent="0.25">
      <c r="B45" s="120"/>
      <c r="C45" s="1212" t="s">
        <v>303</v>
      </c>
      <c r="D45" s="1213" t="s">
        <v>304</v>
      </c>
      <c r="E45" s="418">
        <v>2397</v>
      </c>
      <c r="F45" s="189"/>
      <c r="G45" s="190" t="str">
        <f t="shared" si="2"/>
        <v>0,00000</v>
      </c>
      <c r="H45" s="122"/>
      <c r="J45" s="141"/>
    </row>
    <row r="46" spans="2:10" ht="23.25" customHeight="1" x14ac:dyDescent="0.25">
      <c r="B46" s="120"/>
      <c r="C46" s="1212" t="s">
        <v>305</v>
      </c>
      <c r="D46" s="1213" t="s">
        <v>306</v>
      </c>
      <c r="E46" s="418">
        <v>4061</v>
      </c>
      <c r="F46" s="189"/>
      <c r="G46" s="190" t="str">
        <f t="shared" si="2"/>
        <v>0,00000</v>
      </c>
      <c r="H46" s="122"/>
      <c r="J46" s="141"/>
    </row>
    <row r="47" spans="2:10" ht="23.25" customHeight="1" x14ac:dyDescent="0.25">
      <c r="B47" s="120"/>
      <c r="C47" s="1212" t="s">
        <v>307</v>
      </c>
      <c r="D47" s="1213" t="s">
        <v>308</v>
      </c>
      <c r="E47" s="418">
        <v>3654</v>
      </c>
      <c r="F47" s="189"/>
      <c r="G47" s="190" t="str">
        <f t="shared" si="2"/>
        <v>0,00000</v>
      </c>
      <c r="H47" s="122"/>
      <c r="J47" s="141"/>
    </row>
    <row r="48" spans="2:10" ht="23.25" customHeight="1" x14ac:dyDescent="0.25">
      <c r="B48" s="120"/>
      <c r="C48" s="1212" t="s">
        <v>309</v>
      </c>
      <c r="D48" s="1213" t="s">
        <v>310</v>
      </c>
      <c r="E48" s="418">
        <v>1930</v>
      </c>
      <c r="F48" s="189"/>
      <c r="G48" s="190" t="str">
        <f t="shared" si="2"/>
        <v>0,00000</v>
      </c>
      <c r="H48" s="122"/>
      <c r="J48" s="141"/>
    </row>
    <row r="49" spans="2:10" ht="23.25" customHeight="1" x14ac:dyDescent="0.25">
      <c r="B49" s="120"/>
      <c r="C49" s="1212" t="s">
        <v>311</v>
      </c>
      <c r="D49" s="1213" t="s">
        <v>312</v>
      </c>
      <c r="E49" s="418">
        <v>2425</v>
      </c>
      <c r="F49" s="189"/>
      <c r="G49" s="190" t="str">
        <f t="shared" si="2"/>
        <v>0,00000</v>
      </c>
      <c r="H49" s="122"/>
      <c r="J49" s="141"/>
    </row>
    <row r="50" spans="2:10" ht="23.25" customHeight="1" x14ac:dyDescent="0.25">
      <c r="B50" s="120"/>
      <c r="C50" s="1212" t="s">
        <v>313</v>
      </c>
      <c r="D50" s="1213" t="s">
        <v>314</v>
      </c>
      <c r="E50" s="418">
        <v>2042</v>
      </c>
      <c r="F50" s="189"/>
      <c r="G50" s="190" t="str">
        <f>IF(F50=0,"0,00000",E50*F50/1000)</f>
        <v>0,00000</v>
      </c>
      <c r="H50" s="122"/>
      <c r="J50" s="141"/>
    </row>
    <row r="51" spans="2:10" ht="23.25" customHeight="1" x14ac:dyDescent="0.25">
      <c r="B51" s="120"/>
      <c r="C51" s="1212" t="s">
        <v>1262</v>
      </c>
      <c r="D51" s="1213" t="s">
        <v>1463</v>
      </c>
      <c r="E51" s="418">
        <v>1504</v>
      </c>
      <c r="F51" s="189"/>
      <c r="G51" s="190" t="str">
        <f>IF(F51=0,"0,00000",E51*F51/1000)</f>
        <v>0,00000</v>
      </c>
      <c r="H51" s="122"/>
      <c r="J51" s="141"/>
    </row>
    <row r="52" spans="2:10" ht="23.25" customHeight="1" x14ac:dyDescent="0.25">
      <c r="B52" s="120"/>
      <c r="C52" s="1212" t="s">
        <v>1263</v>
      </c>
      <c r="D52" s="1213" t="s">
        <v>1828</v>
      </c>
      <c r="E52" s="418">
        <v>2292</v>
      </c>
      <c r="F52" s="189"/>
      <c r="G52" s="190" t="str">
        <f t="shared" ref="G52:G53" si="3">IF(F52=0,"0,00000",E52*F52/1000)</f>
        <v>0,00000</v>
      </c>
      <c r="H52" s="122"/>
      <c r="J52" s="141"/>
    </row>
    <row r="53" spans="2:10" ht="23.25" customHeight="1" x14ac:dyDescent="0.25">
      <c r="B53" s="120"/>
      <c r="C53" s="1212" t="s">
        <v>1829</v>
      </c>
      <c r="D53" s="1213" t="s">
        <v>1830</v>
      </c>
      <c r="E53" s="418">
        <v>1905</v>
      </c>
      <c r="F53" s="189"/>
      <c r="G53" s="190" t="str">
        <f t="shared" si="3"/>
        <v>0,00000</v>
      </c>
      <c r="H53" s="122"/>
      <c r="J53" s="141"/>
    </row>
    <row r="54" spans="2:10" ht="23.25" customHeight="1" x14ac:dyDescent="0.25">
      <c r="B54" s="120"/>
      <c r="C54" s="1214" t="s">
        <v>317</v>
      </c>
      <c r="D54" s="1213" t="s">
        <v>318</v>
      </c>
      <c r="E54" s="418">
        <v>4775</v>
      </c>
      <c r="F54" s="189"/>
      <c r="G54" s="190" t="str">
        <f>IF(F54=0,"0,00000",E54*F54/1000)</f>
        <v>0,00000</v>
      </c>
      <c r="H54" s="122"/>
      <c r="J54" s="141"/>
    </row>
    <row r="55" spans="2:10" ht="23.25" customHeight="1" x14ac:dyDescent="0.25">
      <c r="B55" s="120"/>
      <c r="C55" s="1214" t="s">
        <v>1256</v>
      </c>
      <c r="D55" s="1213" t="s">
        <v>1821</v>
      </c>
      <c r="E55" s="418">
        <v>7380</v>
      </c>
      <c r="F55" s="189"/>
      <c r="G55" s="190" t="str">
        <f t="shared" si="2"/>
        <v>0,00000</v>
      </c>
      <c r="H55" s="122"/>
      <c r="J55" s="141"/>
    </row>
    <row r="56" spans="2:10" ht="23.25" customHeight="1" x14ac:dyDescent="0.25">
      <c r="B56" s="120"/>
      <c r="C56" s="1214" t="s">
        <v>1257</v>
      </c>
      <c r="D56" s="1213" t="s">
        <v>1822</v>
      </c>
      <c r="E56" s="418">
        <v>12400</v>
      </c>
      <c r="F56" s="189"/>
      <c r="G56" s="190" t="str">
        <f t="shared" si="1"/>
        <v>0,00000</v>
      </c>
      <c r="H56" s="122"/>
      <c r="J56" s="141"/>
    </row>
    <row r="57" spans="2:10" ht="23.25" customHeight="1" x14ac:dyDescent="0.25">
      <c r="B57" s="120"/>
      <c r="C57" s="1214" t="s">
        <v>1258</v>
      </c>
      <c r="D57" s="1213" t="s">
        <v>1823</v>
      </c>
      <c r="E57" s="418">
        <v>9290</v>
      </c>
      <c r="F57" s="189"/>
      <c r="G57" s="190" t="str">
        <f t="shared" si="1"/>
        <v>0,00000</v>
      </c>
      <c r="H57" s="122"/>
      <c r="J57" s="141"/>
    </row>
    <row r="58" spans="2:10" ht="23.25" customHeight="1" x14ac:dyDescent="0.25">
      <c r="B58" s="120"/>
      <c r="C58" s="1214" t="s">
        <v>1820</v>
      </c>
      <c r="D58" s="1213" t="s">
        <v>1824</v>
      </c>
      <c r="E58" s="418">
        <v>10200</v>
      </c>
      <c r="F58" s="189"/>
      <c r="G58" s="190" t="str">
        <f t="shared" si="1"/>
        <v>0,00000</v>
      </c>
      <c r="H58" s="122"/>
      <c r="J58" s="141"/>
    </row>
    <row r="59" spans="2:10" ht="23.25" customHeight="1" x14ac:dyDescent="0.25">
      <c r="B59" s="120"/>
      <c r="C59" s="1214" t="s">
        <v>1259</v>
      </c>
      <c r="D59" s="1213" t="s">
        <v>1825</v>
      </c>
      <c r="E59" s="418">
        <v>10000</v>
      </c>
      <c r="F59" s="189"/>
      <c r="G59" s="190" t="str">
        <f t="shared" si="1"/>
        <v>0,00000</v>
      </c>
      <c r="H59" s="122"/>
      <c r="J59" s="141"/>
    </row>
    <row r="60" spans="2:10" ht="23.25" customHeight="1" x14ac:dyDescent="0.25">
      <c r="B60" s="120"/>
      <c r="C60" s="1214" t="s">
        <v>1260</v>
      </c>
      <c r="D60" s="1213" t="s">
        <v>1826</v>
      </c>
      <c r="E60" s="418">
        <v>9220</v>
      </c>
      <c r="F60" s="189"/>
      <c r="G60" s="190" t="str">
        <f t="shared" si="1"/>
        <v>0,00000</v>
      </c>
      <c r="H60" s="122"/>
      <c r="J60" s="141"/>
    </row>
    <row r="61" spans="2:10" ht="23.25" customHeight="1" x14ac:dyDescent="0.25">
      <c r="B61" s="120"/>
      <c r="C61" s="1214" t="s">
        <v>1261</v>
      </c>
      <c r="D61" s="1213" t="s">
        <v>1827</v>
      </c>
      <c r="E61" s="418">
        <v>8620</v>
      </c>
      <c r="F61" s="189"/>
      <c r="G61" s="190" t="str">
        <f t="shared" si="1"/>
        <v>0,00000</v>
      </c>
      <c r="H61" s="122"/>
      <c r="J61" s="141"/>
    </row>
    <row r="62" spans="2:10" ht="23.25" customHeight="1" x14ac:dyDescent="0.25">
      <c r="B62" s="120"/>
      <c r="C62" s="1212" t="s">
        <v>326</v>
      </c>
      <c r="D62" s="1213" t="s">
        <v>1831</v>
      </c>
      <c r="E62" s="418">
        <v>24300</v>
      </c>
      <c r="F62" s="189"/>
      <c r="G62" s="190" t="str">
        <f t="shared" si="1"/>
        <v>0,00000</v>
      </c>
      <c r="H62" s="122"/>
      <c r="J62" s="141"/>
    </row>
    <row r="63" spans="2:10" ht="23.25" customHeight="1" thickBot="1" x14ac:dyDescent="0.3">
      <c r="B63" s="120"/>
      <c r="C63" s="421" t="s">
        <v>1088</v>
      </c>
      <c r="D63" s="422" t="s">
        <v>1408</v>
      </c>
      <c r="E63" s="423">
        <v>1</v>
      </c>
      <c r="F63" s="575"/>
      <c r="G63" s="192" t="str">
        <f t="shared" si="1"/>
        <v>0,00000</v>
      </c>
      <c r="H63" s="122"/>
      <c r="J63" s="141"/>
    </row>
    <row r="64" spans="2:10" ht="13.5" customHeight="1" x14ac:dyDescent="0.25">
      <c r="B64" s="124"/>
      <c r="C64" s="125"/>
      <c r="D64" s="125"/>
      <c r="E64" s="125"/>
      <c r="F64" s="125"/>
      <c r="G64" s="125"/>
      <c r="H64" s="126"/>
      <c r="J64" s="151"/>
    </row>
    <row r="65" spans="1:7" ht="13.5" customHeight="1" thickBot="1" x14ac:dyDescent="0.3"/>
    <row r="66" spans="1:7" s="108" customFormat="1" ht="22.5" customHeight="1" x14ac:dyDescent="0.25">
      <c r="A66" s="193"/>
      <c r="C66" s="1559" t="s">
        <v>1403</v>
      </c>
      <c r="D66" s="1560"/>
      <c r="E66" s="1560"/>
      <c r="F66" s="1560"/>
      <c r="G66" s="276">
        <f>SUM(G12:G63)</f>
        <v>22.56</v>
      </c>
    </row>
    <row r="67" spans="1:7" ht="22.5" customHeight="1" x14ac:dyDescent="0.25">
      <c r="C67" s="1555" t="s">
        <v>1404</v>
      </c>
      <c r="D67" s="1556"/>
      <c r="E67" s="1556"/>
      <c r="F67" s="1556"/>
      <c r="G67" s="795">
        <f>SUM(G12:G54)</f>
        <v>22.56</v>
      </c>
    </row>
    <row r="68" spans="1:7" ht="22.5" customHeight="1" x14ac:dyDescent="0.25">
      <c r="C68" s="1555" t="s">
        <v>1405</v>
      </c>
      <c r="D68" s="1556"/>
      <c r="E68" s="1556"/>
      <c r="F68" s="1556"/>
      <c r="G68" s="795">
        <f>SUM(G55:G61)</f>
        <v>0</v>
      </c>
    </row>
    <row r="69" spans="1:7" ht="22.5" customHeight="1" x14ac:dyDescent="0.25">
      <c r="C69" s="1555" t="s">
        <v>1406</v>
      </c>
      <c r="D69" s="1556"/>
      <c r="E69" s="1556"/>
      <c r="F69" s="1556"/>
      <c r="G69" s="795" t="str">
        <f>G62</f>
        <v>0,00000</v>
      </c>
    </row>
    <row r="70" spans="1:7" ht="22.5" customHeight="1" x14ac:dyDescent="0.25">
      <c r="C70" s="1555" t="s">
        <v>1407</v>
      </c>
      <c r="D70" s="1556"/>
      <c r="E70" s="1556"/>
      <c r="F70" s="1556"/>
      <c r="G70" s="795" t="str">
        <f>G63</f>
        <v>0,00000</v>
      </c>
    </row>
    <row r="71" spans="1:7" ht="22.5" customHeight="1" thickBot="1" x14ac:dyDescent="0.3">
      <c r="C71" s="1557" t="s">
        <v>1089</v>
      </c>
      <c r="D71" s="1558"/>
      <c r="E71" s="1558"/>
      <c r="F71" s="1558"/>
      <c r="G71" s="796" t="s">
        <v>1073</v>
      </c>
    </row>
  </sheetData>
  <sheetProtection algorithmName="SHA-512" hashValue="0YNQ5vy9kkYMaUnrwjjw4XVnDJLxpWz/GMZNWopphxD8LkDkO4JMnTWnI/pzJZAHel0NqXFvsEjedmOQWm/5kw==" saltValue="xTzL6btJpczeRrwF+DrTqw==" spinCount="100000" sheet="1" objects="1" scenarios="1"/>
  <mergeCells count="14">
    <mergeCell ref="J14:J21"/>
    <mergeCell ref="C66:F66"/>
    <mergeCell ref="B2:F2"/>
    <mergeCell ref="J9:J10"/>
    <mergeCell ref="C10:C11"/>
    <mergeCell ref="D10:D11"/>
    <mergeCell ref="E10:E11"/>
    <mergeCell ref="J11:J12"/>
    <mergeCell ref="E5:F5"/>
    <mergeCell ref="C67:F67"/>
    <mergeCell ref="C68:F68"/>
    <mergeCell ref="C69:F69"/>
    <mergeCell ref="C70:F70"/>
    <mergeCell ref="C71:F71"/>
  </mergeCells>
  <dataValidations count="1">
    <dataValidation type="decimal" operator="greaterThanOrEqual" allowBlank="1" showInputMessage="1" showErrorMessage="1" error="El valor que heu introduït no és vàlid._x000a__x000a_El valor ha de ser un número major que 0." sqref="F12:F63" xr:uid="{00000000-0002-0000-0800-000000000000}">
      <formula1>0</formula1>
    </dataValidation>
  </dataValidations>
  <hyperlinks>
    <hyperlink ref="J11" r:id="rId1" display="Guia pràctica per al càlcul d'emissions de gasos amb efecte d'hivernacle. Versió 2014." xr:uid="{00000000-0004-0000-0800-000000000000}"/>
    <hyperlink ref="J11:J12" r:id="rId2" display="Guia de càlcul d'emissions de gasos amb efecte d'hivernacle. Versió 2023. " xr:uid="{00000000-0004-0000-0800-000001000000}"/>
  </hyperlinks>
  <pageMargins left="0.75" right="0.75" top="1" bottom="1" header="0.5" footer="0.5"/>
  <pageSetup paperSize="9" scale="61" orientation="portrait"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FDC603289D4047AE3DF37AD1D84224" ma:contentTypeVersion="4" ma:contentTypeDescription="Crea un document nou" ma:contentTypeScope="" ma:versionID="a1a5858b86d8b577a014256a5d5556d8">
  <xsd:schema xmlns:xsd="http://www.w3.org/2001/XMLSchema" xmlns:xs="http://www.w3.org/2001/XMLSchema" xmlns:p="http://schemas.microsoft.com/office/2006/metadata/properties" xmlns:ns2="e50c4f5d-3940-4105-add8-7eca9e719ad1" targetNamespace="http://schemas.microsoft.com/office/2006/metadata/properties" ma:root="true" ma:fieldsID="8d9d4a32b1e1d97be4c25fd6db3bc0e6" ns2:_="">
    <xsd:import namespace="e50c4f5d-3940-4105-add8-7eca9e719ad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c4f5d-3940-4105-add8-7eca9e719a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F290F7-DF9F-470E-9D46-2EF41833A3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0c4f5d-3940-4105-add8-7eca9e719a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06069D-91D3-44A3-AA8C-1004B5B465E9}">
  <ds:schemaRefs>
    <ds:schemaRef ds:uri="http://schemas.microsoft.com/sharepoint/v3/contenttype/forms"/>
  </ds:schemaRefs>
</ds:datastoreItem>
</file>

<file path=customXml/itemProps3.xml><?xml version="1.0" encoding="utf-8"?>
<ds:datastoreItem xmlns:ds="http://schemas.openxmlformats.org/officeDocument/2006/customXml" ds:itemID="{E6FB9A9C-EC57-4973-997F-E8949708352A}">
  <ds:schemaRefs>
    <ds:schemaRef ds:uri="e50c4f5d-3940-4105-add8-7eca9e719ad1"/>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df4771ae-786c-4f42-9985-67d023afea35}" enabled="0" method="" siteId="{df4771ae-786c-4f42-9985-67d023afea35}"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Fulls de càlcul</vt:lpstr>
      </vt:variant>
      <vt:variant>
        <vt:i4>33</vt:i4>
      </vt:variant>
      <vt:variant>
        <vt:lpstr>Intervals amb nom</vt:lpstr>
      </vt:variant>
      <vt:variant>
        <vt:i4>27</vt:i4>
      </vt:variant>
    </vt:vector>
  </HeadingPairs>
  <TitlesOfParts>
    <vt:vector size="60" baseType="lpstr">
      <vt:lpstr>Instruccions i pestanyes</vt:lpstr>
      <vt:lpstr>Resum</vt:lpstr>
      <vt:lpstr>Comunicació AAVV</vt:lpstr>
      <vt:lpstr>Factors emissió OCCC</vt:lpstr>
      <vt:lpstr>DIR_Fonts fixes</vt:lpstr>
      <vt:lpstr>DIR_Fonts mòbils_Carretera</vt:lpstr>
      <vt:lpstr>DIR_Fonts mòbils_Marítim</vt:lpstr>
      <vt:lpstr>DIR_Fonts mòbils_Aeri</vt:lpstr>
      <vt:lpstr>DIR_Fugitives refrigerants </vt:lpstr>
      <vt:lpstr>DIR_Fugitives altres </vt:lpstr>
      <vt:lpstr>DIR_Procés</vt:lpstr>
      <vt:lpstr>DIR_Ús del sòl</vt:lpstr>
      <vt:lpstr>IND_Consum electricitat</vt:lpstr>
      <vt:lpstr>IND_Transport_Ferroviari</vt:lpstr>
      <vt:lpstr>IND_Consum energia</vt:lpstr>
      <vt:lpstr>IND_Teletreball</vt:lpstr>
      <vt:lpstr>IND_Transport_Carretera</vt:lpstr>
      <vt:lpstr>IND_Transport_Marítim</vt:lpstr>
      <vt:lpstr>IND_Transport_Aeri</vt:lpstr>
      <vt:lpstr>IND_Residus</vt:lpstr>
      <vt:lpstr>IND_Aigua</vt:lpstr>
      <vt:lpstr>IND_Altres serveis</vt:lpstr>
      <vt:lpstr>IND_Mat, Mat 1ª, Productes</vt:lpstr>
      <vt:lpstr>IND_Prod energia adquirida</vt:lpstr>
      <vt:lpstr>IND_Béns de capital</vt:lpstr>
      <vt:lpstr>IND_Ús prod generats</vt:lpstr>
      <vt:lpstr>IND_Altres emissions_remocions</vt:lpstr>
      <vt:lpstr>Comentaris usuari</vt:lpstr>
      <vt:lpstr>cbatch02_202001_2</vt:lpstr>
      <vt:lpstr>cbatch02_202002_2</vt:lpstr>
      <vt:lpstr>Origens</vt:lpstr>
      <vt:lpstr>Tecnologia</vt:lpstr>
      <vt:lpstr>Indicadors</vt:lpstr>
      <vt:lpstr>'Comentaris usuari'!Àrea_d'impressió</vt:lpstr>
      <vt:lpstr>'Comunicació AAVV'!Àrea_d'impressió</vt:lpstr>
      <vt:lpstr>'DIR_Fonts fixes'!Àrea_d'impressió</vt:lpstr>
      <vt:lpstr>'DIR_Fonts mòbils_Aeri'!Àrea_d'impressió</vt:lpstr>
      <vt:lpstr>'DIR_Fonts mòbils_Carretera'!Àrea_d'impressió</vt:lpstr>
      <vt:lpstr>'DIR_Fonts mòbils_Marítim'!Àrea_d'impressió</vt:lpstr>
      <vt:lpstr>'DIR_Fugitives altres '!Àrea_d'impressió</vt:lpstr>
      <vt:lpstr>'DIR_Fugitives refrigerants '!Àrea_d'impressió</vt:lpstr>
      <vt:lpstr>DIR_Procés!Àrea_d'impressió</vt:lpstr>
      <vt:lpstr>'DIR_Ús del sòl'!Àrea_d'impressió</vt:lpstr>
      <vt:lpstr>'Factors emissió OCCC'!Àrea_d'impressió</vt:lpstr>
      <vt:lpstr>IND_Aigua!Àrea_d'impressió</vt:lpstr>
      <vt:lpstr>'IND_Altres emissions_remocions'!Àrea_d'impressió</vt:lpstr>
      <vt:lpstr>'IND_Altres serveis'!Àrea_d'impressió</vt:lpstr>
      <vt:lpstr>'IND_Béns de capital'!Àrea_d'impressió</vt:lpstr>
      <vt:lpstr>'IND_Consum electricitat'!Àrea_d'impressió</vt:lpstr>
      <vt:lpstr>'IND_Consum energia'!Àrea_d'impressió</vt:lpstr>
      <vt:lpstr>'IND_Mat, Mat 1ª, Productes'!Àrea_d'impressió</vt:lpstr>
      <vt:lpstr>'IND_Prod energia adquirida'!Àrea_d'impressió</vt:lpstr>
      <vt:lpstr>IND_Residus!Àrea_d'impressió</vt:lpstr>
      <vt:lpstr>IND_Transport_Aeri!Àrea_d'impressió</vt:lpstr>
      <vt:lpstr>IND_Transport_Carretera!Àrea_d'impressió</vt:lpstr>
      <vt:lpstr>IND_Transport_Ferroviari!Àrea_d'impressió</vt:lpstr>
      <vt:lpstr>IND_Transport_Marítim!Àrea_d'impressió</vt:lpstr>
      <vt:lpstr>'IND_Ús prod generats'!Àrea_d'impressió</vt:lpstr>
      <vt:lpstr>'Instruccions i pestanyes'!Àrea_d'impressió</vt:lpstr>
      <vt:lpstr>Resum!Àrea_d'impressió</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Calculadora emisions GEH OCCC_versió 2022</dc:title>
  <dc:creator>elena.blancovillar@gencat.cat</dc:creator>
  <cp:keywords>Versió 17/06/2024</cp:keywords>
  <dc:description>Correcció errata mix xarxa. Mix 0,25 kg CO2/kWh</dc:description>
  <cp:lastModifiedBy>Jose Antonio Juandó Mayoral</cp:lastModifiedBy>
  <cp:revision/>
  <cp:lastPrinted>2025-10-21T11:10:07Z</cp:lastPrinted>
  <dcterms:created xsi:type="dcterms:W3CDTF">2008-06-13T14:15:32Z</dcterms:created>
  <dcterms:modified xsi:type="dcterms:W3CDTF">2025-12-16T15:46:41Z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0x010100E2FDC603289D4047AE3DF37AD1D84224</vt:lpwstr>
  </property>
</Properties>
</file>